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D:\Users\sasa\Documents\SoilPileforExcel\"/>
    </mc:Choice>
  </mc:AlternateContent>
  <xr:revisionPtr revIDLastSave="0" documentId="13_ncr:1_{8D15AE07-48F9-43C4-BBB1-973D5FFCD534}" xr6:coauthVersionLast="45" xr6:coauthVersionMax="45" xr10:uidLastSave="{00000000-0000-0000-0000-000000000000}"/>
  <bookViews>
    <workbookView xWindow="-120" yWindow="-120" windowWidth="29040" windowHeight="15840" tabRatio="818" activeTab="1" xr2:uid="{00000000-000D-0000-FFFF-FFFF00000000}"/>
  </bookViews>
  <sheets>
    <sheet name="ご利用方法" sheetId="48" r:id="rId1"/>
    <sheet name="入力 (1)" sheetId="44" r:id="rId2"/>
    <sheet name="入力 (2)" sheetId="50" r:id="rId3"/>
    <sheet name="場所打ち杭" sheetId="47" state="hidden" r:id="rId4"/>
    <sheet name="鋼管ソイルセメント" sheetId="51" r:id="rId5"/>
  </sheets>
  <functionGroups builtInGroupCount="19"/>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回転バネ短期" localSheetId="4">鋼管ソイルセメント!$W$869</definedName>
    <definedName name="杭先端回転バネ短期" localSheetId="3">場所打ち杭!$W$869</definedName>
    <definedName name="杭先端回転バネ長期" localSheetId="4">鋼管ソイルセメント!$W$865</definedName>
    <definedName name="杭先端回転バネ長期" localSheetId="3">場所打ち杭!$W$865</definedName>
    <definedName name="杭先端径" localSheetId="4">鋼管ソイルセメント!$R$211</definedName>
    <definedName name="杭先端径" localSheetId="3">場所打ち杭!$R$211</definedName>
    <definedName name="杭先端水平バネ短期" localSheetId="4">鋼管ソイルセメント!$W$849</definedName>
    <definedName name="杭先端水平バネ短期" localSheetId="3">場所打ち杭!$W$849</definedName>
    <definedName name="杭先端水平バネ長期" localSheetId="4">鋼管ソイルセメント!$W$845</definedName>
    <definedName name="杭先端水平バネ長期" localSheetId="3">場所打ち杭!$W$845</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Z1" i="47" l="1"/>
  <c r="X211" i="47"/>
  <c r="A823" i="51"/>
  <c r="X215" i="5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K826" i="51"/>
  <c r="K869" i="51" s="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291"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G303" i="51"/>
  <c r="A303" i="51" s="1"/>
  <c r="A289" i="51"/>
  <c r="G311" i="51"/>
  <c r="A311" i="51" s="1"/>
  <c r="G338" i="5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X141" i="51" l="1"/>
  <c r="W179" i="51"/>
  <c r="X137" i="51"/>
  <c r="X179" i="5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N244" i="51"/>
  <c r="Z244" i="51" s="1"/>
  <c r="L530" i="51" s="1"/>
  <c r="P530" i="51" s="1"/>
  <c r="U530" i="51" s="1"/>
  <c r="Y530" i="51" s="1"/>
  <c r="N268" i="51"/>
  <c r="Z268" i="51" s="1"/>
  <c r="N312" i="51" s="1"/>
  <c r="N326" i="51"/>
  <c r="Z326" i="51" s="1"/>
  <c r="N370" i="51" s="1"/>
  <c r="N327" i="51"/>
  <c r="Z327" i="51" s="1"/>
  <c r="N371" i="51" s="1"/>
  <c r="N330" i="51"/>
  <c r="Z330" i="51" s="1"/>
  <c r="N352" i="51" s="1"/>
  <c r="AA352" i="51" s="1"/>
  <c r="N264" i="51"/>
  <c r="Z264" i="51" s="1"/>
  <c r="N308"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45" i="51"/>
  <c r="Z245" i="51" s="1"/>
  <c r="L531" i="51" s="1"/>
  <c r="P531" i="51" s="1"/>
  <c r="U531" i="51" s="1"/>
  <c r="Y531" i="51" s="1"/>
  <c r="N239" i="51"/>
  <c r="Z239" i="51" s="1"/>
  <c r="L525" i="51" s="1"/>
  <c r="P525" i="51" s="1"/>
  <c r="U525" i="51" s="1"/>
  <c r="Y525" i="51" s="1"/>
  <c r="N266" i="51"/>
  <c r="Z266" i="51" s="1"/>
  <c r="N318" i="51"/>
  <c r="L560" i="51"/>
  <c r="P560" i="51" s="1"/>
  <c r="U560" i="51" s="1"/>
  <c r="Y560" i="51" s="1"/>
  <c r="AC560" i="51" s="1"/>
  <c r="N296" i="51"/>
  <c r="N246" i="51"/>
  <c r="Z246" i="51" s="1"/>
  <c r="L532" i="51" s="1"/>
  <c r="P532" i="51" s="1"/>
  <c r="U532" i="51" s="1"/>
  <c r="Y532" i="51" s="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348" i="51" l="1"/>
  <c r="AA348" i="51" s="1"/>
  <c r="L554" i="51"/>
  <c r="P554" i="51" s="1"/>
  <c r="U554" i="51" s="1"/>
  <c r="Y554" i="51" s="1"/>
  <c r="N374" i="51"/>
  <c r="AA374" i="51" s="1"/>
  <c r="N290" i="51"/>
  <c r="AA312" i="51" s="1"/>
  <c r="L604" i="51" s="1"/>
  <c r="P604" i="51" s="1"/>
  <c r="U604" i="51" s="1"/>
  <c r="Y604" i="51" s="1"/>
  <c r="L550" i="51"/>
  <c r="P550" i="51" s="1"/>
  <c r="U550" i="51" s="1"/>
  <c r="Y550" i="51" s="1"/>
  <c r="N286" i="51"/>
  <c r="AA286" i="51" s="1"/>
  <c r="L575" i="51" s="1"/>
  <c r="P575" i="51" s="1"/>
  <c r="U575" i="51" s="1"/>
  <c r="Y575" i="51" s="1"/>
  <c r="N349" i="51"/>
  <c r="AA349"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AC532"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AA370" i="5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AC53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C530"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AC531" i="5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AA290" i="51" l="1"/>
  <c r="L579" i="51" s="1"/>
  <c r="P579" i="51" s="1"/>
  <c r="U579" i="51" s="1"/>
  <c r="Y579" i="51" s="1"/>
  <c r="AA308" i="51"/>
  <c r="L600" i="51" s="1"/>
  <c r="P600" i="51" s="1"/>
  <c r="U600" i="51" s="1"/>
  <c r="Y600" i="51" s="1"/>
  <c r="AA371" i="5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C501" i="51" l="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80" i="51"/>
  <c r="AC596" i="51"/>
  <c r="Y2201" i="51"/>
  <c r="Y2197" i="51"/>
  <c r="Y2200" i="51"/>
  <c r="Y2196" i="51"/>
  <c r="Y2199" i="51"/>
  <c r="Y2198" i="51"/>
  <c r="AC479" i="51"/>
  <c r="AC597" i="51"/>
  <c r="X1409" i="51"/>
  <c r="AF1409" i="51"/>
  <c r="AB1409" i="51"/>
  <c r="X1517" i="51"/>
  <c r="AB1517" i="51"/>
  <c r="AF1517" i="51"/>
  <c r="AC576" i="51"/>
  <c r="AC605" i="51"/>
  <c r="AC602" i="51"/>
  <c r="AC579" i="51"/>
  <c r="AC500" i="51"/>
  <c r="AF1337" i="51"/>
  <c r="V1338" i="51"/>
  <c r="AC571" i="51"/>
  <c r="U2200" i="47"/>
  <c r="Y1197" i="50"/>
  <c r="AE797" i="51" l="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2" i="47"/>
  <c r="Y464" i="47"/>
  <c r="Y443" i="47" s="1"/>
  <c r="U93" i="47"/>
  <c r="V1335" i="47"/>
  <c r="AA817" i="47"/>
  <c r="Q826" i="47" s="1"/>
  <c r="Q849" i="47" s="1"/>
  <c r="N136" i="47"/>
  <c r="Q146" i="47" s="1"/>
  <c r="X215" i="47" l="1"/>
  <c r="K826" i="47" s="1"/>
  <c r="K1608" i="51"/>
  <c r="K1464" i="51"/>
  <c r="K1428" i="51"/>
  <c r="K1644" i="51"/>
  <c r="K1500" i="51"/>
  <c r="K1572" i="51"/>
  <c r="K1536" i="51"/>
  <c r="K1392" i="51"/>
  <c r="V1356" i="51"/>
  <c r="AF1355" i="51"/>
  <c r="AE729" i="47"/>
  <c r="O2031" i="47" s="1"/>
  <c r="Q730" i="47"/>
  <c r="O2009" i="47" s="1"/>
  <c r="V2009" i="47" s="1"/>
  <c r="K845" i="47"/>
  <c r="K865" i="47"/>
  <c r="W865" i="47" s="1"/>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L1195" i="47"/>
  <c r="L1199" i="47" s="1"/>
  <c r="Q822" i="47"/>
  <c r="K849" i="47" l="1"/>
  <c r="W849" i="47" s="1"/>
  <c r="W826" i="47"/>
  <c r="H2186" i="47" s="1"/>
  <c r="K869" i="47"/>
  <c r="K1645" i="51"/>
  <c r="K1393" i="51"/>
  <c r="K1609" i="51"/>
  <c r="K1573" i="51"/>
  <c r="K1429" i="51"/>
  <c r="K1537" i="51"/>
  <c r="K1501" i="51"/>
  <c r="K1465" i="51"/>
  <c r="V1357" i="51"/>
  <c r="AF1356" i="51"/>
  <c r="AE752" i="47"/>
  <c r="O2078" i="47" s="1"/>
  <c r="Q753" i="47"/>
  <c r="O2056" i="47" s="1"/>
  <c r="V2056" i="47" s="1"/>
  <c r="W822" i="47"/>
  <c r="H2185" i="47" s="1"/>
  <c r="Q845" i="47"/>
  <c r="W845" i="47" s="1"/>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AF1338" i="47" s="1"/>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K1592" i="47"/>
  <c r="K1520" i="47"/>
  <c r="K1628" i="47"/>
  <c r="K1556" i="47"/>
  <c r="K1448" i="47"/>
  <c r="X1448" i="47" s="1"/>
  <c r="K1484" i="47"/>
  <c r="K1376" i="47"/>
  <c r="AF1376" i="47" s="1"/>
  <c r="K1412"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AF1339" i="47" s="1"/>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K1593" i="47"/>
  <c r="K1629" i="47"/>
  <c r="K1521" i="47"/>
  <c r="K1557" i="47"/>
  <c r="X1556" i="47"/>
  <c r="AF1556" i="47"/>
  <c r="AB1556" i="47"/>
  <c r="X1628" i="47"/>
  <c r="AF1628" i="47"/>
  <c r="AB1628" i="47"/>
  <c r="AF1520" i="47"/>
  <c r="X1520" i="47"/>
  <c r="AB1520" i="47"/>
  <c r="AF1592" i="47"/>
  <c r="X1592" i="47"/>
  <c r="AB1592" i="47"/>
  <c r="AB1448" i="47"/>
  <c r="AF1448" i="47"/>
  <c r="K1449" i="47"/>
  <c r="AF1449" i="47" s="1"/>
  <c r="K1485" i="47"/>
  <c r="X1484" i="47"/>
  <c r="AF1484" i="47"/>
  <c r="AB1484" i="47"/>
  <c r="AB1376" i="47"/>
  <c r="X1376" i="47"/>
  <c r="K1377" i="47"/>
  <c r="AF1377" i="47" s="1"/>
  <c r="K1413"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1340" i="47" s="1"/>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K1558" i="47"/>
  <c r="K1594" i="47"/>
  <c r="K1522" i="47"/>
  <c r="K1630" i="47"/>
  <c r="X1449" i="47"/>
  <c r="AB1449" i="47"/>
  <c r="K1450" i="47"/>
  <c r="AF1450" i="47" s="1"/>
  <c r="K1486" i="47"/>
  <c r="AB1485" i="47"/>
  <c r="X1485" i="47"/>
  <c r="AF1485" i="47"/>
  <c r="X1377" i="47"/>
  <c r="AB1377" i="47"/>
  <c r="AF1413" i="47"/>
  <c r="AB1413" i="47"/>
  <c r="X1413" i="47"/>
  <c r="K1378" i="47"/>
  <c r="AB1378" i="47" s="1"/>
  <c r="K1414" i="47"/>
  <c r="Y1347" i="47"/>
  <c r="AC573" i="47"/>
  <c r="AC572" i="47"/>
  <c r="AC574" i="47"/>
  <c r="AC571" i="47"/>
  <c r="V1341" i="47"/>
  <c r="AF1341" i="47" s="1"/>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K1559" i="47"/>
  <c r="K1523" i="47"/>
  <c r="K1631" i="47"/>
  <c r="K1595" i="47"/>
  <c r="AB1594" i="47"/>
  <c r="X1594" i="47"/>
  <c r="AF1594" i="47"/>
  <c r="X1630" i="47"/>
  <c r="AF1630" i="47"/>
  <c r="AB1630" i="47"/>
  <c r="AF1522" i="47"/>
  <c r="AB1522" i="47"/>
  <c r="X1522" i="47"/>
  <c r="X1558" i="47"/>
  <c r="AF1558" i="47"/>
  <c r="AB1558" i="47"/>
  <c r="AB1450" i="47"/>
  <c r="K1451" i="47"/>
  <c r="AF1451" i="47" s="1"/>
  <c r="K1487" i="47"/>
  <c r="X1450" i="47"/>
  <c r="X1486" i="47"/>
  <c r="AB1486" i="47"/>
  <c r="AF1486" i="47"/>
  <c r="AF1378" i="47"/>
  <c r="X1378" i="47"/>
  <c r="AF1414" i="47"/>
  <c r="AB1414" i="47"/>
  <c r="X1414" i="47"/>
  <c r="K1379" i="47"/>
  <c r="X1379" i="47" s="1"/>
  <c r="K1415" i="47"/>
  <c r="Y1348" i="47"/>
  <c r="AD1164" i="47"/>
  <c r="V1342" i="47"/>
  <c r="AF1342" i="47" s="1"/>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K1632" i="47"/>
  <c r="K1488" i="47"/>
  <c r="K1560" i="47"/>
  <c r="K1596" i="47"/>
  <c r="K1380" i="47"/>
  <c r="K1416" i="47"/>
  <c r="K1524" i="47"/>
  <c r="K1452" i="47"/>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F1343" i="47" s="1"/>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K1633" i="47"/>
  <c r="K1561" i="47"/>
  <c r="K1597" i="47"/>
  <c r="K1381" i="47"/>
  <c r="K1453" i="47"/>
  <c r="K1417" i="47"/>
  <c r="K1525" i="47"/>
  <c r="K1489"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F1346" i="47" s="1"/>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K1420" i="47"/>
  <c r="K1636" i="47"/>
  <c r="K1600" i="47"/>
  <c r="K1564" i="47"/>
  <c r="K1528" i="47"/>
  <c r="K1456" i="47"/>
  <c r="K1492" i="47"/>
  <c r="K1384" i="47"/>
  <c r="Y1353" i="47"/>
  <c r="AD1170" i="47"/>
  <c r="AD1179" i="47"/>
  <c r="AD1180" i="47"/>
  <c r="V1347" i="47"/>
  <c r="AF1347" i="47" s="1"/>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K1421" i="47"/>
  <c r="K1457" i="47"/>
  <c r="K1565" i="47"/>
  <c r="K1601" i="47"/>
  <c r="K1385" i="47"/>
  <c r="K1637" i="47"/>
  <c r="K1493" i="47"/>
  <c r="K1529"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AF1350" i="47" s="1"/>
  <c r="K1640" i="47" l="1"/>
  <c r="K1388" i="47"/>
  <c r="K1568" i="47"/>
  <c r="K1424" i="47"/>
  <c r="K1604" i="47"/>
  <c r="K1460" i="47"/>
  <c r="K1532" i="47"/>
  <c r="K1496" i="47"/>
  <c r="Y1357" i="47"/>
  <c r="V1351" i="47"/>
  <c r="AF1351" i="47" s="1"/>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K1569" i="47"/>
  <c r="K1389" i="47"/>
  <c r="K1425" i="47"/>
  <c r="K1605" i="47"/>
  <c r="K1641" i="47"/>
  <c r="K1497" i="47"/>
  <c r="K1533" i="47"/>
  <c r="K1461"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AF1354" i="47" s="1"/>
  <c r="K1536" i="47" l="1"/>
  <c r="K1644" i="47"/>
  <c r="K1464" i="47"/>
  <c r="K1608" i="47"/>
  <c r="K1500" i="47"/>
  <c r="K1572" i="47"/>
  <c r="K1392" i="47"/>
  <c r="K1428" i="47"/>
  <c r="Y1361" i="47"/>
  <c r="V1355" i="47"/>
  <c r="AF1355" i="47" s="1"/>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K1645" i="47"/>
  <c r="K1465" i="47"/>
  <c r="K1501" i="47"/>
  <c r="K1609" i="47"/>
  <c r="K1573" i="47"/>
  <c r="K1537" i="47"/>
  <c r="K1393" i="47"/>
  <c r="K1429"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63" i="47" l="1"/>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541" i="47" l="1"/>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300-000001000000}">
      <text>
        <r>
          <rPr>
            <b/>
            <sz val="9"/>
            <color indexed="81"/>
            <rFont val="ＭＳ Ｐゴシック"/>
            <family val="3"/>
            <charset val="128"/>
          </rPr>
          <t>液状化L1がない場合はここに ×印</t>
        </r>
      </text>
    </comment>
    <comment ref="R1" authorId="0" shapeId="0" xr:uid="{00000000-0006-0000-0300-000002000000}">
      <text>
        <r>
          <rPr>
            <b/>
            <sz val="9"/>
            <color indexed="81"/>
            <rFont val="ＭＳ Ｐゴシック"/>
            <family val="3"/>
            <charset val="128"/>
          </rPr>
          <t>液状化L2がない場合はここに ×印</t>
        </r>
      </text>
    </comment>
    <comment ref="Z1" authorId="0" shapeId="0" xr:uid="{00000000-0006-0000-03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300-00000400000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400-000001000000}">
      <text>
        <r>
          <rPr>
            <b/>
            <sz val="9"/>
            <color indexed="81"/>
            <rFont val="ＭＳ Ｐゴシック"/>
            <family val="3"/>
            <charset val="128"/>
          </rPr>
          <t>液状化L1がない場合はここに ×印</t>
        </r>
      </text>
    </comment>
    <comment ref="R1" authorId="0" shapeId="0" xr:uid="{00000000-0006-0000-0400-000002000000}">
      <text>
        <r>
          <rPr>
            <b/>
            <sz val="9"/>
            <color indexed="81"/>
            <rFont val="ＭＳ Ｐゴシック"/>
            <family val="3"/>
            <charset val="128"/>
          </rPr>
          <t>液状化L2がない場合はここに ×印</t>
        </r>
      </text>
    </comment>
    <comment ref="Z1" authorId="0" shapeId="0" xr:uid="{00000000-0006-0000-04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400-00000400000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<sst xmlns="http://schemas.openxmlformats.org/spreadsheetml/2006/main" count="4805" uniqueCount="704">
  <si>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</si>
  <si>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</si>
  <si>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</si>
  <si>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</si>
  <si>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</si>
  <si>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</si>
  <si>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</si>
  <si>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</si>
  <si>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</si>
  <si>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</si>
  <si>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</si>
  <si>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</si>
  <si>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</si>
  <si>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</si>
  <si>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</si>
  <si>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</si>
  <si>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</si>
  <si>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</si>
  <si>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</si>
  <si>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</si>
  <si>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</si>
  <si>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</si>
  <si>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</si>
  <si>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</si>
  <si>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</si>
  <si>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</si>
  <si>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</si>
  <si>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</si>
  <si>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</si>
  <si>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</si>
  <si>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</si>
  <si>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</si>
  <si>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</si>
  <si>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</si>
  <si>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</si>
  <si>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</si>
  <si>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</si>
  <si>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</si>
  <si>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</si>
  <si>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</si>
  <si>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</si>
  <si>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</si>
  <si>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</si>
  <si>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</si>
  <si>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</si>
  <si>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</si>
  <si>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</si>
  <si>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</si>
  <si>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</si>
  <si>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</si>
  <si>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</si>
  <si>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</si>
  <si>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</si>
  <si>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</si>
  <si>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</si>
  <si>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</si>
  <si>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</si>
  <si>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</si>
  <si>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</si>
  <si>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</si>
  <si>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</si>
  <si>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</si>
  <si>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</si>
  <si>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</si>
  <si>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</si>
  <si>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</si>
  <si>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</si>
  <si>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</si>
  <si>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</si>
  <si>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</si>
  <si>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</si>
  <si>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</si>
  <si>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</si>
  <si>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</si>
  <si>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</si>
  <si>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</si>
  <si>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</si>
  <si>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</si>
  <si>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</si>
  <si>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</si>
  <si>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</si>
  <si>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</si>
  <si>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</si>
  <si>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</si>
  <si>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</si>
  <si>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</si>
  <si>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</si>
  <si>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</si>
  <si>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</si>
  <si>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</si>
  <si>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</si>
  <si>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</si>
  <si>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</si>
  <si>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</si>
  <si>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</si>
  <si>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</si>
  <si>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</si>
  <si>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</si>
  <si>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</si>
  <si>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</si>
  <si>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</si>
  <si>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</si>
  <si>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</si>
  <si>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</si>
  <si>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</si>
  <si>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</si>
  <si>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</si>
  <si>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</si>
  <si>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</si>
  <si>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</si>
  <si>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</si>
  <si>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</si>
  <si>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</si>
  <si>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</si>
  <si>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</si>
  <si>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</si>
  <si>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</si>
  <si>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</si>
  <si>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</si>
  <si>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</si>
  <si>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</si>
  <si>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</si>
  <si>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</si>
  <si>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</si>
  <si>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</si>
  <si>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</si>
  <si>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</si>
  <si>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</si>
  <si>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</si>
  <si>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</si>
  <si>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</si>
  <si>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</si>
  <si>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</si>
  <si>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</si>
  <si>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</si>
  <si>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</si>
  <si>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</si>
  <si>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</si>
  <si>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</si>
  <si>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</si>
  <si>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</si>
  <si>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</si>
  <si>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</si>
  <si>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</si>
  <si>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</si>
  <si>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</si>
  <si>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</si>
  <si>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</si>
  <si>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</si>
  <si>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</si>
  <si>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</si>
  <si>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</si>
  <si>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</si>
  <si>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</si>
  <si>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</si>
  <si>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</si>
  <si>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</si>
  <si>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</si>
  <si>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</si>
  <si>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</si>
  <si>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</si>
  <si>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</si>
  <si>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</si>
  <si>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</si>
  <si>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</si>
  <si>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</si>
  <si>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</si>
  <si>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</si>
  <si>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</si>
  <si>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</si>
  <si>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</si>
  <si>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</si>
  <si>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</si>
  <si>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</si>
  <si>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</si>
  <si>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</si>
  <si>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</si>
  <si>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</si>
  <si>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</si>
  <si>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</si>
  <si>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</si>
  <si>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</si>
  <si>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</si>
  <si>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</si>
  <si>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</si>
  <si>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</si>
  <si>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</si>
  <si>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</si>
  <si>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</si>
  <si>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</si>
  <si>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</si>
  <si>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</si>
  <si>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</si>
  <si>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</si>
  <si>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</si>
  <si>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</si>
  <si>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</si>
  <si>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</si>
  <si>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</si>
  <si>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</si>
  <si>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</si>
  <si>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</si>
  <si>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</si>
  <si>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</si>
  <si>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</si>
  <si>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</si>
  <si>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</si>
  <si>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</si>
  <si>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</si>
  <si>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</si>
  <si>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</si>
  <si>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</si>
  <si>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</si>
  <si>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</si>
  <si>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</si>
  <si>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</si>
  <si>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</si>
  <si>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</si>
  <si>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</si>
  <si>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</si>
  <si>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</si>
  <si>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</si>
  <si>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</si>
  <si>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</si>
  <si>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</si>
  <si>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</si>
  <si>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</si>
  <si>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</si>
  <si>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</si>
  <si>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</si>
  <si>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</si>
  <si>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</si>
  <si>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</si>
  <si>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</si>
  <si>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</si>
  <si>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</si>
  <si>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</si>
  <si>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</si>
  <si>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</si>
  <si>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</si>
  <si>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</si>
  <si>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</si>
  <si>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</si>
  <si>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</si>
  <si>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</si>
  <si>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</si>
  <si>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</si>
  <si>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</si>
  <si>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</si>
  <si>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</si>
  <si>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</si>
  <si>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</si>
  <si>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</si>
  <si>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</si>
  <si>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</si>
  <si>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</si>
  <si>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</si>
  <si>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</si>
  <si>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</si>
  <si>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</si>
  <si>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</si>
  <si>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</si>
  <si>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</si>
  <si>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</si>
  <si>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</si>
  <si>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</si>
  <si>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</si>
  <si>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</si>
  <si>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</si>
  <si>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</si>
  <si>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</si>
  <si>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</si>
  <si>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</si>
  <si>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</si>
  <si>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</si>
  <si>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</si>
  <si>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</si>
  <si>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</si>
  <si>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</si>
  <si>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</si>
  <si>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</si>
  <si>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</si>
  <si>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</si>
  <si>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</si>
  <si>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</si>
  <si>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</si>
  <si>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</si>
  <si>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</si>
  <si>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</si>
  <si>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</si>
  <si>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</si>
  <si>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</si>
  <si>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</si>
  <si>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</si>
  <si>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</si>
  <si>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</si>
  <si>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</si>
  <si>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</si>
  <si>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</si>
  <si>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</si>
  <si>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</si>
  <si>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</si>
  <si>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</si>
  <si>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</si>
  <si>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</si>
  <si>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</si>
  <si>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</si>
  <si>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</si>
  <si>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</si>
  <si>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</si>
  <si>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</si>
  <si>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</si>
  <si>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</si>
  <si>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</si>
  <si>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</si>
  <si>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</si>
  <si>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</si>
  <si>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</si>
  <si>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</si>
  <si>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</si>
  <si>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</si>
  <si>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</si>
  <si>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</si>
  <si>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</si>
  <si>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</si>
  <si>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</si>
  <si>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</si>
  <si>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</si>
  <si>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</si>
  <si>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</si>
  <si>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</si>
  <si>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</si>
  <si>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</si>
  <si>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</si>
  <si>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</si>
  <si>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</si>
  <si>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</si>
  <si>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</si>
  <si>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</si>
  <si>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</si>
  <si>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</si>
  <si>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</si>
  <si>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</si>
  <si>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</si>
  <si>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</si>
  <si>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</si>
  <si>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</si>
  <si>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</si>
  <si>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</si>
  <si>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</si>
  <si>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</si>
  <si>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</si>
  <si>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</si>
  <si>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</si>
  <si>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</si>
  <si>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</si>
  <si>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</si>
  <si>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</si>
  <si>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</si>
  <si>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</si>
  <si>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</si>
  <si>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</si>
  <si>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</si>
  <si>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</si>
  <si>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</si>
  <si>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</si>
  <si>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</si>
  <si>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</si>
  <si>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</si>
  <si>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</si>
  <si>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</si>
  <si>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</si>
  <si>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</si>
  <si>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</si>
  <si>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</si>
  <si>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</si>
  <si>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</si>
  <si>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</si>
  <si>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</si>
  <si>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</si>
  <si>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</si>
  <si>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</si>
  <si>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</si>
  <si>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</si>
  <si>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</si>
  <si>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</si>
  <si>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</si>
  <si>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</si>
  <si>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</si>
  <si>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</si>
  <si>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</si>
  <si>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</si>
  <si>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</si>
  <si>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</si>
  <si>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</si>
  <si>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</si>
  <si>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</si>
  <si>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</si>
  <si>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</si>
  <si>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</si>
  <si>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</si>
  <si>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</si>
  <si>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</si>
  <si>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</si>
  <si>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</si>
  <si>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</si>
  <si>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</si>
  <si>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</si>
  <si>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</si>
  <si>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</si>
  <si>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</si>
  <si>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</si>
  <si>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</si>
  <si>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</si>
  <si>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</si>
  <si>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</si>
  <si>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</si>
  <si>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</si>
  <si>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</si>
  <si>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</si>
  <si>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</si>
  <si>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</si>
  <si>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</si>
  <si>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</si>
  <si>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</si>
  <si>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</si>
  <si>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</si>
  <si>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</si>
  <si>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</si>
  <si>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</si>
  <si>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</si>
  <si>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</si>
  <si>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</si>
  <si>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</si>
  <si>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</si>
  <si>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</si>
  <si>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</si>
  <si>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</si>
  <si>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</si>
  <si>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</si>
  <si>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</si>
  <si>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</si>
  <si>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</si>
  <si>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</si>
  <si>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</si>
  <si>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</si>
  <si>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</si>
  <si>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</si>
  <si>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</si>
  <si>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</si>
  <si>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</si>
  <si>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</si>
  <si>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</si>
  <si>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</si>
  <si>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</si>
  <si>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</si>
  <si>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</si>
  <si>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</si>
  <si>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</si>
  <si>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</si>
  <si>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</si>
  <si>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</si>
  <si>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</si>
  <si>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</si>
  <si>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</si>
  <si>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</si>
  <si>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</si>
  <si>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</si>
  <si>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</si>
  <si>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</si>
  <si>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</si>
  <si>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</si>
  <si>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</si>
  <si>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</si>
  <si>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</si>
  <si>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</si>
  <si>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</si>
  <si>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</si>
  <si>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</si>
  <si>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</si>
  <si>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</si>
  <si>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</si>
  <si>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</si>
  <si>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</si>
  <si>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</si>
  <si>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</si>
  <si>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</si>
  <si>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</si>
  <si>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</si>
  <si>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</si>
  <si>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</si>
  <si>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</si>
  <si>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</si>
  <si>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</si>
  <si>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</si>
  <si>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</si>
  <si>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</si>
  <si>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</si>
  <si>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</si>
  <si>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</si>
  <si>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</si>
  <si>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</si>
  <si>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</si>
  <si>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</si>
  <si>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</si>
  <si>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</si>
  <si>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</si>
  <si>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</si>
  <si>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</si>
  <si>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</si>
  <si>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</si>
  <si>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</si>
  <si>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</si>
  <si>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</si>
  <si>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</si>
  <si>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</si>
  <si>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</si>
  <si>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</si>
  <si>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</si>
  <si>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</si>
  <si>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</si>
  <si>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</si>
  <si>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</si>
  <si>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</si>
  <si>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</si>
  <si>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</si>
  <si>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</si>
  <si>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</si>
  <si>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</si>
  <si>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</si>
  <si>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</si>
  <si>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</si>
  <si>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</si>
  <si>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</si>
  <si>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</si>
  <si>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</si>
  <si>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</si>
  <si>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</si>
  <si>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</si>
  <si>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</si>
  <si>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</si>
  <si>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</si>
  <si>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</si>
  <si>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</si>
  <si>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</si>
  <si>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</si>
  <si>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</si>
  <si>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</si>
  <si>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</si>
  <si>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</si>
  <si>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</si>
  <si>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</si>
  <si>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</si>
  <si>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</si>
  <si>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</si>
  <si>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</si>
  <si>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</si>
  <si>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</si>
  <si>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</si>
  <si>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</si>
  <si>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</si>
  <si>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</si>
  <si>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</si>
  <si>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</si>
  <si>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</si>
  <si>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</si>
  <si>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</si>
  <si>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</si>
  <si>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</si>
  <si>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</si>
  <si>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</si>
  <si>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</si>
  <si>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</si>
  <si>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</si>
  <si>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</si>
  <si>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</si>
  <si>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</si>
  <si>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</si>
  <si>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</si>
  <si>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</si>
  <si>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</si>
  <si>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</si>
  <si>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</si>
  <si>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</si>
  <si>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</si>
  <si>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</si>
  <si>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</si>
  <si>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</si>
  <si>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</si>
  <si>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</si>
  <si>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</si>
  <si>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</si>
  <si>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</si>
  <si>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</si>
  <si>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</si>
  <si>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</si>
  <si>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</si>
  <si>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</si>
  <si>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</si>
  <si>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</si>
  <si>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</si>
  <si>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</si>
  <si>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</si>
  <si>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</si>
  <si>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</si>
  <si>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</si>
  <si>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</si>
  <si>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</si>
  <si>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</si>
  <si>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</si>
  <si>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</si>
  <si>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</si>
  <si>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</si>
  <si>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</si>
  <si>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</si>
  <si>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</si>
  <si>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</si>
  <si>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</si>
  <si>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</si>
  <si>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</si>
  <si>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</si>
  <si>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</si>
  <si>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</si>
  <si>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</si>
  <si>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</si>
  <si>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</si>
  <si>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</si>
  <si>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</si>
  <si>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</si>
  <si>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</si>
  <si>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</si>
  <si>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</si>
  <si>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</si>
  <si>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</si>
  <si>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</si>
  <si>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</si>
  <si>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</si>
  <si>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</si>
  <si>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</si>
  <si>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</si>
  <si>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</si>
  <si>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</si>
  <si>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</si>
  <si>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</si>
  <si>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</si>
  <si>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</si>
  <si>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</si>
  <si>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</si>
  <si>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</si>
  <si>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</si>
  <si>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</si>
  <si>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</si>
  <si>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</si>
  <si>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</si>
  <si>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</si>
  <si>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</si>
  <si>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</si>
  <si>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</si>
  <si>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</si>
  <si>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</si>
  <si>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</si>
  <si>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</si>
  <si>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</si>
  <si>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</si>
  <si>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</si>
  <si>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</si>
  <si>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</si>
  <si>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</si>
  <si>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</si>
  <si>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</si>
  <si>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</si>
  <si>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</si>
  <si>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</si>
  <si>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</si>
  <si>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</si>
  <si>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</si>
  <si>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</si>
  <si>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</si>
  <si>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</si>
  <si>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</si>
  <si>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</si>
  <si>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</si>
  <si>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</si>
  <si>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</si>
  <si>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</si>
  <si>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</si>
  <si>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</si>
  <si>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</si>
  <si>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</si>
  <si>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</si>
  <si>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t>
  </si>
  <si>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</si>
  <si>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</si>
  <si>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</si>
  <si>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</si>
  <si>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鋼管ソイルセメント</t>
  </si>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</sst>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7" fontId="4" fillId="4" borderId="0" xfId="0" applyNumberFormat="1" applyFont="1" applyFill="1" applyBorder="1" applyAlignment="1" applyProtection="1">
      <alignment horizontal="center" vertical="center"/>
      <protection locked="0"/>
    </xf>
    <xf numFmtId="0" fontId="4" fillId="0" borderId="15"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2" fontId="4" fillId="3" borderId="18"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36"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shrinkToFit="1"/>
      <protection locked="0"/>
    </xf>
    <xf numFmtId="0" fontId="4" fillId="0" borderId="45" xfId="0" applyNumberFormat="1" applyFont="1" applyBorder="1" applyAlignment="1" applyProtection="1">
      <alignment horizontal="center" vertical="center" shrinkToFit="1"/>
      <protection locked="0"/>
    </xf>
    <xf numFmtId="0" fontId="4" fillId="0" borderId="48"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protection locked="0"/>
    </xf>
    <xf numFmtId="178" fontId="4" fillId="0" borderId="21" xfId="0" applyNumberFormat="1" applyFont="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protection locked="0"/>
    </xf>
    <xf numFmtId="0" fontId="4" fillId="4" borderId="22" xfId="0" applyNumberFormat="1" applyFont="1" applyFill="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Border="1" applyAlignment="1" applyProtection="1">
      <alignment horizontal="right" vertical="center" shrinkToFit="1"/>
      <protection locked="0"/>
    </xf>
    <xf numFmtId="2" fontId="4" fillId="0" borderId="0" xfId="0" applyNumberFormat="1" applyFont="1" applyBorder="1" applyAlignment="1" applyProtection="1">
      <alignment horizontal="center" vertical="center"/>
      <protection locked="0"/>
    </xf>
    <xf numFmtId="184" fontId="4" fillId="0" borderId="0" xfId="0" applyNumberFormat="1" applyFont="1" applyBorder="1" applyAlignment="1" applyProtection="1">
      <alignment horizontal="right" vertical="center"/>
      <protection locked="0"/>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3" borderId="41"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3" borderId="25"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1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16"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82" fontId="6" fillId="0" borderId="0" xfId="0" applyNumberFormat="1" applyFont="1" applyBorder="1" applyAlignment="1" applyProtection="1">
      <alignment horizontal="left" vertical="center"/>
      <protection locked="0"/>
    </xf>
    <xf numFmtId="1" fontId="4" fillId="0" borderId="19"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178" fontId="4" fillId="3" borderId="17"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178" fontId="4" fillId="0" borderId="17"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69" xfId="0" applyNumberFormat="1" applyFont="1" applyBorder="1" applyAlignment="1" applyProtection="1">
      <alignment horizontal="center" vertical="center" wrapText="1"/>
      <protection locked="0"/>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21" xfId="0" applyNumberFormat="1" applyFont="1" applyFill="1" applyBorder="1" applyAlignment="1" applyProtection="1">
      <alignment horizontal="center" vertical="center"/>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78" fontId="4" fillId="3" borderId="14"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0" borderId="20" xfId="0" applyNumberFormat="1" applyFont="1" applyFill="1" applyBorder="1" applyAlignment="1" applyProtection="1">
      <alignment horizontal="center" vertical="center"/>
      <protection locked="0"/>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xr:uid="{00000000-0005-0000-0000-000002000000}"/>
    <cellStyle name="標準 3" xfId="4" xr:uid="{00000000-0005-0000-0000-000003000000}"/>
    <cellStyle name="標準_600_断面性照査" xfId="1"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a:extLst>
            <a:ext uri="{FF2B5EF4-FFF2-40B4-BE49-F238E27FC236}">
              <a16:creationId xmlns:a16="http://schemas.microsoft.com/office/drawing/2014/main" id="{00000000-0008-0000-0000-000006000000}"/>
            </a:ext>
          </a:extLst>
        </xdr:cNvPr>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a:extLst>
            <a:ext uri="{FF2B5EF4-FFF2-40B4-BE49-F238E27FC236}">
              <a16:creationId xmlns:a16="http://schemas.microsoft.com/office/drawing/2014/main" id="{00000000-0008-0000-0000-000007000000}"/>
            </a:ext>
          </a:extLst>
        </xdr:cNvPr>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a:extLst>
            <a:ext uri="{FF2B5EF4-FFF2-40B4-BE49-F238E27FC236}">
              <a16:creationId xmlns:a16="http://schemas.microsoft.com/office/drawing/2014/main" id="{00000000-0008-0000-0000-000008000000}"/>
            </a:ext>
          </a:extLst>
        </xdr:cNvPr>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a:extLst>
            <a:ext uri="{FF2B5EF4-FFF2-40B4-BE49-F238E27FC236}">
              <a16:creationId xmlns:a16="http://schemas.microsoft.com/office/drawing/2014/main" id="{00000000-0008-0000-0000-000009000000}"/>
            </a:ext>
          </a:extLst>
        </xdr:cNvPr>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a:extLst>
            <a:ext uri="{FF2B5EF4-FFF2-40B4-BE49-F238E27FC236}">
              <a16:creationId xmlns:a16="http://schemas.microsoft.com/office/drawing/2014/main" id="{00000000-0008-0000-0000-00000D000000}"/>
            </a:ext>
          </a:extLst>
        </xdr:cNvPr>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a:extLst>
            <a:ext uri="{FF2B5EF4-FFF2-40B4-BE49-F238E27FC236}">
              <a16:creationId xmlns:a16="http://schemas.microsoft.com/office/drawing/2014/main" id="{00000000-0008-0000-0000-00000E000000}"/>
            </a:ext>
          </a:extLst>
        </xdr:cNvPr>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a:extLst>
            <a:ext uri="{FF2B5EF4-FFF2-40B4-BE49-F238E27FC236}">
              <a16:creationId xmlns:a16="http://schemas.microsoft.com/office/drawing/2014/main" id="{00000000-0008-0000-0000-000010000000}"/>
            </a:ext>
          </a:extLst>
        </xdr:cNvPr>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a:extLst>
            <a:ext uri="{FF2B5EF4-FFF2-40B4-BE49-F238E27FC236}">
              <a16:creationId xmlns:a16="http://schemas.microsoft.com/office/drawing/2014/main" id="{00000000-0008-0000-0000-000012000000}"/>
            </a:ext>
          </a:extLst>
        </xdr:cNvPr>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a:extLst>
            <a:ext uri="{FF2B5EF4-FFF2-40B4-BE49-F238E27FC236}">
              <a16:creationId xmlns:a16="http://schemas.microsoft.com/office/drawing/2014/main" id="{00000000-0008-0000-0100-00002E000000}"/>
            </a:ext>
          </a:extLst>
        </xdr:cNvPr>
        <xdr:cNvGrpSpPr/>
      </xdr:nvGrpSpPr>
      <xdr:grpSpPr>
        <a:xfrm>
          <a:off x="180975" y="4089401"/>
          <a:ext cx="2647605" cy="1989666"/>
          <a:chOff x="201084" y="4462518"/>
          <a:chExt cx="2672165" cy="1960106"/>
        </a:xfrm>
      </xdr:grpSpPr>
      <xdr:sp macro="" textlink="">
        <xdr:nvSpPr>
          <xdr:cNvPr id="2" name="Line 2101">
            <a:extLst>
              <a:ext uri="{FF2B5EF4-FFF2-40B4-BE49-F238E27FC236}">
                <a16:creationId xmlns:a16="http://schemas.microsoft.com/office/drawing/2014/main" id="{00000000-0008-0000-0100-000002000000}"/>
              </a:ext>
            </a:extLst>
          </xdr:cNvPr>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a:extLst>
              <a:ext uri="{FF2B5EF4-FFF2-40B4-BE49-F238E27FC236}">
                <a16:creationId xmlns:a16="http://schemas.microsoft.com/office/drawing/2014/main" id="{00000000-0008-0000-0100-000003000000}"/>
              </a:ext>
            </a:extLst>
          </xdr:cNvPr>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a:extLst>
              <a:ext uri="{FF2B5EF4-FFF2-40B4-BE49-F238E27FC236}">
                <a16:creationId xmlns:a16="http://schemas.microsoft.com/office/drawing/2014/main" id="{00000000-0008-0000-0100-000004000000}"/>
              </a:ext>
            </a:extLst>
          </xdr:cNvPr>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a:extLst>
              <a:ext uri="{FF2B5EF4-FFF2-40B4-BE49-F238E27FC236}">
                <a16:creationId xmlns:a16="http://schemas.microsoft.com/office/drawing/2014/main" id="{00000000-0008-0000-0100-000005000000}"/>
              </a:ext>
            </a:extLst>
          </xdr:cNvPr>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a:extLst>
              <a:ext uri="{FF2B5EF4-FFF2-40B4-BE49-F238E27FC236}">
                <a16:creationId xmlns:a16="http://schemas.microsoft.com/office/drawing/2014/main" id="{00000000-0008-0000-0100-000006000000}"/>
              </a:ext>
            </a:extLst>
          </xdr:cNvPr>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a:extLst>
              <a:ext uri="{FF2B5EF4-FFF2-40B4-BE49-F238E27FC236}">
                <a16:creationId xmlns:a16="http://schemas.microsoft.com/office/drawing/2014/main" id="{00000000-0008-0000-0100-000007000000}"/>
              </a:ext>
            </a:extLst>
          </xdr:cNvPr>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a:extLst>
              <a:ext uri="{FF2B5EF4-FFF2-40B4-BE49-F238E27FC236}">
                <a16:creationId xmlns:a16="http://schemas.microsoft.com/office/drawing/2014/main" id="{00000000-0008-0000-0100-000008000000}"/>
              </a:ext>
            </a:extLst>
          </xdr:cNvPr>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a:extLst>
              <a:ext uri="{FF2B5EF4-FFF2-40B4-BE49-F238E27FC236}">
                <a16:creationId xmlns:a16="http://schemas.microsoft.com/office/drawing/2014/main" id="{00000000-0008-0000-0100-00000B000000}"/>
              </a:ext>
            </a:extLst>
          </xdr:cNvPr>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a:extLst>
              <a:ext uri="{FF2B5EF4-FFF2-40B4-BE49-F238E27FC236}">
                <a16:creationId xmlns:a16="http://schemas.microsoft.com/office/drawing/2014/main" id="{00000000-0008-0000-0100-00000C000000}"/>
              </a:ext>
            </a:extLst>
          </xdr:cNvPr>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a:extLst>
              <a:ext uri="{FF2B5EF4-FFF2-40B4-BE49-F238E27FC236}">
                <a16:creationId xmlns:a16="http://schemas.microsoft.com/office/drawing/2014/main" id="{00000000-0008-0000-0100-00000E000000}"/>
              </a:ext>
            </a:extLst>
          </xdr:cNvPr>
          <xdr:cNvGrpSpPr>
            <a:grpSpLocks/>
          </xdr:cNvGrpSpPr>
        </xdr:nvGrpSpPr>
        <xdr:grpSpPr bwMode="auto">
          <a:xfrm>
            <a:off x="910600" y="4729655"/>
            <a:ext cx="422361" cy="62315"/>
            <a:chOff x="465" y="133"/>
            <a:chExt cx="59" cy="9"/>
          </a:xfrm>
        </xdr:grpSpPr>
        <xdr:sp macro="" textlink="">
          <xdr:nvSpPr>
            <xdr:cNvPr id="15" name="Line 2117">
              <a:extLst>
                <a:ext uri="{FF2B5EF4-FFF2-40B4-BE49-F238E27FC236}">
                  <a16:creationId xmlns:a16="http://schemas.microsoft.com/office/drawing/2014/main" id="{00000000-0008-0000-0100-00000F000000}"/>
                </a:ext>
              </a:extLst>
            </xdr:cNvPr>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a:extLst>
                <a:ext uri="{FF2B5EF4-FFF2-40B4-BE49-F238E27FC236}">
                  <a16:creationId xmlns:a16="http://schemas.microsoft.com/office/drawing/2014/main" id="{00000000-0008-0000-0100-000010000000}"/>
                </a:ext>
              </a:extLst>
            </xdr:cNvPr>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a:extLst>
                <a:ext uri="{FF2B5EF4-FFF2-40B4-BE49-F238E27FC236}">
                  <a16:creationId xmlns:a16="http://schemas.microsoft.com/office/drawing/2014/main" id="{00000000-0008-0000-0100-000011000000}"/>
                </a:ext>
              </a:extLst>
            </xdr:cNvPr>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a:extLst>
                <a:ext uri="{FF2B5EF4-FFF2-40B4-BE49-F238E27FC236}">
                  <a16:creationId xmlns:a16="http://schemas.microsoft.com/office/drawing/2014/main" id="{00000000-0008-0000-0100-000012000000}"/>
                </a:ext>
              </a:extLst>
            </xdr:cNvPr>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a:extLst>
                <a:ext uri="{FF2B5EF4-FFF2-40B4-BE49-F238E27FC236}">
                  <a16:creationId xmlns:a16="http://schemas.microsoft.com/office/drawing/2014/main" id="{00000000-0008-0000-0100-000013000000}"/>
                </a:ext>
              </a:extLst>
            </xdr:cNvPr>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a:extLst>
                <a:ext uri="{FF2B5EF4-FFF2-40B4-BE49-F238E27FC236}">
                  <a16:creationId xmlns:a16="http://schemas.microsoft.com/office/drawing/2014/main" id="{00000000-0008-0000-0100-000014000000}"/>
                </a:ext>
              </a:extLst>
            </xdr:cNvPr>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a:extLst>
                <a:ext uri="{FF2B5EF4-FFF2-40B4-BE49-F238E27FC236}">
                  <a16:creationId xmlns:a16="http://schemas.microsoft.com/office/drawing/2014/main" id="{00000000-0008-0000-0100-000015000000}"/>
                </a:ext>
              </a:extLst>
            </xdr:cNvPr>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a:extLst>
                <a:ext uri="{FF2B5EF4-FFF2-40B4-BE49-F238E27FC236}">
                  <a16:creationId xmlns:a16="http://schemas.microsoft.com/office/drawing/2014/main" id="{00000000-0008-0000-0100-000016000000}"/>
                </a:ext>
              </a:extLst>
            </xdr:cNvPr>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a:extLst>
                <a:ext uri="{FF2B5EF4-FFF2-40B4-BE49-F238E27FC236}">
                  <a16:creationId xmlns:a16="http://schemas.microsoft.com/office/drawing/2014/main" id="{00000000-0008-0000-0100-000017000000}"/>
                </a:ext>
              </a:extLst>
            </xdr:cNvPr>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a:extLst>
                <a:ext uri="{FF2B5EF4-FFF2-40B4-BE49-F238E27FC236}">
                  <a16:creationId xmlns:a16="http://schemas.microsoft.com/office/drawing/2014/main" id="{00000000-0008-0000-0100-000018000000}"/>
                </a:ext>
              </a:extLst>
            </xdr:cNvPr>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a:extLst>
                <a:ext uri="{FF2B5EF4-FFF2-40B4-BE49-F238E27FC236}">
                  <a16:creationId xmlns:a16="http://schemas.microsoft.com/office/drawing/2014/main" id="{00000000-0008-0000-0100-000019000000}"/>
                </a:ext>
              </a:extLst>
            </xdr:cNvPr>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a:extLst>
                <a:ext uri="{FF2B5EF4-FFF2-40B4-BE49-F238E27FC236}">
                  <a16:creationId xmlns:a16="http://schemas.microsoft.com/office/drawing/2014/main" id="{00000000-0008-0000-0100-00001A000000}"/>
                </a:ext>
              </a:extLst>
            </xdr:cNvPr>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a:extLst>
                <a:ext uri="{FF2B5EF4-FFF2-40B4-BE49-F238E27FC236}">
                  <a16:creationId xmlns:a16="http://schemas.microsoft.com/office/drawing/2014/main" id="{00000000-0008-0000-0100-00001B000000}"/>
                </a:ext>
              </a:extLst>
            </xdr:cNvPr>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a:extLst>
                <a:ext uri="{FF2B5EF4-FFF2-40B4-BE49-F238E27FC236}">
                  <a16:creationId xmlns:a16="http://schemas.microsoft.com/office/drawing/2014/main" id="{00000000-0008-0000-0100-00001C000000}"/>
                </a:ext>
              </a:extLst>
            </xdr:cNvPr>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a:extLst>
                <a:ext uri="{FF2B5EF4-FFF2-40B4-BE49-F238E27FC236}">
                  <a16:creationId xmlns:a16="http://schemas.microsoft.com/office/drawing/2014/main" id="{00000000-0008-0000-0100-00001D000000}"/>
                </a:ext>
              </a:extLst>
            </xdr:cNvPr>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a:extLst>
              <a:ext uri="{FF2B5EF4-FFF2-40B4-BE49-F238E27FC236}">
                <a16:creationId xmlns:a16="http://schemas.microsoft.com/office/drawing/2014/main" id="{00000000-0008-0000-0100-00001F000000}"/>
              </a:ext>
            </a:extLst>
          </xdr:cNvPr>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a:extLst>
              <a:ext uri="{FF2B5EF4-FFF2-40B4-BE49-F238E27FC236}">
                <a16:creationId xmlns:a16="http://schemas.microsoft.com/office/drawing/2014/main" id="{00000000-0008-0000-0100-000020000000}"/>
              </a:ext>
            </a:extLst>
          </xdr:cNvPr>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a:extLst>
              <a:ext uri="{FF2B5EF4-FFF2-40B4-BE49-F238E27FC236}">
                <a16:creationId xmlns:a16="http://schemas.microsoft.com/office/drawing/2014/main" id="{00000000-0008-0000-0100-000021000000}"/>
              </a:ext>
            </a:extLst>
          </xdr:cNvPr>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a:extLst>
              <a:ext uri="{FF2B5EF4-FFF2-40B4-BE49-F238E27FC236}">
                <a16:creationId xmlns:a16="http://schemas.microsoft.com/office/drawing/2014/main" id="{00000000-0008-0000-0100-000022000000}"/>
              </a:ext>
            </a:extLst>
          </xdr:cNvPr>
          <xdr:cNvGrpSpPr>
            <a:grpSpLocks/>
          </xdr:cNvGrpSpPr>
        </xdr:nvGrpSpPr>
        <xdr:grpSpPr bwMode="auto">
          <a:xfrm>
            <a:off x="902105" y="5953671"/>
            <a:ext cx="456244" cy="468953"/>
            <a:chOff x="437" y="1092"/>
            <a:chExt cx="57" cy="47"/>
          </a:xfrm>
        </xdr:grpSpPr>
        <xdr:sp macro="" textlink="">
          <xdr:nvSpPr>
            <xdr:cNvPr id="35" name="Line 2138">
              <a:extLst>
                <a:ext uri="{FF2B5EF4-FFF2-40B4-BE49-F238E27FC236}">
                  <a16:creationId xmlns:a16="http://schemas.microsoft.com/office/drawing/2014/main" id="{00000000-0008-0000-0100-000023000000}"/>
                </a:ext>
              </a:extLst>
            </xdr:cNvPr>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a:extLst>
                <a:ext uri="{FF2B5EF4-FFF2-40B4-BE49-F238E27FC236}">
                  <a16:creationId xmlns:a16="http://schemas.microsoft.com/office/drawing/2014/main" id="{00000000-0008-0000-0100-000024000000}"/>
                </a:ext>
              </a:extLst>
            </xdr:cNvPr>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a:extLst>
                <a:ext uri="{FF2B5EF4-FFF2-40B4-BE49-F238E27FC236}">
                  <a16:creationId xmlns:a16="http://schemas.microsoft.com/office/drawing/2014/main" id="{00000000-0008-0000-0100-000025000000}"/>
                </a:ext>
              </a:extLst>
            </xdr:cNvPr>
            <xdr:cNvGrpSpPr>
              <a:grpSpLocks/>
            </xdr:cNvGrpSpPr>
          </xdr:nvGrpSpPr>
          <xdr:grpSpPr bwMode="auto">
            <a:xfrm flipV="1">
              <a:off x="437" y="1130"/>
              <a:ext cx="57" cy="9"/>
              <a:chOff x="437" y="1113"/>
              <a:chExt cx="76" cy="21"/>
            </a:xfrm>
          </xdr:grpSpPr>
          <xdr:sp macro="" textlink="">
            <xdr:nvSpPr>
              <xdr:cNvPr id="38" name="Arc 2141">
                <a:extLst>
                  <a:ext uri="{FF2B5EF4-FFF2-40B4-BE49-F238E27FC236}">
                    <a16:creationId xmlns:a16="http://schemas.microsoft.com/office/drawing/2014/main" id="{00000000-0008-0000-0100-000026000000}"/>
                  </a:ext>
                </a:extLst>
              </xdr:cNvPr>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a:extLst>
                  <a:ext uri="{FF2B5EF4-FFF2-40B4-BE49-F238E27FC236}">
                    <a16:creationId xmlns:a16="http://schemas.microsoft.com/office/drawing/2014/main" id="{00000000-0008-0000-0100-000027000000}"/>
                  </a:ext>
                </a:extLst>
              </xdr:cNvPr>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a:extLst>
                  <a:ext uri="{FF2B5EF4-FFF2-40B4-BE49-F238E27FC236}">
                    <a16:creationId xmlns:a16="http://schemas.microsoft.com/office/drawing/2014/main" id="{00000000-0008-0000-0100-000028000000}"/>
                  </a:ext>
                </a:extLst>
              </xdr:cNvPr>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a:extLst>
              <a:ext uri="{FF2B5EF4-FFF2-40B4-BE49-F238E27FC236}">
                <a16:creationId xmlns:a16="http://schemas.microsoft.com/office/drawing/2014/main" id="{00000000-0008-0000-0100-000029000000}"/>
              </a:ext>
            </a:extLst>
          </xdr:cNvPr>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a:extLst>
              <a:ext uri="{FF2B5EF4-FFF2-40B4-BE49-F238E27FC236}">
                <a16:creationId xmlns:a16="http://schemas.microsoft.com/office/drawing/2014/main" id="{00000000-0008-0000-0100-00002A000000}"/>
              </a:ext>
            </a:extLst>
          </xdr:cNvPr>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a:extLst>
              <a:ext uri="{FF2B5EF4-FFF2-40B4-BE49-F238E27FC236}">
                <a16:creationId xmlns:a16="http://schemas.microsoft.com/office/drawing/2014/main" id="{00000000-0008-0000-0100-00002C000000}"/>
              </a:ext>
            </a:extLst>
          </xdr:cNvPr>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a:extLst>
              <a:ext uri="{FF2B5EF4-FFF2-40B4-BE49-F238E27FC236}">
                <a16:creationId xmlns:a16="http://schemas.microsoft.com/office/drawing/2014/main" id="{00000000-0008-0000-0100-00002D000000}"/>
              </a:ext>
            </a:extLst>
          </xdr:cNvPr>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a:extLst>
            <a:ext uri="{FF2B5EF4-FFF2-40B4-BE49-F238E27FC236}">
              <a16:creationId xmlns:a16="http://schemas.microsoft.com/office/drawing/2014/main" id="{00000000-0008-0000-0300-0000811F0100}"/>
            </a:ext>
          </a:extLst>
        </xdr:cNvPr>
        <xdr:cNvGrpSpPr>
          <a:grpSpLocks/>
        </xdr:cNvGrpSpPr>
      </xdr:nvGrpSpPr>
      <xdr:grpSpPr bwMode="auto">
        <a:xfrm>
          <a:off x="1392721" y="2584174"/>
          <a:ext cx="2232991" cy="1448628"/>
          <a:chOff x="1755733" y="2400300"/>
          <a:chExt cx="2243398" cy="1437761"/>
        </a:xfrm>
      </xdr:grpSpPr>
      <xdr:cxnSp macro="">
        <xdr:nvCxnSpPr>
          <xdr:cNvPr id="73634" name="直線コネクタ 3">
            <a:extLst>
              <a:ext uri="{FF2B5EF4-FFF2-40B4-BE49-F238E27FC236}">
                <a16:creationId xmlns:a16="http://schemas.microsoft.com/office/drawing/2014/main" id="{00000000-0008-0000-0300-0000A21F01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a:extLst>
              <a:ext uri="{FF2B5EF4-FFF2-40B4-BE49-F238E27FC236}">
                <a16:creationId xmlns:a16="http://schemas.microsoft.com/office/drawing/2014/main" id="{00000000-0008-0000-0300-0000A31F01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a:extLst>
              <a:ext uri="{FF2B5EF4-FFF2-40B4-BE49-F238E27FC236}">
                <a16:creationId xmlns:a16="http://schemas.microsoft.com/office/drawing/2014/main" id="{00000000-0008-0000-0300-0000A41F01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a:extLst>
              <a:ext uri="{FF2B5EF4-FFF2-40B4-BE49-F238E27FC236}">
                <a16:creationId xmlns:a16="http://schemas.microsoft.com/office/drawing/2014/main" id="{00000000-0008-0000-0300-0000A51F01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a:extLst>
              <a:ext uri="{FF2B5EF4-FFF2-40B4-BE49-F238E27FC236}">
                <a16:creationId xmlns:a16="http://schemas.microsoft.com/office/drawing/2014/main" id="{00000000-0008-0000-0300-0000A61F01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a:extLst>
              <a:ext uri="{FF2B5EF4-FFF2-40B4-BE49-F238E27FC236}">
                <a16:creationId xmlns:a16="http://schemas.microsoft.com/office/drawing/2014/main" id="{00000000-0008-0000-0300-0000A71F01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a:extLst>
              <a:ext uri="{FF2B5EF4-FFF2-40B4-BE49-F238E27FC236}">
                <a16:creationId xmlns:a16="http://schemas.microsoft.com/office/drawing/2014/main" id="{00000000-0008-0000-0300-0000A81F01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a:extLst>
              <a:ext uri="{FF2B5EF4-FFF2-40B4-BE49-F238E27FC236}">
                <a16:creationId xmlns:a16="http://schemas.microsoft.com/office/drawing/2014/main" id="{00000000-0008-0000-0300-000017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a:extLst>
              <a:ext uri="{FF2B5EF4-FFF2-40B4-BE49-F238E27FC236}">
                <a16:creationId xmlns:a16="http://schemas.microsoft.com/office/drawing/2014/main" id="{00000000-0008-0000-0300-000018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a:extLst>
              <a:ext uri="{FF2B5EF4-FFF2-40B4-BE49-F238E27FC236}">
                <a16:creationId xmlns:a16="http://schemas.microsoft.com/office/drawing/2014/main" id="{00000000-0008-0000-0300-000019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a:extLst>
              <a:ext uri="{FF2B5EF4-FFF2-40B4-BE49-F238E27FC236}">
                <a16:creationId xmlns:a16="http://schemas.microsoft.com/office/drawing/2014/main" id="{00000000-0008-0000-0300-00001E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a:extLst>
              <a:ext uri="{FF2B5EF4-FFF2-40B4-BE49-F238E27FC236}">
                <a16:creationId xmlns:a16="http://schemas.microsoft.com/office/drawing/2014/main" id="{00000000-0008-0000-0300-000020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a:extLst>
              <a:ext uri="{FF2B5EF4-FFF2-40B4-BE49-F238E27FC236}">
                <a16:creationId xmlns:a16="http://schemas.microsoft.com/office/drawing/2014/main" id="{00000000-0008-0000-0300-000021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a:extLst>
            <a:ext uri="{FF2B5EF4-FFF2-40B4-BE49-F238E27FC236}">
              <a16:creationId xmlns:a16="http://schemas.microsoft.com/office/drawing/2014/main" id="{00000000-0008-0000-0300-0000821F0100}"/>
            </a:ext>
          </a:extLst>
        </xdr:cNvPr>
        <xdr:cNvGrpSpPr>
          <a:grpSpLocks/>
        </xdr:cNvGrpSpPr>
      </xdr:nvGrpSpPr>
      <xdr:grpSpPr bwMode="auto">
        <a:xfrm>
          <a:off x="1391478" y="4695825"/>
          <a:ext cx="2329484" cy="1523586"/>
          <a:chOff x="1755733" y="4600575"/>
          <a:chExt cx="2243398" cy="1437761"/>
        </a:xfrm>
      </xdr:grpSpPr>
      <xdr:cxnSp macro="">
        <xdr:nvCxnSpPr>
          <xdr:cNvPr id="73621" name="直線コネクタ 35">
            <a:extLst>
              <a:ext uri="{FF2B5EF4-FFF2-40B4-BE49-F238E27FC236}">
                <a16:creationId xmlns:a16="http://schemas.microsoft.com/office/drawing/2014/main" id="{00000000-0008-0000-0300-0000951F01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a:extLst>
              <a:ext uri="{FF2B5EF4-FFF2-40B4-BE49-F238E27FC236}">
                <a16:creationId xmlns:a16="http://schemas.microsoft.com/office/drawing/2014/main" id="{00000000-0008-0000-0300-0000961F01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a:extLst>
              <a:ext uri="{FF2B5EF4-FFF2-40B4-BE49-F238E27FC236}">
                <a16:creationId xmlns:a16="http://schemas.microsoft.com/office/drawing/2014/main" id="{00000000-0008-0000-0300-0000971F01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a:extLst>
              <a:ext uri="{FF2B5EF4-FFF2-40B4-BE49-F238E27FC236}">
                <a16:creationId xmlns:a16="http://schemas.microsoft.com/office/drawing/2014/main" id="{00000000-0008-0000-0300-0000981F01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a:extLst>
              <a:ext uri="{FF2B5EF4-FFF2-40B4-BE49-F238E27FC236}">
                <a16:creationId xmlns:a16="http://schemas.microsoft.com/office/drawing/2014/main" id="{00000000-0008-0000-0300-0000991F01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a:extLst>
              <a:ext uri="{FF2B5EF4-FFF2-40B4-BE49-F238E27FC236}">
                <a16:creationId xmlns:a16="http://schemas.microsoft.com/office/drawing/2014/main" id="{00000000-0008-0000-0300-00009A1F01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a:extLst>
              <a:ext uri="{FF2B5EF4-FFF2-40B4-BE49-F238E27FC236}">
                <a16:creationId xmlns:a16="http://schemas.microsoft.com/office/drawing/2014/main" id="{00000000-0008-0000-0300-00009B1F01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a:extLst>
              <a:ext uri="{FF2B5EF4-FFF2-40B4-BE49-F238E27FC236}">
                <a16:creationId xmlns:a16="http://schemas.microsoft.com/office/drawing/2014/main" id="{00000000-0008-0000-0300-00002B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a:extLst>
              <a:ext uri="{FF2B5EF4-FFF2-40B4-BE49-F238E27FC236}">
                <a16:creationId xmlns:a16="http://schemas.microsoft.com/office/drawing/2014/main" id="{00000000-0008-0000-0300-00002C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a:extLst>
              <a:ext uri="{FF2B5EF4-FFF2-40B4-BE49-F238E27FC236}">
                <a16:creationId xmlns:a16="http://schemas.microsoft.com/office/drawing/2014/main" id="{00000000-0008-0000-0300-00002D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a:extLst>
              <a:ext uri="{FF2B5EF4-FFF2-40B4-BE49-F238E27FC236}">
                <a16:creationId xmlns:a16="http://schemas.microsoft.com/office/drawing/2014/main" id="{00000000-0008-0000-0300-00002E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a:extLst>
              <a:ext uri="{FF2B5EF4-FFF2-40B4-BE49-F238E27FC236}">
                <a16:creationId xmlns:a16="http://schemas.microsoft.com/office/drawing/2014/main" id="{00000000-0008-0000-0300-00002F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a:extLst>
              <a:ext uri="{FF2B5EF4-FFF2-40B4-BE49-F238E27FC236}">
                <a16:creationId xmlns:a16="http://schemas.microsoft.com/office/drawing/2014/main" id="{00000000-0008-0000-0300-000030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a:extLst>
            <a:ext uri="{FF2B5EF4-FFF2-40B4-BE49-F238E27FC236}">
              <a16:creationId xmlns:a16="http://schemas.microsoft.com/office/drawing/2014/main" id="{00000000-0008-0000-0300-0000831F0100}"/>
            </a:ext>
          </a:extLst>
        </xdr:cNvPr>
        <xdr:cNvGrpSpPr>
          <a:grpSpLocks/>
        </xdr:cNvGrpSpPr>
      </xdr:nvGrpSpPr>
      <xdr:grpSpPr bwMode="auto">
        <a:xfrm>
          <a:off x="1392721" y="6957391"/>
          <a:ext cx="2347291" cy="1439104"/>
          <a:chOff x="1755733" y="6800850"/>
          <a:chExt cx="2243398" cy="1437761"/>
        </a:xfrm>
      </xdr:grpSpPr>
      <xdr:cxnSp macro="">
        <xdr:nvCxnSpPr>
          <xdr:cNvPr id="73613" name="直線コネクタ 49">
            <a:extLst>
              <a:ext uri="{FF2B5EF4-FFF2-40B4-BE49-F238E27FC236}">
                <a16:creationId xmlns:a16="http://schemas.microsoft.com/office/drawing/2014/main" id="{00000000-0008-0000-0300-00008D1F01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a:extLst>
              <a:ext uri="{FF2B5EF4-FFF2-40B4-BE49-F238E27FC236}">
                <a16:creationId xmlns:a16="http://schemas.microsoft.com/office/drawing/2014/main" id="{00000000-0008-0000-0300-00008E1F01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a:extLst>
              <a:ext uri="{FF2B5EF4-FFF2-40B4-BE49-F238E27FC236}">
                <a16:creationId xmlns:a16="http://schemas.microsoft.com/office/drawing/2014/main" id="{00000000-0008-0000-0300-00008F1F01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a:extLst>
              <a:ext uri="{FF2B5EF4-FFF2-40B4-BE49-F238E27FC236}">
                <a16:creationId xmlns:a16="http://schemas.microsoft.com/office/drawing/2014/main" id="{00000000-0008-0000-0300-0000901F01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a:extLst>
              <a:ext uri="{FF2B5EF4-FFF2-40B4-BE49-F238E27FC236}">
                <a16:creationId xmlns:a16="http://schemas.microsoft.com/office/drawing/2014/main" id="{00000000-0008-0000-0300-000039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a:extLst>
              <a:ext uri="{FF2B5EF4-FFF2-40B4-BE49-F238E27FC236}">
                <a16:creationId xmlns:a16="http://schemas.microsoft.com/office/drawing/2014/main" id="{00000000-0008-0000-0300-00003C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a:extLst>
              <a:ext uri="{FF2B5EF4-FFF2-40B4-BE49-F238E27FC236}">
                <a16:creationId xmlns:a16="http://schemas.microsoft.com/office/drawing/2014/main" id="{00000000-0008-0000-0300-00003D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a:extLst>
              <a:ext uri="{FF2B5EF4-FFF2-40B4-BE49-F238E27FC236}">
                <a16:creationId xmlns:a16="http://schemas.microsoft.com/office/drawing/2014/main" id="{00000000-0008-0000-0300-00003E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a:extLst>
            <a:ext uri="{FF2B5EF4-FFF2-40B4-BE49-F238E27FC236}">
              <a16:creationId xmlns:a16="http://schemas.microsoft.com/office/drawing/2014/main" id="{00000000-0008-0000-0300-0000841F0100}"/>
            </a:ext>
          </a:extLst>
        </xdr:cNvPr>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a:extLst>
            <a:ext uri="{FF2B5EF4-FFF2-40B4-BE49-F238E27FC236}">
              <a16:creationId xmlns:a16="http://schemas.microsoft.com/office/drawing/2014/main" id="{00000000-0008-0000-0300-00004C000000}"/>
            </a:ext>
          </a:extLst>
        </xdr:cNvPr>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a:extLst>
            <a:ext uri="{FF2B5EF4-FFF2-40B4-BE49-F238E27FC236}">
              <a16:creationId xmlns:a16="http://schemas.microsoft.com/office/drawing/2014/main" id="{00000000-0008-0000-0300-0000861F0100}"/>
            </a:ext>
          </a:extLst>
        </xdr:cNvPr>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a:extLst>
            <a:ext uri="{FF2B5EF4-FFF2-40B4-BE49-F238E27FC236}">
              <a16:creationId xmlns:a16="http://schemas.microsoft.com/office/drawing/2014/main" id="{00000000-0008-0000-0300-0000871F0100}"/>
            </a:ext>
          </a:extLst>
        </xdr:cNvPr>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a:extLst>
            <a:ext uri="{FF2B5EF4-FFF2-40B4-BE49-F238E27FC236}">
              <a16:creationId xmlns:a16="http://schemas.microsoft.com/office/drawing/2014/main" id="{00000000-0008-0000-0300-0000881F0100}"/>
            </a:ext>
          </a:extLst>
        </xdr:cNvPr>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a:extLst>
            <a:ext uri="{FF2B5EF4-FFF2-40B4-BE49-F238E27FC236}">
              <a16:creationId xmlns:a16="http://schemas.microsoft.com/office/drawing/2014/main" id="{00000000-0008-0000-0300-00008A1F0100}"/>
            </a:ext>
          </a:extLst>
        </xdr:cNvPr>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a:extLst>
            <a:ext uri="{FF2B5EF4-FFF2-40B4-BE49-F238E27FC236}">
              <a16:creationId xmlns:a16="http://schemas.microsoft.com/office/drawing/2014/main" id="{00000000-0008-0000-0300-00008B1F0100}"/>
            </a:ext>
          </a:extLst>
        </xdr:cNvPr>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a:extLst>
            <a:ext uri="{FF2B5EF4-FFF2-40B4-BE49-F238E27FC236}">
              <a16:creationId xmlns:a16="http://schemas.microsoft.com/office/drawing/2014/main" id="{00000000-0008-0000-0300-00008C1F0100}"/>
            </a:ext>
          </a:extLst>
        </xdr:cNvPr>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a:extLst>
            <a:ext uri="{FF2B5EF4-FFF2-40B4-BE49-F238E27FC236}">
              <a16:creationId xmlns:a16="http://schemas.microsoft.com/office/drawing/2014/main" id="{00000000-0008-0000-0300-000031000000}"/>
            </a:ext>
          </a:extLst>
        </xdr:cNvPr>
        <xdr:cNvGrpSpPr>
          <a:grpSpLocks/>
        </xdr:cNvGrpSpPr>
      </xdr:nvGrpSpPr>
      <xdr:grpSpPr bwMode="auto">
        <a:xfrm>
          <a:off x="2547315" y="368647318"/>
          <a:ext cx="2271093" cy="1637886"/>
          <a:chOff x="1910764" y="4520203"/>
          <a:chExt cx="2188682" cy="1544923"/>
        </a:xfrm>
      </xdr:grpSpPr>
      <xdr:cxnSp macro="">
        <xdr:nvCxnSpPr>
          <xdr:cNvPr id="50" name="直線コネクタ 35">
            <a:extLst>
              <a:ext uri="{FF2B5EF4-FFF2-40B4-BE49-F238E27FC236}">
                <a16:creationId xmlns:a16="http://schemas.microsoft.com/office/drawing/2014/main" id="{00000000-0008-0000-0300-000032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a:extLst>
              <a:ext uri="{FF2B5EF4-FFF2-40B4-BE49-F238E27FC236}">
                <a16:creationId xmlns:a16="http://schemas.microsoft.com/office/drawing/2014/main" id="{00000000-0008-0000-0300-000033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a:extLst>
              <a:ext uri="{FF2B5EF4-FFF2-40B4-BE49-F238E27FC236}">
                <a16:creationId xmlns:a16="http://schemas.microsoft.com/office/drawing/2014/main" id="{00000000-0008-0000-0300-000034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a:extLst>
              <a:ext uri="{FF2B5EF4-FFF2-40B4-BE49-F238E27FC236}">
                <a16:creationId xmlns:a16="http://schemas.microsoft.com/office/drawing/2014/main" id="{00000000-0008-0000-0300-000035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a:extLst>
              <a:ext uri="{FF2B5EF4-FFF2-40B4-BE49-F238E27FC236}">
                <a16:creationId xmlns:a16="http://schemas.microsoft.com/office/drawing/2014/main" id="{00000000-0008-0000-0300-000036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a:extLst>
              <a:ext uri="{FF2B5EF4-FFF2-40B4-BE49-F238E27FC236}">
                <a16:creationId xmlns:a16="http://schemas.microsoft.com/office/drawing/2014/main" id="{00000000-0008-0000-0300-000037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a:extLst>
              <a:ext uri="{FF2B5EF4-FFF2-40B4-BE49-F238E27FC236}">
                <a16:creationId xmlns:a16="http://schemas.microsoft.com/office/drawing/2014/main" id="{00000000-0008-0000-0300-000038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a:extLst>
              <a:ext uri="{FF2B5EF4-FFF2-40B4-BE49-F238E27FC236}">
                <a16:creationId xmlns:a16="http://schemas.microsoft.com/office/drawing/2014/main" id="{00000000-0008-0000-0300-00003A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a:extLst>
              <a:ext uri="{FF2B5EF4-FFF2-40B4-BE49-F238E27FC236}">
                <a16:creationId xmlns:a16="http://schemas.microsoft.com/office/drawing/2014/main" id="{00000000-0008-0000-0300-00003B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a:extLst>
              <a:ext uri="{FF2B5EF4-FFF2-40B4-BE49-F238E27FC236}">
                <a16:creationId xmlns:a16="http://schemas.microsoft.com/office/drawing/2014/main" id="{00000000-0008-0000-0300-00003F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a:extLst>
              <a:ext uri="{FF2B5EF4-FFF2-40B4-BE49-F238E27FC236}">
                <a16:creationId xmlns:a16="http://schemas.microsoft.com/office/drawing/2014/main" id="{00000000-0008-0000-0300-000040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a:extLst>
              <a:ext uri="{FF2B5EF4-FFF2-40B4-BE49-F238E27FC236}">
                <a16:creationId xmlns:a16="http://schemas.microsoft.com/office/drawing/2014/main" id="{00000000-0008-0000-0300-000041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a:extLst>
              <a:ext uri="{FF2B5EF4-FFF2-40B4-BE49-F238E27FC236}">
                <a16:creationId xmlns:a16="http://schemas.microsoft.com/office/drawing/2014/main" id="{00000000-0008-0000-0300-000042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00000000-0008-0000-04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000000-0008-0000-04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00000000-0008-0000-04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00000000-0008-0000-04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00000000-0008-0000-04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00000000-0008-0000-04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00000000-0008-0000-04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00000000-0008-0000-04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00000000-0008-0000-04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00000000-0008-0000-04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00000000-0008-0000-04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00000000-0008-0000-04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00000000-0008-0000-04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00000000-0008-0000-04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0000000-0008-0000-04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00000000-0008-0000-04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00000000-0008-0000-04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00000000-0008-0000-04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00000000-0008-0000-04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00000000-0008-0000-04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00000000-0008-0000-04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0000000-0008-0000-04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00000000-0008-0000-04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00000000-0008-0000-04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00000000-0008-0000-04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00000000-0008-0000-04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00000000-0008-0000-04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0000000-0008-0000-04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00000000-0008-0000-04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00000000-0008-0000-04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0000000-0008-0000-04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00000000-0008-0000-04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00000000-0008-0000-04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00000000-0008-0000-04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00000000-0008-0000-04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00000000-0008-0000-0400-000029000000}"/>
            </a:ext>
          </a:extLst>
        </xdr:cNvPr>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00000000-0008-0000-0400-00002A000000}"/>
            </a:ext>
          </a:extLst>
        </xdr:cNvPr>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00000000-0008-0000-0400-00002B000000}"/>
            </a:ext>
          </a:extLst>
        </xdr:cNvPr>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a:extLst>
            <a:ext uri="{FF2B5EF4-FFF2-40B4-BE49-F238E27FC236}">
              <a16:creationId xmlns:a16="http://schemas.microsoft.com/office/drawing/2014/main" id="{00000000-0008-0000-0400-00002C000000}"/>
            </a:ext>
          </a:extLst>
        </xdr:cNvPr>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a:extLst>
            <a:ext uri="{FF2B5EF4-FFF2-40B4-BE49-F238E27FC236}">
              <a16:creationId xmlns:a16="http://schemas.microsoft.com/office/drawing/2014/main" id="{00000000-0008-0000-0400-00002D000000}"/>
            </a:ext>
          </a:extLst>
        </xdr:cNvPr>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a:extLst>
            <a:ext uri="{FF2B5EF4-FFF2-40B4-BE49-F238E27FC236}">
              <a16:creationId xmlns:a16="http://schemas.microsoft.com/office/drawing/2014/main" id="{00000000-0008-0000-0400-00002E000000}"/>
            </a:ext>
          </a:extLst>
        </xdr:cNvPr>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a:extLst>
            <a:ext uri="{FF2B5EF4-FFF2-40B4-BE49-F238E27FC236}">
              <a16:creationId xmlns:a16="http://schemas.microsoft.com/office/drawing/2014/main" id="{00000000-0008-0000-0400-00002F000000}"/>
            </a:ext>
          </a:extLst>
        </xdr:cNvPr>
        <xdr:cNvGrpSpPr>
          <a:grpSpLocks/>
        </xdr:cNvGrpSpPr>
      </xdr:nvGrpSpPr>
      <xdr:grpSpPr bwMode="auto">
        <a:xfrm>
          <a:off x="2547315" y="290923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00000000-0008-0000-04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00000000-0008-0000-04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00000000-0008-0000-04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0000000-0008-0000-04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00000000-0008-0000-04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00000000-0008-0000-04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00000000-0008-0000-04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00000000-0008-0000-04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00000000-0008-0000-04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00000000-0008-0000-04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00000000-0008-0000-04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00"/>
  <sheetViews>
    <sheetView topLeftCell="A64" zoomScale="85" zoomScaleNormal="85" workbookViewId="0">
      <selection activeCell="B101" sqref="B101"/>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374</v>
      </c>
      <c r="B1" s="3"/>
      <c r="C1" s="3"/>
      <c r="D1" s="3"/>
      <c r="E1" s="3"/>
      <c r="F1" s="3"/>
      <c r="G1" s="3"/>
      <c r="H1" s="3"/>
      <c r="I1" s="3"/>
      <c r="J1" s="3"/>
    </row>
    <row r="3" spans="1:19" s="5" customFormat="1" ht="14.25" customHeight="1" x14ac:dyDescent="0.15">
      <c r="B3" s="6" t="s">
        <v>348</v>
      </c>
      <c r="K3" s="7"/>
    </row>
    <row r="4" spans="1:19" s="5" customFormat="1" ht="7.5" customHeight="1" x14ac:dyDescent="0.15"/>
    <row r="5" spans="1:19" s="5" customFormat="1" ht="14.25" customHeight="1" x14ac:dyDescent="0.15">
      <c r="B5" s="5" t="s">
        <v>372</v>
      </c>
    </row>
    <row r="6" spans="1:19" s="5" customFormat="1" ht="14.25" customHeight="1" x14ac:dyDescent="0.15">
      <c r="B6" s="5" t="s">
        <v>373</v>
      </c>
    </row>
    <row r="7" spans="1:19" s="5" customFormat="1" ht="14.25" customHeight="1" x14ac:dyDescent="0.15"/>
    <row r="8" spans="1:19" ht="14.25" customHeight="1" x14ac:dyDescent="0.15">
      <c r="B8" s="9" t="s">
        <v>349</v>
      </c>
    </row>
    <row r="9" spans="1:19" ht="14.25" customHeight="1" x14ac:dyDescent="0.15">
      <c r="B9" s="10" t="s">
        <v>350</v>
      </c>
    </row>
    <row r="11" spans="1:19" ht="14.25" customHeight="1" x14ac:dyDescent="0.15">
      <c r="B11" s="9" t="s">
        <v>351</v>
      </c>
    </row>
    <row r="13" spans="1:19" s="13" customFormat="1" ht="14.25" customHeight="1" x14ac:dyDescent="0.15">
      <c r="A13" s="11"/>
      <c r="B13" s="12" t="s">
        <v>352</v>
      </c>
      <c r="F13" s="11"/>
      <c r="M13" s="11"/>
      <c r="S13" s="11"/>
    </row>
    <row r="14" spans="1:19" s="13" customFormat="1" ht="14.25" customHeight="1" x14ac:dyDescent="0.15">
      <c r="A14" s="11"/>
      <c r="B14" s="219" t="s">
        <v>627</v>
      </c>
      <c r="C14" s="219"/>
      <c r="D14" s="219"/>
      <c r="E14" s="219"/>
      <c r="F14" s="219"/>
      <c r="G14" s="219"/>
      <c r="H14" s="219"/>
      <c r="I14" s="219"/>
      <c r="J14" s="219"/>
      <c r="M14" s="11"/>
      <c r="S14" s="11"/>
    </row>
    <row r="15" spans="1:19" s="13" customFormat="1" ht="14.25" customHeight="1" x14ac:dyDescent="0.15">
      <c r="A15" s="11"/>
      <c r="B15" s="12"/>
      <c r="F15" s="11"/>
      <c r="M15" s="11"/>
      <c r="S15" s="11"/>
    </row>
    <row r="16" spans="1:19" s="13" customFormat="1" ht="14.25" customHeight="1" x14ac:dyDescent="0.15">
      <c r="A16" s="11"/>
      <c r="B16" s="219" t="s">
        <v>628</v>
      </c>
      <c r="C16" s="219"/>
      <c r="D16" s="219"/>
      <c r="E16" s="219"/>
      <c r="F16" s="219"/>
      <c r="G16" s="219"/>
      <c r="H16" s="219"/>
      <c r="I16" s="219"/>
      <c r="J16" s="219"/>
      <c r="M16" s="11"/>
      <c r="S16" s="11"/>
    </row>
    <row r="18" spans="2:11" ht="14.25" customHeight="1" x14ac:dyDescent="0.15">
      <c r="B18" s="9" t="s">
        <v>353</v>
      </c>
    </row>
    <row r="19" spans="2:11" ht="14.25" customHeight="1" x14ac:dyDescent="0.15">
      <c r="B19" s="14" t="s">
        <v>354</v>
      </c>
    </row>
    <row r="20" spans="2:11" ht="14.25" customHeight="1" x14ac:dyDescent="0.15">
      <c r="B20" s="14" t="s">
        <v>355</v>
      </c>
    </row>
    <row r="23" spans="2:11" s="5" customFormat="1" ht="14.25" customHeight="1" x14ac:dyDescent="0.15">
      <c r="B23" s="6" t="s">
        <v>356</v>
      </c>
      <c r="K23" s="7"/>
    </row>
    <row r="24" spans="2:11" s="5" customFormat="1" ht="7.5" customHeight="1" x14ac:dyDescent="0.15"/>
    <row r="25" spans="2:11" ht="14.25" customHeight="1" x14ac:dyDescent="0.15">
      <c r="B25" s="9" t="s">
        <v>357</v>
      </c>
    </row>
    <row r="26" spans="2:11" ht="14.25" customHeight="1" x14ac:dyDescent="0.15">
      <c r="B26" s="9" t="s">
        <v>358</v>
      </c>
    </row>
    <row r="27" spans="2:11" ht="14.25" customHeight="1" x14ac:dyDescent="0.15">
      <c r="B27" s="9" t="s">
        <v>359</v>
      </c>
    </row>
    <row r="28" spans="2:11" ht="14.25" customHeight="1" x14ac:dyDescent="0.15">
      <c r="B28" s="9" t="s">
        <v>360</v>
      </c>
    </row>
    <row r="29" spans="2:11" ht="14.25" customHeight="1" x14ac:dyDescent="0.15">
      <c r="B29" s="9"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9" t="s">
        <v>363</v>
      </c>
    </row>
    <row r="37" spans="2:21" ht="14.25" customHeight="1" x14ac:dyDescent="0.15">
      <c r="U37"/>
    </row>
    <row r="42" spans="2:21" ht="14.25" customHeight="1" x14ac:dyDescent="0.15">
      <c r="N42"/>
    </row>
    <row r="43" spans="2:21" ht="14.25" customHeight="1" x14ac:dyDescent="0.15">
      <c r="N43" s="9"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6" t="s">
        <v>366</v>
      </c>
    </row>
    <row r="95" spans="2:11" ht="14.25" customHeight="1" x14ac:dyDescent="0.25">
      <c r="B95" s="16" t="s">
        <v>367</v>
      </c>
    </row>
    <row r="96" spans="2:11" ht="14.25" customHeight="1" x14ac:dyDescent="0.25">
      <c r="B96" s="16" t="s">
        <v>368</v>
      </c>
    </row>
    <row r="97" spans="2:2" ht="14.25" customHeight="1" x14ac:dyDescent="0.25">
      <c r="B97" s="16" t="s">
        <v>369</v>
      </c>
    </row>
    <row r="98" spans="2:2" ht="14.25" customHeight="1" x14ac:dyDescent="0.15">
      <c r="B98" s="17" t="s">
        <v>370</v>
      </c>
    </row>
    <row r="99" spans="2:2" ht="14.25" customHeight="1" x14ac:dyDescent="0.15">
      <c r="B99" s="18" t="s">
        <v>371</v>
      </c>
    </row>
    <row r="100" spans="2:2" ht="14.25" customHeight="1" x14ac:dyDescent="0.15">
      <c r="B100" s="19" t="s">
        <v>629</v>
      </c>
    </row>
  </sheetData>
  <mergeCells count="2">
    <mergeCell ref="B14:J14"/>
    <mergeCell ref="B16:J16"/>
  </mergeCells>
  <phoneticPr fontId="2"/>
  <hyperlinks>
    <hyperlink ref="B9" r:id="rId1" xr:uid="{00000000-0004-0000-0000-000000000000}"/>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入力Sheet1"/>
  <dimension ref="A1:AF1207"/>
  <sheetViews>
    <sheetView tabSelected="1" zoomScaleNormal="100" zoomScaleSheetLayoutView="85" workbookViewId="0">
      <selection activeCell="U24" sqref="U24"/>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x14ac:dyDescent="0.15">
      <c r="A1" s="20" t="s">
        <v>561</v>
      </c>
    </row>
    <row r="2" spans="1:13" ht="15.75" customHeight="1" x14ac:dyDescent="0.15">
      <c r="B2" s="227" t="s">
        <v>8</v>
      </c>
      <c r="C2" s="229" t="s">
        <v>9</v>
      </c>
      <c r="D2" s="229" t="s">
        <v>10</v>
      </c>
      <c r="E2" s="229" t="s">
        <v>11</v>
      </c>
      <c r="F2" s="230" t="s">
        <v>12</v>
      </c>
      <c r="G2" s="230"/>
      <c r="H2" s="231" t="s">
        <v>13</v>
      </c>
      <c r="I2" s="231"/>
      <c r="J2" s="98" t="s">
        <v>398</v>
      </c>
      <c r="K2" s="98" t="s">
        <v>0</v>
      </c>
      <c r="L2" s="220" t="s">
        <v>380</v>
      </c>
      <c r="M2" s="221"/>
    </row>
    <row r="3" spans="1:13" ht="15.75" customHeight="1" x14ac:dyDescent="0.15">
      <c r="B3" s="228"/>
      <c r="C3" s="229"/>
      <c r="D3" s="229"/>
      <c r="E3" s="229"/>
      <c r="F3" s="97" t="s">
        <v>14</v>
      </c>
      <c r="G3" s="97" t="s">
        <v>15</v>
      </c>
      <c r="H3" s="229" t="s">
        <v>16</v>
      </c>
      <c r="I3" s="229"/>
      <c r="J3" s="96" t="s">
        <v>608</v>
      </c>
      <c r="K3" s="96" t="s">
        <v>609</v>
      </c>
      <c r="L3" s="96" t="s">
        <v>381</v>
      </c>
      <c r="M3" s="96" t="s">
        <v>382</v>
      </c>
    </row>
    <row r="4" spans="1:13" ht="15.75" customHeight="1" x14ac:dyDescent="0.15">
      <c r="B4" s="134">
        <v>1</v>
      </c>
      <c r="C4" s="128">
        <v>2.68</v>
      </c>
      <c r="D4" s="159" t="s">
        <v>452</v>
      </c>
      <c r="E4" s="159">
        <v>0</v>
      </c>
      <c r="F4" s="159">
        <v>16</v>
      </c>
      <c r="G4" s="159">
        <v>6</v>
      </c>
      <c r="H4" s="130"/>
      <c r="I4" s="131"/>
      <c r="J4" s="132">
        <v>14.4</v>
      </c>
      <c r="K4" s="133">
        <v>3100</v>
      </c>
      <c r="L4" s="159"/>
      <c r="M4" s="159"/>
    </row>
    <row r="5" spans="1:13" ht="15.75" customHeight="1" x14ac:dyDescent="0.15">
      <c r="B5" s="134">
        <v>2</v>
      </c>
      <c r="C5" s="128">
        <v>1.75</v>
      </c>
      <c r="D5" s="162" t="s">
        <v>397</v>
      </c>
      <c r="E5" s="159">
        <v>3</v>
      </c>
      <c r="F5" s="159">
        <v>18</v>
      </c>
      <c r="G5" s="159">
        <v>9</v>
      </c>
      <c r="H5" s="130">
        <v>29</v>
      </c>
      <c r="I5" s="131"/>
      <c r="J5" s="132"/>
      <c r="K5" s="133">
        <v>3700</v>
      </c>
      <c r="L5" s="159"/>
      <c r="M5" s="159">
        <v>0.13800000000000001</v>
      </c>
    </row>
    <row r="6" spans="1:13" ht="15.75" customHeight="1" x14ac:dyDescent="0.15">
      <c r="B6" s="134">
        <v>3</v>
      </c>
      <c r="C6" s="128">
        <v>1.5</v>
      </c>
      <c r="D6" s="171" t="s">
        <v>452</v>
      </c>
      <c r="E6" s="159">
        <v>0</v>
      </c>
      <c r="F6" s="159">
        <v>16</v>
      </c>
      <c r="G6" s="159">
        <v>6</v>
      </c>
      <c r="H6" s="130"/>
      <c r="I6" s="131"/>
      <c r="J6" s="132">
        <v>14.4</v>
      </c>
      <c r="K6" s="133">
        <v>3100</v>
      </c>
      <c r="L6" s="159"/>
      <c r="M6" s="159"/>
    </row>
    <row r="7" spans="1:13" ht="15.75" customHeight="1" x14ac:dyDescent="0.15">
      <c r="B7" s="134">
        <v>4</v>
      </c>
      <c r="C7" s="128">
        <v>6.55</v>
      </c>
      <c r="D7" s="171" t="s">
        <v>452</v>
      </c>
      <c r="E7" s="159">
        <v>2</v>
      </c>
      <c r="F7" s="159">
        <v>16</v>
      </c>
      <c r="G7" s="159">
        <v>6</v>
      </c>
      <c r="H7" s="130"/>
      <c r="I7" s="131"/>
      <c r="J7" s="132">
        <v>32.4</v>
      </c>
      <c r="K7" s="133">
        <v>9500</v>
      </c>
      <c r="L7" s="159"/>
      <c r="M7" s="159"/>
    </row>
    <row r="8" spans="1:13" ht="15.75" customHeight="1" x14ac:dyDescent="0.15">
      <c r="B8" s="134">
        <v>5</v>
      </c>
      <c r="C8" s="128">
        <v>3.45</v>
      </c>
      <c r="D8" s="171" t="s">
        <v>452</v>
      </c>
      <c r="E8" s="159">
        <v>4</v>
      </c>
      <c r="F8" s="159">
        <v>16</v>
      </c>
      <c r="G8" s="159">
        <v>6</v>
      </c>
      <c r="H8" s="130"/>
      <c r="I8" s="131"/>
      <c r="J8" s="132">
        <v>53.1</v>
      </c>
      <c r="K8" s="133">
        <v>9500</v>
      </c>
      <c r="L8" s="159"/>
      <c r="M8" s="159"/>
    </row>
    <row r="9" spans="1:13" ht="15.75" customHeight="1" x14ac:dyDescent="0.15">
      <c r="B9" s="134">
        <v>6</v>
      </c>
      <c r="C9" s="128">
        <v>2.35</v>
      </c>
      <c r="D9" s="171" t="s">
        <v>452</v>
      </c>
      <c r="E9" s="129">
        <v>6</v>
      </c>
      <c r="F9" s="129">
        <v>16</v>
      </c>
      <c r="G9" s="129">
        <v>6</v>
      </c>
      <c r="H9" s="130"/>
      <c r="I9" s="131"/>
      <c r="J9" s="132">
        <v>86.3</v>
      </c>
      <c r="K9" s="133">
        <v>9500</v>
      </c>
      <c r="L9" s="129"/>
      <c r="M9" s="129"/>
    </row>
    <row r="10" spans="1:13" ht="15.75" customHeight="1" x14ac:dyDescent="0.15">
      <c r="B10" s="134">
        <v>7</v>
      </c>
      <c r="C10" s="128">
        <v>8.6</v>
      </c>
      <c r="D10" s="169" t="s">
        <v>397</v>
      </c>
      <c r="E10" s="129">
        <v>29</v>
      </c>
      <c r="F10" s="129">
        <v>18</v>
      </c>
      <c r="G10" s="129">
        <v>9</v>
      </c>
      <c r="H10" s="130">
        <v>34</v>
      </c>
      <c r="I10" s="136"/>
      <c r="J10" s="132"/>
      <c r="K10" s="133">
        <v>62500</v>
      </c>
      <c r="L10" s="129">
        <v>0.72099999999999997</v>
      </c>
      <c r="M10" s="129">
        <v>0.33300000000000002</v>
      </c>
    </row>
    <row r="11" spans="1:13" ht="15.75" customHeight="1" x14ac:dyDescent="0.15">
      <c r="B11" s="134">
        <v>8</v>
      </c>
      <c r="C11" s="128">
        <v>2.2000000000000002</v>
      </c>
      <c r="D11" s="171" t="s">
        <v>452</v>
      </c>
      <c r="E11" s="129">
        <v>10</v>
      </c>
      <c r="F11" s="129">
        <v>16</v>
      </c>
      <c r="G11" s="129">
        <v>7</v>
      </c>
      <c r="H11" s="135"/>
      <c r="I11" s="136"/>
      <c r="J11" s="132">
        <v>84.7</v>
      </c>
      <c r="K11" s="133">
        <v>29700</v>
      </c>
      <c r="L11" s="129"/>
      <c r="M11" s="129"/>
    </row>
    <row r="12" spans="1:13" ht="15.75" customHeight="1" x14ac:dyDescent="0.15">
      <c r="B12" s="134">
        <v>9</v>
      </c>
      <c r="C12" s="128">
        <v>1.5</v>
      </c>
      <c r="D12" s="171" t="s">
        <v>397</v>
      </c>
      <c r="E12" s="129">
        <v>21</v>
      </c>
      <c r="F12" s="129">
        <v>18</v>
      </c>
      <c r="G12" s="129">
        <v>9</v>
      </c>
      <c r="H12" s="130">
        <v>31</v>
      </c>
      <c r="I12" s="136"/>
      <c r="J12" s="132"/>
      <c r="K12" s="133">
        <v>48400</v>
      </c>
      <c r="L12" s="129"/>
      <c r="M12" s="129"/>
    </row>
    <row r="13" spans="1:13" ht="15.75" customHeight="1" x14ac:dyDescent="0.15">
      <c r="B13" s="134">
        <v>10</v>
      </c>
      <c r="C13" s="128">
        <v>3.85</v>
      </c>
      <c r="D13" s="171" t="s">
        <v>452</v>
      </c>
      <c r="E13" s="129">
        <v>13</v>
      </c>
      <c r="F13" s="129">
        <v>16</v>
      </c>
      <c r="G13" s="129">
        <v>7</v>
      </c>
      <c r="H13" s="135"/>
      <c r="I13" s="136"/>
      <c r="J13" s="132">
        <v>85.9</v>
      </c>
      <c r="K13" s="133">
        <v>34800</v>
      </c>
      <c r="L13" s="129"/>
      <c r="M13" s="129"/>
    </row>
    <row r="14" spans="1:13" ht="15.75" customHeight="1" x14ac:dyDescent="0.15">
      <c r="B14" s="134">
        <v>11</v>
      </c>
      <c r="C14" s="128">
        <v>2.4</v>
      </c>
      <c r="D14" s="171" t="s">
        <v>397</v>
      </c>
      <c r="E14" s="129">
        <v>28</v>
      </c>
      <c r="F14" s="129">
        <v>18</v>
      </c>
      <c r="G14" s="129">
        <v>9</v>
      </c>
      <c r="H14" s="130">
        <v>32</v>
      </c>
      <c r="I14" s="136"/>
      <c r="J14" s="132"/>
      <c r="K14" s="133">
        <v>48400</v>
      </c>
      <c r="L14" s="129"/>
      <c r="M14" s="129"/>
    </row>
    <row r="15" spans="1:13" ht="15.75" customHeight="1" x14ac:dyDescent="0.15">
      <c r="B15" s="134">
        <v>12</v>
      </c>
      <c r="C15" s="128">
        <v>4.3</v>
      </c>
      <c r="D15" s="171" t="s">
        <v>452</v>
      </c>
      <c r="E15" s="129">
        <v>7</v>
      </c>
      <c r="F15" s="129">
        <v>16</v>
      </c>
      <c r="G15" s="129">
        <v>6</v>
      </c>
      <c r="H15" s="135"/>
      <c r="I15" s="136"/>
      <c r="J15" s="132">
        <v>85.9</v>
      </c>
      <c r="K15" s="133">
        <v>32800</v>
      </c>
      <c r="L15" s="129"/>
      <c r="M15" s="129"/>
    </row>
    <row r="16" spans="1:13" ht="15.75" customHeight="1" x14ac:dyDescent="0.15">
      <c r="B16" s="134">
        <v>13</v>
      </c>
      <c r="C16" s="128">
        <v>10</v>
      </c>
      <c r="D16" s="171" t="s">
        <v>397</v>
      </c>
      <c r="E16" s="129">
        <v>32</v>
      </c>
      <c r="F16" s="129">
        <v>18</v>
      </c>
      <c r="G16" s="129">
        <v>9</v>
      </c>
      <c r="H16" s="130">
        <v>32</v>
      </c>
      <c r="I16" s="136"/>
      <c r="J16" s="132"/>
      <c r="K16" s="133">
        <v>91700</v>
      </c>
      <c r="L16" s="129"/>
      <c r="M16" s="129"/>
    </row>
    <row r="17" spans="2:16" ht="15.75" customHeight="1" x14ac:dyDescent="0.15">
      <c r="B17" s="134"/>
      <c r="C17" s="128"/>
      <c r="D17" s="129"/>
      <c r="E17" s="129"/>
      <c r="F17" s="129"/>
      <c r="G17" s="129"/>
      <c r="H17" s="135"/>
      <c r="I17" s="136"/>
      <c r="J17" s="132"/>
      <c r="K17" s="133"/>
      <c r="L17" s="129"/>
      <c r="M17" s="129"/>
    </row>
    <row r="18" spans="2:16" ht="15.75" customHeight="1" x14ac:dyDescent="0.15">
      <c r="B18" s="134"/>
      <c r="C18" s="128"/>
      <c r="D18" s="129"/>
      <c r="E18" s="129"/>
      <c r="F18" s="129"/>
      <c r="G18" s="129"/>
      <c r="H18" s="135"/>
      <c r="I18" s="136"/>
      <c r="J18" s="132"/>
      <c r="K18" s="133"/>
      <c r="L18" s="129"/>
      <c r="M18" s="129"/>
    </row>
    <row r="19" spans="2:16" ht="15.75" customHeight="1" x14ac:dyDescent="0.15">
      <c r="B19" s="225" t="s">
        <v>423</v>
      </c>
      <c r="C19" s="226"/>
      <c r="D19" s="177"/>
      <c r="E19" s="177"/>
      <c r="F19" s="177"/>
      <c r="G19" s="177"/>
      <c r="H19" s="135"/>
      <c r="I19" s="136"/>
      <c r="J19" s="132"/>
      <c r="K19" s="133"/>
    </row>
    <row r="20" spans="2:16" ht="15.75" customHeight="1" x14ac:dyDescent="0.15">
      <c r="B20" s="127"/>
      <c r="C20" s="1"/>
      <c r="D20" s="1"/>
      <c r="E20" s="1"/>
      <c r="F20" s="127"/>
      <c r="G20" s="127"/>
      <c r="H20" s="127"/>
      <c r="I20" s="127"/>
      <c r="J20" s="127"/>
      <c r="K20" s="127"/>
    </row>
    <row r="21" spans="2:16" ht="15.75" customHeight="1" x14ac:dyDescent="0.15">
      <c r="G21" s="222" t="s">
        <v>326</v>
      </c>
      <c r="H21" s="222"/>
      <c r="J21" s="137" t="s">
        <v>383</v>
      </c>
      <c r="L21" s="138" t="s">
        <v>384</v>
      </c>
      <c r="M21" s="139"/>
      <c r="N21" s="139"/>
      <c r="O21" s="139"/>
      <c r="P21" s="140"/>
    </row>
    <row r="22" spans="2:16" ht="15.75" customHeight="1" x14ac:dyDescent="0.15">
      <c r="C22" s="126"/>
      <c r="G22" s="223">
        <v>1.5</v>
      </c>
      <c r="H22" s="223"/>
      <c r="J22" s="158" t="s">
        <v>695</v>
      </c>
      <c r="L22" s="141"/>
      <c r="P22" s="142"/>
    </row>
    <row r="23" spans="2:16" ht="15.75" customHeight="1" x14ac:dyDescent="0.15">
      <c r="C23" s="126"/>
      <c r="G23" s="127"/>
      <c r="H23" s="127"/>
      <c r="L23" s="143" t="s">
        <v>386</v>
      </c>
      <c r="M23" s="144" t="s">
        <v>612</v>
      </c>
      <c r="N23" s="145">
        <v>3.75</v>
      </c>
      <c r="O23" s="144" t="s">
        <v>613</v>
      </c>
      <c r="P23" s="146">
        <v>3</v>
      </c>
    </row>
    <row r="24" spans="2:16" ht="15.75" customHeight="1" x14ac:dyDescent="0.15">
      <c r="G24" s="222" t="s">
        <v>325</v>
      </c>
      <c r="H24" s="222"/>
      <c r="J24" s="157" t="s">
        <v>425</v>
      </c>
      <c r="L24" s="143"/>
      <c r="M24" s="144" t="s">
        <v>614</v>
      </c>
      <c r="N24" s="145">
        <v>3.75</v>
      </c>
      <c r="O24" s="144" t="s">
        <v>615</v>
      </c>
      <c r="P24" s="146">
        <v>3</v>
      </c>
    </row>
    <row r="25" spans="2:16" ht="15.75" customHeight="1" x14ac:dyDescent="0.15">
      <c r="G25" s="224">
        <v>35</v>
      </c>
      <c r="H25" s="224"/>
      <c r="J25" s="132"/>
      <c r="L25" s="143"/>
      <c r="M25" s="144"/>
      <c r="N25" s="1"/>
      <c r="O25" s="144"/>
      <c r="P25" s="147"/>
    </row>
    <row r="26" spans="2:16" ht="15.75" customHeight="1" x14ac:dyDescent="0.15">
      <c r="G26" s="127"/>
      <c r="H26" s="127"/>
      <c r="L26" s="143" t="s">
        <v>385</v>
      </c>
      <c r="M26" s="144" t="s">
        <v>612</v>
      </c>
      <c r="N26" s="145">
        <v>3.75</v>
      </c>
      <c r="O26" s="144" t="s">
        <v>613</v>
      </c>
      <c r="P26" s="146">
        <v>3</v>
      </c>
    </row>
    <row r="27" spans="2:16" ht="15.75" customHeight="1" x14ac:dyDescent="0.15">
      <c r="G27" s="222" t="s">
        <v>616</v>
      </c>
      <c r="H27" s="222"/>
      <c r="J27" s="157" t="str">
        <f>IF(杭種名称="場所打ち杭","単位体積重量","単位重量")</f>
        <v>単位重量</v>
      </c>
      <c r="L27" s="143"/>
      <c r="M27" s="144" t="s">
        <v>614</v>
      </c>
      <c r="N27" s="145">
        <v>3.75</v>
      </c>
      <c r="O27" s="144" t="s">
        <v>615</v>
      </c>
      <c r="P27" s="146">
        <v>3</v>
      </c>
    </row>
    <row r="28" spans="2:16" ht="15.75" customHeight="1" x14ac:dyDescent="0.15">
      <c r="G28" s="224">
        <v>4.0999999999999996</v>
      </c>
      <c r="H28" s="224"/>
      <c r="J28" s="177">
        <v>24.631399999999999</v>
      </c>
      <c r="L28" s="148"/>
      <c r="M28" s="149"/>
      <c r="N28" s="149"/>
      <c r="O28" s="149"/>
      <c r="P28" s="150"/>
    </row>
    <row r="29" spans="2:16" ht="15.75" customHeight="1" x14ac:dyDescent="0.15">
      <c r="G29" s="127"/>
      <c r="H29" s="127"/>
    </row>
    <row r="30" spans="2:16" ht="15.75" customHeight="1" x14ac:dyDescent="0.15">
      <c r="G30" s="222" t="s">
        <v>379</v>
      </c>
      <c r="H30" s="222"/>
      <c r="J30" s="157" t="str">
        <f>IF(杭種名称="場所打ち杭","弾性係数","断面二次ﾓｰﾒﾝﾄ")</f>
        <v>断面二次ﾓｰﾒﾝﾄ</v>
      </c>
    </row>
    <row r="31" spans="2:16" ht="15.75" customHeight="1" x14ac:dyDescent="0.15">
      <c r="G31" s="224">
        <v>3.5</v>
      </c>
      <c r="H31" s="224"/>
      <c r="J31" s="129">
        <v>1.7177999999999999E-2</v>
      </c>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257" spans="5:10" ht="15.75" customHeight="1" x14ac:dyDescent="0.15">
      <c r="E257" s="154"/>
      <c r="F257" s="154"/>
      <c r="G257" s="154"/>
      <c r="H257" s="155"/>
      <c r="I257" s="155"/>
      <c r="J257" s="155"/>
    </row>
    <row r="258" spans="5:10" ht="15.75" customHeight="1" x14ac:dyDescent="0.15">
      <c r="E258" s="154"/>
      <c r="F258" s="154"/>
      <c r="G258" s="154"/>
      <c r="H258" s="155"/>
      <c r="I258" s="155"/>
      <c r="J258" s="155"/>
    </row>
    <row r="259" spans="5:10" ht="15.75" customHeight="1" x14ac:dyDescent="0.15">
      <c r="E259" s="154"/>
      <c r="F259" s="154"/>
      <c r="G259" s="154"/>
      <c r="H259" s="155"/>
      <c r="I259" s="155"/>
      <c r="J259" s="155"/>
    </row>
    <row r="260" spans="5:10" ht="15.75" customHeight="1" x14ac:dyDescent="0.15">
      <c r="E260" s="154"/>
      <c r="F260" s="154"/>
      <c r="G260" s="154"/>
      <c r="H260" s="155"/>
      <c r="I260" s="155"/>
      <c r="J260" s="155"/>
    </row>
    <row r="261" spans="5:10" ht="15.75" customHeight="1" x14ac:dyDescent="0.15">
      <c r="E261" s="154"/>
      <c r="F261" s="154"/>
      <c r="G261" s="154"/>
      <c r="H261" s="155"/>
      <c r="I261" s="155"/>
      <c r="J261" s="155"/>
    </row>
    <row r="262" spans="5:10" ht="15.75" customHeight="1" x14ac:dyDescent="0.15">
      <c r="E262" s="154"/>
      <c r="F262" s="154"/>
      <c r="G262" s="154"/>
      <c r="H262" s="155"/>
      <c r="I262" s="155"/>
      <c r="J262" s="155"/>
    </row>
    <row r="263" spans="5:10" ht="15.75" customHeight="1" x14ac:dyDescent="0.15">
      <c r="E263" s="154"/>
      <c r="F263" s="154"/>
      <c r="G263" s="154"/>
      <c r="H263" s="155"/>
      <c r="I263" s="155"/>
      <c r="J263" s="155"/>
    </row>
    <row r="264" spans="5:10" ht="15.75" customHeight="1" x14ac:dyDescent="0.15">
      <c r="E264" s="154"/>
      <c r="F264" s="154"/>
      <c r="G264" s="154"/>
      <c r="H264" s="155"/>
      <c r="I264" s="155"/>
      <c r="J264" s="155"/>
    </row>
    <row r="265" spans="5:10" ht="15.75" customHeight="1" x14ac:dyDescent="0.15">
      <c r="E265" s="154"/>
      <c r="F265" s="154"/>
      <c r="G265" s="154"/>
      <c r="H265" s="155"/>
      <c r="I265" s="155"/>
      <c r="J265" s="155"/>
    </row>
    <row r="1205" spans="25:32" ht="15.75" customHeight="1" x14ac:dyDescent="0.15">
      <c r="Y1205" s="126">
        <f>S1199</f>
        <v>0</v>
      </c>
    </row>
    <row r="1206" spans="25:32" ht="15.75" customHeight="1" x14ac:dyDescent="0.15">
      <c r="Y1206" s="126">
        <f>Y1205+J1205*S1206</f>
        <v>0</v>
      </c>
      <c r="AB1206" s="126">
        <f>Y1205+J1205*S1206</f>
        <v>0</v>
      </c>
    </row>
    <row r="1207" spans="25:32" ht="15.75" customHeight="1" x14ac:dyDescent="0.15">
      <c r="AF1207" s="126">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xr:uid="{00000000-0002-0000-0100-000000000000}">
      <formula1>"場所打ち杭,鋼管ソイルセメント"</formula1>
    </dataValidation>
    <dataValidation type="list" allowBlank="1" showInputMessage="1" showErrorMessage="1" sqref="J25" xr:uid="{00000000-0002-0000-0100-000001000000}">
      <formula1>"自然泥水,安定液"</formula1>
    </dataValidation>
    <dataValidation type="list" allowBlank="1" showInputMessage="1" showErrorMessage="1" sqref="D4:D19" xr:uid="{00000000-0002-0000-0100-000002000000}">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入力Sheet2"/>
  <dimension ref="A1:AF1198"/>
  <sheetViews>
    <sheetView zoomScaleNormal="100" zoomScaleSheetLayoutView="85" workbookViewId="0">
      <selection activeCell="Q29" sqref="Q29"/>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x14ac:dyDescent="0.15">
      <c r="A1" s="20" t="s">
        <v>562</v>
      </c>
    </row>
    <row r="3" spans="1:15" ht="15.75" customHeight="1" x14ac:dyDescent="0.15">
      <c r="B3" s="151" t="s">
        <v>512</v>
      </c>
      <c r="C3" s="126"/>
      <c r="E3" s="127"/>
      <c r="G3" s="151" t="s">
        <v>513</v>
      </c>
      <c r="I3" s="127"/>
      <c r="L3" s="1" t="s">
        <v>572</v>
      </c>
    </row>
    <row r="4" spans="1:15" ht="15.75" customHeight="1" x14ac:dyDescent="0.15">
      <c r="B4" s="152" t="s">
        <v>375</v>
      </c>
      <c r="C4" s="236" t="s">
        <v>376</v>
      </c>
      <c r="D4" s="236"/>
      <c r="E4" s="152" t="s">
        <v>377</v>
      </c>
      <c r="G4" s="152" t="s">
        <v>375</v>
      </c>
      <c r="H4" s="236" t="s">
        <v>376</v>
      </c>
      <c r="I4" s="236"/>
      <c r="J4" s="153" t="s">
        <v>377</v>
      </c>
      <c r="L4" s="222" t="s">
        <v>573</v>
      </c>
      <c r="M4" s="222"/>
      <c r="N4" s="222"/>
      <c r="O4" s="222"/>
    </row>
    <row r="5" spans="1:15" ht="15.75" customHeight="1" x14ac:dyDescent="0.15">
      <c r="B5" s="152">
        <v>1</v>
      </c>
      <c r="C5" s="234">
        <v>0</v>
      </c>
      <c r="D5" s="234"/>
      <c r="E5" s="160">
        <v>3</v>
      </c>
      <c r="G5" s="152">
        <v>1</v>
      </c>
      <c r="H5" s="234">
        <v>0</v>
      </c>
      <c r="I5" s="234"/>
      <c r="J5" s="160">
        <v>3</v>
      </c>
      <c r="L5" s="235">
        <v>9</v>
      </c>
      <c r="M5" s="235"/>
      <c r="N5" s="235"/>
      <c r="O5" s="235"/>
    </row>
    <row r="6" spans="1:15" ht="15.75" customHeight="1" x14ac:dyDescent="0.15">
      <c r="B6" s="152">
        <v>2</v>
      </c>
      <c r="C6" s="234">
        <v>3.75</v>
      </c>
      <c r="D6" s="234"/>
      <c r="E6" s="160">
        <v>3</v>
      </c>
      <c r="G6" s="152">
        <v>2</v>
      </c>
      <c r="H6" s="234">
        <v>3.75</v>
      </c>
      <c r="I6" s="234"/>
      <c r="J6" s="160">
        <v>3</v>
      </c>
    </row>
    <row r="7" spans="1:15" ht="15.75" customHeight="1" x14ac:dyDescent="0.15">
      <c r="B7" s="152">
        <v>3</v>
      </c>
      <c r="C7" s="234">
        <v>7.5</v>
      </c>
      <c r="D7" s="234"/>
      <c r="E7" s="160">
        <v>3</v>
      </c>
      <c r="G7" s="152">
        <v>3</v>
      </c>
      <c r="H7" s="234">
        <v>7.5</v>
      </c>
      <c r="I7" s="234"/>
      <c r="J7" s="160">
        <v>3</v>
      </c>
      <c r="L7" s="144" t="s">
        <v>574</v>
      </c>
      <c r="M7" s="1" t="s">
        <v>575</v>
      </c>
    </row>
    <row r="8" spans="1:15" ht="15.75" customHeight="1" x14ac:dyDescent="0.15">
      <c r="B8" s="152">
        <v>4</v>
      </c>
      <c r="C8" s="234"/>
      <c r="D8" s="234"/>
      <c r="E8" s="168"/>
      <c r="G8" s="152">
        <v>4</v>
      </c>
      <c r="H8" s="233"/>
      <c r="I8" s="233"/>
      <c r="J8" s="161"/>
      <c r="L8" s="144" t="s">
        <v>25</v>
      </c>
      <c r="M8" s="164">
        <f>ROUND(SQRT(L5)*'入力 (1)'!杭径,3)</f>
        <v>4.5</v>
      </c>
    </row>
    <row r="9" spans="1:15" ht="15.75" customHeight="1" x14ac:dyDescent="0.15">
      <c r="B9" s="152">
        <v>5</v>
      </c>
      <c r="C9" s="234"/>
      <c r="D9" s="234"/>
      <c r="E9" s="168"/>
      <c r="G9" s="152">
        <v>5</v>
      </c>
      <c r="H9" s="233"/>
      <c r="I9" s="233"/>
      <c r="J9" s="161"/>
    </row>
    <row r="10" spans="1:15" ht="15.75" customHeight="1" x14ac:dyDescent="0.15">
      <c r="B10" s="152">
        <v>6</v>
      </c>
      <c r="C10" s="233"/>
      <c r="D10" s="233"/>
      <c r="E10" s="161"/>
      <c r="G10" s="152">
        <v>6</v>
      </c>
      <c r="H10" s="233"/>
      <c r="I10" s="233"/>
      <c r="J10" s="161"/>
    </row>
    <row r="11" spans="1:15" ht="15.75" customHeight="1" x14ac:dyDescent="0.15">
      <c r="B11" s="152">
        <v>7</v>
      </c>
      <c r="C11" s="233"/>
      <c r="D11" s="233"/>
      <c r="E11" s="161"/>
      <c r="G11" s="152">
        <v>7</v>
      </c>
      <c r="H11" s="233"/>
      <c r="I11" s="233"/>
      <c r="J11" s="161"/>
      <c r="L11" s="222" t="s">
        <v>606</v>
      </c>
      <c r="M11" s="222"/>
    </row>
    <row r="12" spans="1:15" ht="15.75" customHeight="1" x14ac:dyDescent="0.15">
      <c r="B12" s="152">
        <v>8</v>
      </c>
      <c r="C12" s="233"/>
      <c r="D12" s="233"/>
      <c r="E12" s="161"/>
      <c r="G12" s="152">
        <v>8</v>
      </c>
      <c r="H12" s="233"/>
      <c r="I12" s="233"/>
      <c r="J12" s="161"/>
      <c r="L12" s="222" t="s">
        <v>626</v>
      </c>
      <c r="M12" s="222"/>
    </row>
    <row r="13" spans="1:15" ht="15.75" customHeight="1" x14ac:dyDescent="0.15">
      <c r="B13" s="152">
        <v>9</v>
      </c>
      <c r="C13" s="233"/>
      <c r="D13" s="233"/>
      <c r="E13" s="161"/>
      <c r="G13" s="152">
        <v>9</v>
      </c>
      <c r="H13" s="233"/>
      <c r="I13" s="233"/>
      <c r="J13" s="161"/>
    </row>
    <row r="14" spans="1:15" ht="15.75" customHeight="1" x14ac:dyDescent="0.15">
      <c r="B14" s="152">
        <v>10</v>
      </c>
      <c r="C14" s="233"/>
      <c r="D14" s="233"/>
      <c r="E14" s="161"/>
      <c r="G14" s="152">
        <v>10</v>
      </c>
      <c r="H14" s="233"/>
      <c r="I14" s="233"/>
      <c r="J14" s="161"/>
      <c r="L14" s="222" t="str">
        <f>IF('入力 (1)'!杭種名称="鋼管ソイルセメント","鋼管径(m)","")</f>
        <v>鋼管径(m)</v>
      </c>
      <c r="M14" s="222"/>
    </row>
    <row r="15" spans="1:15" ht="15.75" customHeight="1" x14ac:dyDescent="0.15">
      <c r="B15" s="152">
        <v>11</v>
      </c>
      <c r="C15" s="233"/>
      <c r="D15" s="233"/>
      <c r="E15" s="161"/>
      <c r="G15" s="152">
        <v>11</v>
      </c>
      <c r="H15" s="233"/>
      <c r="I15" s="233"/>
      <c r="J15" s="161"/>
      <c r="L15" s="232">
        <v>1.5</v>
      </c>
      <c r="M15" s="232"/>
    </row>
    <row r="16" spans="1:15" ht="15.75" customHeight="1" x14ac:dyDescent="0.15">
      <c r="B16" s="152">
        <v>12</v>
      </c>
      <c r="C16" s="233"/>
      <c r="D16" s="233"/>
      <c r="E16" s="161"/>
      <c r="G16" s="152">
        <v>12</v>
      </c>
      <c r="H16" s="233"/>
      <c r="I16" s="233"/>
      <c r="J16" s="161"/>
    </row>
    <row r="17" spans="12:13" ht="15.75" customHeight="1" x14ac:dyDescent="0.15">
      <c r="L17" s="222" t="str">
        <f>IF('入力 (1)'!杭種名称="鋼管ソイルセメント","鋼管厚(mm)","")</f>
        <v>鋼管厚(mm)</v>
      </c>
      <c r="M17" s="222"/>
    </row>
    <row r="18" spans="12:13" ht="15.75" customHeight="1" x14ac:dyDescent="0.15">
      <c r="L18" s="232">
        <v>22</v>
      </c>
      <c r="M18" s="232"/>
    </row>
    <row r="20" spans="12:13" ht="15.75" customHeight="1" x14ac:dyDescent="0.15">
      <c r="L20" s="222" t="str">
        <f>IF('入力 (1)'!杭種名称="鋼管ソイルセメント","腐食しろ(mm)","")</f>
        <v>腐食しろ(mm)</v>
      </c>
      <c r="M20" s="222"/>
    </row>
    <row r="21" spans="12:13" ht="15.75" customHeight="1" x14ac:dyDescent="0.15">
      <c r="L21" s="232">
        <v>1</v>
      </c>
      <c r="M21" s="232"/>
    </row>
    <row r="241" spans="5:10" ht="15.75" customHeight="1" x14ac:dyDescent="0.15">
      <c r="E241" s="154"/>
      <c r="F241" s="154"/>
      <c r="G241" s="154"/>
      <c r="H241" s="155"/>
      <c r="I241" s="155"/>
      <c r="J241" s="155"/>
    </row>
    <row r="242" spans="5:10" ht="15.75" customHeight="1" x14ac:dyDescent="0.15">
      <c r="E242" s="154"/>
      <c r="F242" s="154"/>
      <c r="G242" s="154"/>
      <c r="H242" s="155"/>
      <c r="I242" s="155"/>
      <c r="J242" s="155"/>
    </row>
    <row r="243" spans="5:10" ht="15.75" customHeight="1" x14ac:dyDescent="0.15">
      <c r="E243" s="154"/>
      <c r="F243" s="154"/>
      <c r="G243" s="154"/>
      <c r="H243" s="155"/>
      <c r="I243" s="155"/>
      <c r="J243" s="155"/>
    </row>
    <row r="244" spans="5:10" ht="15.75" customHeight="1" x14ac:dyDescent="0.15">
      <c r="E244" s="154"/>
      <c r="F244" s="154"/>
      <c r="G244" s="154"/>
      <c r="H244" s="155"/>
      <c r="I244" s="155"/>
      <c r="J244" s="155"/>
    </row>
    <row r="245" spans="5:10" ht="15.75" customHeight="1" x14ac:dyDescent="0.15">
      <c r="E245" s="154"/>
      <c r="F245" s="154"/>
      <c r="G245" s="154"/>
      <c r="H245" s="155"/>
      <c r="I245" s="155"/>
      <c r="J245" s="155"/>
    </row>
    <row r="246" spans="5:10" ht="15.75" customHeight="1" x14ac:dyDescent="0.15">
      <c r="E246" s="154"/>
      <c r="F246" s="154"/>
      <c r="G246" s="154"/>
      <c r="H246" s="155"/>
      <c r="I246" s="155"/>
      <c r="J246" s="155"/>
    </row>
    <row r="247" spans="5:10" ht="15.75" customHeight="1" x14ac:dyDescent="0.15">
      <c r="E247" s="154"/>
      <c r="F247" s="154"/>
      <c r="G247" s="154"/>
      <c r="H247" s="155"/>
      <c r="I247" s="155"/>
      <c r="J247" s="155"/>
    </row>
    <row r="248" spans="5:10" ht="15.75" customHeight="1" x14ac:dyDescent="0.15">
      <c r="E248" s="154"/>
      <c r="F248" s="154"/>
      <c r="G248" s="154"/>
      <c r="H248" s="155"/>
      <c r="I248" s="155"/>
      <c r="J248" s="155"/>
    </row>
    <row r="249" spans="5:10" ht="15.75" customHeight="1" x14ac:dyDescent="0.15">
      <c r="E249" s="154"/>
      <c r="F249" s="154"/>
      <c r="G249" s="154"/>
      <c r="H249" s="155"/>
      <c r="I249" s="155"/>
      <c r="J249" s="155"/>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1196" spans="25:32" ht="15.75" customHeight="1" x14ac:dyDescent="0.15">
      <c r="Y1196" s="126">
        <f>S1190</f>
        <v>0</v>
      </c>
    </row>
    <row r="1197" spans="25:32" ht="15.75" customHeight="1" x14ac:dyDescent="0.15">
      <c r="Y1197" s="126">
        <f>Y1196+J1196*S1197</f>
        <v>0</v>
      </c>
      <c r="AB1197" s="126">
        <f>Y1196+J1196*S1197</f>
        <v>0</v>
      </c>
    </row>
    <row r="1198" spans="25:32" ht="15.75" customHeight="1" x14ac:dyDescent="0.15">
      <c r="AF1198" s="126">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場所打ち杭Sheet"/>
  <dimension ref="A1:CK2221"/>
  <sheetViews>
    <sheetView view="pageBreakPreview" topLeftCell="A193" zoomScale="115" zoomScaleNormal="90" zoomScaleSheetLayoutView="115" workbookViewId="0">
      <selection activeCell="X216" sqref="X216"/>
    </sheetView>
  </sheetViews>
  <sheetFormatPr defaultColWidth="2.625" defaultRowHeight="15.75" customHeight="1" x14ac:dyDescent="0.15"/>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x14ac:dyDescent="0.2">
      <c r="B1" s="99" t="s">
        <v>571</v>
      </c>
      <c r="I1" s="38" t="s">
        <v>569</v>
      </c>
      <c r="J1" s="44"/>
      <c r="Q1" s="38" t="s">
        <v>570</v>
      </c>
      <c r="R1" s="44"/>
      <c r="W1" s="23"/>
      <c r="Y1" s="186" t="s">
        <v>673</v>
      </c>
      <c r="Z1" s="205" t="str">
        <f>IF(AND(先端支持力=AE907,先端支持力&gt;0),"×","")</f>
        <v>×</v>
      </c>
      <c r="AA1" s="179"/>
      <c r="AB1" s="179"/>
      <c r="AC1" s="179"/>
      <c r="AD1" s="179"/>
      <c r="AE1" s="179"/>
      <c r="AF1" s="179"/>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22"/>
      <c r="F2" s="22"/>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387</v>
      </c>
      <c r="V16" s="412"/>
      <c r="W16" s="412"/>
      <c r="X16" s="412"/>
      <c r="Y16" s="412"/>
      <c r="Z16" s="412"/>
      <c r="AA16" s="412"/>
      <c r="AB16" s="412">
        <v>0.6</v>
      </c>
      <c r="AC16" s="412"/>
      <c r="AD16" s="412"/>
      <c r="AE16" s="412"/>
      <c r="AF16" s="412">
        <v>1.4</v>
      </c>
      <c r="AG16" s="412"/>
      <c r="AH16" s="412"/>
      <c r="AI16" s="412"/>
    </row>
    <row r="17" spans="6:35" s="23" customFormat="1" ht="15.75" customHeight="1" x14ac:dyDescent="0.15">
      <c r="Y17" s="438" t="s">
        <v>429</v>
      </c>
      <c r="Z17" s="438"/>
      <c r="AA17" s="22" t="s">
        <v>25</v>
      </c>
      <c r="AB17" s="438" t="s">
        <v>430</v>
      </c>
      <c r="AC17" s="438"/>
      <c r="AD17" s="22" t="s">
        <v>1</v>
      </c>
      <c r="AE17" s="266" t="s">
        <v>431</v>
      </c>
      <c r="AF17" s="266"/>
    </row>
    <row r="18" spans="6:35" s="23" customFormat="1" ht="15.75" customHeight="1" x14ac:dyDescent="0.15">
      <c r="Y18" s="266" t="s">
        <v>432</v>
      </c>
      <c r="Z18" s="266"/>
      <c r="AA18" s="22" t="s">
        <v>25</v>
      </c>
      <c r="AB18" s="266" t="s">
        <v>433</v>
      </c>
      <c r="AC18" s="266"/>
      <c r="AD18" s="22" t="s">
        <v>1</v>
      </c>
      <c r="AE18" s="266" t="s">
        <v>431</v>
      </c>
      <c r="AF18" s="266"/>
    </row>
    <row r="19" spans="6:35" s="23" customFormat="1" ht="15.75" customHeight="1" x14ac:dyDescent="0.15">
      <c r="K19" s="27" t="s">
        <v>434</v>
      </c>
      <c r="W19" s="266" t="s">
        <v>431</v>
      </c>
      <c r="X19" s="266"/>
      <c r="Y19" s="22" t="s">
        <v>2</v>
      </c>
      <c r="Z19" s="23" t="s">
        <v>26</v>
      </c>
    </row>
    <row r="20" spans="6:35" s="23" customFormat="1" ht="15.75" customHeight="1" x14ac:dyDescent="0.15"/>
    <row r="21" spans="6:35" s="23" customFormat="1" ht="15.75" customHeight="1" x14ac:dyDescent="0.15"/>
    <row r="22" spans="6:35" s="23" customFormat="1" ht="15.75" customHeight="1" x14ac:dyDescent="0.15">
      <c r="F22" s="444" t="s">
        <v>161</v>
      </c>
      <c r="G22" s="444"/>
      <c r="H22" s="444"/>
      <c r="I22" s="444"/>
      <c r="J22" s="444"/>
      <c r="K22" s="444"/>
      <c r="L22" s="444"/>
      <c r="M22" s="444"/>
      <c r="N22" s="444"/>
      <c r="O22" s="444"/>
      <c r="P22" s="444"/>
      <c r="Q22" s="444"/>
      <c r="R22" s="444"/>
      <c r="S22" s="444"/>
      <c r="T22" s="444"/>
      <c r="U22" s="444"/>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387</v>
      </c>
      <c r="V27" s="412"/>
      <c r="W27" s="412"/>
      <c r="X27" s="412"/>
      <c r="Y27" s="412"/>
      <c r="Z27" s="412"/>
      <c r="AA27" s="412"/>
      <c r="AB27" s="412">
        <v>1.2</v>
      </c>
      <c r="AC27" s="412"/>
      <c r="AD27" s="412"/>
      <c r="AE27" s="412"/>
      <c r="AF27" s="412">
        <v>1.4</v>
      </c>
      <c r="AG27" s="412"/>
      <c r="AH27" s="412"/>
      <c r="AI27" s="412"/>
    </row>
    <row r="28" spans="6:35" s="23" customFormat="1" ht="15.75" customHeight="1" x14ac:dyDescent="0.15">
      <c r="Y28" s="438" t="s">
        <v>435</v>
      </c>
      <c r="Z28" s="438"/>
      <c r="AA28" s="22" t="s">
        <v>25</v>
      </c>
      <c r="AB28" s="438" t="s">
        <v>436</v>
      </c>
      <c r="AC28" s="438"/>
      <c r="AD28" s="22" t="s">
        <v>1</v>
      </c>
      <c r="AE28" s="266" t="s">
        <v>437</v>
      </c>
      <c r="AF28" s="266"/>
    </row>
    <row r="29" spans="6:35" s="23" customFormat="1" ht="15.75" customHeight="1" x14ac:dyDescent="0.15">
      <c r="Y29" s="266" t="s">
        <v>438</v>
      </c>
      <c r="Z29" s="266"/>
      <c r="AA29" s="22" t="s">
        <v>25</v>
      </c>
      <c r="AB29" s="266" t="s">
        <v>439</v>
      </c>
      <c r="AC29" s="266"/>
      <c r="AD29" s="22" t="s">
        <v>1</v>
      </c>
      <c r="AE29" s="266" t="s">
        <v>437</v>
      </c>
      <c r="AF29" s="266"/>
    </row>
    <row r="30" spans="6:35" s="23" customFormat="1" ht="15.75" customHeight="1" x14ac:dyDescent="0.15">
      <c r="K30" s="27" t="s">
        <v>440</v>
      </c>
      <c r="W30" s="266" t="s">
        <v>437</v>
      </c>
      <c r="X30" s="266"/>
      <c r="Y30" s="22" t="s">
        <v>2</v>
      </c>
      <c r="Z30" s="23" t="s">
        <v>29</v>
      </c>
    </row>
    <row r="31" spans="6:35" s="23" customFormat="1" ht="15.75" customHeight="1" x14ac:dyDescent="0.15"/>
    <row r="32" spans="6:35" s="23" customFormat="1" ht="15.75" customHeight="1" x14ac:dyDescent="0.15"/>
    <row r="33" spans="2:21" s="23" customFormat="1" ht="15.75" customHeight="1" x14ac:dyDescent="0.15">
      <c r="F33" s="444" t="s">
        <v>162</v>
      </c>
      <c r="G33" s="444"/>
      <c r="H33" s="444"/>
      <c r="I33" s="444"/>
      <c r="J33" s="444"/>
      <c r="K33" s="444"/>
      <c r="L33" s="444"/>
      <c r="M33" s="444"/>
      <c r="N33" s="444"/>
      <c r="O33" s="444"/>
      <c r="P33" s="444"/>
      <c r="Q33" s="444"/>
      <c r="R33" s="444"/>
      <c r="S33" s="444"/>
      <c r="T33" s="444"/>
      <c r="U33" s="444"/>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4" t="s">
        <v>163</v>
      </c>
      <c r="G44" s="444"/>
      <c r="H44" s="444"/>
      <c r="I44" s="444"/>
      <c r="J44" s="444"/>
      <c r="K44" s="444"/>
      <c r="L44" s="444"/>
      <c r="M44" s="444"/>
      <c r="N44" s="444"/>
      <c r="O44" s="444"/>
      <c r="P44" s="444"/>
      <c r="Q44" s="444"/>
      <c r="R44" s="444"/>
      <c r="S44" s="444"/>
      <c r="T44" s="444"/>
      <c r="U44" s="444"/>
    </row>
    <row r="45" spans="2:21" s="23" customFormat="1" ht="15.75" customHeight="1" x14ac:dyDescent="0.15"/>
    <row r="46" spans="2:21" s="23" customFormat="1" ht="15.75" customHeight="1" x14ac:dyDescent="0.15">
      <c r="B46" s="9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4"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6" t="s">
        <v>41</v>
      </c>
      <c r="AB54" s="446"/>
      <c r="AC54" s="446"/>
      <c r="AD54" s="446"/>
      <c r="AE54" s="446"/>
      <c r="AF54" s="446"/>
      <c r="AG54" s="446"/>
      <c r="AH54" s="446"/>
      <c r="AI54" s="447"/>
      <c r="AJ54" s="29"/>
      <c r="AK54" s="29"/>
    </row>
    <row r="55" spans="5:37" s="23" customFormat="1" ht="15.75" customHeight="1" x14ac:dyDescent="0.15">
      <c r="E55" s="414"/>
      <c r="F55" s="412"/>
      <c r="G55" s="412"/>
      <c r="H55" s="412"/>
      <c r="I55" s="412"/>
      <c r="J55" s="412"/>
      <c r="K55" s="412"/>
      <c r="L55" s="412"/>
      <c r="M55" s="412"/>
      <c r="N55" s="412"/>
      <c r="O55" s="412"/>
      <c r="P55" s="412"/>
      <c r="Q55" s="412"/>
      <c r="R55" s="412"/>
      <c r="S55" s="412"/>
      <c r="T55" s="412"/>
      <c r="U55" s="412"/>
      <c r="V55" s="412"/>
      <c r="W55" s="412"/>
      <c r="X55" s="412"/>
      <c r="Y55" s="412"/>
      <c r="Z55" s="412"/>
      <c r="AA55" s="446"/>
      <c r="AB55" s="446"/>
      <c r="AC55" s="446"/>
      <c r="AD55" s="446"/>
      <c r="AE55" s="446"/>
      <c r="AF55" s="446"/>
      <c r="AG55" s="446"/>
      <c r="AH55" s="446"/>
      <c r="AI55" s="447"/>
      <c r="AJ55" s="29"/>
      <c r="AK55" s="29"/>
    </row>
    <row r="56" spans="5:37" s="23" customFormat="1" ht="15.75" customHeight="1" x14ac:dyDescent="0.15">
      <c r="E56" s="414" t="s">
        <v>32</v>
      </c>
      <c r="F56" s="412"/>
      <c r="G56" s="412"/>
      <c r="H56" s="412"/>
      <c r="I56" s="445" t="s">
        <v>34</v>
      </c>
      <c r="J56" s="445"/>
      <c r="K56" s="445"/>
      <c r="L56" s="445"/>
      <c r="M56" s="445"/>
      <c r="N56" s="445"/>
      <c r="O56" s="445"/>
      <c r="P56" s="445"/>
      <c r="Q56" s="445"/>
      <c r="R56" s="412" t="s">
        <v>35</v>
      </c>
      <c r="S56" s="412"/>
      <c r="T56" s="412"/>
      <c r="U56" s="412"/>
      <c r="V56" s="412"/>
      <c r="W56" s="412"/>
      <c r="X56" s="412"/>
      <c r="Y56" s="412"/>
      <c r="Z56" s="412"/>
      <c r="AA56" s="412" t="s">
        <v>55</v>
      </c>
      <c r="AB56" s="412"/>
      <c r="AC56" s="412"/>
      <c r="AD56" s="412"/>
      <c r="AE56" s="412"/>
      <c r="AF56" s="412"/>
      <c r="AG56" s="412"/>
      <c r="AH56" s="412"/>
      <c r="AI56" s="413"/>
    </row>
    <row r="57" spans="5:37" s="23" customFormat="1" ht="15.75" customHeight="1" x14ac:dyDescent="0.15">
      <c r="E57" s="414"/>
      <c r="F57" s="412"/>
      <c r="G57" s="412"/>
      <c r="H57" s="412"/>
      <c r="I57" s="445"/>
      <c r="J57" s="445"/>
      <c r="K57" s="445"/>
      <c r="L57" s="445"/>
      <c r="M57" s="445"/>
      <c r="N57" s="445"/>
      <c r="O57" s="445"/>
      <c r="P57" s="445"/>
      <c r="Q57" s="445"/>
      <c r="R57" s="412"/>
      <c r="S57" s="412"/>
      <c r="T57" s="412"/>
      <c r="U57" s="412"/>
      <c r="V57" s="412"/>
      <c r="W57" s="412"/>
      <c r="X57" s="412"/>
      <c r="Y57" s="412"/>
      <c r="Z57" s="412"/>
      <c r="AA57" s="412"/>
      <c r="AB57" s="412"/>
      <c r="AC57" s="412"/>
      <c r="AD57" s="412"/>
      <c r="AE57" s="412"/>
      <c r="AF57" s="412"/>
      <c r="AG57" s="412"/>
      <c r="AH57" s="412"/>
      <c r="AI57" s="413"/>
    </row>
    <row r="58" spans="5:37" s="23" customFormat="1" ht="15.75" customHeight="1" x14ac:dyDescent="0.15">
      <c r="E58" s="414" t="s">
        <v>33</v>
      </c>
      <c r="F58" s="412"/>
      <c r="G58" s="412"/>
      <c r="H58" s="412"/>
      <c r="I58" s="411" t="s">
        <v>38</v>
      </c>
      <c r="J58" s="412"/>
      <c r="K58" s="412"/>
      <c r="L58" s="412"/>
      <c r="M58" s="412"/>
      <c r="N58" s="412"/>
      <c r="O58" s="412"/>
      <c r="P58" s="412"/>
      <c r="Q58" s="412"/>
      <c r="R58" s="411" t="s">
        <v>40</v>
      </c>
      <c r="S58" s="412"/>
      <c r="T58" s="412"/>
      <c r="U58" s="412"/>
      <c r="V58" s="412"/>
      <c r="W58" s="412"/>
      <c r="X58" s="412"/>
      <c r="Y58" s="412"/>
      <c r="Z58" s="412"/>
      <c r="AA58" s="411" t="s">
        <v>43</v>
      </c>
      <c r="AB58" s="412"/>
      <c r="AC58" s="412"/>
      <c r="AD58" s="412"/>
      <c r="AE58" s="412"/>
      <c r="AF58" s="412"/>
      <c r="AG58" s="412"/>
      <c r="AH58" s="412"/>
      <c r="AI58" s="413"/>
    </row>
    <row r="59" spans="5:37" s="23" customFormat="1" ht="15.75" customHeight="1" x14ac:dyDescent="0.15">
      <c r="E59" s="414"/>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3"/>
    </row>
    <row r="60" spans="5:37" s="23" customFormat="1" ht="15.75" customHeight="1" x14ac:dyDescent="0.15">
      <c r="E60" s="414"/>
      <c r="F60" s="412"/>
      <c r="G60" s="412"/>
      <c r="H60" s="412"/>
      <c r="I60" s="411" t="s">
        <v>39</v>
      </c>
      <c r="J60" s="412"/>
      <c r="K60" s="412"/>
      <c r="L60" s="412"/>
      <c r="M60" s="412"/>
      <c r="N60" s="412"/>
      <c r="O60" s="412"/>
      <c r="P60" s="412"/>
      <c r="Q60" s="412"/>
      <c r="R60" s="411" t="s">
        <v>42</v>
      </c>
      <c r="S60" s="412"/>
      <c r="T60" s="412"/>
      <c r="U60" s="412"/>
      <c r="V60" s="412"/>
      <c r="W60" s="412"/>
      <c r="X60" s="412"/>
      <c r="Y60" s="412"/>
      <c r="Z60" s="412"/>
      <c r="AA60" s="411" t="s">
        <v>44</v>
      </c>
      <c r="AB60" s="412"/>
      <c r="AC60" s="412"/>
      <c r="AD60" s="412"/>
      <c r="AE60" s="412"/>
      <c r="AF60" s="412"/>
      <c r="AG60" s="412"/>
      <c r="AH60" s="412"/>
      <c r="AI60" s="413"/>
    </row>
    <row r="61" spans="5:37" s="23" customFormat="1" ht="15.75" customHeight="1" x14ac:dyDescent="0.15">
      <c r="E61" s="414"/>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3"/>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4"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3"/>
    </row>
    <row r="73" spans="2:37" s="23" customFormat="1" ht="15.75" customHeight="1" x14ac:dyDescent="0.15">
      <c r="G73" s="414"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4"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3"/>
    </row>
    <row r="75" spans="2:37" s="23" customFormat="1" ht="15.75" customHeight="1" x14ac:dyDescent="0.15">
      <c r="K75" s="23" t="s">
        <v>57</v>
      </c>
    </row>
    <row r="76" spans="2:37" s="23" customFormat="1" ht="15.75" customHeight="1" x14ac:dyDescent="0.15">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x14ac:dyDescent="0.15">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x14ac:dyDescent="0.15">
      <c r="E78" s="23" t="s">
        <v>685</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6" t="s">
        <v>72</v>
      </c>
      <c r="H83" s="266"/>
      <c r="I83" s="22" t="s">
        <v>25</v>
      </c>
      <c r="J83" s="266">
        <v>0.2</v>
      </c>
      <c r="K83" s="266"/>
      <c r="L83" s="266" t="s">
        <v>60</v>
      </c>
      <c r="M83" s="266"/>
      <c r="N83" s="266" t="s">
        <v>61</v>
      </c>
      <c r="O83" s="266"/>
    </row>
    <row r="84" spans="1:36" s="23" customFormat="1" ht="15.75" customHeight="1" x14ac:dyDescent="0.15"/>
    <row r="85" spans="1:36" s="23" customFormat="1" ht="15.75" customHeight="1" x14ac:dyDescent="0.15">
      <c r="H85" s="23" t="s">
        <v>63</v>
      </c>
      <c r="K85" s="266" t="s">
        <v>72</v>
      </c>
      <c r="L85" s="266"/>
      <c r="M85" s="22" t="s">
        <v>2</v>
      </c>
      <c r="N85" s="23" t="s">
        <v>174</v>
      </c>
    </row>
    <row r="86" spans="1:36" s="23" customFormat="1" ht="15.75" customHeight="1" x14ac:dyDescent="0.15">
      <c r="K86" s="266" t="s">
        <v>60</v>
      </c>
      <c r="L86" s="266"/>
      <c r="M86" s="22" t="s">
        <v>2</v>
      </c>
      <c r="N86" s="23" t="s">
        <v>73</v>
      </c>
    </row>
    <row r="87" spans="1:36" s="23" customFormat="1" ht="15.75" customHeight="1" x14ac:dyDescent="0.15">
      <c r="K87" s="266" t="s">
        <v>61</v>
      </c>
      <c r="L87" s="266"/>
      <c r="M87" s="22" t="s">
        <v>2</v>
      </c>
      <c r="N87" s="23" t="s">
        <v>67</v>
      </c>
    </row>
    <row r="88" spans="1:36" s="23" customFormat="1" ht="15.75" customHeight="1" x14ac:dyDescent="0.15">
      <c r="B88" s="99"/>
      <c r="K88" s="99"/>
      <c r="L88" s="99"/>
      <c r="M88" s="9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0" t="s">
        <v>74</v>
      </c>
      <c r="J91" s="412"/>
      <c r="K91" s="413"/>
      <c r="L91" s="434"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1"/>
      <c r="J92" s="432"/>
      <c r="K92" s="433"/>
      <c r="L92" s="435"/>
      <c r="M92" s="432"/>
      <c r="N92" s="432"/>
      <c r="O92" s="432"/>
      <c r="P92" s="432"/>
      <c r="Q92" s="432"/>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09" t="str">
        <f>IF(L93="","×","")</f>
        <v/>
      </c>
      <c r="B93" s="99"/>
      <c r="I93" s="436">
        <v>2</v>
      </c>
      <c r="J93" s="426"/>
      <c r="K93" s="437"/>
      <c r="L93" s="425">
        <v>3700</v>
      </c>
      <c r="M93" s="426"/>
      <c r="N93" s="426"/>
      <c r="O93" s="426"/>
      <c r="P93" s="426"/>
      <c r="Q93" s="426"/>
      <c r="R93" s="429">
        <f>I211</f>
        <v>0.5</v>
      </c>
      <c r="S93" s="321"/>
      <c r="T93" s="321"/>
      <c r="U93" s="427">
        <f t="shared" ref="U93:U108" si="0">ROUND($J$83*$R$93*L93,0)</f>
        <v>370</v>
      </c>
      <c r="V93" s="427"/>
      <c r="W93" s="427"/>
      <c r="X93" s="427"/>
      <c r="Y93" s="427"/>
      <c r="Z93" s="428"/>
      <c r="AA93" s="429">
        <f>I215</f>
        <v>1</v>
      </c>
      <c r="AB93" s="321"/>
      <c r="AC93" s="321"/>
      <c r="AD93" s="427">
        <f t="shared" ref="AD93:AD108" si="1">ROUND($J$83*$AA$93*L93,0)</f>
        <v>740</v>
      </c>
      <c r="AE93" s="427"/>
      <c r="AF93" s="427"/>
      <c r="AG93" s="427"/>
      <c r="AH93" s="427"/>
      <c r="AI93" s="428"/>
    </row>
    <row r="94" spans="1:36" s="23" customFormat="1" ht="15.75" customHeight="1" x14ac:dyDescent="0.15">
      <c r="A94" s="109" t="str">
        <f t="shared" ref="A94:A108" si="2">IF(L94="","×","")</f>
        <v/>
      </c>
      <c r="B94" s="99"/>
      <c r="I94" s="408">
        <v>3</v>
      </c>
      <c r="J94" s="405"/>
      <c r="K94" s="409"/>
      <c r="L94" s="404">
        <v>3100</v>
      </c>
      <c r="M94" s="405"/>
      <c r="N94" s="405"/>
      <c r="O94" s="405"/>
      <c r="P94" s="405"/>
      <c r="Q94" s="405"/>
      <c r="R94" s="410">
        <f>R93</f>
        <v>0.5</v>
      </c>
      <c r="S94" s="298"/>
      <c r="T94" s="298"/>
      <c r="U94" s="406">
        <f t="shared" si="0"/>
        <v>310</v>
      </c>
      <c r="V94" s="406"/>
      <c r="W94" s="406"/>
      <c r="X94" s="406"/>
      <c r="Y94" s="406"/>
      <c r="Z94" s="407"/>
      <c r="AA94" s="410">
        <f>AA93</f>
        <v>1</v>
      </c>
      <c r="AB94" s="298"/>
      <c r="AC94" s="298"/>
      <c r="AD94" s="406">
        <f t="shared" si="1"/>
        <v>620</v>
      </c>
      <c r="AE94" s="406"/>
      <c r="AF94" s="406"/>
      <c r="AG94" s="406"/>
      <c r="AH94" s="406"/>
      <c r="AI94" s="407"/>
    </row>
    <row r="95" spans="1:36" s="23" customFormat="1" ht="15.75" customHeight="1" x14ac:dyDescent="0.15">
      <c r="A95" s="109" t="str">
        <f t="shared" si="2"/>
        <v/>
      </c>
      <c r="B95" s="99"/>
      <c r="I95" s="408">
        <v>4</v>
      </c>
      <c r="J95" s="405"/>
      <c r="K95" s="409"/>
      <c r="L95" s="404">
        <v>9500</v>
      </c>
      <c r="M95" s="405"/>
      <c r="N95" s="405"/>
      <c r="O95" s="405"/>
      <c r="P95" s="405"/>
      <c r="Q95" s="405"/>
      <c r="R95" s="410">
        <f t="shared" ref="R95:R101" si="3">R94</f>
        <v>0.5</v>
      </c>
      <c r="S95" s="298"/>
      <c r="T95" s="298"/>
      <c r="U95" s="406">
        <f t="shared" si="0"/>
        <v>950</v>
      </c>
      <c r="V95" s="406"/>
      <c r="W95" s="406"/>
      <c r="X95" s="406"/>
      <c r="Y95" s="406"/>
      <c r="Z95" s="407"/>
      <c r="AA95" s="410">
        <f t="shared" ref="AA95:AA108" si="4">AA94</f>
        <v>1</v>
      </c>
      <c r="AB95" s="298"/>
      <c r="AC95" s="298"/>
      <c r="AD95" s="406">
        <f t="shared" si="1"/>
        <v>1900</v>
      </c>
      <c r="AE95" s="406"/>
      <c r="AF95" s="406"/>
      <c r="AG95" s="406"/>
      <c r="AH95" s="406"/>
      <c r="AI95" s="407"/>
    </row>
    <row r="96" spans="1:36" s="23" customFormat="1" ht="15.75" customHeight="1" x14ac:dyDescent="0.15">
      <c r="A96" s="109" t="str">
        <f t="shared" si="2"/>
        <v/>
      </c>
      <c r="B96" s="99"/>
      <c r="I96" s="408">
        <v>5</v>
      </c>
      <c r="J96" s="405"/>
      <c r="K96" s="409"/>
      <c r="L96" s="404">
        <v>9500</v>
      </c>
      <c r="M96" s="405"/>
      <c r="N96" s="405"/>
      <c r="O96" s="405"/>
      <c r="P96" s="405"/>
      <c r="Q96" s="405"/>
      <c r="R96" s="410">
        <f t="shared" si="3"/>
        <v>0.5</v>
      </c>
      <c r="S96" s="298"/>
      <c r="T96" s="298"/>
      <c r="U96" s="406">
        <f t="shared" si="0"/>
        <v>950</v>
      </c>
      <c r="V96" s="406"/>
      <c r="W96" s="406"/>
      <c r="X96" s="406"/>
      <c r="Y96" s="406"/>
      <c r="Z96" s="407"/>
      <c r="AA96" s="410">
        <f t="shared" si="4"/>
        <v>1</v>
      </c>
      <c r="AB96" s="298"/>
      <c r="AC96" s="298"/>
      <c r="AD96" s="406">
        <f t="shared" si="1"/>
        <v>1900</v>
      </c>
      <c r="AE96" s="406"/>
      <c r="AF96" s="406"/>
      <c r="AG96" s="406"/>
      <c r="AH96" s="406"/>
      <c r="AI96" s="407"/>
    </row>
    <row r="97" spans="1:35" s="23" customFormat="1" ht="15.75" customHeight="1" x14ac:dyDescent="0.15">
      <c r="A97" s="109" t="str">
        <f t="shared" si="2"/>
        <v/>
      </c>
      <c r="B97" s="99"/>
      <c r="I97" s="408">
        <v>6</v>
      </c>
      <c r="J97" s="405"/>
      <c r="K97" s="409"/>
      <c r="L97" s="404">
        <v>9500</v>
      </c>
      <c r="M97" s="405"/>
      <c r="N97" s="405"/>
      <c r="O97" s="405"/>
      <c r="P97" s="405"/>
      <c r="Q97" s="405"/>
      <c r="R97" s="410">
        <f t="shared" si="3"/>
        <v>0.5</v>
      </c>
      <c r="S97" s="298"/>
      <c r="T97" s="298"/>
      <c r="U97" s="406">
        <f t="shared" si="0"/>
        <v>950</v>
      </c>
      <c r="V97" s="406"/>
      <c r="W97" s="406"/>
      <c r="X97" s="406"/>
      <c r="Y97" s="406"/>
      <c r="Z97" s="407"/>
      <c r="AA97" s="410">
        <f t="shared" si="4"/>
        <v>1</v>
      </c>
      <c r="AB97" s="298"/>
      <c r="AC97" s="298"/>
      <c r="AD97" s="406">
        <f t="shared" si="1"/>
        <v>1900</v>
      </c>
      <c r="AE97" s="406"/>
      <c r="AF97" s="406"/>
      <c r="AG97" s="406"/>
      <c r="AH97" s="406"/>
      <c r="AI97" s="407"/>
    </row>
    <row r="98" spans="1:35" s="23" customFormat="1" ht="15.75" customHeight="1" x14ac:dyDescent="0.15">
      <c r="A98" s="109" t="str">
        <f t="shared" si="2"/>
        <v/>
      </c>
      <c r="B98" s="99"/>
      <c r="I98" s="408">
        <v>7</v>
      </c>
      <c r="J98" s="405"/>
      <c r="K98" s="409"/>
      <c r="L98" s="404">
        <v>62500</v>
      </c>
      <c r="M98" s="405"/>
      <c r="N98" s="405"/>
      <c r="O98" s="405"/>
      <c r="P98" s="405"/>
      <c r="Q98" s="405"/>
      <c r="R98" s="410">
        <f t="shared" si="3"/>
        <v>0.5</v>
      </c>
      <c r="S98" s="298"/>
      <c r="T98" s="298"/>
      <c r="U98" s="406">
        <f t="shared" si="0"/>
        <v>6250</v>
      </c>
      <c r="V98" s="406"/>
      <c r="W98" s="406"/>
      <c r="X98" s="406"/>
      <c r="Y98" s="406"/>
      <c r="Z98" s="407"/>
      <c r="AA98" s="410">
        <f t="shared" si="4"/>
        <v>1</v>
      </c>
      <c r="AB98" s="298"/>
      <c r="AC98" s="298"/>
      <c r="AD98" s="406">
        <f t="shared" si="1"/>
        <v>12500</v>
      </c>
      <c r="AE98" s="406"/>
      <c r="AF98" s="406"/>
      <c r="AG98" s="406"/>
      <c r="AH98" s="406"/>
      <c r="AI98" s="407"/>
    </row>
    <row r="99" spans="1:35" s="23" customFormat="1" ht="15.75" customHeight="1" x14ac:dyDescent="0.15">
      <c r="A99" s="109" t="str">
        <f t="shared" si="2"/>
        <v/>
      </c>
      <c r="B99" s="99"/>
      <c r="I99" s="408">
        <v>8</v>
      </c>
      <c r="J99" s="405"/>
      <c r="K99" s="409"/>
      <c r="L99" s="404">
        <v>29700</v>
      </c>
      <c r="M99" s="405"/>
      <c r="N99" s="405"/>
      <c r="O99" s="405"/>
      <c r="P99" s="405"/>
      <c r="Q99" s="405"/>
      <c r="R99" s="410">
        <f t="shared" si="3"/>
        <v>0.5</v>
      </c>
      <c r="S99" s="298"/>
      <c r="T99" s="298"/>
      <c r="U99" s="406">
        <f t="shared" si="0"/>
        <v>2970</v>
      </c>
      <c r="V99" s="406"/>
      <c r="W99" s="406"/>
      <c r="X99" s="406"/>
      <c r="Y99" s="406"/>
      <c r="Z99" s="407"/>
      <c r="AA99" s="410">
        <f t="shared" si="4"/>
        <v>1</v>
      </c>
      <c r="AB99" s="298"/>
      <c r="AC99" s="298"/>
      <c r="AD99" s="406">
        <f t="shared" si="1"/>
        <v>5940</v>
      </c>
      <c r="AE99" s="406"/>
      <c r="AF99" s="406"/>
      <c r="AG99" s="406"/>
      <c r="AH99" s="406"/>
      <c r="AI99" s="407"/>
    </row>
    <row r="100" spans="1:35" s="23" customFormat="1" ht="15.75" customHeight="1" x14ac:dyDescent="0.15">
      <c r="A100" s="109" t="str">
        <f t="shared" si="2"/>
        <v/>
      </c>
      <c r="B100" s="99"/>
      <c r="I100" s="408">
        <v>9</v>
      </c>
      <c r="J100" s="405"/>
      <c r="K100" s="409"/>
      <c r="L100" s="404">
        <v>48400</v>
      </c>
      <c r="M100" s="405"/>
      <c r="N100" s="405"/>
      <c r="O100" s="405"/>
      <c r="P100" s="405"/>
      <c r="Q100" s="405"/>
      <c r="R100" s="410">
        <f t="shared" si="3"/>
        <v>0.5</v>
      </c>
      <c r="S100" s="298"/>
      <c r="T100" s="298"/>
      <c r="U100" s="406">
        <f t="shared" si="0"/>
        <v>4840</v>
      </c>
      <c r="V100" s="406"/>
      <c r="W100" s="406"/>
      <c r="X100" s="406"/>
      <c r="Y100" s="406"/>
      <c r="Z100" s="407"/>
      <c r="AA100" s="410">
        <f t="shared" si="4"/>
        <v>1</v>
      </c>
      <c r="AB100" s="298"/>
      <c r="AC100" s="298"/>
      <c r="AD100" s="406">
        <f t="shared" si="1"/>
        <v>9680</v>
      </c>
      <c r="AE100" s="406"/>
      <c r="AF100" s="406"/>
      <c r="AG100" s="406"/>
      <c r="AH100" s="406"/>
      <c r="AI100" s="407"/>
    </row>
    <row r="101" spans="1:35" s="23" customFormat="1" ht="15.75" customHeight="1" x14ac:dyDescent="0.15">
      <c r="A101" s="109" t="str">
        <f t="shared" si="2"/>
        <v/>
      </c>
      <c r="B101" s="99"/>
      <c r="I101" s="408">
        <v>10</v>
      </c>
      <c r="J101" s="405"/>
      <c r="K101" s="409"/>
      <c r="L101" s="404">
        <v>34800</v>
      </c>
      <c r="M101" s="405"/>
      <c r="N101" s="405"/>
      <c r="O101" s="405"/>
      <c r="P101" s="405"/>
      <c r="Q101" s="405"/>
      <c r="R101" s="410">
        <f t="shared" si="3"/>
        <v>0.5</v>
      </c>
      <c r="S101" s="298"/>
      <c r="T101" s="298"/>
      <c r="U101" s="406">
        <f t="shared" si="0"/>
        <v>3480</v>
      </c>
      <c r="V101" s="406"/>
      <c r="W101" s="406"/>
      <c r="X101" s="406"/>
      <c r="Y101" s="406"/>
      <c r="Z101" s="407"/>
      <c r="AA101" s="410">
        <f t="shared" si="4"/>
        <v>1</v>
      </c>
      <c r="AB101" s="298"/>
      <c r="AC101" s="298"/>
      <c r="AD101" s="406">
        <f t="shared" si="1"/>
        <v>6960</v>
      </c>
      <c r="AE101" s="406"/>
      <c r="AF101" s="406"/>
      <c r="AG101" s="406"/>
      <c r="AH101" s="406"/>
      <c r="AI101" s="407"/>
    </row>
    <row r="102" spans="1:35" s="23" customFormat="1" ht="15.75" customHeight="1" x14ac:dyDescent="0.15">
      <c r="A102" s="109" t="str">
        <f t="shared" si="2"/>
        <v/>
      </c>
      <c r="B102" s="99"/>
      <c r="I102" s="408">
        <v>11</v>
      </c>
      <c r="J102" s="405"/>
      <c r="K102" s="409"/>
      <c r="L102" s="404">
        <v>48400</v>
      </c>
      <c r="M102" s="405"/>
      <c r="N102" s="405"/>
      <c r="O102" s="405"/>
      <c r="P102" s="405"/>
      <c r="Q102" s="405"/>
      <c r="R102" s="410">
        <f t="shared" ref="R102:R106" si="5">R101</f>
        <v>0.5</v>
      </c>
      <c r="S102" s="298"/>
      <c r="T102" s="298"/>
      <c r="U102" s="406">
        <f t="shared" si="0"/>
        <v>4840</v>
      </c>
      <c r="V102" s="406"/>
      <c r="W102" s="406"/>
      <c r="X102" s="406"/>
      <c r="Y102" s="406"/>
      <c r="Z102" s="407"/>
      <c r="AA102" s="410">
        <f t="shared" si="4"/>
        <v>1</v>
      </c>
      <c r="AB102" s="298"/>
      <c r="AC102" s="298"/>
      <c r="AD102" s="406">
        <f t="shared" si="1"/>
        <v>9680</v>
      </c>
      <c r="AE102" s="406"/>
      <c r="AF102" s="406"/>
      <c r="AG102" s="406"/>
      <c r="AH102" s="406"/>
      <c r="AI102" s="407"/>
    </row>
    <row r="103" spans="1:35" s="23" customFormat="1" ht="15.75" customHeight="1" x14ac:dyDescent="0.15">
      <c r="A103" s="109" t="str">
        <f t="shared" si="2"/>
        <v/>
      </c>
      <c r="B103" s="99"/>
      <c r="I103" s="408">
        <v>12</v>
      </c>
      <c r="J103" s="405"/>
      <c r="K103" s="409"/>
      <c r="L103" s="404">
        <v>32800</v>
      </c>
      <c r="M103" s="405"/>
      <c r="N103" s="405"/>
      <c r="O103" s="405"/>
      <c r="P103" s="405"/>
      <c r="Q103" s="405"/>
      <c r="R103" s="410">
        <f t="shared" si="5"/>
        <v>0.5</v>
      </c>
      <c r="S103" s="298"/>
      <c r="T103" s="298"/>
      <c r="U103" s="406">
        <f t="shared" si="0"/>
        <v>3280</v>
      </c>
      <c r="V103" s="406"/>
      <c r="W103" s="406"/>
      <c r="X103" s="406"/>
      <c r="Y103" s="406"/>
      <c r="Z103" s="407"/>
      <c r="AA103" s="410">
        <f t="shared" si="4"/>
        <v>1</v>
      </c>
      <c r="AB103" s="298"/>
      <c r="AC103" s="298"/>
      <c r="AD103" s="406">
        <f t="shared" si="1"/>
        <v>6560</v>
      </c>
      <c r="AE103" s="406"/>
      <c r="AF103" s="406"/>
      <c r="AG103" s="406"/>
      <c r="AH103" s="406"/>
      <c r="AI103" s="407"/>
    </row>
    <row r="104" spans="1:35" s="23" customFormat="1" ht="15.75" customHeight="1" x14ac:dyDescent="0.15">
      <c r="A104" s="109" t="str">
        <f t="shared" si="2"/>
        <v>×</v>
      </c>
      <c r="B104" s="99"/>
      <c r="I104" s="408"/>
      <c r="J104" s="405"/>
      <c r="K104" s="409"/>
      <c r="L104" s="404"/>
      <c r="M104" s="405"/>
      <c r="N104" s="405"/>
      <c r="O104" s="405"/>
      <c r="P104" s="405"/>
      <c r="Q104" s="405"/>
      <c r="R104" s="410">
        <f t="shared" si="5"/>
        <v>0.5</v>
      </c>
      <c r="S104" s="298"/>
      <c r="T104" s="298"/>
      <c r="U104" s="406">
        <f t="shared" si="0"/>
        <v>0</v>
      </c>
      <c r="V104" s="406"/>
      <c r="W104" s="406"/>
      <c r="X104" s="406"/>
      <c r="Y104" s="406"/>
      <c r="Z104" s="407"/>
      <c r="AA104" s="410">
        <f t="shared" si="4"/>
        <v>1</v>
      </c>
      <c r="AB104" s="298"/>
      <c r="AC104" s="298"/>
      <c r="AD104" s="406">
        <f t="shared" si="1"/>
        <v>0</v>
      </c>
      <c r="AE104" s="406"/>
      <c r="AF104" s="406"/>
      <c r="AG104" s="406"/>
      <c r="AH104" s="406"/>
      <c r="AI104" s="407"/>
    </row>
    <row r="105" spans="1:35" s="23" customFormat="1" ht="15.75" customHeight="1" x14ac:dyDescent="0.15">
      <c r="A105" s="109" t="str">
        <f t="shared" si="2"/>
        <v>×</v>
      </c>
      <c r="B105" s="99"/>
      <c r="I105" s="408"/>
      <c r="J105" s="405"/>
      <c r="K105" s="409"/>
      <c r="L105" s="404"/>
      <c r="M105" s="405"/>
      <c r="N105" s="405"/>
      <c r="O105" s="405"/>
      <c r="P105" s="405"/>
      <c r="Q105" s="405"/>
      <c r="R105" s="410">
        <f t="shared" si="5"/>
        <v>0.5</v>
      </c>
      <c r="S105" s="298"/>
      <c r="T105" s="298"/>
      <c r="U105" s="406">
        <f t="shared" si="0"/>
        <v>0</v>
      </c>
      <c r="V105" s="406"/>
      <c r="W105" s="406"/>
      <c r="X105" s="406"/>
      <c r="Y105" s="406"/>
      <c r="Z105" s="407"/>
      <c r="AA105" s="410">
        <f t="shared" si="4"/>
        <v>1</v>
      </c>
      <c r="AB105" s="298"/>
      <c r="AC105" s="298"/>
      <c r="AD105" s="406">
        <f t="shared" si="1"/>
        <v>0</v>
      </c>
      <c r="AE105" s="406"/>
      <c r="AF105" s="406"/>
      <c r="AG105" s="406"/>
      <c r="AH105" s="406"/>
      <c r="AI105" s="407"/>
    </row>
    <row r="106" spans="1:35" s="23" customFormat="1" ht="15.75" customHeight="1" x14ac:dyDescent="0.15">
      <c r="A106" s="109" t="str">
        <f t="shared" si="2"/>
        <v>×</v>
      </c>
      <c r="B106" s="99"/>
      <c r="I106" s="408"/>
      <c r="J106" s="405"/>
      <c r="K106" s="409"/>
      <c r="L106" s="404"/>
      <c r="M106" s="405"/>
      <c r="N106" s="405"/>
      <c r="O106" s="405"/>
      <c r="P106" s="405"/>
      <c r="Q106" s="405"/>
      <c r="R106" s="410">
        <f t="shared" si="5"/>
        <v>0.5</v>
      </c>
      <c r="S106" s="298"/>
      <c r="T106" s="298"/>
      <c r="U106" s="406">
        <f t="shared" si="0"/>
        <v>0</v>
      </c>
      <c r="V106" s="406"/>
      <c r="W106" s="406"/>
      <c r="X106" s="406"/>
      <c r="Y106" s="406"/>
      <c r="Z106" s="407"/>
      <c r="AA106" s="410">
        <f t="shared" si="4"/>
        <v>1</v>
      </c>
      <c r="AB106" s="298"/>
      <c r="AC106" s="298"/>
      <c r="AD106" s="406">
        <f t="shared" si="1"/>
        <v>0</v>
      </c>
      <c r="AE106" s="406"/>
      <c r="AF106" s="406"/>
      <c r="AG106" s="406"/>
      <c r="AH106" s="406"/>
      <c r="AI106" s="407"/>
    </row>
    <row r="107" spans="1:35" s="23" customFormat="1" ht="15.75" customHeight="1" x14ac:dyDescent="0.15">
      <c r="A107" s="109" t="str">
        <f t="shared" si="2"/>
        <v>×</v>
      </c>
      <c r="B107" s="99"/>
      <c r="I107" s="408"/>
      <c r="J107" s="405"/>
      <c r="K107" s="409"/>
      <c r="L107" s="404"/>
      <c r="M107" s="405"/>
      <c r="N107" s="405"/>
      <c r="O107" s="405"/>
      <c r="P107" s="405"/>
      <c r="Q107" s="405"/>
      <c r="R107" s="410">
        <f t="shared" ref="R107:R108" si="6">R106</f>
        <v>0.5</v>
      </c>
      <c r="S107" s="298"/>
      <c r="T107" s="298"/>
      <c r="U107" s="406">
        <f t="shared" si="0"/>
        <v>0</v>
      </c>
      <c r="V107" s="406"/>
      <c r="W107" s="406"/>
      <c r="X107" s="406"/>
      <c r="Y107" s="406"/>
      <c r="Z107" s="407"/>
      <c r="AA107" s="410">
        <f t="shared" si="4"/>
        <v>1</v>
      </c>
      <c r="AB107" s="298"/>
      <c r="AC107" s="298"/>
      <c r="AD107" s="406">
        <f t="shared" si="1"/>
        <v>0</v>
      </c>
      <c r="AE107" s="406"/>
      <c r="AF107" s="406"/>
      <c r="AG107" s="406"/>
      <c r="AH107" s="406"/>
      <c r="AI107" s="407"/>
    </row>
    <row r="108" spans="1:35" s="23" customFormat="1" ht="15.75" customHeight="1" x14ac:dyDescent="0.15">
      <c r="A108" s="109" t="str">
        <f t="shared" si="2"/>
        <v>×</v>
      </c>
      <c r="B108" s="99"/>
      <c r="I108" s="544"/>
      <c r="J108" s="545"/>
      <c r="K108" s="546"/>
      <c r="L108" s="547"/>
      <c r="M108" s="545"/>
      <c r="N108" s="545"/>
      <c r="O108" s="545"/>
      <c r="P108" s="545"/>
      <c r="Q108" s="545"/>
      <c r="R108" s="543">
        <f t="shared" si="6"/>
        <v>0.5</v>
      </c>
      <c r="S108" s="317"/>
      <c r="T108" s="317"/>
      <c r="U108" s="442">
        <f t="shared" si="0"/>
        <v>0</v>
      </c>
      <c r="V108" s="442"/>
      <c r="W108" s="442"/>
      <c r="X108" s="442"/>
      <c r="Y108" s="442"/>
      <c r="Z108" s="443"/>
      <c r="AA108" s="543">
        <f t="shared" si="4"/>
        <v>1</v>
      </c>
      <c r="AB108" s="317"/>
      <c r="AC108" s="317"/>
      <c r="AD108" s="442">
        <f t="shared" si="1"/>
        <v>0</v>
      </c>
      <c r="AE108" s="442"/>
      <c r="AF108" s="442"/>
      <c r="AG108" s="442"/>
      <c r="AH108" s="442"/>
      <c r="AI108" s="443"/>
    </row>
    <row r="109" spans="1:35" s="23" customFormat="1" ht="15.75" customHeight="1" x14ac:dyDescent="0.15">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x14ac:dyDescent="0.15">
      <c r="B110" s="99" t="s">
        <v>571</v>
      </c>
    </row>
    <row r="111" spans="1:35" s="23" customFormat="1" ht="15.75" customHeight="1" x14ac:dyDescent="0.15"/>
    <row r="112" spans="1:35" ht="15.75" customHeight="1" x14ac:dyDescent="0.15">
      <c r="E112" s="23" t="s">
        <v>686</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78</v>
      </c>
    </row>
    <row r="118" spans="6:24" s="23" customFormat="1" ht="15.75" customHeight="1" x14ac:dyDescent="0.15"/>
    <row r="119" spans="6:24" s="23" customFormat="1" ht="15.75" customHeight="1" x14ac:dyDescent="0.15">
      <c r="G119" s="23" t="s">
        <v>79</v>
      </c>
    </row>
    <row r="120" spans="6:24" s="23" customFormat="1" ht="15.75" customHeight="1" x14ac:dyDescent="0.15">
      <c r="G120" s="266" t="s">
        <v>80</v>
      </c>
      <c r="H120" s="266"/>
      <c r="I120" s="22" t="s">
        <v>25</v>
      </c>
      <c r="J120" s="266">
        <v>1.8</v>
      </c>
      <c r="K120" s="266"/>
      <c r="L120" s="266" t="s">
        <v>60</v>
      </c>
      <c r="M120" s="266"/>
      <c r="N120" s="266" t="s">
        <v>61</v>
      </c>
      <c r="O120" s="266"/>
      <c r="P120" s="22" t="s">
        <v>62</v>
      </c>
      <c r="Q120" s="448">
        <v>-0.75</v>
      </c>
      <c r="R120" s="448"/>
    </row>
    <row r="121" spans="6:24" s="23" customFormat="1" ht="15.75" customHeight="1" x14ac:dyDescent="0.15"/>
    <row r="122" spans="6:24" s="23" customFormat="1" ht="15.75" customHeight="1" x14ac:dyDescent="0.15">
      <c r="G122" s="23" t="s">
        <v>81</v>
      </c>
    </row>
    <row r="123" spans="6:24" s="23" customFormat="1" ht="15.75" customHeight="1" x14ac:dyDescent="0.15">
      <c r="G123" s="266" t="s">
        <v>80</v>
      </c>
      <c r="H123" s="266"/>
      <c r="I123" s="22" t="s">
        <v>25</v>
      </c>
      <c r="J123" s="266">
        <v>3.6</v>
      </c>
      <c r="K123" s="266"/>
      <c r="L123" s="266" t="s">
        <v>60</v>
      </c>
      <c r="M123" s="266"/>
      <c r="N123" s="266" t="s">
        <v>61</v>
      </c>
      <c r="O123" s="266"/>
      <c r="P123" s="22" t="s">
        <v>62</v>
      </c>
      <c r="Q123" s="448">
        <v>-0.75</v>
      </c>
      <c r="R123" s="448"/>
    </row>
    <row r="124" spans="6:24" s="23" customFormat="1" ht="15.75" customHeight="1" x14ac:dyDescent="0.15"/>
    <row r="125" spans="6:24" s="23" customFormat="1" ht="15.75" customHeight="1" x14ac:dyDescent="0.15">
      <c r="H125" s="23" t="s">
        <v>63</v>
      </c>
      <c r="K125" s="266" t="s">
        <v>80</v>
      </c>
      <c r="L125" s="266"/>
      <c r="M125" s="22" t="s">
        <v>2</v>
      </c>
      <c r="N125" s="23" t="s">
        <v>82</v>
      </c>
    </row>
    <row r="126" spans="6:24" s="23" customFormat="1" ht="15.75" customHeight="1" x14ac:dyDescent="0.15">
      <c r="K126" s="266" t="s">
        <v>60</v>
      </c>
      <c r="L126" s="266"/>
      <c r="M126" s="22" t="s">
        <v>2</v>
      </c>
      <c r="N126" s="23" t="s">
        <v>73</v>
      </c>
    </row>
    <row r="127" spans="6:24" s="23" customFormat="1" ht="15.75" customHeight="1" x14ac:dyDescent="0.15">
      <c r="K127" s="266" t="s">
        <v>61</v>
      </c>
      <c r="L127" s="266"/>
      <c r="M127" s="22" t="s">
        <v>2</v>
      </c>
      <c r="N127" s="23" t="s">
        <v>67</v>
      </c>
    </row>
    <row r="128" spans="6:24" s="23" customFormat="1" ht="15.75" customHeight="1" x14ac:dyDescent="0.15">
      <c r="K128" s="266" t="s">
        <v>62</v>
      </c>
      <c r="L128" s="266"/>
      <c r="M128" s="22" t="s">
        <v>2</v>
      </c>
      <c r="N128" s="23" t="s">
        <v>396</v>
      </c>
      <c r="S128" s="38" t="s">
        <v>119</v>
      </c>
      <c r="T128" s="22" t="s">
        <v>25</v>
      </c>
      <c r="U128" s="295">
        <f>杭先端径</f>
        <v>1.5</v>
      </c>
      <c r="V128" s="295"/>
      <c r="W128" s="295"/>
      <c r="X128" s="23" t="s">
        <v>120</v>
      </c>
    </row>
    <row r="129" spans="1:35" s="23" customFormat="1" ht="15.75" customHeight="1" x14ac:dyDescent="0.15">
      <c r="B129" s="99" t="s">
        <v>571</v>
      </c>
      <c r="K129" s="99"/>
      <c r="L129" s="99"/>
      <c r="M129" s="99"/>
      <c r="S129" s="107"/>
      <c r="T129" s="99"/>
      <c r="U129" s="101"/>
      <c r="V129" s="101"/>
      <c r="W129" s="101"/>
    </row>
    <row r="130" spans="1:35" s="23" customFormat="1" ht="15.75" customHeight="1" x14ac:dyDescent="0.15">
      <c r="K130" s="22"/>
      <c r="L130" s="22"/>
      <c r="M130" s="22"/>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8" t="s">
        <v>74</v>
      </c>
      <c r="H132" s="238"/>
      <c r="I132" s="457"/>
      <c r="J132" s="238" t="s">
        <v>399</v>
      </c>
      <c r="K132" s="239"/>
      <c r="L132" s="239"/>
      <c r="M132" s="450"/>
      <c r="N132" s="289" t="s">
        <v>388</v>
      </c>
      <c r="O132" s="239"/>
      <c r="P132" s="239"/>
      <c r="Q132" s="239"/>
      <c r="R132" s="239"/>
      <c r="S132" s="239"/>
      <c r="T132" s="290"/>
      <c r="U132" s="486" t="s">
        <v>389</v>
      </c>
      <c r="V132" s="239"/>
      <c r="W132" s="239"/>
      <c r="X132" s="239"/>
      <c r="Y132" s="239"/>
      <c r="Z132" s="239"/>
      <c r="AA132" s="239"/>
      <c r="AB132" s="239"/>
      <c r="AC132" s="239"/>
      <c r="AD132" s="239"/>
      <c r="AE132" s="239"/>
      <c r="AF132" s="239"/>
      <c r="AG132" s="239"/>
      <c r="AH132" s="239"/>
      <c r="AI132" s="290"/>
    </row>
    <row r="133" spans="1:35" s="23" customFormat="1" ht="15.75" customHeight="1" x14ac:dyDescent="0.15">
      <c r="G133" s="453"/>
      <c r="H133" s="403"/>
      <c r="I133" s="458"/>
      <c r="J133" s="305"/>
      <c r="K133" s="305"/>
      <c r="L133" s="305"/>
      <c r="M133" s="451"/>
      <c r="N133" s="504" t="s">
        <v>66</v>
      </c>
      <c r="O133" s="305"/>
      <c r="P133" s="305"/>
      <c r="Q133" s="403" t="s">
        <v>400</v>
      </c>
      <c r="R133" s="305"/>
      <c r="S133" s="305"/>
      <c r="T133" s="439"/>
      <c r="U133" s="524" t="s">
        <v>66</v>
      </c>
      <c r="V133" s="305"/>
      <c r="W133" s="305"/>
      <c r="X133" s="403" t="s">
        <v>83</v>
      </c>
      <c r="Y133" s="305"/>
      <c r="Z133" s="305"/>
      <c r="AA133" s="305"/>
      <c r="AB133" s="305"/>
      <c r="AC133" s="305"/>
      <c r="AD133" s="403" t="s">
        <v>84</v>
      </c>
      <c r="AE133" s="305"/>
      <c r="AF133" s="305"/>
      <c r="AG133" s="305"/>
      <c r="AH133" s="305"/>
      <c r="AI133" s="439"/>
    </row>
    <row r="134" spans="1:35" s="23" customFormat="1" ht="15.75" customHeight="1" x14ac:dyDescent="0.15">
      <c r="G134" s="453"/>
      <c r="H134" s="403"/>
      <c r="I134" s="458"/>
      <c r="J134" s="305"/>
      <c r="K134" s="305"/>
      <c r="L134" s="305"/>
      <c r="M134" s="451"/>
      <c r="N134" s="504"/>
      <c r="O134" s="305"/>
      <c r="P134" s="305"/>
      <c r="Q134" s="305"/>
      <c r="R134" s="305"/>
      <c r="S134" s="305"/>
      <c r="T134" s="439"/>
      <c r="U134" s="524"/>
      <c r="V134" s="305"/>
      <c r="W134" s="305"/>
      <c r="X134" s="403"/>
      <c r="Y134" s="305"/>
      <c r="Z134" s="305"/>
      <c r="AA134" s="305"/>
      <c r="AB134" s="305"/>
      <c r="AC134" s="305"/>
      <c r="AD134" s="403"/>
      <c r="AE134" s="305"/>
      <c r="AF134" s="305"/>
      <c r="AG134" s="305"/>
      <c r="AH134" s="305"/>
      <c r="AI134" s="439"/>
    </row>
    <row r="135" spans="1:35" s="23" customFormat="1" ht="15.75" customHeight="1" x14ac:dyDescent="0.15">
      <c r="G135" s="359"/>
      <c r="H135" s="315"/>
      <c r="I135" s="459"/>
      <c r="J135" s="240"/>
      <c r="K135" s="240"/>
      <c r="L135" s="240"/>
      <c r="M135" s="452"/>
      <c r="N135" s="292"/>
      <c r="O135" s="240"/>
      <c r="P135" s="240"/>
      <c r="Q135" s="240"/>
      <c r="R135" s="240"/>
      <c r="S135" s="240"/>
      <c r="T135" s="325"/>
      <c r="U135" s="456"/>
      <c r="V135" s="240"/>
      <c r="W135" s="240"/>
      <c r="X135" s="240"/>
      <c r="Y135" s="240"/>
      <c r="Z135" s="240"/>
      <c r="AA135" s="240"/>
      <c r="AB135" s="240"/>
      <c r="AC135" s="240"/>
      <c r="AD135" s="240"/>
      <c r="AE135" s="240"/>
      <c r="AF135" s="240"/>
      <c r="AG135" s="240"/>
      <c r="AH135" s="240"/>
      <c r="AI135" s="325"/>
    </row>
    <row r="136" spans="1:35" s="23" customFormat="1" ht="15.75" customHeight="1" x14ac:dyDescent="0.15">
      <c r="A136" s="109" t="str">
        <f t="shared" ref="A136:A151" si="7">IF(J136="","×","")</f>
        <v/>
      </c>
      <c r="B136" s="99"/>
      <c r="G136" s="363">
        <f t="shared" ref="G136:G151" si="8">IF(I93="","",I93)</f>
        <v>2</v>
      </c>
      <c r="H136" s="302"/>
      <c r="I136" s="440"/>
      <c r="J136" s="302">
        <f t="shared" ref="J136:J151" si="9">IF(L93="","",L93)</f>
        <v>3700</v>
      </c>
      <c r="K136" s="302"/>
      <c r="L136" s="302"/>
      <c r="M136" s="398"/>
      <c r="N136" s="396">
        <f>R93</f>
        <v>0.5</v>
      </c>
      <c r="O136" s="397"/>
      <c r="P136" s="397"/>
      <c r="Q136" s="302">
        <f t="shared" ref="Q136:Q151" si="10">IF(J136="","",ROUND($J$120*$N$136*J136*$U$128^$Q$120,0))</f>
        <v>2457</v>
      </c>
      <c r="R136" s="302"/>
      <c r="S136" s="302"/>
      <c r="T136" s="440"/>
      <c r="U136" s="441">
        <f>AA93</f>
        <v>1</v>
      </c>
      <c r="V136" s="397"/>
      <c r="W136" s="397"/>
      <c r="X136" s="302">
        <f t="shared" ref="X136:X151" si="11">IF(J136="","",ROUND($J$120*$U$136*J136*$U$128^$Q$123,0))</f>
        <v>4914</v>
      </c>
      <c r="Y136" s="302"/>
      <c r="Z136" s="302"/>
      <c r="AA136" s="302"/>
      <c r="AB136" s="302"/>
      <c r="AC136" s="302"/>
      <c r="AD136" s="302">
        <f t="shared" ref="AD136:AD151" si="12">IF(J136="","",ROUND($J$123*$U$136*J136*$U$128^$Q$123,0))</f>
        <v>9827</v>
      </c>
      <c r="AE136" s="302"/>
      <c r="AF136" s="302"/>
      <c r="AG136" s="302"/>
      <c r="AH136" s="302"/>
      <c r="AI136" s="440"/>
    </row>
    <row r="137" spans="1:35" s="23" customFormat="1" ht="15.75" customHeight="1" x14ac:dyDescent="0.15">
      <c r="A137" s="109" t="str">
        <f t="shared" si="7"/>
        <v/>
      </c>
      <c r="B137" s="99"/>
      <c r="G137" s="328">
        <f t="shared" si="8"/>
        <v>3</v>
      </c>
      <c r="H137" s="329"/>
      <c r="I137" s="399"/>
      <c r="J137" s="329">
        <f t="shared" si="9"/>
        <v>3100</v>
      </c>
      <c r="K137" s="329"/>
      <c r="L137" s="329"/>
      <c r="M137" s="400"/>
      <c r="N137" s="393">
        <f>N136</f>
        <v>0.5</v>
      </c>
      <c r="O137" s="327"/>
      <c r="P137" s="327"/>
      <c r="Q137" s="329">
        <f t="shared" si="10"/>
        <v>2058</v>
      </c>
      <c r="R137" s="329"/>
      <c r="S137" s="329"/>
      <c r="T137" s="399"/>
      <c r="U137" s="326">
        <f>U136</f>
        <v>1</v>
      </c>
      <c r="V137" s="327"/>
      <c r="W137" s="327"/>
      <c r="X137" s="329">
        <f t="shared" si="11"/>
        <v>4117</v>
      </c>
      <c r="Y137" s="329"/>
      <c r="Z137" s="329"/>
      <c r="AA137" s="329"/>
      <c r="AB137" s="329"/>
      <c r="AC137" s="329"/>
      <c r="AD137" s="329">
        <f t="shared" si="12"/>
        <v>8234</v>
      </c>
      <c r="AE137" s="329"/>
      <c r="AF137" s="329"/>
      <c r="AG137" s="329"/>
      <c r="AH137" s="329"/>
      <c r="AI137" s="399"/>
    </row>
    <row r="138" spans="1:35" s="23" customFormat="1" ht="15.75" customHeight="1" x14ac:dyDescent="0.15">
      <c r="A138" s="109" t="str">
        <f t="shared" si="7"/>
        <v/>
      </c>
      <c r="B138" s="99"/>
      <c r="G138" s="328">
        <f t="shared" si="8"/>
        <v>4</v>
      </c>
      <c r="H138" s="329"/>
      <c r="I138" s="399"/>
      <c r="J138" s="329">
        <f t="shared" si="9"/>
        <v>9500</v>
      </c>
      <c r="K138" s="329"/>
      <c r="L138" s="329"/>
      <c r="M138" s="400"/>
      <c r="N138" s="393">
        <f t="shared" ref="N138:N151" si="13">N137</f>
        <v>0.5</v>
      </c>
      <c r="O138" s="327"/>
      <c r="P138" s="327"/>
      <c r="Q138" s="329">
        <f t="shared" si="10"/>
        <v>6308</v>
      </c>
      <c r="R138" s="329"/>
      <c r="S138" s="329"/>
      <c r="T138" s="399"/>
      <c r="U138" s="326">
        <f t="shared" ref="U138:U151" si="14">U137</f>
        <v>1</v>
      </c>
      <c r="V138" s="327"/>
      <c r="W138" s="327"/>
      <c r="X138" s="329">
        <f t="shared" si="11"/>
        <v>12616</v>
      </c>
      <c r="Y138" s="329"/>
      <c r="Z138" s="329"/>
      <c r="AA138" s="329"/>
      <c r="AB138" s="329"/>
      <c r="AC138" s="329"/>
      <c r="AD138" s="329">
        <f t="shared" si="12"/>
        <v>25232</v>
      </c>
      <c r="AE138" s="329"/>
      <c r="AF138" s="329"/>
      <c r="AG138" s="329"/>
      <c r="AH138" s="329"/>
      <c r="AI138" s="399"/>
    </row>
    <row r="139" spans="1:35" s="23" customFormat="1" ht="15.75" customHeight="1" x14ac:dyDescent="0.15">
      <c r="A139" s="109" t="str">
        <f t="shared" si="7"/>
        <v/>
      </c>
      <c r="B139" s="99"/>
      <c r="G139" s="328">
        <f t="shared" si="8"/>
        <v>5</v>
      </c>
      <c r="H139" s="329"/>
      <c r="I139" s="399"/>
      <c r="J139" s="329">
        <f t="shared" si="9"/>
        <v>9500</v>
      </c>
      <c r="K139" s="329"/>
      <c r="L139" s="329"/>
      <c r="M139" s="400"/>
      <c r="N139" s="393">
        <f t="shared" si="13"/>
        <v>0.5</v>
      </c>
      <c r="O139" s="327"/>
      <c r="P139" s="327"/>
      <c r="Q139" s="329">
        <f t="shared" si="10"/>
        <v>6308</v>
      </c>
      <c r="R139" s="329"/>
      <c r="S139" s="329"/>
      <c r="T139" s="399"/>
      <c r="U139" s="326">
        <f t="shared" si="14"/>
        <v>1</v>
      </c>
      <c r="V139" s="327"/>
      <c r="W139" s="327"/>
      <c r="X139" s="329">
        <f t="shared" si="11"/>
        <v>12616</v>
      </c>
      <c r="Y139" s="329"/>
      <c r="Z139" s="329"/>
      <c r="AA139" s="329"/>
      <c r="AB139" s="329"/>
      <c r="AC139" s="329"/>
      <c r="AD139" s="329">
        <f t="shared" si="12"/>
        <v>25232</v>
      </c>
      <c r="AE139" s="329"/>
      <c r="AF139" s="329"/>
      <c r="AG139" s="329"/>
      <c r="AH139" s="329"/>
      <c r="AI139" s="399"/>
    </row>
    <row r="140" spans="1:35" s="23" customFormat="1" ht="15.75" customHeight="1" x14ac:dyDescent="0.15">
      <c r="A140" s="109" t="str">
        <f t="shared" si="7"/>
        <v/>
      </c>
      <c r="B140" s="99"/>
      <c r="G140" s="328">
        <f t="shared" si="8"/>
        <v>6</v>
      </c>
      <c r="H140" s="329"/>
      <c r="I140" s="399"/>
      <c r="J140" s="329">
        <f t="shared" si="9"/>
        <v>9500</v>
      </c>
      <c r="K140" s="329"/>
      <c r="L140" s="329"/>
      <c r="M140" s="400"/>
      <c r="N140" s="393">
        <f t="shared" si="13"/>
        <v>0.5</v>
      </c>
      <c r="O140" s="327"/>
      <c r="P140" s="327"/>
      <c r="Q140" s="329">
        <f t="shared" si="10"/>
        <v>6308</v>
      </c>
      <c r="R140" s="329"/>
      <c r="S140" s="329"/>
      <c r="T140" s="399"/>
      <c r="U140" s="326">
        <f t="shared" si="14"/>
        <v>1</v>
      </c>
      <c r="V140" s="327"/>
      <c r="W140" s="327"/>
      <c r="X140" s="329">
        <f t="shared" si="11"/>
        <v>12616</v>
      </c>
      <c r="Y140" s="329"/>
      <c r="Z140" s="329"/>
      <c r="AA140" s="329"/>
      <c r="AB140" s="329"/>
      <c r="AC140" s="329"/>
      <c r="AD140" s="329">
        <f t="shared" si="12"/>
        <v>25232</v>
      </c>
      <c r="AE140" s="329"/>
      <c r="AF140" s="329"/>
      <c r="AG140" s="329"/>
      <c r="AH140" s="329"/>
      <c r="AI140" s="399"/>
    </row>
    <row r="141" spans="1:35" s="23" customFormat="1" ht="15.75" customHeight="1" x14ac:dyDescent="0.15">
      <c r="A141" s="109" t="str">
        <f t="shared" si="7"/>
        <v/>
      </c>
      <c r="B141" s="99"/>
      <c r="G141" s="328">
        <f t="shared" si="8"/>
        <v>7</v>
      </c>
      <c r="H141" s="329"/>
      <c r="I141" s="399"/>
      <c r="J141" s="329">
        <f t="shared" si="9"/>
        <v>62500</v>
      </c>
      <c r="K141" s="329"/>
      <c r="L141" s="329"/>
      <c r="M141" s="400"/>
      <c r="N141" s="393">
        <f t="shared" si="13"/>
        <v>0.5</v>
      </c>
      <c r="O141" s="327"/>
      <c r="P141" s="327"/>
      <c r="Q141" s="329">
        <f t="shared" si="10"/>
        <v>41501</v>
      </c>
      <c r="R141" s="329"/>
      <c r="S141" s="329"/>
      <c r="T141" s="399"/>
      <c r="U141" s="326">
        <f t="shared" si="14"/>
        <v>1</v>
      </c>
      <c r="V141" s="327"/>
      <c r="W141" s="327"/>
      <c r="X141" s="329">
        <f t="shared" si="11"/>
        <v>83001</v>
      </c>
      <c r="Y141" s="329"/>
      <c r="Z141" s="329"/>
      <c r="AA141" s="329"/>
      <c r="AB141" s="329"/>
      <c r="AC141" s="329"/>
      <c r="AD141" s="329">
        <f t="shared" si="12"/>
        <v>166002</v>
      </c>
      <c r="AE141" s="329"/>
      <c r="AF141" s="329"/>
      <c r="AG141" s="329"/>
      <c r="AH141" s="329"/>
      <c r="AI141" s="399"/>
    </row>
    <row r="142" spans="1:35" s="23" customFormat="1" ht="15.75" customHeight="1" x14ac:dyDescent="0.15">
      <c r="A142" s="109" t="str">
        <f t="shared" si="7"/>
        <v/>
      </c>
      <c r="B142" s="99"/>
      <c r="G142" s="328">
        <f t="shared" si="8"/>
        <v>8</v>
      </c>
      <c r="H142" s="329"/>
      <c r="I142" s="399"/>
      <c r="J142" s="329">
        <f t="shared" si="9"/>
        <v>29700</v>
      </c>
      <c r="K142" s="329"/>
      <c r="L142" s="329"/>
      <c r="M142" s="400"/>
      <c r="N142" s="393">
        <f t="shared" si="13"/>
        <v>0.5</v>
      </c>
      <c r="O142" s="327"/>
      <c r="P142" s="327"/>
      <c r="Q142" s="329">
        <f t="shared" si="10"/>
        <v>19721</v>
      </c>
      <c r="R142" s="329"/>
      <c r="S142" s="329"/>
      <c r="T142" s="399"/>
      <c r="U142" s="326">
        <f t="shared" si="14"/>
        <v>1</v>
      </c>
      <c r="V142" s="327"/>
      <c r="W142" s="327"/>
      <c r="X142" s="329">
        <f t="shared" si="11"/>
        <v>39442</v>
      </c>
      <c r="Y142" s="329"/>
      <c r="Z142" s="329"/>
      <c r="AA142" s="329"/>
      <c r="AB142" s="329"/>
      <c r="AC142" s="329"/>
      <c r="AD142" s="329">
        <f t="shared" si="12"/>
        <v>78884</v>
      </c>
      <c r="AE142" s="329"/>
      <c r="AF142" s="329"/>
      <c r="AG142" s="329"/>
      <c r="AH142" s="329"/>
      <c r="AI142" s="399"/>
    </row>
    <row r="143" spans="1:35" s="23" customFormat="1" ht="15.75" customHeight="1" x14ac:dyDescent="0.15">
      <c r="A143" s="109" t="str">
        <f t="shared" si="7"/>
        <v/>
      </c>
      <c r="B143" s="99"/>
      <c r="G143" s="328">
        <f t="shared" si="8"/>
        <v>9</v>
      </c>
      <c r="H143" s="329"/>
      <c r="I143" s="399"/>
      <c r="J143" s="329">
        <f t="shared" si="9"/>
        <v>48400</v>
      </c>
      <c r="K143" s="329"/>
      <c r="L143" s="329"/>
      <c r="M143" s="400"/>
      <c r="N143" s="393">
        <f t="shared" si="13"/>
        <v>0.5</v>
      </c>
      <c r="O143" s="327"/>
      <c r="P143" s="327"/>
      <c r="Q143" s="329">
        <f t="shared" si="10"/>
        <v>32138</v>
      </c>
      <c r="R143" s="329"/>
      <c r="S143" s="329"/>
      <c r="T143" s="399"/>
      <c r="U143" s="326">
        <f t="shared" si="14"/>
        <v>1</v>
      </c>
      <c r="V143" s="327"/>
      <c r="W143" s="327"/>
      <c r="X143" s="329">
        <f t="shared" si="11"/>
        <v>64276</v>
      </c>
      <c r="Y143" s="329"/>
      <c r="Z143" s="329"/>
      <c r="AA143" s="329"/>
      <c r="AB143" s="329"/>
      <c r="AC143" s="329"/>
      <c r="AD143" s="329">
        <f t="shared" si="12"/>
        <v>128552</v>
      </c>
      <c r="AE143" s="329"/>
      <c r="AF143" s="329"/>
      <c r="AG143" s="329"/>
      <c r="AH143" s="329"/>
      <c r="AI143" s="399"/>
    </row>
    <row r="144" spans="1:35" s="23" customFormat="1" ht="15.75" customHeight="1" x14ac:dyDescent="0.15">
      <c r="A144" s="109" t="str">
        <f t="shared" si="7"/>
        <v/>
      </c>
      <c r="B144" s="99"/>
      <c r="G144" s="328">
        <f t="shared" si="8"/>
        <v>10</v>
      </c>
      <c r="H144" s="329"/>
      <c r="I144" s="399"/>
      <c r="J144" s="329">
        <f t="shared" si="9"/>
        <v>34800</v>
      </c>
      <c r="K144" s="329"/>
      <c r="L144" s="329"/>
      <c r="M144" s="400"/>
      <c r="N144" s="393">
        <f t="shared" si="13"/>
        <v>0.5</v>
      </c>
      <c r="O144" s="327"/>
      <c r="P144" s="327"/>
      <c r="Q144" s="329">
        <f t="shared" si="10"/>
        <v>23108</v>
      </c>
      <c r="R144" s="329"/>
      <c r="S144" s="329"/>
      <c r="T144" s="399"/>
      <c r="U144" s="326">
        <f t="shared" si="14"/>
        <v>1</v>
      </c>
      <c r="V144" s="327"/>
      <c r="W144" s="327"/>
      <c r="X144" s="329">
        <f t="shared" si="11"/>
        <v>46215</v>
      </c>
      <c r="Y144" s="329"/>
      <c r="Z144" s="329"/>
      <c r="AA144" s="329"/>
      <c r="AB144" s="329"/>
      <c r="AC144" s="329"/>
      <c r="AD144" s="329">
        <f t="shared" si="12"/>
        <v>92430</v>
      </c>
      <c r="AE144" s="329"/>
      <c r="AF144" s="329"/>
      <c r="AG144" s="329"/>
      <c r="AH144" s="329"/>
      <c r="AI144" s="399"/>
    </row>
    <row r="145" spans="1:80" s="23" customFormat="1" ht="15.75" customHeight="1" x14ac:dyDescent="0.15">
      <c r="A145" s="109" t="str">
        <f t="shared" si="7"/>
        <v/>
      </c>
      <c r="B145" s="99"/>
      <c r="G145" s="328">
        <f t="shared" si="8"/>
        <v>11</v>
      </c>
      <c r="H145" s="329"/>
      <c r="I145" s="399"/>
      <c r="J145" s="329">
        <f t="shared" si="9"/>
        <v>48400</v>
      </c>
      <c r="K145" s="329"/>
      <c r="L145" s="329"/>
      <c r="M145" s="400"/>
      <c r="N145" s="393">
        <f t="shared" si="13"/>
        <v>0.5</v>
      </c>
      <c r="O145" s="327"/>
      <c r="P145" s="327"/>
      <c r="Q145" s="329">
        <f t="shared" si="10"/>
        <v>32138</v>
      </c>
      <c r="R145" s="329"/>
      <c r="S145" s="329"/>
      <c r="T145" s="399"/>
      <c r="U145" s="326">
        <f t="shared" si="14"/>
        <v>1</v>
      </c>
      <c r="V145" s="327"/>
      <c r="W145" s="327"/>
      <c r="X145" s="329">
        <f t="shared" si="11"/>
        <v>64276</v>
      </c>
      <c r="Y145" s="329"/>
      <c r="Z145" s="329"/>
      <c r="AA145" s="329"/>
      <c r="AB145" s="329"/>
      <c r="AC145" s="329"/>
      <c r="AD145" s="329">
        <f t="shared" si="12"/>
        <v>128552</v>
      </c>
      <c r="AE145" s="329"/>
      <c r="AF145" s="329"/>
      <c r="AG145" s="329"/>
      <c r="AH145" s="329"/>
      <c r="AI145" s="399"/>
    </row>
    <row r="146" spans="1:80" s="23" customFormat="1" ht="15.75" customHeight="1" x14ac:dyDescent="0.15">
      <c r="A146" s="109" t="str">
        <f t="shared" si="7"/>
        <v/>
      </c>
      <c r="B146" s="99"/>
      <c r="G146" s="328">
        <f t="shared" si="8"/>
        <v>12</v>
      </c>
      <c r="H146" s="329"/>
      <c r="I146" s="399"/>
      <c r="J146" s="329">
        <f t="shared" si="9"/>
        <v>32800</v>
      </c>
      <c r="K146" s="329"/>
      <c r="L146" s="329"/>
      <c r="M146" s="400"/>
      <c r="N146" s="393">
        <f t="shared" si="13"/>
        <v>0.5</v>
      </c>
      <c r="O146" s="327"/>
      <c r="P146" s="327"/>
      <c r="Q146" s="329">
        <f t="shared" si="10"/>
        <v>21780</v>
      </c>
      <c r="R146" s="329"/>
      <c r="S146" s="329"/>
      <c r="T146" s="399"/>
      <c r="U146" s="326">
        <f t="shared" si="14"/>
        <v>1</v>
      </c>
      <c r="V146" s="327"/>
      <c r="W146" s="327"/>
      <c r="X146" s="329">
        <f t="shared" si="11"/>
        <v>43559</v>
      </c>
      <c r="Y146" s="329"/>
      <c r="Z146" s="329"/>
      <c r="AA146" s="329"/>
      <c r="AB146" s="329"/>
      <c r="AC146" s="329"/>
      <c r="AD146" s="329">
        <f t="shared" si="12"/>
        <v>87118</v>
      </c>
      <c r="AE146" s="329"/>
      <c r="AF146" s="329"/>
      <c r="AG146" s="329"/>
      <c r="AH146" s="329"/>
      <c r="AI146" s="399"/>
    </row>
    <row r="147" spans="1:80" s="23" customFormat="1" ht="15.75" customHeight="1" x14ac:dyDescent="0.15">
      <c r="A147" s="109" t="str">
        <f t="shared" si="7"/>
        <v>×</v>
      </c>
      <c r="B147" s="99"/>
      <c r="G147" s="328" t="str">
        <f t="shared" si="8"/>
        <v/>
      </c>
      <c r="H147" s="329"/>
      <c r="I147" s="399"/>
      <c r="J147" s="329" t="str">
        <f t="shared" si="9"/>
        <v/>
      </c>
      <c r="K147" s="329"/>
      <c r="L147" s="329"/>
      <c r="M147" s="400"/>
      <c r="N147" s="393">
        <f t="shared" si="13"/>
        <v>0.5</v>
      </c>
      <c r="O147" s="327"/>
      <c r="P147" s="327"/>
      <c r="Q147" s="329" t="str">
        <f t="shared" si="10"/>
        <v/>
      </c>
      <c r="R147" s="329"/>
      <c r="S147" s="329"/>
      <c r="T147" s="399"/>
      <c r="U147" s="326">
        <f t="shared" si="14"/>
        <v>1</v>
      </c>
      <c r="V147" s="327"/>
      <c r="W147" s="327"/>
      <c r="X147" s="329" t="str">
        <f t="shared" si="11"/>
        <v/>
      </c>
      <c r="Y147" s="329"/>
      <c r="Z147" s="329"/>
      <c r="AA147" s="329"/>
      <c r="AB147" s="329"/>
      <c r="AC147" s="329"/>
      <c r="AD147" s="329" t="str">
        <f t="shared" si="12"/>
        <v/>
      </c>
      <c r="AE147" s="329"/>
      <c r="AF147" s="329"/>
      <c r="AG147" s="329"/>
      <c r="AH147" s="329"/>
      <c r="AI147" s="399"/>
    </row>
    <row r="148" spans="1:80" s="23" customFormat="1" ht="15.75" customHeight="1" x14ac:dyDescent="0.15">
      <c r="A148" s="109" t="str">
        <f t="shared" si="7"/>
        <v>×</v>
      </c>
      <c r="B148" s="99"/>
      <c r="G148" s="328" t="str">
        <f t="shared" si="8"/>
        <v/>
      </c>
      <c r="H148" s="329"/>
      <c r="I148" s="399"/>
      <c r="J148" s="329" t="str">
        <f t="shared" si="9"/>
        <v/>
      </c>
      <c r="K148" s="329"/>
      <c r="L148" s="329"/>
      <c r="M148" s="400"/>
      <c r="N148" s="393">
        <f t="shared" si="13"/>
        <v>0.5</v>
      </c>
      <c r="O148" s="327"/>
      <c r="P148" s="327"/>
      <c r="Q148" s="329" t="str">
        <f t="shared" si="10"/>
        <v/>
      </c>
      <c r="R148" s="329"/>
      <c r="S148" s="329"/>
      <c r="T148" s="399"/>
      <c r="U148" s="326">
        <f t="shared" si="14"/>
        <v>1</v>
      </c>
      <c r="V148" s="327"/>
      <c r="W148" s="327"/>
      <c r="X148" s="329" t="str">
        <f t="shared" si="11"/>
        <v/>
      </c>
      <c r="Y148" s="329"/>
      <c r="Z148" s="329"/>
      <c r="AA148" s="329"/>
      <c r="AB148" s="329"/>
      <c r="AC148" s="329"/>
      <c r="AD148" s="329" t="str">
        <f t="shared" si="12"/>
        <v/>
      </c>
      <c r="AE148" s="329"/>
      <c r="AF148" s="329"/>
      <c r="AG148" s="329"/>
      <c r="AH148" s="329"/>
      <c r="AI148" s="399"/>
    </row>
    <row r="149" spans="1:80" s="23" customFormat="1" ht="15.75" customHeight="1" x14ac:dyDescent="0.15">
      <c r="A149" s="109" t="str">
        <f t="shared" si="7"/>
        <v>×</v>
      </c>
      <c r="B149" s="99"/>
      <c r="G149" s="328" t="str">
        <f t="shared" si="8"/>
        <v/>
      </c>
      <c r="H149" s="329"/>
      <c r="I149" s="399"/>
      <c r="J149" s="329" t="str">
        <f t="shared" si="9"/>
        <v/>
      </c>
      <c r="K149" s="329"/>
      <c r="L149" s="329"/>
      <c r="M149" s="400"/>
      <c r="N149" s="393">
        <f t="shared" si="13"/>
        <v>0.5</v>
      </c>
      <c r="O149" s="327"/>
      <c r="P149" s="327"/>
      <c r="Q149" s="329" t="str">
        <f t="shared" si="10"/>
        <v/>
      </c>
      <c r="R149" s="329"/>
      <c r="S149" s="329"/>
      <c r="T149" s="399"/>
      <c r="U149" s="326">
        <f t="shared" si="14"/>
        <v>1</v>
      </c>
      <c r="V149" s="327"/>
      <c r="W149" s="327"/>
      <c r="X149" s="329" t="str">
        <f t="shared" si="11"/>
        <v/>
      </c>
      <c r="Y149" s="329"/>
      <c r="Z149" s="329"/>
      <c r="AA149" s="329"/>
      <c r="AB149" s="329"/>
      <c r="AC149" s="329"/>
      <c r="AD149" s="329" t="str">
        <f t="shared" si="12"/>
        <v/>
      </c>
      <c r="AE149" s="329"/>
      <c r="AF149" s="329"/>
      <c r="AG149" s="329"/>
      <c r="AH149" s="329"/>
      <c r="AI149" s="399"/>
    </row>
    <row r="150" spans="1:80" s="23" customFormat="1" ht="15.75" customHeight="1" x14ac:dyDescent="0.15">
      <c r="A150" s="109" t="str">
        <f t="shared" si="7"/>
        <v>×</v>
      </c>
      <c r="B150" s="99"/>
      <c r="G150" s="328" t="str">
        <f t="shared" si="8"/>
        <v/>
      </c>
      <c r="H150" s="329"/>
      <c r="I150" s="399"/>
      <c r="J150" s="329" t="str">
        <f t="shared" si="9"/>
        <v/>
      </c>
      <c r="K150" s="329"/>
      <c r="L150" s="329"/>
      <c r="M150" s="400"/>
      <c r="N150" s="393">
        <f t="shared" si="13"/>
        <v>0.5</v>
      </c>
      <c r="O150" s="327"/>
      <c r="P150" s="327"/>
      <c r="Q150" s="329" t="str">
        <f t="shared" si="10"/>
        <v/>
      </c>
      <c r="R150" s="329"/>
      <c r="S150" s="329"/>
      <c r="T150" s="399"/>
      <c r="U150" s="326">
        <f t="shared" si="14"/>
        <v>1</v>
      </c>
      <c r="V150" s="327"/>
      <c r="W150" s="327"/>
      <c r="X150" s="329" t="str">
        <f t="shared" si="11"/>
        <v/>
      </c>
      <c r="Y150" s="329"/>
      <c r="Z150" s="329"/>
      <c r="AA150" s="329"/>
      <c r="AB150" s="329"/>
      <c r="AC150" s="329"/>
      <c r="AD150" s="329" t="str">
        <f t="shared" si="12"/>
        <v/>
      </c>
      <c r="AE150" s="329"/>
      <c r="AF150" s="329"/>
      <c r="AG150" s="329"/>
      <c r="AH150" s="329"/>
      <c r="AI150" s="399"/>
    </row>
    <row r="151" spans="1:80" s="23" customFormat="1" ht="15.75" customHeight="1" x14ac:dyDescent="0.15">
      <c r="A151" s="109" t="str">
        <f t="shared" si="7"/>
        <v>×</v>
      </c>
      <c r="B151" s="99"/>
      <c r="G151" s="332" t="str">
        <f t="shared" si="8"/>
        <v/>
      </c>
      <c r="H151" s="333"/>
      <c r="I151" s="401"/>
      <c r="J151" s="333" t="str">
        <f t="shared" si="9"/>
        <v/>
      </c>
      <c r="K151" s="333"/>
      <c r="L151" s="333"/>
      <c r="M151" s="402"/>
      <c r="N151" s="394">
        <f t="shared" si="13"/>
        <v>0.5</v>
      </c>
      <c r="O151" s="395"/>
      <c r="P151" s="395"/>
      <c r="Q151" s="333" t="str">
        <f t="shared" si="10"/>
        <v/>
      </c>
      <c r="R151" s="333"/>
      <c r="S151" s="333"/>
      <c r="T151" s="401"/>
      <c r="U151" s="555">
        <f t="shared" si="14"/>
        <v>1</v>
      </c>
      <c r="V151" s="395"/>
      <c r="W151" s="395"/>
      <c r="X151" s="333" t="str">
        <f t="shared" si="11"/>
        <v/>
      </c>
      <c r="Y151" s="333"/>
      <c r="Z151" s="333"/>
      <c r="AA151" s="333"/>
      <c r="AB151" s="333"/>
      <c r="AC151" s="333"/>
      <c r="AD151" s="333" t="str">
        <f t="shared" si="12"/>
        <v/>
      </c>
      <c r="AE151" s="333"/>
      <c r="AF151" s="333"/>
      <c r="AG151" s="333"/>
      <c r="AH151" s="333"/>
      <c r="AI151" s="401"/>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x14ac:dyDescent="0.15">
      <c r="B153" s="9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6" t="s">
        <v>86</v>
      </c>
      <c r="H160" s="266"/>
      <c r="I160" s="22" t="s">
        <v>25</v>
      </c>
      <c r="J160" s="266" t="s">
        <v>87</v>
      </c>
      <c r="K160" s="266"/>
      <c r="L160" s="22" t="s">
        <v>88</v>
      </c>
      <c r="M160" s="266" t="s">
        <v>80</v>
      </c>
      <c r="N160" s="266"/>
    </row>
    <row r="161" spans="8:21" s="23" customFormat="1" ht="15.75" customHeight="1" x14ac:dyDescent="0.15"/>
    <row r="162" spans="8:21" s="23" customFormat="1" ht="15.75" customHeight="1" x14ac:dyDescent="0.15">
      <c r="H162" s="23" t="s">
        <v>3</v>
      </c>
      <c r="K162" s="266" t="s">
        <v>86</v>
      </c>
      <c r="L162" s="266"/>
      <c r="M162" s="22" t="s">
        <v>2</v>
      </c>
      <c r="N162" s="23" t="s">
        <v>89</v>
      </c>
    </row>
    <row r="163" spans="8:21" s="23" customFormat="1" ht="15.75" customHeight="1" x14ac:dyDescent="0.15">
      <c r="K163" s="266" t="s">
        <v>80</v>
      </c>
      <c r="L163" s="266"/>
      <c r="M163" s="22" t="s">
        <v>2</v>
      </c>
      <c r="N163" s="23" t="s">
        <v>90</v>
      </c>
    </row>
    <row r="164" spans="8:21" s="23" customFormat="1" ht="15.75" customHeight="1" x14ac:dyDescent="0.15">
      <c r="K164" s="266" t="s">
        <v>87</v>
      </c>
      <c r="L164" s="266"/>
      <c r="M164" s="22" t="s">
        <v>2</v>
      </c>
      <c r="N164" s="23" t="s">
        <v>91</v>
      </c>
    </row>
    <row r="165" spans="8:21" s="23" customFormat="1" ht="15.75" customHeight="1" x14ac:dyDescent="0.15">
      <c r="K165" s="22"/>
      <c r="L165" s="22"/>
      <c r="M165" s="22"/>
      <c r="N165" s="23" t="s">
        <v>159</v>
      </c>
    </row>
    <row r="166" spans="8:21" s="23" customFormat="1" ht="15.75" customHeight="1" x14ac:dyDescent="0.15">
      <c r="K166" s="22"/>
      <c r="L166" s="22"/>
      <c r="M166" s="22"/>
      <c r="N166" s="23" t="s">
        <v>92</v>
      </c>
    </row>
    <row r="167" spans="8:21" s="23" customFormat="1" ht="15.75" customHeight="1" x14ac:dyDescent="0.15">
      <c r="K167" s="22"/>
      <c r="L167" s="22"/>
      <c r="M167" s="22"/>
      <c r="N167" s="266" t="s">
        <v>87</v>
      </c>
      <c r="O167" s="266"/>
      <c r="P167" s="22" t="s">
        <v>25</v>
      </c>
      <c r="Q167" s="23" t="s">
        <v>109</v>
      </c>
    </row>
    <row r="168" spans="8:21" s="23" customFormat="1" ht="15.75" customHeight="1" x14ac:dyDescent="0.15">
      <c r="K168" s="266" t="s">
        <v>93</v>
      </c>
      <c r="L168" s="266"/>
      <c r="M168" s="22" t="s">
        <v>2</v>
      </c>
      <c r="N168" s="23" t="s">
        <v>94</v>
      </c>
    </row>
    <row r="169" spans="8:21" s="23" customFormat="1" ht="15.75" customHeight="1" x14ac:dyDescent="0.15">
      <c r="K169" s="266" t="s">
        <v>96</v>
      </c>
      <c r="L169" s="266"/>
      <c r="M169" s="22" t="s">
        <v>2</v>
      </c>
      <c r="N169" s="23" t="s">
        <v>97</v>
      </c>
    </row>
    <row r="170" spans="8:21" s="23" customFormat="1" ht="15.75" customHeight="1" x14ac:dyDescent="0.15">
      <c r="K170" s="22"/>
      <c r="L170" s="22"/>
      <c r="M170" s="22"/>
      <c r="N170" s="266" t="s">
        <v>96</v>
      </c>
      <c r="O170" s="266"/>
      <c r="P170" s="266" t="s">
        <v>25</v>
      </c>
      <c r="Q170" s="266" t="s">
        <v>99</v>
      </c>
      <c r="R170" s="266"/>
      <c r="S170" s="22" t="s">
        <v>6</v>
      </c>
      <c r="T170" s="266" t="s">
        <v>98</v>
      </c>
      <c r="U170" s="266"/>
    </row>
    <row r="171" spans="8:21" s="23" customFormat="1" ht="15.75" customHeight="1" x14ac:dyDescent="0.15">
      <c r="K171" s="22"/>
      <c r="L171" s="22"/>
      <c r="M171" s="22"/>
      <c r="N171" s="266"/>
      <c r="O171" s="266"/>
      <c r="P171" s="266"/>
      <c r="Q171" s="38" t="s">
        <v>62</v>
      </c>
      <c r="R171" s="266" t="s">
        <v>100</v>
      </c>
      <c r="S171" s="266"/>
      <c r="T171" s="266"/>
      <c r="U171" s="266"/>
    </row>
    <row r="172" spans="8:21" s="23" customFormat="1" ht="15.75" customHeight="1" x14ac:dyDescent="0.15">
      <c r="K172" s="266" t="s">
        <v>101</v>
      </c>
      <c r="L172" s="266"/>
      <c r="M172" s="22" t="s">
        <v>2</v>
      </c>
      <c r="N172" s="23" t="s">
        <v>107</v>
      </c>
    </row>
    <row r="173" spans="8:21" s="23" customFormat="1" ht="15.75" customHeight="1" x14ac:dyDescent="0.15">
      <c r="K173" s="266" t="s">
        <v>102</v>
      </c>
      <c r="L173" s="266"/>
      <c r="M173" s="22" t="s">
        <v>2</v>
      </c>
      <c r="N173" s="23" t="s">
        <v>108</v>
      </c>
    </row>
    <row r="174" spans="8:21" s="23" customFormat="1" ht="15.75" customHeight="1" x14ac:dyDescent="0.15">
      <c r="K174" s="266" t="s">
        <v>62</v>
      </c>
      <c r="L174" s="266"/>
      <c r="M174" s="22" t="s">
        <v>2</v>
      </c>
      <c r="N174" s="23" t="s">
        <v>65</v>
      </c>
    </row>
    <row r="175" spans="8:21" s="23" customFormat="1" ht="15.75" customHeight="1" x14ac:dyDescent="0.15">
      <c r="K175" s="266" t="s">
        <v>105</v>
      </c>
      <c r="L175" s="266"/>
      <c r="M175" s="22" t="s">
        <v>2</v>
      </c>
      <c r="N175" s="23" t="s">
        <v>103</v>
      </c>
    </row>
    <row r="176" spans="8:21" s="23" customFormat="1" ht="15.75" customHeight="1" x14ac:dyDescent="0.15">
      <c r="K176" s="266" t="s">
        <v>106</v>
      </c>
      <c r="L176" s="266"/>
      <c r="M176" s="22"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556" t="s">
        <v>567</v>
      </c>
      <c r="J179" s="266"/>
      <c r="K179" s="22" t="s">
        <v>25</v>
      </c>
      <c r="L179" s="523">
        <f>'入力 (1)'!線路_Lm</f>
        <v>3.75</v>
      </c>
      <c r="M179" s="523"/>
      <c r="N179" s="523"/>
      <c r="O179" s="23" t="s">
        <v>568</v>
      </c>
      <c r="P179" s="295">
        <f>杭先端径</f>
        <v>1.5</v>
      </c>
      <c r="Q179" s="295"/>
      <c r="R179" s="295"/>
      <c r="S179" s="22" t="s">
        <v>25</v>
      </c>
      <c r="T179" s="523">
        <f>L179/P179</f>
        <v>2.5</v>
      </c>
      <c r="U179" s="523"/>
      <c r="V179" s="523"/>
      <c r="W179" s="23" t="str">
        <f>IF(T179&gt;5,"＞","")</f>
        <v/>
      </c>
      <c r="X179" s="295" t="str">
        <f>IF(T179&gt;5,"5.0","")</f>
        <v/>
      </c>
      <c r="Y179" s="295"/>
      <c r="Z179" s="295"/>
    </row>
    <row r="180" spans="2:33" s="23" customFormat="1" ht="15.75" customHeight="1" x14ac:dyDescent="0.15">
      <c r="I180" s="556" t="s">
        <v>566</v>
      </c>
      <c r="J180" s="266"/>
      <c r="K180" s="22" t="s">
        <v>25</v>
      </c>
      <c r="L180" s="523">
        <f>'入力 (1)'!線路_Ln</f>
        <v>3.75</v>
      </c>
      <c r="M180" s="523"/>
      <c r="N180" s="523"/>
      <c r="O180" s="23" t="s">
        <v>568</v>
      </c>
      <c r="P180" s="295">
        <f>杭先端径</f>
        <v>1.5</v>
      </c>
      <c r="Q180" s="295"/>
      <c r="R180" s="295"/>
      <c r="S180" s="22" t="s">
        <v>25</v>
      </c>
      <c r="T180" s="523">
        <f>L180/P180</f>
        <v>2.5</v>
      </c>
      <c r="U180" s="523"/>
      <c r="V180" s="523"/>
      <c r="W180" s="23" t="str">
        <f>IF(T180&gt;5,"＞","")</f>
        <v/>
      </c>
      <c r="X180" s="295" t="str">
        <f>IF(T180&gt;5,"5.0","")</f>
        <v/>
      </c>
      <c r="Y180" s="295"/>
      <c r="Z180" s="295"/>
    </row>
    <row r="181" spans="2:33" s="23" customFormat="1" ht="15.75" customHeight="1" x14ac:dyDescent="0.15">
      <c r="I181" s="266" t="s">
        <v>105</v>
      </c>
      <c r="J181" s="266"/>
      <c r="K181" s="22" t="s">
        <v>25</v>
      </c>
      <c r="L181" s="266">
        <f>IF(T179&lt;=5,'入力 (1)'!線路_m,0)</f>
        <v>3</v>
      </c>
      <c r="M181" s="266"/>
      <c r="N181" s="266"/>
      <c r="P181" s="32"/>
      <c r="Q181" s="32"/>
      <c r="R181" s="32"/>
      <c r="S181" s="22"/>
      <c r="T181" s="32"/>
      <c r="U181" s="32"/>
      <c r="V181" s="32"/>
      <c r="X181" s="32"/>
      <c r="Y181" s="32"/>
      <c r="Z181" s="32"/>
    </row>
    <row r="182" spans="2:33" s="23" customFormat="1" ht="15.75" customHeight="1" x14ac:dyDescent="0.15">
      <c r="I182" s="266" t="s">
        <v>106</v>
      </c>
      <c r="J182" s="266"/>
      <c r="K182" s="22" t="s">
        <v>25</v>
      </c>
      <c r="L182" s="266">
        <f>IF(T180&lt;=5,'入力 (1)'!線路_n,0)</f>
        <v>3</v>
      </c>
      <c r="M182" s="266"/>
      <c r="N182" s="266"/>
      <c r="P182" s="32"/>
      <c r="Q182" s="32"/>
      <c r="R182" s="32"/>
      <c r="S182" s="22"/>
      <c r="T182" s="32"/>
      <c r="U182" s="32"/>
      <c r="V182" s="32"/>
      <c r="X182" s="32"/>
      <c r="Y182" s="32"/>
      <c r="Z182" s="32"/>
    </row>
    <row r="183" spans="2:33" s="23" customFormat="1" ht="15.75" customHeight="1" x14ac:dyDescent="0.15"/>
    <row r="184" spans="2:33" s="23" customFormat="1" ht="15.75" customHeight="1" x14ac:dyDescent="0.15">
      <c r="H184" s="23" t="s">
        <v>565</v>
      </c>
    </row>
    <row r="185" spans="2:33" s="23" customFormat="1" ht="15.75" customHeight="1" x14ac:dyDescent="0.15">
      <c r="I185" s="556" t="s">
        <v>567</v>
      </c>
      <c r="J185" s="266"/>
      <c r="K185" s="22" t="s">
        <v>25</v>
      </c>
      <c r="L185" s="523">
        <f>'入力 (1)'!直角_Lm</f>
        <v>3.75</v>
      </c>
      <c r="M185" s="523"/>
      <c r="N185" s="523"/>
      <c r="O185" s="23" t="s">
        <v>568</v>
      </c>
      <c r="P185" s="295">
        <f>杭先端径</f>
        <v>1.5</v>
      </c>
      <c r="Q185" s="295"/>
      <c r="R185" s="295"/>
      <c r="S185" s="22" t="s">
        <v>25</v>
      </c>
      <c r="T185" s="523">
        <f>L185/P185</f>
        <v>2.5</v>
      </c>
      <c r="U185" s="523"/>
      <c r="V185" s="523"/>
      <c r="W185" s="23" t="str">
        <f>IF(T185&gt;5,"＞","")</f>
        <v/>
      </c>
      <c r="X185" s="295" t="str">
        <f>IF(T185&gt;5,"5.0","")</f>
        <v/>
      </c>
      <c r="Y185" s="295"/>
      <c r="Z185" s="295"/>
    </row>
    <row r="186" spans="2:33" s="23" customFormat="1" ht="15.75" customHeight="1" x14ac:dyDescent="0.15">
      <c r="I186" s="556" t="s">
        <v>566</v>
      </c>
      <c r="J186" s="266"/>
      <c r="K186" s="22" t="s">
        <v>25</v>
      </c>
      <c r="L186" s="523">
        <f>'入力 (1)'!直角_Ln</f>
        <v>3.75</v>
      </c>
      <c r="M186" s="523"/>
      <c r="N186" s="523"/>
      <c r="O186" s="23" t="s">
        <v>568</v>
      </c>
      <c r="P186" s="295">
        <f>杭先端径</f>
        <v>1.5</v>
      </c>
      <c r="Q186" s="295"/>
      <c r="R186" s="295"/>
      <c r="S186" s="22" t="s">
        <v>25</v>
      </c>
      <c r="T186" s="523">
        <f>L186/P186</f>
        <v>2.5</v>
      </c>
      <c r="U186" s="523"/>
      <c r="V186" s="523"/>
      <c r="W186" s="23" t="str">
        <f>IF(T186&gt;5,"＞","")</f>
        <v/>
      </c>
      <c r="X186" s="295" t="str">
        <f>IF(T186&gt;5,"5.0","")</f>
        <v/>
      </c>
      <c r="Y186" s="295"/>
      <c r="Z186" s="295"/>
    </row>
    <row r="187" spans="2:33" s="23" customFormat="1" ht="15.75" customHeight="1" x14ac:dyDescent="0.15">
      <c r="I187" s="266" t="s">
        <v>105</v>
      </c>
      <c r="J187" s="266"/>
      <c r="K187" s="22" t="s">
        <v>25</v>
      </c>
      <c r="L187" s="266">
        <f>IF(T185&lt;=5,'入力 (1)'!直角_m,0)</f>
        <v>3</v>
      </c>
      <c r="M187" s="266"/>
      <c r="N187" s="266"/>
      <c r="P187" s="32"/>
      <c r="Q187" s="32"/>
      <c r="R187" s="32"/>
      <c r="S187" s="22"/>
      <c r="T187" s="32"/>
      <c r="U187" s="32"/>
      <c r="V187" s="32"/>
      <c r="X187" s="32"/>
      <c r="Y187" s="32"/>
      <c r="Z187" s="32"/>
    </row>
    <row r="188" spans="2:33" s="23" customFormat="1" ht="15.75" customHeight="1" x14ac:dyDescent="0.15">
      <c r="I188" s="266" t="s">
        <v>106</v>
      </c>
      <c r="J188" s="266"/>
      <c r="K188" s="22" t="s">
        <v>25</v>
      </c>
      <c r="L188" s="266">
        <f>IF(T186&lt;=5,'入力 (1)'!直角_n,0)</f>
        <v>3</v>
      </c>
      <c r="M188" s="266"/>
      <c r="N188" s="266"/>
      <c r="P188" s="32"/>
      <c r="Q188" s="32"/>
      <c r="R188" s="32"/>
      <c r="S188" s="22"/>
      <c r="T188" s="32"/>
      <c r="U188" s="32"/>
      <c r="V188" s="32"/>
      <c r="X188" s="32"/>
      <c r="Y188" s="32"/>
      <c r="Z188" s="32"/>
    </row>
    <row r="189" spans="2:33" s="23" customFormat="1" ht="15.75" customHeight="1" x14ac:dyDescent="0.15">
      <c r="B189" s="9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7" t="s">
        <v>45</v>
      </c>
      <c r="I192" s="378"/>
      <c r="J192" s="378"/>
      <c r="K192" s="378"/>
      <c r="L192" s="379"/>
      <c r="M192" s="378" t="s">
        <v>93</v>
      </c>
      <c r="N192" s="378"/>
      <c r="O192" s="378"/>
      <c r="P192" s="273" t="s">
        <v>392</v>
      </c>
      <c r="Q192" s="273"/>
      <c r="R192" s="273"/>
      <c r="S192" s="273" t="s">
        <v>393</v>
      </c>
      <c r="T192" s="273"/>
      <c r="U192" s="273"/>
      <c r="V192" s="273" t="s">
        <v>394</v>
      </c>
      <c r="W192" s="273"/>
      <c r="X192" s="273"/>
      <c r="Y192" s="273" t="s">
        <v>395</v>
      </c>
      <c r="Z192" s="273"/>
      <c r="AA192" s="273"/>
      <c r="AB192" s="273" t="s">
        <v>95</v>
      </c>
      <c r="AC192" s="273"/>
      <c r="AD192" s="273"/>
      <c r="AE192" s="273" t="s">
        <v>87</v>
      </c>
      <c r="AF192" s="273"/>
      <c r="AG192" s="557"/>
    </row>
    <row r="193" spans="1:33" s="23" customFormat="1" ht="15.75" customHeight="1" x14ac:dyDescent="0.15">
      <c r="H193" s="375" t="s">
        <v>564</v>
      </c>
      <c r="I193" s="357"/>
      <c r="J193" s="357"/>
      <c r="K193" s="357"/>
      <c r="L193" s="376"/>
      <c r="M193" s="357">
        <v>0.6</v>
      </c>
      <c r="N193" s="357"/>
      <c r="O193" s="357"/>
      <c r="P193" s="357">
        <f>L181</f>
        <v>3</v>
      </c>
      <c r="Q193" s="357"/>
      <c r="R193" s="357"/>
      <c r="S193" s="357">
        <f>L182</f>
        <v>3</v>
      </c>
      <c r="T193" s="357"/>
      <c r="U193" s="357"/>
      <c r="V193" s="374">
        <f>L179</f>
        <v>3.75</v>
      </c>
      <c r="W193" s="374"/>
      <c r="X193" s="374"/>
      <c r="Y193" s="374">
        <f>L180</f>
        <v>3.75</v>
      </c>
      <c r="Z193" s="374"/>
      <c r="AA193" s="374"/>
      <c r="AB193" s="374">
        <f>ROUND(IF(T179*T180=0,MAX(T179:V180),(P193*T179+S193*T180)/(P193+S193)),3)</f>
        <v>2.5</v>
      </c>
      <c r="AC193" s="374"/>
      <c r="AD193" s="374"/>
      <c r="AE193" s="372">
        <f>ROUND((1-5*(1-(0.6-0.25*$M$193)*AB193^(0.3+0.2*$M$193))*(1-(IF(P193=0,1,P193)^(-0.22))*(IF(S193=0,1,S193)^(-0.09))))^(4/3),4)</f>
        <v>0.40860000000000002</v>
      </c>
      <c r="AF193" s="372"/>
      <c r="AG193" s="373"/>
    </row>
    <row r="194" spans="1:33" s="23" customFormat="1" ht="15.75" customHeight="1" x14ac:dyDescent="0.15">
      <c r="H194" s="292" t="s">
        <v>385</v>
      </c>
      <c r="I194" s="240"/>
      <c r="J194" s="240"/>
      <c r="K194" s="240"/>
      <c r="L194" s="325"/>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80">
        <f>ROUND((1-5*(1-(0.6-0.25*$M$193)*AB194^(0.3+0.2*$M$193))*(1-(IF(P194=0,1,P194)^(-0.22))*(IF(S194=0,1,S194)^(-0.09))))^(4/3),4)</f>
        <v>0.40860000000000002</v>
      </c>
      <c r="AF194" s="380"/>
      <c r="AG194" s="381"/>
    </row>
    <row r="195" spans="1:33" s="23" customFormat="1" ht="15.75" customHeight="1" x14ac:dyDescent="0.15">
      <c r="A195" s="216" t="str">
        <f t="shared" ref="A195:A215" si="15">IF(先端支持力=0,"×","")</f>
        <v/>
      </c>
      <c r="B195" s="99" t="s">
        <v>571</v>
      </c>
    </row>
    <row r="196" spans="1:33" s="23" customFormat="1" ht="15.75" customHeight="1" x14ac:dyDescent="0.15">
      <c r="A196" s="216" t="str">
        <f t="shared" si="15"/>
        <v/>
      </c>
    </row>
    <row r="197" spans="1:33" ht="15.75" customHeight="1" x14ac:dyDescent="0.15">
      <c r="A197" s="216" t="str">
        <f t="shared" si="15"/>
        <v/>
      </c>
      <c r="E197" s="23" t="s">
        <v>687</v>
      </c>
      <c r="N197" s="25"/>
    </row>
    <row r="198" spans="1:33" s="23" customFormat="1" ht="15.75" customHeight="1" x14ac:dyDescent="0.15">
      <c r="A198" s="216" t="str">
        <f t="shared" si="15"/>
        <v/>
      </c>
    </row>
    <row r="199" spans="1:33" s="23" customFormat="1" ht="15.75" customHeight="1" x14ac:dyDescent="0.15">
      <c r="A199" s="216" t="str">
        <f t="shared" si="15"/>
        <v/>
      </c>
      <c r="G199" s="23" t="s">
        <v>170</v>
      </c>
    </row>
    <row r="200" spans="1:33" s="23" customFormat="1" ht="15.75" customHeight="1" x14ac:dyDescent="0.15">
      <c r="A200" s="216" t="str">
        <f t="shared" si="15"/>
        <v/>
      </c>
      <c r="G200" s="23" t="s">
        <v>58</v>
      </c>
    </row>
    <row r="201" spans="1:33" s="23" customFormat="1" ht="15.75" customHeight="1" x14ac:dyDescent="0.15">
      <c r="A201" s="216" t="str">
        <f t="shared" si="15"/>
        <v/>
      </c>
    </row>
    <row r="202" spans="1:33" s="23" customFormat="1" ht="15.75" customHeight="1" x14ac:dyDescent="0.15">
      <c r="A202" s="216" t="str">
        <f t="shared" si="15"/>
        <v/>
      </c>
      <c r="G202" s="266" t="s">
        <v>59</v>
      </c>
      <c r="H202" s="266"/>
      <c r="I202" s="22" t="s">
        <v>25</v>
      </c>
      <c r="J202" s="266">
        <v>1.4</v>
      </c>
      <c r="K202" s="266"/>
      <c r="L202" s="266" t="s">
        <v>60</v>
      </c>
      <c r="M202" s="266"/>
      <c r="N202" s="266" t="s">
        <v>61</v>
      </c>
      <c r="O202" s="266"/>
      <c r="P202" s="22" t="s">
        <v>62</v>
      </c>
      <c r="Q202" s="448">
        <v>-0.75</v>
      </c>
      <c r="R202" s="448"/>
    </row>
    <row r="203" spans="1:33" s="23" customFormat="1" ht="15.75" customHeight="1" x14ac:dyDescent="0.15">
      <c r="A203" s="216" t="str">
        <f t="shared" si="15"/>
        <v/>
      </c>
    </row>
    <row r="204" spans="1:33" s="23" customFormat="1" ht="15.75" customHeight="1" x14ac:dyDescent="0.15">
      <c r="A204" s="216" t="str">
        <f t="shared" si="15"/>
        <v/>
      </c>
      <c r="H204" s="23" t="s">
        <v>63</v>
      </c>
      <c r="K204" s="266" t="s">
        <v>59</v>
      </c>
      <c r="L204" s="266"/>
      <c r="M204" s="22" t="s">
        <v>2</v>
      </c>
      <c r="N204" s="23" t="s">
        <v>64</v>
      </c>
    </row>
    <row r="205" spans="1:33" s="23" customFormat="1" ht="15.75" customHeight="1" x14ac:dyDescent="0.15">
      <c r="A205" s="216" t="str">
        <f t="shared" si="15"/>
        <v/>
      </c>
      <c r="K205" s="266" t="s">
        <v>60</v>
      </c>
      <c r="L205" s="266"/>
      <c r="M205" s="22" t="s">
        <v>2</v>
      </c>
      <c r="N205" s="23" t="s">
        <v>73</v>
      </c>
    </row>
    <row r="206" spans="1:33" s="23" customFormat="1" ht="15.75" customHeight="1" x14ac:dyDescent="0.15">
      <c r="A206" s="216" t="str">
        <f t="shared" si="15"/>
        <v/>
      </c>
      <c r="K206" s="266" t="s">
        <v>61</v>
      </c>
      <c r="L206" s="266"/>
      <c r="M206" s="22" t="s">
        <v>2</v>
      </c>
      <c r="N206" s="23" t="s">
        <v>67</v>
      </c>
    </row>
    <row r="207" spans="1:33" s="23" customFormat="1" ht="15.75" customHeight="1" x14ac:dyDescent="0.15">
      <c r="A207" s="216" t="str">
        <f t="shared" si="15"/>
        <v/>
      </c>
      <c r="K207" s="266" t="s">
        <v>62</v>
      </c>
      <c r="L207" s="266"/>
      <c r="M207" s="22" t="s">
        <v>2</v>
      </c>
      <c r="N207" s="23" t="s">
        <v>65</v>
      </c>
    </row>
    <row r="208" spans="1:33" s="23" customFormat="1" ht="15.75" customHeight="1" x14ac:dyDescent="0.15">
      <c r="A208" s="216" t="str">
        <f t="shared" si="15"/>
        <v/>
      </c>
    </row>
    <row r="209" spans="1:62" s="23" customFormat="1" ht="15.75" customHeight="1" x14ac:dyDescent="0.15">
      <c r="A209" s="216" t="str">
        <f t="shared" si="15"/>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x14ac:dyDescent="0.15">
      <c r="A210" s="216" t="str">
        <f t="shared" si="15"/>
        <v/>
      </c>
      <c r="I210" s="414"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3"/>
    </row>
    <row r="211" spans="1:62" s="23" customFormat="1" ht="15.75" customHeight="1" x14ac:dyDescent="0.15">
      <c r="A211" s="216" t="str">
        <f t="shared" si="15"/>
        <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16940</v>
      </c>
      <c r="Y211" s="412"/>
      <c r="Z211" s="412"/>
      <c r="AA211" s="412"/>
      <c r="AB211" s="412"/>
      <c r="AC211" s="413"/>
    </row>
    <row r="212" spans="1:62" s="23" customFormat="1" ht="15.75" customHeight="1" x14ac:dyDescent="0.15">
      <c r="A212" s="216" t="str">
        <f t="shared" si="15"/>
        <v/>
      </c>
    </row>
    <row r="213" spans="1:62" s="23" customFormat="1" ht="15.75" customHeight="1" x14ac:dyDescent="0.15">
      <c r="A213" s="216" t="str">
        <f t="shared" si="15"/>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x14ac:dyDescent="0.15">
      <c r="A214" s="216" t="str">
        <f t="shared" si="15"/>
        <v/>
      </c>
      <c r="I214" s="414"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3"/>
    </row>
    <row r="215" spans="1:62" s="23" customFormat="1" ht="15.75" customHeight="1" x14ac:dyDescent="0.15">
      <c r="A215" s="216" t="str">
        <f t="shared" si="15"/>
        <v/>
      </c>
      <c r="I215" s="422">
        <v>1</v>
      </c>
      <c r="J215" s="415"/>
      <c r="K215" s="415"/>
      <c r="L215" s="467">
        <f>L211</f>
        <v>32800</v>
      </c>
      <c r="M215" s="467"/>
      <c r="N215" s="467"/>
      <c r="O215" s="467"/>
      <c r="P215" s="467"/>
      <c r="Q215" s="467"/>
      <c r="R215" s="468">
        <f>杭先端径</f>
        <v>1.5</v>
      </c>
      <c r="S215" s="468"/>
      <c r="T215" s="468"/>
      <c r="U215" s="468"/>
      <c r="V215" s="468"/>
      <c r="W215" s="468"/>
      <c r="X215" s="412">
        <f>IF(先端支持力=0,0,ROUND(J202*I215*L215*R215^Q202,0))</f>
        <v>33879</v>
      </c>
      <c r="Y215" s="412"/>
      <c r="Z215" s="412"/>
      <c r="AA215" s="412"/>
      <c r="AB215" s="412"/>
      <c r="AC215" s="413"/>
    </row>
    <row r="216" spans="1:62" s="23" customFormat="1" ht="15.75" customHeight="1" x14ac:dyDescent="0.15">
      <c r="B216" s="99" t="s">
        <v>571</v>
      </c>
    </row>
    <row r="217" spans="1:62" s="99" customFormat="1" ht="15.75" customHeight="1" x14ac:dyDescent="0.15">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x14ac:dyDescent="0.15">
      <c r="D218" s="25" t="s">
        <v>110</v>
      </c>
    </row>
    <row r="219" spans="1:62" s="23" customFormat="1" ht="15.75" customHeight="1" x14ac:dyDescent="0.15"/>
    <row r="220" spans="1:62" s="23" customFormat="1" ht="15.75" customHeight="1" x14ac:dyDescent="0.15">
      <c r="E220" s="23" t="s">
        <v>638</v>
      </c>
    </row>
    <row r="221" spans="1:62" s="23" customFormat="1" ht="15.75" customHeight="1" x14ac:dyDescent="0.15"/>
    <row r="222" spans="1:62" s="23" customFormat="1" ht="15.75" customHeight="1" x14ac:dyDescent="0.15">
      <c r="G222" s="23" t="s">
        <v>340</v>
      </c>
    </row>
    <row r="223" spans="1:62" s="23" customFormat="1" ht="15.75" customHeight="1" x14ac:dyDescent="0.15">
      <c r="G223" s="23" t="s">
        <v>339</v>
      </c>
    </row>
    <row r="224" spans="1:62" s="23" customFormat="1" ht="15.75" customHeight="1" x14ac:dyDescent="0.15"/>
    <row r="225" spans="1:37" s="23" customFormat="1" ht="15.75" customHeight="1" x14ac:dyDescent="0.15">
      <c r="G225" s="266" t="s">
        <v>184</v>
      </c>
      <c r="H225" s="266"/>
      <c r="I225" s="22" t="s">
        <v>25</v>
      </c>
      <c r="J225" s="266" t="s">
        <v>86</v>
      </c>
      <c r="K225" s="266"/>
      <c r="L225" s="22" t="s">
        <v>88</v>
      </c>
      <c r="M225" s="22" t="s">
        <v>62</v>
      </c>
      <c r="N225" s="22" t="s">
        <v>88</v>
      </c>
      <c r="O225" s="40" t="s">
        <v>407</v>
      </c>
    </row>
    <row r="226" spans="1:37" s="23" customFormat="1" ht="15.75" customHeight="1" x14ac:dyDescent="0.15"/>
    <row r="227" spans="1:37" s="23" customFormat="1" ht="15.75" customHeight="1" x14ac:dyDescent="0.15">
      <c r="H227" s="23" t="s">
        <v>3</v>
      </c>
      <c r="K227" s="266" t="s">
        <v>184</v>
      </c>
      <c r="L227" s="266"/>
      <c r="M227" s="22" t="s">
        <v>2</v>
      </c>
      <c r="N227" s="23" t="s">
        <v>405</v>
      </c>
    </row>
    <row r="228" spans="1:37" s="23" customFormat="1" ht="15.75" customHeight="1" x14ac:dyDescent="0.15">
      <c r="K228" s="266" t="s">
        <v>86</v>
      </c>
      <c r="L228" s="266"/>
      <c r="M228" s="22" t="s">
        <v>2</v>
      </c>
      <c r="N228" s="23" t="s">
        <v>185</v>
      </c>
    </row>
    <row r="229" spans="1:37" s="23" customFormat="1" ht="15.75" customHeight="1" x14ac:dyDescent="0.15">
      <c r="K229" s="266" t="s">
        <v>62</v>
      </c>
      <c r="L229" s="266"/>
      <c r="M229" s="22" t="s">
        <v>2</v>
      </c>
      <c r="N229" s="23" t="s">
        <v>129</v>
      </c>
      <c r="Q229" s="38" t="s">
        <v>119</v>
      </c>
      <c r="R229" s="22" t="s">
        <v>25</v>
      </c>
      <c r="S229" s="295">
        <f>杭先端径</f>
        <v>1.5</v>
      </c>
      <c r="T229" s="295"/>
      <c r="U229" s="295"/>
      <c r="V229" s="23" t="s">
        <v>120</v>
      </c>
    </row>
    <row r="230" spans="1:37" s="23" customFormat="1" ht="15.75" customHeight="1" x14ac:dyDescent="0.15">
      <c r="K230" s="266" t="s">
        <v>407</v>
      </c>
      <c r="L230" s="266"/>
      <c r="M230" s="22" t="s">
        <v>2</v>
      </c>
      <c r="N230" s="23" t="s">
        <v>406</v>
      </c>
    </row>
    <row r="231" spans="1:37" s="23" customFormat="1" ht="15.75" customHeight="1" x14ac:dyDescent="0.15">
      <c r="B231" s="99" t="s">
        <v>571</v>
      </c>
      <c r="K231" s="99"/>
      <c r="L231" s="99"/>
      <c r="M231" s="9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7" t="s">
        <v>74</v>
      </c>
      <c r="H234" s="274"/>
      <c r="I234" s="274"/>
      <c r="J234" s="454" t="s">
        <v>402</v>
      </c>
      <c r="K234" s="239"/>
      <c r="L234" s="239"/>
      <c r="M234" s="239"/>
      <c r="N234" s="238" t="s">
        <v>403</v>
      </c>
      <c r="O234" s="239"/>
      <c r="P234" s="239"/>
      <c r="Q234" s="450"/>
      <c r="R234" s="548" t="s">
        <v>187</v>
      </c>
      <c r="S234" s="274"/>
      <c r="T234" s="549"/>
      <c r="U234" s="385" t="s">
        <v>408</v>
      </c>
      <c r="V234" s="386"/>
      <c r="W234" s="386"/>
      <c r="X234" s="386"/>
      <c r="Y234" s="387"/>
      <c r="Z234" s="276" t="s">
        <v>409</v>
      </c>
      <c r="AA234" s="386"/>
      <c r="AB234" s="386"/>
      <c r="AC234" s="386"/>
      <c r="AD234" s="386"/>
      <c r="AG234" s="30"/>
      <c r="AH234" s="30"/>
      <c r="AI234" s="30"/>
      <c r="AJ234" s="30"/>
      <c r="AK234" s="30"/>
    </row>
    <row r="235" spans="1:37" s="23" customFormat="1" ht="15.75" customHeight="1" x14ac:dyDescent="0.15">
      <c r="G235" s="390"/>
      <c r="H235" s="551"/>
      <c r="I235" s="551"/>
      <c r="J235" s="455"/>
      <c r="K235" s="305"/>
      <c r="L235" s="305"/>
      <c r="M235" s="305"/>
      <c r="N235" s="403"/>
      <c r="O235" s="305"/>
      <c r="P235" s="305"/>
      <c r="Q235" s="451"/>
      <c r="R235" s="550"/>
      <c r="S235" s="551"/>
      <c r="T235" s="552"/>
      <c r="U235" s="388"/>
      <c r="V235" s="389"/>
      <c r="W235" s="389"/>
      <c r="X235" s="389"/>
      <c r="Y235" s="390"/>
      <c r="Z235" s="480"/>
      <c r="AA235" s="389"/>
      <c r="AB235" s="389"/>
      <c r="AC235" s="389"/>
      <c r="AD235" s="389"/>
      <c r="AG235" s="30"/>
      <c r="AH235" s="30"/>
      <c r="AI235" s="30"/>
      <c r="AJ235" s="30"/>
      <c r="AK235" s="30"/>
    </row>
    <row r="236" spans="1:37" s="23" customFormat="1" ht="15.75" customHeight="1" x14ac:dyDescent="0.15">
      <c r="G236" s="350"/>
      <c r="H236" s="275"/>
      <c r="I236" s="275"/>
      <c r="J236" s="456"/>
      <c r="K236" s="240"/>
      <c r="L236" s="240"/>
      <c r="M236" s="240"/>
      <c r="N236" s="240"/>
      <c r="O236" s="240"/>
      <c r="P236" s="240"/>
      <c r="Q236" s="452"/>
      <c r="R236" s="553"/>
      <c r="S236" s="275"/>
      <c r="T236" s="554"/>
      <c r="U236" s="391"/>
      <c r="V236" s="392"/>
      <c r="W236" s="392"/>
      <c r="X236" s="392"/>
      <c r="Y236" s="350"/>
      <c r="Z236" s="277"/>
      <c r="AA236" s="392"/>
      <c r="AB236" s="392"/>
      <c r="AC236" s="392"/>
      <c r="AD236" s="392"/>
      <c r="AG236" s="30"/>
      <c r="AH236" s="30"/>
      <c r="AI236" s="30"/>
      <c r="AJ236" s="30"/>
      <c r="AK236" s="30"/>
    </row>
    <row r="237" spans="1:37" s="23" customFormat="1" ht="15.75" customHeight="1" x14ac:dyDescent="0.15">
      <c r="A237" s="109" t="str">
        <f t="shared" ref="A237:A252" si="16">IF(G237="","×","")</f>
        <v/>
      </c>
      <c r="B237" s="99"/>
      <c r="G237" s="363">
        <f t="shared" ref="G237:G252" si="17">IF(I93="","",I93)</f>
        <v>2</v>
      </c>
      <c r="H237" s="302"/>
      <c r="I237" s="302"/>
      <c r="J237" s="485">
        <f t="shared" ref="J237:J252" si="18">IF(Q136="","",Q136*AE$193)</f>
        <v>1003.9302</v>
      </c>
      <c r="K237" s="383"/>
      <c r="L237" s="383"/>
      <c r="M237" s="383"/>
      <c r="N237" s="383">
        <f t="shared" ref="N237:N252" si="19">IF(Q136="","",Q136*AE$194)</f>
        <v>1003.9302</v>
      </c>
      <c r="O237" s="383"/>
      <c r="P237" s="383"/>
      <c r="Q237" s="384"/>
      <c r="R237" s="470">
        <f>S229</f>
        <v>1.5</v>
      </c>
      <c r="S237" s="471"/>
      <c r="T237" s="472"/>
      <c r="U237" s="473">
        <f>IF(J237="","",ROUND(J237*R237,-1))</f>
        <v>1510</v>
      </c>
      <c r="V237" s="474"/>
      <c r="W237" s="475"/>
      <c r="X237" s="475"/>
      <c r="Y237" s="475"/>
      <c r="Z237" s="475">
        <f>IF(N237="","",ROUND(N237*R237,-1))</f>
        <v>1510</v>
      </c>
      <c r="AA237" s="475"/>
      <c r="AB237" s="475"/>
      <c r="AC237" s="475"/>
      <c r="AD237" s="484"/>
      <c r="AE237" s="30"/>
      <c r="AF237" s="30"/>
      <c r="AG237" s="30"/>
      <c r="AH237" s="30"/>
      <c r="AI237" s="30"/>
      <c r="AJ237" s="30"/>
      <c r="AK237" s="30"/>
    </row>
    <row r="238" spans="1:37" s="23" customFormat="1" ht="15.75" customHeight="1" x14ac:dyDescent="0.15">
      <c r="A238" s="109" t="str">
        <f t="shared" si="16"/>
        <v/>
      </c>
      <c r="B238" s="99"/>
      <c r="G238" s="328">
        <f t="shared" si="17"/>
        <v>3</v>
      </c>
      <c r="H238" s="329"/>
      <c r="I238" s="329"/>
      <c r="J238" s="334">
        <f t="shared" si="18"/>
        <v>840.89880000000005</v>
      </c>
      <c r="K238" s="330"/>
      <c r="L238" s="330"/>
      <c r="M238" s="330"/>
      <c r="N238" s="330">
        <f t="shared" si="19"/>
        <v>840.89880000000005</v>
      </c>
      <c r="O238" s="330"/>
      <c r="P238" s="330"/>
      <c r="Q238" s="331"/>
      <c r="R238" s="341">
        <f>R237</f>
        <v>1.5</v>
      </c>
      <c r="S238" s="300"/>
      <c r="T238" s="342"/>
      <c r="U238" s="345">
        <f t="shared" ref="U238:U252" si="20">IF(J238="","",ROUND(J238*R238,-1))</f>
        <v>1260</v>
      </c>
      <c r="V238" s="346"/>
      <c r="W238" s="335"/>
      <c r="X238" s="335"/>
      <c r="Y238" s="335"/>
      <c r="Z238" s="335">
        <f t="shared" ref="Z238:Z252" si="21">IF(N238="","",ROUND(N238*R238,-1))</f>
        <v>1260</v>
      </c>
      <c r="AA238" s="335"/>
      <c r="AB238" s="335"/>
      <c r="AC238" s="335"/>
      <c r="AD238" s="336"/>
      <c r="AE238" s="30"/>
      <c r="AF238" s="30"/>
      <c r="AG238" s="30"/>
      <c r="AH238" s="30"/>
      <c r="AI238" s="30"/>
      <c r="AJ238" s="30"/>
      <c r="AK238" s="30"/>
    </row>
    <row r="239" spans="1:37" s="23" customFormat="1" ht="15.75" customHeight="1" x14ac:dyDescent="0.15">
      <c r="A239" s="109" t="str">
        <f t="shared" si="16"/>
        <v/>
      </c>
      <c r="B239" s="99"/>
      <c r="G239" s="328">
        <f t="shared" si="17"/>
        <v>4</v>
      </c>
      <c r="H239" s="329"/>
      <c r="I239" s="329"/>
      <c r="J239" s="334">
        <f t="shared" si="18"/>
        <v>2577.4488000000001</v>
      </c>
      <c r="K239" s="330"/>
      <c r="L239" s="330"/>
      <c r="M239" s="330"/>
      <c r="N239" s="330">
        <f t="shared" si="19"/>
        <v>2577.4488000000001</v>
      </c>
      <c r="O239" s="330"/>
      <c r="P239" s="330"/>
      <c r="Q239" s="331"/>
      <c r="R239" s="341">
        <f t="shared" ref="R239:R252" si="22">R238</f>
        <v>1.5</v>
      </c>
      <c r="S239" s="300"/>
      <c r="T239" s="342"/>
      <c r="U239" s="345">
        <f t="shared" si="20"/>
        <v>3870</v>
      </c>
      <c r="V239" s="346"/>
      <c r="W239" s="335"/>
      <c r="X239" s="335"/>
      <c r="Y239" s="335"/>
      <c r="Z239" s="335">
        <f t="shared" si="21"/>
        <v>3870</v>
      </c>
      <c r="AA239" s="335"/>
      <c r="AB239" s="335"/>
      <c r="AC239" s="335"/>
      <c r="AD239" s="336"/>
      <c r="AE239" s="30"/>
      <c r="AF239" s="30"/>
      <c r="AG239" s="30"/>
      <c r="AH239" s="30"/>
      <c r="AI239" s="30"/>
      <c r="AJ239" s="30"/>
      <c r="AK239" s="30"/>
    </row>
    <row r="240" spans="1:37" s="23" customFormat="1" ht="15.75" customHeight="1" x14ac:dyDescent="0.15">
      <c r="A240" s="109" t="str">
        <f t="shared" si="16"/>
        <v/>
      </c>
      <c r="B240" s="99"/>
      <c r="G240" s="328">
        <f t="shared" si="17"/>
        <v>5</v>
      </c>
      <c r="H240" s="329"/>
      <c r="I240" s="329"/>
      <c r="J240" s="334">
        <f t="shared" si="18"/>
        <v>2577.4488000000001</v>
      </c>
      <c r="K240" s="330"/>
      <c r="L240" s="330"/>
      <c r="M240" s="330"/>
      <c r="N240" s="330">
        <f t="shared" si="19"/>
        <v>2577.4488000000001</v>
      </c>
      <c r="O240" s="330"/>
      <c r="P240" s="330"/>
      <c r="Q240" s="331"/>
      <c r="R240" s="341">
        <f t="shared" si="22"/>
        <v>1.5</v>
      </c>
      <c r="S240" s="300"/>
      <c r="T240" s="342"/>
      <c r="U240" s="345">
        <f t="shared" si="20"/>
        <v>3870</v>
      </c>
      <c r="V240" s="346"/>
      <c r="W240" s="335"/>
      <c r="X240" s="335"/>
      <c r="Y240" s="335"/>
      <c r="Z240" s="335">
        <f t="shared" si="21"/>
        <v>3870</v>
      </c>
      <c r="AA240" s="335"/>
      <c r="AB240" s="335"/>
      <c r="AC240" s="335"/>
      <c r="AD240" s="336"/>
      <c r="AE240" s="30"/>
      <c r="AF240" s="30"/>
      <c r="AG240" s="30"/>
      <c r="AH240" s="30"/>
      <c r="AI240" s="30"/>
      <c r="AJ240" s="30"/>
      <c r="AK240" s="30"/>
    </row>
    <row r="241" spans="1:89" s="23" customFormat="1" ht="15.75" customHeight="1" x14ac:dyDescent="0.15">
      <c r="A241" s="109" t="str">
        <f t="shared" si="16"/>
        <v/>
      </c>
      <c r="B241" s="99"/>
      <c r="G241" s="328">
        <f t="shared" si="17"/>
        <v>6</v>
      </c>
      <c r="H241" s="329"/>
      <c r="I241" s="329"/>
      <c r="J241" s="334">
        <f t="shared" si="18"/>
        <v>2577.4488000000001</v>
      </c>
      <c r="K241" s="330"/>
      <c r="L241" s="330"/>
      <c r="M241" s="330"/>
      <c r="N241" s="330">
        <f t="shared" si="19"/>
        <v>2577.4488000000001</v>
      </c>
      <c r="O241" s="330"/>
      <c r="P241" s="330"/>
      <c r="Q241" s="331"/>
      <c r="R241" s="341">
        <f t="shared" si="22"/>
        <v>1.5</v>
      </c>
      <c r="S241" s="300"/>
      <c r="T241" s="342"/>
      <c r="U241" s="345">
        <f t="shared" si="20"/>
        <v>3870</v>
      </c>
      <c r="V241" s="346"/>
      <c r="W241" s="335"/>
      <c r="X241" s="335"/>
      <c r="Y241" s="335"/>
      <c r="Z241" s="335">
        <f t="shared" si="21"/>
        <v>3870</v>
      </c>
      <c r="AA241" s="335"/>
      <c r="AB241" s="335"/>
      <c r="AC241" s="335"/>
      <c r="AD241" s="336"/>
      <c r="AE241" s="30"/>
      <c r="AF241" s="30"/>
      <c r="AG241" s="30"/>
      <c r="AH241" s="30"/>
      <c r="AI241" s="30"/>
      <c r="AJ241" s="30"/>
      <c r="AK241" s="30"/>
    </row>
    <row r="242" spans="1:89" s="23" customFormat="1" ht="15.75" customHeight="1" x14ac:dyDescent="0.15">
      <c r="A242" s="109" t="str">
        <f t="shared" si="16"/>
        <v/>
      </c>
      <c r="B242" s="99"/>
      <c r="G242" s="328">
        <f t="shared" si="17"/>
        <v>7</v>
      </c>
      <c r="H242" s="329"/>
      <c r="I242" s="329"/>
      <c r="J242" s="334">
        <f t="shared" si="18"/>
        <v>16957.3086</v>
      </c>
      <c r="K242" s="330"/>
      <c r="L242" s="330"/>
      <c r="M242" s="330"/>
      <c r="N242" s="330">
        <f t="shared" si="19"/>
        <v>16957.3086</v>
      </c>
      <c r="O242" s="330"/>
      <c r="P242" s="330"/>
      <c r="Q242" s="331"/>
      <c r="R242" s="341">
        <f t="shared" si="22"/>
        <v>1.5</v>
      </c>
      <c r="S242" s="300"/>
      <c r="T242" s="342"/>
      <c r="U242" s="345">
        <f t="shared" si="20"/>
        <v>25440</v>
      </c>
      <c r="V242" s="346"/>
      <c r="W242" s="335"/>
      <c r="X242" s="335"/>
      <c r="Y242" s="335"/>
      <c r="Z242" s="335">
        <f t="shared" si="21"/>
        <v>25440</v>
      </c>
      <c r="AA242" s="335"/>
      <c r="AB242" s="335"/>
      <c r="AC242" s="335"/>
      <c r="AD242" s="336"/>
      <c r="AE242" s="30"/>
      <c r="AF242" s="30"/>
      <c r="AG242" s="30"/>
      <c r="AH242" s="30"/>
      <c r="AI242" s="30"/>
      <c r="AJ242" s="30"/>
      <c r="AK242" s="30"/>
    </row>
    <row r="243" spans="1:89" s="23" customFormat="1" ht="15.75" customHeight="1" x14ac:dyDescent="0.15">
      <c r="A243" s="109" t="str">
        <f t="shared" si="16"/>
        <v/>
      </c>
      <c r="B243" s="99"/>
      <c r="G243" s="328">
        <f t="shared" si="17"/>
        <v>8</v>
      </c>
      <c r="H243" s="329"/>
      <c r="I243" s="329"/>
      <c r="J243" s="334">
        <f t="shared" si="18"/>
        <v>8058.0006000000003</v>
      </c>
      <c r="K243" s="330"/>
      <c r="L243" s="330"/>
      <c r="M243" s="330"/>
      <c r="N243" s="330">
        <f t="shared" si="19"/>
        <v>8058.0006000000003</v>
      </c>
      <c r="O243" s="330"/>
      <c r="P243" s="330"/>
      <c r="Q243" s="331"/>
      <c r="R243" s="341">
        <f t="shared" si="22"/>
        <v>1.5</v>
      </c>
      <c r="S243" s="300"/>
      <c r="T243" s="342"/>
      <c r="U243" s="345">
        <f t="shared" si="20"/>
        <v>12090</v>
      </c>
      <c r="V243" s="346"/>
      <c r="W243" s="335"/>
      <c r="X243" s="335"/>
      <c r="Y243" s="335"/>
      <c r="Z243" s="335">
        <f t="shared" si="21"/>
        <v>12090</v>
      </c>
      <c r="AA243" s="335"/>
      <c r="AB243" s="335"/>
      <c r="AC243" s="335"/>
      <c r="AD243" s="336"/>
      <c r="AE243" s="30"/>
      <c r="AF243" s="30"/>
      <c r="AG243" s="30"/>
      <c r="AH243" s="30"/>
      <c r="AI243" s="30"/>
      <c r="AJ243" s="30"/>
      <c r="AK243" s="30"/>
    </row>
    <row r="244" spans="1:89" s="23" customFormat="1" ht="15.75" customHeight="1" x14ac:dyDescent="0.15">
      <c r="A244" s="109" t="str">
        <f t="shared" si="16"/>
        <v/>
      </c>
      <c r="B244" s="99"/>
      <c r="G244" s="328">
        <f t="shared" si="17"/>
        <v>9</v>
      </c>
      <c r="H244" s="329"/>
      <c r="I244" s="329"/>
      <c r="J244" s="334">
        <f t="shared" si="18"/>
        <v>13131.586800000001</v>
      </c>
      <c r="K244" s="330"/>
      <c r="L244" s="330"/>
      <c r="M244" s="330"/>
      <c r="N244" s="330">
        <f t="shared" si="19"/>
        <v>13131.586800000001</v>
      </c>
      <c r="O244" s="330"/>
      <c r="P244" s="330"/>
      <c r="Q244" s="331"/>
      <c r="R244" s="341">
        <f t="shared" si="22"/>
        <v>1.5</v>
      </c>
      <c r="S244" s="300"/>
      <c r="T244" s="342"/>
      <c r="U244" s="345">
        <f t="shared" si="20"/>
        <v>19700</v>
      </c>
      <c r="V244" s="346"/>
      <c r="W244" s="335"/>
      <c r="X244" s="335"/>
      <c r="Y244" s="335"/>
      <c r="Z244" s="335">
        <f t="shared" si="21"/>
        <v>19700</v>
      </c>
      <c r="AA244" s="335"/>
      <c r="AB244" s="335"/>
      <c r="AC244" s="335"/>
      <c r="AD244" s="336"/>
      <c r="AE244" s="30"/>
      <c r="AF244" s="30"/>
      <c r="AG244" s="30"/>
      <c r="AH244" s="30"/>
      <c r="AI244" s="30"/>
      <c r="AJ244" s="30"/>
      <c r="AK244" s="30"/>
    </row>
    <row r="245" spans="1:89" s="23" customFormat="1" ht="15.75" customHeight="1" x14ac:dyDescent="0.15">
      <c r="A245" s="109" t="str">
        <f t="shared" si="16"/>
        <v/>
      </c>
      <c r="B245" s="99"/>
      <c r="G245" s="328">
        <f t="shared" si="17"/>
        <v>10</v>
      </c>
      <c r="H245" s="329"/>
      <c r="I245" s="329"/>
      <c r="J245" s="334">
        <f t="shared" si="18"/>
        <v>9441.9287999999997</v>
      </c>
      <c r="K245" s="330"/>
      <c r="L245" s="330"/>
      <c r="M245" s="330"/>
      <c r="N245" s="330">
        <f t="shared" si="19"/>
        <v>9441.9287999999997</v>
      </c>
      <c r="O245" s="330"/>
      <c r="P245" s="330"/>
      <c r="Q245" s="331"/>
      <c r="R245" s="341">
        <f t="shared" si="22"/>
        <v>1.5</v>
      </c>
      <c r="S245" s="300"/>
      <c r="T245" s="342"/>
      <c r="U245" s="345">
        <f t="shared" si="20"/>
        <v>14160</v>
      </c>
      <c r="V245" s="346"/>
      <c r="W245" s="335"/>
      <c r="X245" s="335"/>
      <c r="Y245" s="335"/>
      <c r="Z245" s="335">
        <f t="shared" si="21"/>
        <v>14160</v>
      </c>
      <c r="AA245" s="335"/>
      <c r="AB245" s="335"/>
      <c r="AC245" s="335"/>
      <c r="AD245" s="336"/>
      <c r="AE245" s="30"/>
      <c r="AF245" s="30"/>
      <c r="AG245" s="30"/>
      <c r="AH245" s="30"/>
      <c r="AI245" s="30"/>
      <c r="AJ245" s="30"/>
      <c r="AK245" s="30"/>
    </row>
    <row r="246" spans="1:89" s="23" customFormat="1" ht="15.75" customHeight="1" x14ac:dyDescent="0.15">
      <c r="A246" s="109" t="str">
        <f t="shared" si="16"/>
        <v/>
      </c>
      <c r="B246" s="99"/>
      <c r="G246" s="328">
        <f t="shared" si="17"/>
        <v>11</v>
      </c>
      <c r="H246" s="329"/>
      <c r="I246" s="329"/>
      <c r="J246" s="334">
        <f t="shared" si="18"/>
        <v>13131.586800000001</v>
      </c>
      <c r="K246" s="330"/>
      <c r="L246" s="330"/>
      <c r="M246" s="330"/>
      <c r="N246" s="330">
        <f t="shared" si="19"/>
        <v>13131.586800000001</v>
      </c>
      <c r="O246" s="330"/>
      <c r="P246" s="330"/>
      <c r="Q246" s="331"/>
      <c r="R246" s="341">
        <f t="shared" si="22"/>
        <v>1.5</v>
      </c>
      <c r="S246" s="300"/>
      <c r="T246" s="342"/>
      <c r="U246" s="345">
        <f t="shared" si="20"/>
        <v>19700</v>
      </c>
      <c r="V246" s="346"/>
      <c r="W246" s="335"/>
      <c r="X246" s="335"/>
      <c r="Y246" s="335"/>
      <c r="Z246" s="335">
        <f t="shared" si="21"/>
        <v>19700</v>
      </c>
      <c r="AA246" s="335"/>
      <c r="AB246" s="335"/>
      <c r="AC246" s="335"/>
      <c r="AD246" s="336"/>
      <c r="AE246" s="30"/>
      <c r="AF246" s="30"/>
      <c r="AG246" s="30"/>
      <c r="AH246" s="30"/>
      <c r="AI246" s="30"/>
      <c r="AJ246" s="30"/>
      <c r="AK246" s="30"/>
    </row>
    <row r="247" spans="1:89" s="23" customFormat="1" ht="15.75" customHeight="1" x14ac:dyDescent="0.15">
      <c r="A247" s="109" t="str">
        <f t="shared" si="16"/>
        <v/>
      </c>
      <c r="B247" s="99"/>
      <c r="G247" s="328">
        <f t="shared" si="17"/>
        <v>12</v>
      </c>
      <c r="H247" s="329"/>
      <c r="I247" s="329"/>
      <c r="J247" s="334">
        <f t="shared" si="18"/>
        <v>8899.3080000000009</v>
      </c>
      <c r="K247" s="330"/>
      <c r="L247" s="330"/>
      <c r="M247" s="330"/>
      <c r="N247" s="330">
        <f t="shared" si="19"/>
        <v>8899.3080000000009</v>
      </c>
      <c r="O247" s="330"/>
      <c r="P247" s="330"/>
      <c r="Q247" s="331"/>
      <c r="R247" s="341">
        <f t="shared" si="22"/>
        <v>1.5</v>
      </c>
      <c r="S247" s="300"/>
      <c r="T247" s="342"/>
      <c r="U247" s="345">
        <f t="shared" si="20"/>
        <v>13350</v>
      </c>
      <c r="V247" s="346"/>
      <c r="W247" s="335"/>
      <c r="X247" s="335"/>
      <c r="Y247" s="335"/>
      <c r="Z247" s="335">
        <f t="shared" si="21"/>
        <v>13350</v>
      </c>
      <c r="AA247" s="335"/>
      <c r="AB247" s="335"/>
      <c r="AC247" s="335"/>
      <c r="AD247" s="336"/>
      <c r="AE247" s="30"/>
      <c r="AF247" s="30"/>
      <c r="AG247" s="30"/>
      <c r="AH247" s="30"/>
      <c r="AI247" s="30"/>
      <c r="AJ247" s="30"/>
      <c r="AK247" s="30"/>
    </row>
    <row r="248" spans="1:89" s="23" customFormat="1" ht="15.75" customHeight="1" x14ac:dyDescent="0.15">
      <c r="A248" s="109" t="str">
        <f t="shared" si="16"/>
        <v>×</v>
      </c>
      <c r="B248" s="99"/>
      <c r="G248" s="328" t="str">
        <f t="shared" si="17"/>
        <v/>
      </c>
      <c r="H248" s="329"/>
      <c r="I248" s="329"/>
      <c r="J248" s="334" t="str">
        <f t="shared" si="18"/>
        <v/>
      </c>
      <c r="K248" s="330"/>
      <c r="L248" s="330"/>
      <c r="M248" s="330"/>
      <c r="N248" s="330" t="str">
        <f t="shared" si="19"/>
        <v/>
      </c>
      <c r="O248" s="330"/>
      <c r="P248" s="330"/>
      <c r="Q248" s="331"/>
      <c r="R248" s="341">
        <f t="shared" si="22"/>
        <v>1.5</v>
      </c>
      <c r="S248" s="300"/>
      <c r="T248" s="342"/>
      <c r="U248" s="345" t="str">
        <f t="shared" si="20"/>
        <v/>
      </c>
      <c r="V248" s="346"/>
      <c r="W248" s="335"/>
      <c r="X248" s="335"/>
      <c r="Y248" s="335"/>
      <c r="Z248" s="335" t="str">
        <f t="shared" si="21"/>
        <v/>
      </c>
      <c r="AA248" s="335"/>
      <c r="AB248" s="335"/>
      <c r="AC248" s="335"/>
      <c r="AD248" s="336"/>
      <c r="AE248" s="30"/>
      <c r="AF248" s="30"/>
      <c r="AG248" s="30"/>
      <c r="AH248" s="30"/>
      <c r="AI248" s="30"/>
      <c r="AJ248" s="30"/>
      <c r="AK248" s="30"/>
    </row>
    <row r="249" spans="1:89" s="23" customFormat="1" ht="15.75" customHeight="1" x14ac:dyDescent="0.15">
      <c r="A249" s="109" t="str">
        <f t="shared" si="16"/>
        <v>×</v>
      </c>
      <c r="B249" s="99"/>
      <c r="G249" s="328" t="str">
        <f t="shared" si="17"/>
        <v/>
      </c>
      <c r="H249" s="329"/>
      <c r="I249" s="329"/>
      <c r="J249" s="334" t="str">
        <f t="shared" si="18"/>
        <v/>
      </c>
      <c r="K249" s="330"/>
      <c r="L249" s="330"/>
      <c r="M249" s="330"/>
      <c r="N249" s="330" t="str">
        <f t="shared" si="19"/>
        <v/>
      </c>
      <c r="O249" s="330"/>
      <c r="P249" s="330"/>
      <c r="Q249" s="331"/>
      <c r="R249" s="341">
        <f t="shared" si="22"/>
        <v>1.5</v>
      </c>
      <c r="S249" s="300"/>
      <c r="T249" s="342"/>
      <c r="U249" s="345" t="str">
        <f t="shared" si="20"/>
        <v/>
      </c>
      <c r="V249" s="346"/>
      <c r="W249" s="335"/>
      <c r="X249" s="335"/>
      <c r="Y249" s="335"/>
      <c r="Z249" s="335" t="str">
        <f t="shared" si="21"/>
        <v/>
      </c>
      <c r="AA249" s="335"/>
      <c r="AB249" s="335"/>
      <c r="AC249" s="335"/>
      <c r="AD249" s="336"/>
      <c r="AE249" s="30"/>
      <c r="AF249" s="30"/>
      <c r="AG249" s="30"/>
      <c r="AH249" s="30"/>
      <c r="AI249" s="30"/>
      <c r="AJ249" s="30"/>
      <c r="AK249" s="30"/>
    </row>
    <row r="250" spans="1:89" s="23" customFormat="1" ht="15.75" customHeight="1" x14ac:dyDescent="0.15">
      <c r="A250" s="109" t="str">
        <f t="shared" si="16"/>
        <v>×</v>
      </c>
      <c r="B250" s="99"/>
      <c r="G250" s="328" t="str">
        <f t="shared" si="17"/>
        <v/>
      </c>
      <c r="H250" s="329"/>
      <c r="I250" s="329"/>
      <c r="J250" s="334" t="str">
        <f t="shared" si="18"/>
        <v/>
      </c>
      <c r="K250" s="330"/>
      <c r="L250" s="330"/>
      <c r="M250" s="330"/>
      <c r="N250" s="330" t="str">
        <f t="shared" si="19"/>
        <v/>
      </c>
      <c r="O250" s="330"/>
      <c r="P250" s="330"/>
      <c r="Q250" s="331"/>
      <c r="R250" s="341">
        <f t="shared" si="22"/>
        <v>1.5</v>
      </c>
      <c r="S250" s="300"/>
      <c r="T250" s="342"/>
      <c r="U250" s="345" t="str">
        <f t="shared" si="20"/>
        <v/>
      </c>
      <c r="V250" s="346"/>
      <c r="W250" s="335"/>
      <c r="X250" s="335"/>
      <c r="Y250" s="335"/>
      <c r="Z250" s="335" t="str">
        <f t="shared" si="21"/>
        <v/>
      </c>
      <c r="AA250" s="335"/>
      <c r="AB250" s="335"/>
      <c r="AC250" s="335"/>
      <c r="AD250" s="336"/>
      <c r="AE250" s="30"/>
      <c r="AF250" s="30"/>
      <c r="AG250" s="30"/>
      <c r="AH250" s="30"/>
      <c r="AI250" s="30"/>
      <c r="AJ250" s="30"/>
      <c r="AK250" s="30"/>
    </row>
    <row r="251" spans="1:89" s="23" customFormat="1" ht="15.75" customHeight="1" x14ac:dyDescent="0.15">
      <c r="A251" s="109" t="str">
        <f t="shared" si="16"/>
        <v>×</v>
      </c>
      <c r="B251" s="99"/>
      <c r="G251" s="328" t="str">
        <f t="shared" si="17"/>
        <v/>
      </c>
      <c r="H251" s="329"/>
      <c r="I251" s="329"/>
      <c r="J251" s="334" t="str">
        <f t="shared" si="18"/>
        <v/>
      </c>
      <c r="K251" s="330"/>
      <c r="L251" s="330"/>
      <c r="M251" s="330"/>
      <c r="N251" s="330" t="str">
        <f t="shared" si="19"/>
        <v/>
      </c>
      <c r="O251" s="330"/>
      <c r="P251" s="330"/>
      <c r="Q251" s="331"/>
      <c r="R251" s="341">
        <f t="shared" si="22"/>
        <v>1.5</v>
      </c>
      <c r="S251" s="300"/>
      <c r="T251" s="342"/>
      <c r="U251" s="345" t="str">
        <f t="shared" si="20"/>
        <v/>
      </c>
      <c r="V251" s="346"/>
      <c r="W251" s="335"/>
      <c r="X251" s="335"/>
      <c r="Y251" s="335"/>
      <c r="Z251" s="335" t="str">
        <f t="shared" si="21"/>
        <v/>
      </c>
      <c r="AA251" s="335"/>
      <c r="AB251" s="335"/>
      <c r="AC251" s="335"/>
      <c r="AD251" s="336"/>
      <c r="AE251" s="30"/>
      <c r="AF251" s="30"/>
      <c r="AG251" s="30"/>
      <c r="AH251" s="30"/>
      <c r="AI251" s="30"/>
      <c r="AJ251" s="30"/>
      <c r="AK251" s="30"/>
    </row>
    <row r="252" spans="1:89" s="23" customFormat="1" ht="15.75" customHeight="1" x14ac:dyDescent="0.15">
      <c r="A252" s="109" t="str">
        <f t="shared" si="16"/>
        <v>×</v>
      </c>
      <c r="B252" s="99"/>
      <c r="G252" s="332" t="str">
        <f t="shared" si="17"/>
        <v/>
      </c>
      <c r="H252" s="333"/>
      <c r="I252" s="333"/>
      <c r="J252" s="347" t="str">
        <f t="shared" si="18"/>
        <v/>
      </c>
      <c r="K252" s="339"/>
      <c r="L252" s="339"/>
      <c r="M252" s="339"/>
      <c r="N252" s="339" t="str">
        <f t="shared" si="19"/>
        <v/>
      </c>
      <c r="O252" s="339"/>
      <c r="P252" s="339"/>
      <c r="Q252" s="340"/>
      <c r="R252" s="343">
        <f t="shared" si="22"/>
        <v>1.5</v>
      </c>
      <c r="S252" s="316"/>
      <c r="T252" s="344"/>
      <c r="U252" s="348" t="str">
        <f t="shared" si="20"/>
        <v/>
      </c>
      <c r="V252" s="349"/>
      <c r="W252" s="337"/>
      <c r="X252" s="337"/>
      <c r="Y252" s="337"/>
      <c r="Z252" s="337" t="str">
        <f t="shared" si="21"/>
        <v/>
      </c>
      <c r="AA252" s="337"/>
      <c r="AB252" s="337"/>
      <c r="AC252" s="337"/>
      <c r="AD252" s="338"/>
      <c r="AE252" s="30"/>
      <c r="AF252" s="30"/>
      <c r="AG252" s="30"/>
      <c r="AH252" s="30"/>
      <c r="AI252" s="30"/>
      <c r="AJ252" s="30"/>
      <c r="AK252" s="30"/>
    </row>
    <row r="253" spans="1:89" s="23" customFormat="1" ht="15.75" customHeight="1" x14ac:dyDescent="0.15">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8" t="s">
        <v>74</v>
      </c>
      <c r="H256" s="238"/>
      <c r="I256" s="238"/>
      <c r="J256" s="454" t="s">
        <v>402</v>
      </c>
      <c r="K256" s="239"/>
      <c r="L256" s="239"/>
      <c r="M256" s="239"/>
      <c r="N256" s="238" t="s">
        <v>403</v>
      </c>
      <c r="O256" s="239"/>
      <c r="P256" s="239"/>
      <c r="Q256" s="450"/>
      <c r="R256" s="454" t="s">
        <v>187</v>
      </c>
      <c r="S256" s="238"/>
      <c r="T256" s="476"/>
      <c r="U256" s="385" t="s">
        <v>408</v>
      </c>
      <c r="V256" s="386"/>
      <c r="W256" s="386"/>
      <c r="X256" s="386"/>
      <c r="Y256" s="387"/>
      <c r="Z256" s="276" t="s">
        <v>409</v>
      </c>
      <c r="AA256" s="386"/>
      <c r="AB256" s="386"/>
      <c r="AC256" s="386"/>
      <c r="AD256" s="38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3"/>
      <c r="H257" s="403"/>
      <c r="I257" s="403"/>
      <c r="J257" s="455"/>
      <c r="K257" s="305"/>
      <c r="L257" s="305"/>
      <c r="M257" s="305"/>
      <c r="N257" s="403"/>
      <c r="O257" s="305"/>
      <c r="P257" s="305"/>
      <c r="Q257" s="451"/>
      <c r="R257" s="455"/>
      <c r="S257" s="403"/>
      <c r="T257" s="477"/>
      <c r="U257" s="388"/>
      <c r="V257" s="389"/>
      <c r="W257" s="389"/>
      <c r="X257" s="389"/>
      <c r="Y257" s="390"/>
      <c r="Z257" s="480"/>
      <c r="AA257" s="389"/>
      <c r="AB257" s="389"/>
      <c r="AC257" s="389"/>
      <c r="AD257" s="389"/>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9"/>
      <c r="H258" s="315"/>
      <c r="I258" s="315"/>
      <c r="J258" s="456"/>
      <c r="K258" s="240"/>
      <c r="L258" s="240"/>
      <c r="M258" s="240"/>
      <c r="N258" s="240"/>
      <c r="O258" s="240"/>
      <c r="P258" s="240"/>
      <c r="Q258" s="452"/>
      <c r="R258" s="478"/>
      <c r="S258" s="315"/>
      <c r="T258" s="479"/>
      <c r="U258" s="391"/>
      <c r="V258" s="392"/>
      <c r="W258" s="392"/>
      <c r="X258" s="392"/>
      <c r="Y258" s="350"/>
      <c r="Z258" s="277"/>
      <c r="AA258" s="392"/>
      <c r="AB258" s="392"/>
      <c r="AC258" s="392"/>
      <c r="AD258" s="392"/>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09" t="str">
        <f t="shared" ref="A259:A274" si="23">IF(G259="","×","")</f>
        <v/>
      </c>
      <c r="B259" s="99"/>
      <c r="G259" s="363">
        <f t="shared" ref="G259:G274" si="24">G237</f>
        <v>2</v>
      </c>
      <c r="H259" s="302"/>
      <c r="I259" s="302"/>
      <c r="J259" s="485">
        <f t="shared" ref="J259:J274" si="25">IF(X136="","",X136*AE$193)</f>
        <v>2007.8604</v>
      </c>
      <c r="K259" s="383"/>
      <c r="L259" s="383"/>
      <c r="M259" s="383"/>
      <c r="N259" s="383">
        <f t="shared" ref="N259:N274" si="26">IF(X136="","",X136*AE$194)</f>
        <v>2007.8604</v>
      </c>
      <c r="O259" s="383"/>
      <c r="P259" s="383"/>
      <c r="Q259" s="384"/>
      <c r="R259" s="470">
        <f>S229</f>
        <v>1.5</v>
      </c>
      <c r="S259" s="471"/>
      <c r="T259" s="472"/>
      <c r="U259" s="473">
        <f>IF(J259="","",ROUND(J259*R259,-1))</f>
        <v>3010</v>
      </c>
      <c r="V259" s="474"/>
      <c r="W259" s="475"/>
      <c r="X259" s="475"/>
      <c r="Y259" s="475"/>
      <c r="Z259" s="475">
        <f>IF(N259="","",ROUND(N259*R259,-1))</f>
        <v>3010</v>
      </c>
      <c r="AA259" s="475"/>
      <c r="AB259" s="475"/>
      <c r="AC259" s="475"/>
      <c r="AD259" s="484"/>
      <c r="AI259" s="30"/>
      <c r="AJ259" s="30"/>
      <c r="AK259" s="30"/>
      <c r="AL259" s="30"/>
      <c r="CH259" s="30"/>
      <c r="CI259" s="30"/>
      <c r="CJ259" s="30"/>
      <c r="CK259" s="30"/>
    </row>
    <row r="260" spans="1:89" s="23" customFormat="1" ht="15.75" customHeight="1" x14ac:dyDescent="0.15">
      <c r="A260" s="109" t="str">
        <f t="shared" si="23"/>
        <v/>
      </c>
      <c r="B260" s="99"/>
      <c r="G260" s="328">
        <f t="shared" si="24"/>
        <v>3</v>
      </c>
      <c r="H260" s="329"/>
      <c r="I260" s="329"/>
      <c r="J260" s="334">
        <f t="shared" si="25"/>
        <v>1682.2062000000001</v>
      </c>
      <c r="K260" s="330"/>
      <c r="L260" s="330"/>
      <c r="M260" s="330"/>
      <c r="N260" s="330">
        <f t="shared" si="26"/>
        <v>1682.2062000000001</v>
      </c>
      <c r="O260" s="330"/>
      <c r="P260" s="330"/>
      <c r="Q260" s="331"/>
      <c r="R260" s="341">
        <f>R259</f>
        <v>1.5</v>
      </c>
      <c r="S260" s="300"/>
      <c r="T260" s="342"/>
      <c r="U260" s="345">
        <f t="shared" ref="U260" si="27">IF(J260="","",ROUND(J260*R260,-1))</f>
        <v>2520</v>
      </c>
      <c r="V260" s="346"/>
      <c r="W260" s="335"/>
      <c r="X260" s="335"/>
      <c r="Y260" s="335"/>
      <c r="Z260" s="335">
        <f t="shared" ref="Z260" si="28">IF(N260="","",ROUND(N260*R260,-1))</f>
        <v>2520</v>
      </c>
      <c r="AA260" s="335"/>
      <c r="AB260" s="335"/>
      <c r="AC260" s="335"/>
      <c r="AD260" s="336"/>
      <c r="AI260" s="30"/>
      <c r="AJ260" s="30"/>
      <c r="AK260" s="30"/>
      <c r="AL260" s="30"/>
      <c r="CH260" s="30"/>
      <c r="CI260" s="30"/>
      <c r="CJ260" s="30"/>
      <c r="CK260" s="30"/>
    </row>
    <row r="261" spans="1:89" s="23" customFormat="1" ht="15.75" customHeight="1" x14ac:dyDescent="0.15">
      <c r="A261" s="109" t="str">
        <f t="shared" si="23"/>
        <v/>
      </c>
      <c r="B261" s="99"/>
      <c r="G261" s="328">
        <f t="shared" si="24"/>
        <v>4</v>
      </c>
      <c r="H261" s="329"/>
      <c r="I261" s="329"/>
      <c r="J261" s="334">
        <f t="shared" si="25"/>
        <v>5154.8976000000002</v>
      </c>
      <c r="K261" s="330"/>
      <c r="L261" s="330"/>
      <c r="M261" s="330"/>
      <c r="N261" s="330">
        <f t="shared" si="26"/>
        <v>5154.8976000000002</v>
      </c>
      <c r="O261" s="330"/>
      <c r="P261" s="330"/>
      <c r="Q261" s="331"/>
      <c r="R261" s="341">
        <f t="shared" ref="R261:R274" si="29">R260</f>
        <v>1.5</v>
      </c>
      <c r="S261" s="300"/>
      <c r="T261" s="342"/>
      <c r="U261" s="345">
        <f t="shared" ref="U261:U274" si="30">IF(J261="","",ROUND(J261*R261,-1))</f>
        <v>7730</v>
      </c>
      <c r="V261" s="346"/>
      <c r="W261" s="335"/>
      <c r="X261" s="335"/>
      <c r="Y261" s="335"/>
      <c r="Z261" s="335">
        <f t="shared" ref="Z261:Z274" si="31">IF(N261="","",ROUND(N261*R261,-1))</f>
        <v>7730</v>
      </c>
      <c r="AA261" s="335"/>
      <c r="AB261" s="335"/>
      <c r="AC261" s="335"/>
      <c r="AD261" s="336"/>
      <c r="AH261" s="30"/>
      <c r="AI261" s="30"/>
      <c r="AJ261" s="30"/>
      <c r="AK261" s="30"/>
      <c r="CG261" s="30"/>
      <c r="CH261" s="30"/>
      <c r="CI261" s="30"/>
      <c r="CJ261" s="30"/>
    </row>
    <row r="262" spans="1:89" s="23" customFormat="1" ht="15.75" customHeight="1" x14ac:dyDescent="0.15">
      <c r="A262" s="109" t="str">
        <f t="shared" si="23"/>
        <v/>
      </c>
      <c r="B262" s="99"/>
      <c r="G262" s="328">
        <f t="shared" si="24"/>
        <v>5</v>
      </c>
      <c r="H262" s="329"/>
      <c r="I262" s="329"/>
      <c r="J262" s="334">
        <f t="shared" si="25"/>
        <v>5154.8976000000002</v>
      </c>
      <c r="K262" s="330"/>
      <c r="L262" s="330"/>
      <c r="M262" s="330"/>
      <c r="N262" s="330">
        <f t="shared" si="26"/>
        <v>5154.8976000000002</v>
      </c>
      <c r="O262" s="330"/>
      <c r="P262" s="330"/>
      <c r="Q262" s="331"/>
      <c r="R262" s="341">
        <f t="shared" si="29"/>
        <v>1.5</v>
      </c>
      <c r="S262" s="300"/>
      <c r="T262" s="342"/>
      <c r="U262" s="345">
        <f t="shared" si="30"/>
        <v>7730</v>
      </c>
      <c r="V262" s="346"/>
      <c r="W262" s="335"/>
      <c r="X262" s="335"/>
      <c r="Y262" s="335"/>
      <c r="Z262" s="335">
        <f t="shared" si="31"/>
        <v>7730</v>
      </c>
      <c r="AA262" s="335"/>
      <c r="AB262" s="335"/>
      <c r="AC262" s="335"/>
      <c r="AD262" s="336"/>
      <c r="AH262" s="30"/>
      <c r="AI262" s="30"/>
      <c r="AJ262" s="30"/>
      <c r="AK262" s="30"/>
      <c r="CG262" s="30"/>
      <c r="CH262" s="30"/>
      <c r="CI262" s="30"/>
      <c r="CJ262" s="30"/>
    </row>
    <row r="263" spans="1:89" s="23" customFormat="1" ht="15.75" customHeight="1" x14ac:dyDescent="0.15">
      <c r="A263" s="109" t="str">
        <f t="shared" si="23"/>
        <v/>
      </c>
      <c r="B263" s="99"/>
      <c r="G263" s="328">
        <f t="shared" si="24"/>
        <v>6</v>
      </c>
      <c r="H263" s="329"/>
      <c r="I263" s="329"/>
      <c r="J263" s="334">
        <f t="shared" si="25"/>
        <v>5154.8976000000002</v>
      </c>
      <c r="K263" s="330"/>
      <c r="L263" s="330"/>
      <c r="M263" s="330"/>
      <c r="N263" s="330">
        <f t="shared" si="26"/>
        <v>5154.8976000000002</v>
      </c>
      <c r="O263" s="330"/>
      <c r="P263" s="330"/>
      <c r="Q263" s="331"/>
      <c r="R263" s="341">
        <f t="shared" si="29"/>
        <v>1.5</v>
      </c>
      <c r="S263" s="300"/>
      <c r="T263" s="342"/>
      <c r="U263" s="345">
        <f t="shared" si="30"/>
        <v>7730</v>
      </c>
      <c r="V263" s="346"/>
      <c r="W263" s="335"/>
      <c r="X263" s="335"/>
      <c r="Y263" s="335"/>
      <c r="Z263" s="335">
        <f t="shared" si="31"/>
        <v>7730</v>
      </c>
      <c r="AA263" s="335"/>
      <c r="AB263" s="335"/>
      <c r="AC263" s="335"/>
      <c r="AD263" s="336"/>
      <c r="AH263" s="30"/>
      <c r="AI263" s="30"/>
      <c r="AJ263" s="30"/>
      <c r="AK263" s="30"/>
      <c r="CG263" s="30"/>
      <c r="CH263" s="30"/>
      <c r="CI263" s="30"/>
      <c r="CJ263" s="30"/>
    </row>
    <row r="264" spans="1:89" s="23" customFormat="1" ht="15.75" customHeight="1" x14ac:dyDescent="0.15">
      <c r="A264" s="109" t="str">
        <f t="shared" si="23"/>
        <v/>
      </c>
      <c r="B264" s="99"/>
      <c r="G264" s="328">
        <f t="shared" si="24"/>
        <v>7</v>
      </c>
      <c r="H264" s="329"/>
      <c r="I264" s="329"/>
      <c r="J264" s="334">
        <f t="shared" si="25"/>
        <v>33914.208599999998</v>
      </c>
      <c r="K264" s="330"/>
      <c r="L264" s="330"/>
      <c r="M264" s="330"/>
      <c r="N264" s="330">
        <f t="shared" si="26"/>
        <v>33914.208599999998</v>
      </c>
      <c r="O264" s="330"/>
      <c r="P264" s="330"/>
      <c r="Q264" s="331"/>
      <c r="R264" s="341">
        <f t="shared" si="29"/>
        <v>1.5</v>
      </c>
      <c r="S264" s="300"/>
      <c r="T264" s="342"/>
      <c r="U264" s="345">
        <f t="shared" si="30"/>
        <v>50870</v>
      </c>
      <c r="V264" s="346"/>
      <c r="W264" s="335"/>
      <c r="X264" s="335"/>
      <c r="Y264" s="335"/>
      <c r="Z264" s="335">
        <f t="shared" si="31"/>
        <v>50870</v>
      </c>
      <c r="AA264" s="335"/>
      <c r="AB264" s="335"/>
      <c r="AC264" s="335"/>
      <c r="AD264" s="336"/>
      <c r="AH264" s="30"/>
      <c r="AI264" s="30"/>
      <c r="AJ264" s="30"/>
      <c r="AK264" s="30"/>
      <c r="CG264" s="30"/>
      <c r="CH264" s="30"/>
      <c r="CI264" s="30"/>
      <c r="CJ264" s="30"/>
    </row>
    <row r="265" spans="1:89" s="23" customFormat="1" ht="15.75" customHeight="1" x14ac:dyDescent="0.15">
      <c r="A265" s="109" t="str">
        <f t="shared" si="23"/>
        <v/>
      </c>
      <c r="B265" s="99"/>
      <c r="G265" s="328">
        <f t="shared" si="24"/>
        <v>8</v>
      </c>
      <c r="H265" s="329"/>
      <c r="I265" s="329"/>
      <c r="J265" s="334">
        <f t="shared" si="25"/>
        <v>16116.001200000001</v>
      </c>
      <c r="K265" s="330"/>
      <c r="L265" s="330"/>
      <c r="M265" s="330"/>
      <c r="N265" s="330">
        <f t="shared" si="26"/>
        <v>16116.001200000001</v>
      </c>
      <c r="O265" s="330"/>
      <c r="P265" s="330"/>
      <c r="Q265" s="331"/>
      <c r="R265" s="341">
        <f t="shared" si="29"/>
        <v>1.5</v>
      </c>
      <c r="S265" s="300"/>
      <c r="T265" s="342"/>
      <c r="U265" s="345">
        <f t="shared" si="30"/>
        <v>24170</v>
      </c>
      <c r="V265" s="346"/>
      <c r="W265" s="335"/>
      <c r="X265" s="335"/>
      <c r="Y265" s="335"/>
      <c r="Z265" s="335">
        <f t="shared" si="31"/>
        <v>24170</v>
      </c>
      <c r="AA265" s="335"/>
      <c r="AB265" s="335"/>
      <c r="AC265" s="335"/>
      <c r="AD265" s="336"/>
      <c r="AH265" s="30"/>
      <c r="AI265" s="30"/>
      <c r="AJ265" s="30"/>
      <c r="AK265" s="30"/>
      <c r="CG265" s="30"/>
      <c r="CH265" s="30"/>
      <c r="CI265" s="30"/>
      <c r="CJ265" s="30"/>
    </row>
    <row r="266" spans="1:89" s="23" customFormat="1" ht="15.75" customHeight="1" x14ac:dyDescent="0.15">
      <c r="A266" s="109" t="str">
        <f t="shared" si="23"/>
        <v/>
      </c>
      <c r="B266" s="99"/>
      <c r="G266" s="328">
        <f t="shared" si="24"/>
        <v>9</v>
      </c>
      <c r="H266" s="329"/>
      <c r="I266" s="329"/>
      <c r="J266" s="334">
        <f t="shared" si="25"/>
        <v>26263.173600000002</v>
      </c>
      <c r="K266" s="330"/>
      <c r="L266" s="330"/>
      <c r="M266" s="330"/>
      <c r="N266" s="330">
        <f t="shared" si="26"/>
        <v>26263.173600000002</v>
      </c>
      <c r="O266" s="330"/>
      <c r="P266" s="330"/>
      <c r="Q266" s="331"/>
      <c r="R266" s="341">
        <f t="shared" si="29"/>
        <v>1.5</v>
      </c>
      <c r="S266" s="300"/>
      <c r="T266" s="342"/>
      <c r="U266" s="345">
        <f t="shared" si="30"/>
        <v>39390</v>
      </c>
      <c r="V266" s="346"/>
      <c r="W266" s="335"/>
      <c r="X266" s="335"/>
      <c r="Y266" s="335"/>
      <c r="Z266" s="335">
        <f t="shared" si="31"/>
        <v>39390</v>
      </c>
      <c r="AA266" s="335"/>
      <c r="AB266" s="335"/>
      <c r="AC266" s="335"/>
      <c r="AD266" s="336"/>
      <c r="AH266" s="30"/>
      <c r="AI266" s="30"/>
      <c r="AJ266" s="30"/>
      <c r="AK266" s="30"/>
      <c r="CG266" s="30"/>
      <c r="CH266" s="30"/>
      <c r="CI266" s="30"/>
      <c r="CJ266" s="30"/>
    </row>
    <row r="267" spans="1:89" s="23" customFormat="1" ht="15.75" customHeight="1" x14ac:dyDescent="0.15">
      <c r="A267" s="109" t="str">
        <f t="shared" si="23"/>
        <v/>
      </c>
      <c r="B267" s="99"/>
      <c r="G267" s="328">
        <f t="shared" si="24"/>
        <v>10</v>
      </c>
      <c r="H267" s="329"/>
      <c r="I267" s="329"/>
      <c r="J267" s="334">
        <f t="shared" si="25"/>
        <v>18883.449000000001</v>
      </c>
      <c r="K267" s="330"/>
      <c r="L267" s="330"/>
      <c r="M267" s="330"/>
      <c r="N267" s="330">
        <f t="shared" si="26"/>
        <v>18883.449000000001</v>
      </c>
      <c r="O267" s="330"/>
      <c r="P267" s="330"/>
      <c r="Q267" s="331"/>
      <c r="R267" s="341">
        <f t="shared" si="29"/>
        <v>1.5</v>
      </c>
      <c r="S267" s="300"/>
      <c r="T267" s="342"/>
      <c r="U267" s="345">
        <f t="shared" si="30"/>
        <v>28330</v>
      </c>
      <c r="V267" s="346"/>
      <c r="W267" s="335"/>
      <c r="X267" s="335"/>
      <c r="Y267" s="335"/>
      <c r="Z267" s="335">
        <f t="shared" si="31"/>
        <v>28330</v>
      </c>
      <c r="AA267" s="335"/>
      <c r="AB267" s="335"/>
      <c r="AC267" s="335"/>
      <c r="AD267" s="336"/>
      <c r="AH267" s="30"/>
      <c r="AI267" s="30"/>
      <c r="AJ267" s="30"/>
      <c r="AK267" s="30"/>
      <c r="CG267" s="30"/>
      <c r="CH267" s="30"/>
      <c r="CI267" s="30"/>
      <c r="CJ267" s="30"/>
    </row>
    <row r="268" spans="1:89" s="23" customFormat="1" ht="15.75" customHeight="1" x14ac:dyDescent="0.15">
      <c r="A268" s="109" t="str">
        <f t="shared" si="23"/>
        <v/>
      </c>
      <c r="B268" s="99"/>
      <c r="G268" s="328">
        <f t="shared" si="24"/>
        <v>11</v>
      </c>
      <c r="H268" s="329"/>
      <c r="I268" s="329"/>
      <c r="J268" s="334">
        <f t="shared" si="25"/>
        <v>26263.173600000002</v>
      </c>
      <c r="K268" s="330"/>
      <c r="L268" s="330"/>
      <c r="M268" s="330"/>
      <c r="N268" s="330">
        <f t="shared" si="26"/>
        <v>26263.173600000002</v>
      </c>
      <c r="O268" s="330"/>
      <c r="P268" s="330"/>
      <c r="Q268" s="331"/>
      <c r="R268" s="341">
        <f t="shared" si="29"/>
        <v>1.5</v>
      </c>
      <c r="S268" s="300"/>
      <c r="T268" s="342"/>
      <c r="U268" s="345">
        <f t="shared" si="30"/>
        <v>39390</v>
      </c>
      <c r="V268" s="346"/>
      <c r="W268" s="335"/>
      <c r="X268" s="335"/>
      <c r="Y268" s="335"/>
      <c r="Z268" s="335">
        <f t="shared" si="31"/>
        <v>39390</v>
      </c>
      <c r="AA268" s="335"/>
      <c r="AB268" s="335"/>
      <c r="AC268" s="335"/>
      <c r="AD268" s="336"/>
      <c r="AH268" s="30"/>
      <c r="AI268" s="30"/>
      <c r="AJ268" s="30"/>
      <c r="AK268" s="30"/>
      <c r="CG268" s="30"/>
      <c r="CH268" s="30"/>
      <c r="CI268" s="30"/>
      <c r="CJ268" s="30"/>
    </row>
    <row r="269" spans="1:89" s="23" customFormat="1" ht="15.75" customHeight="1" x14ac:dyDescent="0.15">
      <c r="A269" s="109" t="str">
        <f t="shared" si="23"/>
        <v/>
      </c>
      <c r="B269" s="99"/>
      <c r="G269" s="328">
        <f t="shared" si="24"/>
        <v>12</v>
      </c>
      <c r="H269" s="329"/>
      <c r="I269" s="329"/>
      <c r="J269" s="334">
        <f t="shared" si="25"/>
        <v>17798.207399999999</v>
      </c>
      <c r="K269" s="330"/>
      <c r="L269" s="330"/>
      <c r="M269" s="330"/>
      <c r="N269" s="330">
        <f t="shared" si="26"/>
        <v>17798.207399999999</v>
      </c>
      <c r="O269" s="330"/>
      <c r="P269" s="330"/>
      <c r="Q269" s="331"/>
      <c r="R269" s="341">
        <f t="shared" si="29"/>
        <v>1.5</v>
      </c>
      <c r="S269" s="300"/>
      <c r="T269" s="342"/>
      <c r="U269" s="345">
        <f t="shared" si="30"/>
        <v>26700</v>
      </c>
      <c r="V269" s="346"/>
      <c r="W269" s="335"/>
      <c r="X269" s="335"/>
      <c r="Y269" s="335"/>
      <c r="Z269" s="335">
        <f t="shared" si="31"/>
        <v>26700</v>
      </c>
      <c r="AA269" s="335"/>
      <c r="AB269" s="335"/>
      <c r="AC269" s="335"/>
      <c r="AD269" s="336"/>
      <c r="AH269" s="30"/>
      <c r="AI269" s="30"/>
      <c r="AJ269" s="30"/>
      <c r="AK269" s="30"/>
      <c r="CG269" s="30"/>
      <c r="CH269" s="30"/>
      <c r="CI269" s="30"/>
      <c r="CJ269" s="30"/>
    </row>
    <row r="270" spans="1:89" s="23" customFormat="1" ht="15.75" customHeight="1" x14ac:dyDescent="0.15">
      <c r="A270" s="109" t="str">
        <f t="shared" si="23"/>
        <v>×</v>
      </c>
      <c r="B270" s="99"/>
      <c r="G270" s="328" t="str">
        <f t="shared" si="24"/>
        <v/>
      </c>
      <c r="H270" s="329"/>
      <c r="I270" s="329"/>
      <c r="J270" s="334" t="str">
        <f t="shared" si="25"/>
        <v/>
      </c>
      <c r="K270" s="330"/>
      <c r="L270" s="330"/>
      <c r="M270" s="330"/>
      <c r="N270" s="330" t="str">
        <f t="shared" si="26"/>
        <v/>
      </c>
      <c r="O270" s="330"/>
      <c r="P270" s="330"/>
      <c r="Q270" s="331"/>
      <c r="R270" s="341">
        <f t="shared" si="29"/>
        <v>1.5</v>
      </c>
      <c r="S270" s="300"/>
      <c r="T270" s="342"/>
      <c r="U270" s="345" t="str">
        <f t="shared" si="30"/>
        <v/>
      </c>
      <c r="V270" s="346"/>
      <c r="W270" s="335"/>
      <c r="X270" s="335"/>
      <c r="Y270" s="335"/>
      <c r="Z270" s="335" t="str">
        <f t="shared" si="31"/>
        <v/>
      </c>
      <c r="AA270" s="335"/>
      <c r="AB270" s="335"/>
      <c r="AC270" s="335"/>
      <c r="AD270" s="336"/>
      <c r="AH270" s="30"/>
      <c r="AI270" s="30"/>
      <c r="AJ270" s="30"/>
      <c r="AK270" s="30"/>
      <c r="CG270" s="30"/>
      <c r="CH270" s="30"/>
      <c r="CI270" s="30"/>
      <c r="CJ270" s="30"/>
    </row>
    <row r="271" spans="1:89" s="23" customFormat="1" ht="15.75" customHeight="1" x14ac:dyDescent="0.15">
      <c r="A271" s="109" t="str">
        <f t="shared" si="23"/>
        <v>×</v>
      </c>
      <c r="B271" s="99"/>
      <c r="G271" s="328" t="str">
        <f t="shared" si="24"/>
        <v/>
      </c>
      <c r="H271" s="329"/>
      <c r="I271" s="329"/>
      <c r="J271" s="334" t="str">
        <f t="shared" si="25"/>
        <v/>
      </c>
      <c r="K271" s="330"/>
      <c r="L271" s="330"/>
      <c r="M271" s="330"/>
      <c r="N271" s="330" t="str">
        <f t="shared" si="26"/>
        <v/>
      </c>
      <c r="O271" s="330"/>
      <c r="P271" s="330"/>
      <c r="Q271" s="331"/>
      <c r="R271" s="341">
        <f t="shared" si="29"/>
        <v>1.5</v>
      </c>
      <c r="S271" s="300"/>
      <c r="T271" s="342"/>
      <c r="U271" s="345" t="str">
        <f t="shared" si="30"/>
        <v/>
      </c>
      <c r="V271" s="346"/>
      <c r="W271" s="335"/>
      <c r="X271" s="335"/>
      <c r="Y271" s="335"/>
      <c r="Z271" s="335" t="str">
        <f t="shared" si="31"/>
        <v/>
      </c>
      <c r="AA271" s="335"/>
      <c r="AB271" s="335"/>
      <c r="AC271" s="335"/>
      <c r="AD271" s="336"/>
      <c r="AH271" s="30"/>
      <c r="AI271" s="30"/>
      <c r="AJ271" s="30"/>
      <c r="AK271" s="30"/>
      <c r="CG271" s="30"/>
      <c r="CH271" s="30"/>
      <c r="CI271" s="30"/>
      <c r="CJ271" s="30"/>
    </row>
    <row r="272" spans="1:89" s="23" customFormat="1" ht="15.75" customHeight="1" x14ac:dyDescent="0.15">
      <c r="A272" s="109" t="str">
        <f t="shared" si="23"/>
        <v>×</v>
      </c>
      <c r="B272" s="99"/>
      <c r="G272" s="328" t="str">
        <f t="shared" si="24"/>
        <v/>
      </c>
      <c r="H272" s="329"/>
      <c r="I272" s="329"/>
      <c r="J272" s="334" t="str">
        <f t="shared" si="25"/>
        <v/>
      </c>
      <c r="K272" s="330"/>
      <c r="L272" s="330"/>
      <c r="M272" s="330"/>
      <c r="N272" s="330" t="str">
        <f t="shared" si="26"/>
        <v/>
      </c>
      <c r="O272" s="330"/>
      <c r="P272" s="330"/>
      <c r="Q272" s="331"/>
      <c r="R272" s="341">
        <f t="shared" si="29"/>
        <v>1.5</v>
      </c>
      <c r="S272" s="300"/>
      <c r="T272" s="342"/>
      <c r="U272" s="345" t="str">
        <f t="shared" si="30"/>
        <v/>
      </c>
      <c r="V272" s="346"/>
      <c r="W272" s="335"/>
      <c r="X272" s="335"/>
      <c r="Y272" s="335"/>
      <c r="Z272" s="335" t="str">
        <f t="shared" si="31"/>
        <v/>
      </c>
      <c r="AA272" s="335"/>
      <c r="AB272" s="335"/>
      <c r="AC272" s="335"/>
      <c r="AD272" s="336"/>
      <c r="AH272" s="30"/>
      <c r="AI272" s="30"/>
      <c r="AJ272" s="30"/>
      <c r="AK272" s="30"/>
      <c r="CG272" s="30"/>
      <c r="CH272" s="30"/>
      <c r="CI272" s="30"/>
      <c r="CJ272" s="30"/>
    </row>
    <row r="273" spans="1:88" s="23" customFormat="1" ht="15.75" customHeight="1" x14ac:dyDescent="0.15">
      <c r="A273" s="109" t="str">
        <f t="shared" si="23"/>
        <v>×</v>
      </c>
      <c r="B273" s="99"/>
      <c r="G273" s="328" t="str">
        <f t="shared" si="24"/>
        <v/>
      </c>
      <c r="H273" s="329"/>
      <c r="I273" s="329"/>
      <c r="J273" s="334" t="str">
        <f t="shared" si="25"/>
        <v/>
      </c>
      <c r="K273" s="330"/>
      <c r="L273" s="330"/>
      <c r="M273" s="330"/>
      <c r="N273" s="330" t="str">
        <f t="shared" si="26"/>
        <v/>
      </c>
      <c r="O273" s="330"/>
      <c r="P273" s="330"/>
      <c r="Q273" s="331"/>
      <c r="R273" s="341">
        <f t="shared" si="29"/>
        <v>1.5</v>
      </c>
      <c r="S273" s="300"/>
      <c r="T273" s="342"/>
      <c r="U273" s="345" t="str">
        <f t="shared" si="30"/>
        <v/>
      </c>
      <c r="V273" s="346"/>
      <c r="W273" s="335"/>
      <c r="X273" s="335"/>
      <c r="Y273" s="335"/>
      <c r="Z273" s="335" t="str">
        <f t="shared" si="31"/>
        <v/>
      </c>
      <c r="AA273" s="335"/>
      <c r="AB273" s="335"/>
      <c r="AC273" s="335"/>
      <c r="AD273" s="336"/>
      <c r="AH273" s="30"/>
      <c r="AI273" s="30"/>
      <c r="AJ273" s="30"/>
      <c r="AK273" s="30"/>
      <c r="CG273" s="30"/>
      <c r="CH273" s="30"/>
      <c r="CI273" s="30"/>
      <c r="CJ273" s="30"/>
    </row>
    <row r="274" spans="1:88" s="23" customFormat="1" ht="15.75" customHeight="1" x14ac:dyDescent="0.15">
      <c r="A274" s="110" t="str">
        <f t="shared" si="23"/>
        <v>×</v>
      </c>
      <c r="B274" s="99"/>
      <c r="G274" s="332" t="str">
        <f t="shared" si="24"/>
        <v/>
      </c>
      <c r="H274" s="333"/>
      <c r="I274" s="333"/>
      <c r="J274" s="347" t="str">
        <f t="shared" si="25"/>
        <v/>
      </c>
      <c r="K274" s="339"/>
      <c r="L274" s="339"/>
      <c r="M274" s="339"/>
      <c r="N274" s="339" t="str">
        <f t="shared" si="26"/>
        <v/>
      </c>
      <c r="O274" s="339"/>
      <c r="P274" s="339"/>
      <c r="Q274" s="340"/>
      <c r="R274" s="343">
        <f t="shared" si="29"/>
        <v>1.5</v>
      </c>
      <c r="S274" s="316"/>
      <c r="T274" s="344"/>
      <c r="U274" s="348" t="str">
        <f t="shared" si="30"/>
        <v/>
      </c>
      <c r="V274" s="349"/>
      <c r="W274" s="337"/>
      <c r="X274" s="337"/>
      <c r="Y274" s="337"/>
      <c r="Z274" s="337" t="str">
        <f t="shared" si="31"/>
        <v/>
      </c>
      <c r="AA274" s="337"/>
      <c r="AB274" s="337"/>
      <c r="AC274" s="337"/>
      <c r="AD274" s="338"/>
      <c r="AH274" s="30"/>
      <c r="AI274" s="30"/>
      <c r="AJ274" s="30"/>
      <c r="AK274" s="30"/>
      <c r="CG274" s="30"/>
      <c r="CH274" s="30"/>
      <c r="CI274" s="30"/>
      <c r="CJ274" s="30"/>
    </row>
    <row r="275" spans="1:88" s="23" customFormat="1" ht="15.75" customHeight="1" x14ac:dyDescent="0.15">
      <c r="A275" s="113" t="str">
        <f t="shared" ref="A275:A280" si="32">IF(液状化L1の有無="","","×")</f>
        <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32"/>
        <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customHeight="1" x14ac:dyDescent="0.15">
      <c r="A277" s="113" t="str">
        <f t="shared" si="32"/>
        <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32"/>
        <v/>
      </c>
      <c r="B278" s="99"/>
      <c r="G278" s="358" t="s">
        <v>74</v>
      </c>
      <c r="H278" s="358"/>
      <c r="I278" s="238"/>
      <c r="J278" s="238" t="s">
        <v>411</v>
      </c>
      <c r="K278" s="238"/>
      <c r="L278" s="238"/>
      <c r="M278" s="238"/>
      <c r="N278" s="238" t="s">
        <v>410</v>
      </c>
      <c r="O278" s="238"/>
      <c r="P278" s="238"/>
      <c r="Q278" s="457"/>
      <c r="R278" s="486" t="s">
        <v>381</v>
      </c>
      <c r="S278" s="239"/>
      <c r="T278" s="239"/>
      <c r="U278" s="239"/>
      <c r="V278" s="239"/>
      <c r="W278" s="239"/>
      <c r="X278" s="239"/>
      <c r="Y278" s="239"/>
      <c r="Z278" s="239"/>
      <c r="AA278" s="239"/>
      <c r="AB278" s="239"/>
      <c r="AC278" s="239"/>
      <c r="AD278" s="239"/>
      <c r="AE278" s="290"/>
    </row>
    <row r="279" spans="1:88" s="23" customFormat="1" ht="15.75" customHeight="1" x14ac:dyDescent="0.15">
      <c r="A279" s="113" t="str">
        <f t="shared" si="32"/>
        <v/>
      </c>
      <c r="B279" s="99"/>
      <c r="G279" s="453"/>
      <c r="H279" s="453"/>
      <c r="I279" s="403"/>
      <c r="J279" s="403"/>
      <c r="K279" s="403"/>
      <c r="L279" s="403"/>
      <c r="M279" s="403"/>
      <c r="N279" s="403"/>
      <c r="O279" s="403"/>
      <c r="P279" s="403"/>
      <c r="Q279" s="458"/>
      <c r="R279" s="455" t="s">
        <v>412</v>
      </c>
      <c r="S279" s="403"/>
      <c r="T279" s="403"/>
      <c r="U279" s="403"/>
      <c r="V279" s="403" t="s">
        <v>408</v>
      </c>
      <c r="W279" s="403"/>
      <c r="X279" s="403"/>
      <c r="Y279" s="403"/>
      <c r="Z279" s="403"/>
      <c r="AA279" s="403" t="s">
        <v>409</v>
      </c>
      <c r="AB279" s="403"/>
      <c r="AC279" s="403"/>
      <c r="AD279" s="403"/>
      <c r="AE279" s="458"/>
    </row>
    <row r="280" spans="1:88" s="23" customFormat="1" ht="15.75" customHeight="1" x14ac:dyDescent="0.15">
      <c r="A280" s="113" t="str">
        <f t="shared" si="32"/>
        <v/>
      </c>
      <c r="B280" s="99"/>
      <c r="G280" s="359"/>
      <c r="H280" s="359"/>
      <c r="I280" s="315"/>
      <c r="J280" s="315"/>
      <c r="K280" s="315"/>
      <c r="L280" s="315"/>
      <c r="M280" s="315"/>
      <c r="N280" s="315"/>
      <c r="O280" s="315"/>
      <c r="P280" s="315"/>
      <c r="Q280" s="459"/>
      <c r="R280" s="478"/>
      <c r="S280" s="315"/>
      <c r="T280" s="315"/>
      <c r="U280" s="315"/>
      <c r="V280" s="315"/>
      <c r="W280" s="315"/>
      <c r="X280" s="315"/>
      <c r="Y280" s="315"/>
      <c r="Z280" s="315"/>
      <c r="AA280" s="315"/>
      <c r="AB280" s="315"/>
      <c r="AC280" s="315"/>
      <c r="AD280" s="315"/>
      <c r="AE280" s="459"/>
    </row>
    <row r="281" spans="1:88" s="23" customFormat="1" ht="15.75" customHeight="1" x14ac:dyDescent="0.15">
      <c r="A281" s="113" t="str">
        <f t="shared" ref="A281:A296" si="33">IF(液状化L1の有無="",IF(G281="","×",""),"×")</f>
        <v/>
      </c>
      <c r="B281" s="99"/>
      <c r="C281" s="22"/>
      <c r="G281" s="353">
        <f t="shared" ref="G281:G296" si="34">G259</f>
        <v>2</v>
      </c>
      <c r="H281" s="353"/>
      <c r="I281" s="304"/>
      <c r="J281" s="356">
        <f t="shared" ref="J281:J296" si="35">U259</f>
        <v>3010</v>
      </c>
      <c r="K281" s="356"/>
      <c r="L281" s="356"/>
      <c r="M281" s="356"/>
      <c r="N281" s="356">
        <f t="shared" ref="N281:N296" si="36">Z259</f>
        <v>3010</v>
      </c>
      <c r="O281" s="356"/>
      <c r="P281" s="356"/>
      <c r="Q281" s="462"/>
      <c r="R281" s="463">
        <v>1</v>
      </c>
      <c r="S281" s="464"/>
      <c r="T281" s="464"/>
      <c r="U281" s="464"/>
      <c r="V281" s="356">
        <f t="shared" ref="V281:V296" si="37">IF(J281="","",ROUND(J281*R281,-1))</f>
        <v>3010</v>
      </c>
      <c r="W281" s="356"/>
      <c r="X281" s="356"/>
      <c r="Y281" s="356"/>
      <c r="Z281" s="356"/>
      <c r="AA281" s="356">
        <f t="shared" ref="AA281:AA296" si="38">IF(N281="","",ROUND(N281*R281,-1))</f>
        <v>3010</v>
      </c>
      <c r="AB281" s="356"/>
      <c r="AC281" s="356"/>
      <c r="AD281" s="356"/>
      <c r="AE281" s="462"/>
    </row>
    <row r="282" spans="1:88" s="23" customFormat="1" ht="15.75" customHeight="1" x14ac:dyDescent="0.15">
      <c r="A282" s="113" t="str">
        <f t="shared" si="33"/>
        <v/>
      </c>
      <c r="B282" s="99"/>
      <c r="C282" s="22"/>
      <c r="G282" s="328">
        <f t="shared" si="34"/>
        <v>3</v>
      </c>
      <c r="H282" s="328"/>
      <c r="I282" s="329"/>
      <c r="J282" s="330">
        <f t="shared" si="35"/>
        <v>2520</v>
      </c>
      <c r="K282" s="330"/>
      <c r="L282" s="330"/>
      <c r="M282" s="330"/>
      <c r="N282" s="330">
        <f t="shared" si="36"/>
        <v>2520</v>
      </c>
      <c r="O282" s="330"/>
      <c r="P282" s="330"/>
      <c r="Q282" s="449"/>
      <c r="R282" s="460">
        <v>1</v>
      </c>
      <c r="S282" s="461"/>
      <c r="T282" s="461"/>
      <c r="U282" s="461"/>
      <c r="V282" s="330">
        <f t="shared" si="37"/>
        <v>2520</v>
      </c>
      <c r="W282" s="330"/>
      <c r="X282" s="330"/>
      <c r="Y282" s="330"/>
      <c r="Z282" s="330"/>
      <c r="AA282" s="330">
        <f t="shared" si="38"/>
        <v>2520</v>
      </c>
      <c r="AB282" s="330"/>
      <c r="AC282" s="330"/>
      <c r="AD282" s="330"/>
      <c r="AE282" s="449"/>
    </row>
    <row r="283" spans="1:88" s="23" customFormat="1" ht="15.75" customHeight="1" x14ac:dyDescent="0.15">
      <c r="A283" s="113" t="str">
        <f t="shared" si="33"/>
        <v/>
      </c>
      <c r="B283" s="99"/>
      <c r="C283" s="22"/>
      <c r="G283" s="328">
        <f t="shared" si="34"/>
        <v>4</v>
      </c>
      <c r="H283" s="328"/>
      <c r="I283" s="329"/>
      <c r="J283" s="330">
        <f t="shared" si="35"/>
        <v>7730</v>
      </c>
      <c r="K283" s="330"/>
      <c r="L283" s="330"/>
      <c r="M283" s="330"/>
      <c r="N283" s="330">
        <f t="shared" si="36"/>
        <v>7730</v>
      </c>
      <c r="O283" s="330"/>
      <c r="P283" s="330"/>
      <c r="Q283" s="449"/>
      <c r="R283" s="460">
        <v>1</v>
      </c>
      <c r="S283" s="461"/>
      <c r="T283" s="461"/>
      <c r="U283" s="461"/>
      <c r="V283" s="330">
        <f t="shared" si="37"/>
        <v>7730</v>
      </c>
      <c r="W283" s="330"/>
      <c r="X283" s="330"/>
      <c r="Y283" s="330"/>
      <c r="Z283" s="330"/>
      <c r="AA283" s="330">
        <f t="shared" si="38"/>
        <v>7730</v>
      </c>
      <c r="AB283" s="330"/>
      <c r="AC283" s="330"/>
      <c r="AD283" s="330"/>
      <c r="AE283" s="449"/>
    </row>
    <row r="284" spans="1:88" s="23" customFormat="1" ht="15.75" customHeight="1" x14ac:dyDescent="0.15">
      <c r="A284" s="113" t="str">
        <f t="shared" si="33"/>
        <v/>
      </c>
      <c r="B284" s="99"/>
      <c r="C284" s="22"/>
      <c r="G284" s="328">
        <f t="shared" si="34"/>
        <v>5</v>
      </c>
      <c r="H284" s="328"/>
      <c r="I284" s="329"/>
      <c r="J284" s="330">
        <f t="shared" si="35"/>
        <v>7730</v>
      </c>
      <c r="K284" s="330"/>
      <c r="L284" s="330"/>
      <c r="M284" s="330"/>
      <c r="N284" s="330">
        <f t="shared" si="36"/>
        <v>7730</v>
      </c>
      <c r="O284" s="330"/>
      <c r="P284" s="330"/>
      <c r="Q284" s="449"/>
      <c r="R284" s="460">
        <v>1</v>
      </c>
      <c r="S284" s="461"/>
      <c r="T284" s="461"/>
      <c r="U284" s="461"/>
      <c r="V284" s="330">
        <f t="shared" si="37"/>
        <v>7730</v>
      </c>
      <c r="W284" s="330"/>
      <c r="X284" s="330"/>
      <c r="Y284" s="330"/>
      <c r="Z284" s="330"/>
      <c r="AA284" s="330">
        <f t="shared" si="38"/>
        <v>7730</v>
      </c>
      <c r="AB284" s="330"/>
      <c r="AC284" s="330"/>
      <c r="AD284" s="330"/>
      <c r="AE284" s="449"/>
    </row>
    <row r="285" spans="1:88" s="23" customFormat="1" ht="15.75" customHeight="1" x14ac:dyDescent="0.15">
      <c r="A285" s="113" t="str">
        <f t="shared" si="33"/>
        <v/>
      </c>
      <c r="B285" s="99"/>
      <c r="C285" s="22"/>
      <c r="G285" s="328">
        <f t="shared" si="34"/>
        <v>6</v>
      </c>
      <c r="H285" s="328"/>
      <c r="I285" s="329"/>
      <c r="J285" s="330">
        <f t="shared" si="35"/>
        <v>7730</v>
      </c>
      <c r="K285" s="330"/>
      <c r="L285" s="330"/>
      <c r="M285" s="330"/>
      <c r="N285" s="330">
        <f t="shared" si="36"/>
        <v>7730</v>
      </c>
      <c r="O285" s="330"/>
      <c r="P285" s="330"/>
      <c r="Q285" s="449"/>
      <c r="R285" s="460">
        <v>1</v>
      </c>
      <c r="S285" s="461"/>
      <c r="T285" s="461"/>
      <c r="U285" s="461"/>
      <c r="V285" s="330">
        <f t="shared" si="37"/>
        <v>7730</v>
      </c>
      <c r="W285" s="330"/>
      <c r="X285" s="330"/>
      <c r="Y285" s="330"/>
      <c r="Z285" s="330"/>
      <c r="AA285" s="330">
        <f t="shared" si="38"/>
        <v>7730</v>
      </c>
      <c r="AB285" s="330"/>
      <c r="AC285" s="330"/>
      <c r="AD285" s="330"/>
      <c r="AE285" s="449"/>
    </row>
    <row r="286" spans="1:88" s="23" customFormat="1" ht="15.75" customHeight="1" x14ac:dyDescent="0.15">
      <c r="A286" s="113" t="str">
        <f t="shared" si="33"/>
        <v/>
      </c>
      <c r="B286" s="99"/>
      <c r="C286" s="22"/>
      <c r="G286" s="328">
        <f t="shared" si="34"/>
        <v>7</v>
      </c>
      <c r="H286" s="328"/>
      <c r="I286" s="329"/>
      <c r="J286" s="330">
        <f t="shared" si="35"/>
        <v>50870</v>
      </c>
      <c r="K286" s="330"/>
      <c r="L286" s="330"/>
      <c r="M286" s="330"/>
      <c r="N286" s="330">
        <f t="shared" si="36"/>
        <v>50870</v>
      </c>
      <c r="O286" s="330"/>
      <c r="P286" s="330"/>
      <c r="Q286" s="449"/>
      <c r="R286" s="460">
        <v>0.72100001573562622</v>
      </c>
      <c r="S286" s="461"/>
      <c r="T286" s="461"/>
      <c r="U286" s="461"/>
      <c r="V286" s="330">
        <f t="shared" si="37"/>
        <v>36680</v>
      </c>
      <c r="W286" s="330"/>
      <c r="X286" s="330"/>
      <c r="Y286" s="330"/>
      <c r="Z286" s="330"/>
      <c r="AA286" s="330">
        <f t="shared" si="38"/>
        <v>36680</v>
      </c>
      <c r="AB286" s="330"/>
      <c r="AC286" s="330"/>
      <c r="AD286" s="330"/>
      <c r="AE286" s="449"/>
    </row>
    <row r="287" spans="1:88" s="23" customFormat="1" ht="15.75" customHeight="1" x14ac:dyDescent="0.15">
      <c r="A287" s="113" t="str">
        <f t="shared" si="33"/>
        <v/>
      </c>
      <c r="B287" s="99"/>
      <c r="C287" s="22"/>
      <c r="G287" s="328">
        <f t="shared" si="34"/>
        <v>8</v>
      </c>
      <c r="H287" s="328"/>
      <c r="I287" s="329"/>
      <c r="J287" s="330">
        <f t="shared" si="35"/>
        <v>24170</v>
      </c>
      <c r="K287" s="330"/>
      <c r="L287" s="330"/>
      <c r="M287" s="330"/>
      <c r="N287" s="330">
        <f t="shared" si="36"/>
        <v>24170</v>
      </c>
      <c r="O287" s="330"/>
      <c r="P287" s="330"/>
      <c r="Q287" s="449"/>
      <c r="R287" s="460">
        <v>1</v>
      </c>
      <c r="S287" s="461"/>
      <c r="T287" s="461"/>
      <c r="U287" s="461"/>
      <c r="V287" s="330">
        <f t="shared" si="37"/>
        <v>24170</v>
      </c>
      <c r="W287" s="330"/>
      <c r="X287" s="330"/>
      <c r="Y287" s="330"/>
      <c r="Z287" s="330"/>
      <c r="AA287" s="330">
        <f t="shared" si="38"/>
        <v>24170</v>
      </c>
      <c r="AB287" s="330"/>
      <c r="AC287" s="330"/>
      <c r="AD287" s="330"/>
      <c r="AE287" s="449"/>
    </row>
    <row r="288" spans="1:88" s="23" customFormat="1" ht="15.75" customHeight="1" x14ac:dyDescent="0.15">
      <c r="A288" s="113" t="str">
        <f t="shared" si="33"/>
        <v/>
      </c>
      <c r="B288" s="99"/>
      <c r="C288" s="22"/>
      <c r="G288" s="328">
        <f t="shared" si="34"/>
        <v>9</v>
      </c>
      <c r="H288" s="328"/>
      <c r="I288" s="329"/>
      <c r="J288" s="330">
        <f t="shared" si="35"/>
        <v>39390</v>
      </c>
      <c r="K288" s="330"/>
      <c r="L288" s="330"/>
      <c r="M288" s="330"/>
      <c r="N288" s="330">
        <f t="shared" si="36"/>
        <v>39390</v>
      </c>
      <c r="O288" s="330"/>
      <c r="P288" s="330"/>
      <c r="Q288" s="449"/>
      <c r="R288" s="460">
        <v>1</v>
      </c>
      <c r="S288" s="461"/>
      <c r="T288" s="461"/>
      <c r="U288" s="461"/>
      <c r="V288" s="330">
        <f t="shared" si="37"/>
        <v>39390</v>
      </c>
      <c r="W288" s="330"/>
      <c r="X288" s="330"/>
      <c r="Y288" s="330"/>
      <c r="Z288" s="330"/>
      <c r="AA288" s="330">
        <f t="shared" si="38"/>
        <v>39390</v>
      </c>
      <c r="AB288" s="330"/>
      <c r="AC288" s="330"/>
      <c r="AD288" s="330"/>
      <c r="AE288" s="449"/>
    </row>
    <row r="289" spans="1:32" s="23" customFormat="1" ht="15.75" customHeight="1" x14ac:dyDescent="0.15">
      <c r="A289" s="113" t="str">
        <f t="shared" si="33"/>
        <v/>
      </c>
      <c r="B289" s="99"/>
      <c r="C289" s="22"/>
      <c r="G289" s="328">
        <f t="shared" si="34"/>
        <v>10</v>
      </c>
      <c r="H289" s="328"/>
      <c r="I289" s="329"/>
      <c r="J289" s="330">
        <f t="shared" si="35"/>
        <v>28330</v>
      </c>
      <c r="K289" s="330"/>
      <c r="L289" s="330"/>
      <c r="M289" s="330"/>
      <c r="N289" s="330">
        <f t="shared" si="36"/>
        <v>28330</v>
      </c>
      <c r="O289" s="330"/>
      <c r="P289" s="330"/>
      <c r="Q289" s="449"/>
      <c r="R289" s="460">
        <v>1</v>
      </c>
      <c r="S289" s="461"/>
      <c r="T289" s="461"/>
      <c r="U289" s="461"/>
      <c r="V289" s="330">
        <f t="shared" si="37"/>
        <v>28330</v>
      </c>
      <c r="W289" s="330"/>
      <c r="X289" s="330"/>
      <c r="Y289" s="330"/>
      <c r="Z289" s="330"/>
      <c r="AA289" s="330">
        <f t="shared" si="38"/>
        <v>28330</v>
      </c>
      <c r="AB289" s="330"/>
      <c r="AC289" s="330"/>
      <c r="AD289" s="330"/>
      <c r="AE289" s="449"/>
    </row>
    <row r="290" spans="1:32" s="23" customFormat="1" ht="15.75" customHeight="1" x14ac:dyDescent="0.15">
      <c r="A290" s="113" t="str">
        <f t="shared" si="33"/>
        <v/>
      </c>
      <c r="B290" s="99"/>
      <c r="C290" s="22"/>
      <c r="G290" s="328">
        <f t="shared" si="34"/>
        <v>11</v>
      </c>
      <c r="H290" s="328"/>
      <c r="I290" s="329"/>
      <c r="J290" s="330">
        <f t="shared" si="35"/>
        <v>39390</v>
      </c>
      <c r="K290" s="330"/>
      <c r="L290" s="330"/>
      <c r="M290" s="330"/>
      <c r="N290" s="330">
        <f t="shared" si="36"/>
        <v>39390</v>
      </c>
      <c r="O290" s="330"/>
      <c r="P290" s="330"/>
      <c r="Q290" s="449"/>
      <c r="R290" s="460">
        <v>1</v>
      </c>
      <c r="S290" s="461"/>
      <c r="T290" s="461"/>
      <c r="U290" s="461"/>
      <c r="V290" s="330">
        <f t="shared" si="37"/>
        <v>39390</v>
      </c>
      <c r="W290" s="330"/>
      <c r="X290" s="330"/>
      <c r="Y290" s="330"/>
      <c r="Z290" s="330"/>
      <c r="AA290" s="330">
        <f t="shared" si="38"/>
        <v>39390</v>
      </c>
      <c r="AB290" s="330"/>
      <c r="AC290" s="330"/>
      <c r="AD290" s="330"/>
      <c r="AE290" s="449"/>
    </row>
    <row r="291" spans="1:32" s="23" customFormat="1" ht="15.75" customHeight="1" x14ac:dyDescent="0.15">
      <c r="A291" s="113" t="str">
        <f t="shared" si="33"/>
        <v/>
      </c>
      <c r="B291" s="99"/>
      <c r="C291" s="22"/>
      <c r="G291" s="328">
        <f t="shared" si="34"/>
        <v>12</v>
      </c>
      <c r="H291" s="328"/>
      <c r="I291" s="329"/>
      <c r="J291" s="330">
        <f t="shared" si="35"/>
        <v>26700</v>
      </c>
      <c r="K291" s="330"/>
      <c r="L291" s="330"/>
      <c r="M291" s="330"/>
      <c r="N291" s="330">
        <f t="shared" si="36"/>
        <v>26700</v>
      </c>
      <c r="O291" s="330"/>
      <c r="P291" s="330"/>
      <c r="Q291" s="449"/>
      <c r="R291" s="460">
        <v>1</v>
      </c>
      <c r="S291" s="461"/>
      <c r="T291" s="461"/>
      <c r="U291" s="461"/>
      <c r="V291" s="330">
        <f t="shared" si="37"/>
        <v>26700</v>
      </c>
      <c r="W291" s="330"/>
      <c r="X291" s="330"/>
      <c r="Y291" s="330"/>
      <c r="Z291" s="330"/>
      <c r="AA291" s="330">
        <f t="shared" si="38"/>
        <v>26700</v>
      </c>
      <c r="AB291" s="330"/>
      <c r="AC291" s="330"/>
      <c r="AD291" s="330"/>
      <c r="AE291" s="449"/>
    </row>
    <row r="292" spans="1:32" s="23" customFormat="1" ht="15.75" customHeight="1" x14ac:dyDescent="0.15">
      <c r="A292" s="113" t="str">
        <f t="shared" si="33"/>
        <v>×</v>
      </c>
      <c r="B292" s="99"/>
      <c r="C292" s="22"/>
      <c r="G292" s="328" t="str">
        <f t="shared" si="34"/>
        <v/>
      </c>
      <c r="H292" s="328"/>
      <c r="I292" s="329"/>
      <c r="J292" s="330" t="str">
        <f t="shared" si="35"/>
        <v/>
      </c>
      <c r="K292" s="330"/>
      <c r="L292" s="330"/>
      <c r="M292" s="330"/>
      <c r="N292" s="330" t="str">
        <f t="shared" si="36"/>
        <v/>
      </c>
      <c r="O292" s="330"/>
      <c r="P292" s="330"/>
      <c r="Q292" s="449"/>
      <c r="R292" s="460"/>
      <c r="S292" s="461"/>
      <c r="T292" s="461"/>
      <c r="U292" s="461"/>
      <c r="V292" s="330" t="str">
        <f t="shared" si="37"/>
        <v/>
      </c>
      <c r="W292" s="330"/>
      <c r="X292" s="330"/>
      <c r="Y292" s="330"/>
      <c r="Z292" s="330"/>
      <c r="AA292" s="330" t="str">
        <f t="shared" si="38"/>
        <v/>
      </c>
      <c r="AB292" s="330"/>
      <c r="AC292" s="330"/>
      <c r="AD292" s="330"/>
      <c r="AE292" s="449"/>
    </row>
    <row r="293" spans="1:32" s="23" customFormat="1" ht="15.75" customHeight="1" x14ac:dyDescent="0.15">
      <c r="A293" s="113" t="str">
        <f t="shared" si="33"/>
        <v>×</v>
      </c>
      <c r="B293" s="99"/>
      <c r="C293" s="22"/>
      <c r="G293" s="328" t="str">
        <f t="shared" si="34"/>
        <v/>
      </c>
      <c r="H293" s="328"/>
      <c r="I293" s="329"/>
      <c r="J293" s="330" t="str">
        <f t="shared" si="35"/>
        <v/>
      </c>
      <c r="K293" s="330"/>
      <c r="L293" s="330"/>
      <c r="M293" s="330"/>
      <c r="N293" s="330" t="str">
        <f t="shared" si="36"/>
        <v/>
      </c>
      <c r="O293" s="330"/>
      <c r="P293" s="330"/>
      <c r="Q293" s="449"/>
      <c r="R293" s="460"/>
      <c r="S293" s="461"/>
      <c r="T293" s="461"/>
      <c r="U293" s="461"/>
      <c r="V293" s="330" t="str">
        <f t="shared" si="37"/>
        <v/>
      </c>
      <c r="W293" s="330"/>
      <c r="X293" s="330"/>
      <c r="Y293" s="330"/>
      <c r="Z293" s="330"/>
      <c r="AA293" s="330" t="str">
        <f t="shared" si="38"/>
        <v/>
      </c>
      <c r="AB293" s="330"/>
      <c r="AC293" s="330"/>
      <c r="AD293" s="330"/>
      <c r="AE293" s="449"/>
    </row>
    <row r="294" spans="1:32" s="23" customFormat="1" ht="15.75" customHeight="1" x14ac:dyDescent="0.15">
      <c r="A294" s="113" t="str">
        <f t="shared" si="33"/>
        <v>×</v>
      </c>
      <c r="B294" s="99"/>
      <c r="C294" s="22"/>
      <c r="G294" s="328" t="str">
        <f t="shared" si="34"/>
        <v/>
      </c>
      <c r="H294" s="328"/>
      <c r="I294" s="329"/>
      <c r="J294" s="330" t="str">
        <f t="shared" si="35"/>
        <v/>
      </c>
      <c r="K294" s="330"/>
      <c r="L294" s="330"/>
      <c r="M294" s="330"/>
      <c r="N294" s="330" t="str">
        <f t="shared" si="36"/>
        <v/>
      </c>
      <c r="O294" s="330"/>
      <c r="P294" s="330"/>
      <c r="Q294" s="449"/>
      <c r="R294" s="460"/>
      <c r="S294" s="461"/>
      <c r="T294" s="461"/>
      <c r="U294" s="461"/>
      <c r="V294" s="330" t="str">
        <f t="shared" si="37"/>
        <v/>
      </c>
      <c r="W294" s="330"/>
      <c r="X294" s="330"/>
      <c r="Y294" s="330"/>
      <c r="Z294" s="330"/>
      <c r="AA294" s="330" t="str">
        <f t="shared" si="38"/>
        <v/>
      </c>
      <c r="AB294" s="330"/>
      <c r="AC294" s="330"/>
      <c r="AD294" s="330"/>
      <c r="AE294" s="449"/>
    </row>
    <row r="295" spans="1:32" s="23" customFormat="1" ht="15.75" customHeight="1" x14ac:dyDescent="0.15">
      <c r="A295" s="113" t="str">
        <f t="shared" si="33"/>
        <v>×</v>
      </c>
      <c r="B295" s="99"/>
      <c r="C295" s="22"/>
      <c r="G295" s="328" t="str">
        <f t="shared" si="34"/>
        <v/>
      </c>
      <c r="H295" s="328"/>
      <c r="I295" s="329"/>
      <c r="J295" s="330" t="str">
        <f t="shared" si="35"/>
        <v/>
      </c>
      <c r="K295" s="330"/>
      <c r="L295" s="330"/>
      <c r="M295" s="330"/>
      <c r="N295" s="330" t="str">
        <f t="shared" si="36"/>
        <v/>
      </c>
      <c r="O295" s="330"/>
      <c r="P295" s="330"/>
      <c r="Q295" s="449"/>
      <c r="R295" s="460"/>
      <c r="S295" s="461"/>
      <c r="T295" s="461"/>
      <c r="U295" s="461"/>
      <c r="V295" s="330" t="str">
        <f t="shared" si="37"/>
        <v/>
      </c>
      <c r="W295" s="330"/>
      <c r="X295" s="330"/>
      <c r="Y295" s="330"/>
      <c r="Z295" s="330"/>
      <c r="AA295" s="330" t="str">
        <f t="shared" si="38"/>
        <v/>
      </c>
      <c r="AB295" s="330"/>
      <c r="AC295" s="330"/>
      <c r="AD295" s="330"/>
      <c r="AE295" s="449"/>
    </row>
    <row r="296" spans="1:32" s="23" customFormat="1" ht="15.75" customHeight="1" x14ac:dyDescent="0.15">
      <c r="A296" s="114" t="str">
        <f t="shared" si="33"/>
        <v>×</v>
      </c>
      <c r="B296" s="99"/>
      <c r="C296" s="22"/>
      <c r="G296" s="332" t="str">
        <f t="shared" si="34"/>
        <v/>
      </c>
      <c r="H296" s="332"/>
      <c r="I296" s="333"/>
      <c r="J296" s="339" t="str">
        <f t="shared" si="35"/>
        <v/>
      </c>
      <c r="K296" s="339"/>
      <c r="L296" s="339"/>
      <c r="M296" s="339"/>
      <c r="N296" s="339" t="str">
        <f t="shared" si="36"/>
        <v/>
      </c>
      <c r="O296" s="339"/>
      <c r="P296" s="339"/>
      <c r="Q296" s="564"/>
      <c r="R296" s="560"/>
      <c r="S296" s="561"/>
      <c r="T296" s="561"/>
      <c r="U296" s="561"/>
      <c r="V296" s="339" t="str">
        <f t="shared" si="37"/>
        <v/>
      </c>
      <c r="W296" s="339"/>
      <c r="X296" s="339"/>
      <c r="Y296" s="339"/>
      <c r="Z296" s="339"/>
      <c r="AA296" s="339" t="str">
        <f t="shared" si="38"/>
        <v/>
      </c>
      <c r="AB296" s="339"/>
      <c r="AC296" s="339"/>
      <c r="AD296" s="339"/>
      <c r="AE296" s="564"/>
    </row>
    <row r="297" spans="1:32" s="23" customFormat="1" ht="15.75" customHeight="1" x14ac:dyDescent="0.15">
      <c r="A297" s="115" t="str">
        <f t="shared" ref="A297:A302" si="39">IF(液状化L2の有無="","","×")</f>
        <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customHeight="1" x14ac:dyDescent="0.15">
      <c r="A298" s="115" t="str">
        <f t="shared" si="39"/>
        <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customHeight="1" x14ac:dyDescent="0.15">
      <c r="A299" s="115" t="str">
        <f t="shared" si="39"/>
        <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9"/>
        <v/>
      </c>
      <c r="B300" s="99"/>
      <c r="G300" s="358" t="s">
        <v>74</v>
      </c>
      <c r="H300" s="358"/>
      <c r="I300" s="238"/>
      <c r="J300" s="238" t="s">
        <v>411</v>
      </c>
      <c r="K300" s="238"/>
      <c r="L300" s="238"/>
      <c r="M300" s="238"/>
      <c r="N300" s="238" t="s">
        <v>410</v>
      </c>
      <c r="O300" s="238"/>
      <c r="P300" s="238"/>
      <c r="Q300" s="457"/>
      <c r="R300" s="486" t="s">
        <v>382</v>
      </c>
      <c r="S300" s="239"/>
      <c r="T300" s="239"/>
      <c r="U300" s="239"/>
      <c r="V300" s="239"/>
      <c r="W300" s="239"/>
      <c r="X300" s="239"/>
      <c r="Y300" s="239"/>
      <c r="Z300" s="239"/>
      <c r="AA300" s="239"/>
      <c r="AB300" s="239"/>
      <c r="AC300" s="239"/>
      <c r="AD300" s="239"/>
      <c r="AE300" s="290"/>
    </row>
    <row r="301" spans="1:32" s="23" customFormat="1" ht="15.75" customHeight="1" x14ac:dyDescent="0.15">
      <c r="A301" s="115" t="str">
        <f t="shared" si="39"/>
        <v/>
      </c>
      <c r="B301" s="99"/>
      <c r="G301" s="453"/>
      <c r="H301" s="453"/>
      <c r="I301" s="403"/>
      <c r="J301" s="403"/>
      <c r="K301" s="403"/>
      <c r="L301" s="403"/>
      <c r="M301" s="403"/>
      <c r="N301" s="403"/>
      <c r="O301" s="403"/>
      <c r="P301" s="403"/>
      <c r="Q301" s="458"/>
      <c r="R301" s="455" t="s">
        <v>412</v>
      </c>
      <c r="S301" s="403"/>
      <c r="T301" s="403"/>
      <c r="U301" s="403"/>
      <c r="V301" s="403" t="s">
        <v>408</v>
      </c>
      <c r="W301" s="403"/>
      <c r="X301" s="403"/>
      <c r="Y301" s="403"/>
      <c r="Z301" s="403"/>
      <c r="AA301" s="403" t="s">
        <v>409</v>
      </c>
      <c r="AB301" s="403"/>
      <c r="AC301" s="403"/>
      <c r="AD301" s="403"/>
      <c r="AE301" s="458"/>
    </row>
    <row r="302" spans="1:32" s="23" customFormat="1" ht="15.75" customHeight="1" x14ac:dyDescent="0.15">
      <c r="A302" s="115" t="str">
        <f t="shared" si="39"/>
        <v/>
      </c>
      <c r="B302" s="99"/>
      <c r="G302" s="359"/>
      <c r="H302" s="359"/>
      <c r="I302" s="315"/>
      <c r="J302" s="315"/>
      <c r="K302" s="315"/>
      <c r="L302" s="315"/>
      <c r="M302" s="315"/>
      <c r="N302" s="315"/>
      <c r="O302" s="315"/>
      <c r="P302" s="315"/>
      <c r="Q302" s="459"/>
      <c r="R302" s="478"/>
      <c r="S302" s="315"/>
      <c r="T302" s="315"/>
      <c r="U302" s="315"/>
      <c r="V302" s="315"/>
      <c r="W302" s="315"/>
      <c r="X302" s="315"/>
      <c r="Y302" s="315"/>
      <c r="Z302" s="315"/>
      <c r="AA302" s="315"/>
      <c r="AB302" s="315"/>
      <c r="AC302" s="315"/>
      <c r="AD302" s="315"/>
      <c r="AE302" s="459"/>
    </row>
    <row r="303" spans="1:32" s="23" customFormat="1" ht="15.75" customHeight="1" x14ac:dyDescent="0.15">
      <c r="A303" s="115" t="str">
        <f t="shared" ref="A303:A318" si="40">IF(液状化L2の有無="",IF(G303="","×",""),"×")</f>
        <v/>
      </c>
      <c r="B303" s="99"/>
      <c r="G303" s="363">
        <f>G281</f>
        <v>2</v>
      </c>
      <c r="H303" s="363"/>
      <c r="I303" s="302"/>
      <c r="J303" s="383">
        <f t="shared" ref="J303:J318" si="41">U259</f>
        <v>3010</v>
      </c>
      <c r="K303" s="383"/>
      <c r="L303" s="383"/>
      <c r="M303" s="383"/>
      <c r="N303" s="383">
        <f t="shared" ref="N303:N318" si="42">Z259</f>
        <v>3010</v>
      </c>
      <c r="O303" s="383"/>
      <c r="P303" s="383"/>
      <c r="Q303" s="565"/>
      <c r="R303" s="566">
        <v>0.1379999965429306</v>
      </c>
      <c r="S303" s="503"/>
      <c r="T303" s="503"/>
      <c r="U303" s="503"/>
      <c r="V303" s="383">
        <f t="shared" ref="V303:V318" si="43">IF(J281="","",ROUND(J281*R303,-1))</f>
        <v>420</v>
      </c>
      <c r="W303" s="383"/>
      <c r="X303" s="383"/>
      <c r="Y303" s="383"/>
      <c r="Z303" s="383"/>
      <c r="AA303" s="383">
        <f t="shared" ref="AA303:AA318" si="44">IF(N281="","",ROUND(N281*R303,-1))</f>
        <v>420</v>
      </c>
      <c r="AB303" s="383"/>
      <c r="AC303" s="383"/>
      <c r="AD303" s="383"/>
      <c r="AE303" s="565"/>
    </row>
    <row r="304" spans="1:32" s="23" customFormat="1" ht="15.75" customHeight="1" x14ac:dyDescent="0.15">
      <c r="A304" s="115" t="str">
        <f t="shared" si="40"/>
        <v/>
      </c>
      <c r="B304" s="99"/>
      <c r="G304" s="328">
        <f t="shared" ref="G304:G318" si="45">G282</f>
        <v>3</v>
      </c>
      <c r="H304" s="328"/>
      <c r="I304" s="329"/>
      <c r="J304" s="330">
        <f t="shared" si="41"/>
        <v>2520</v>
      </c>
      <c r="K304" s="330"/>
      <c r="L304" s="330"/>
      <c r="M304" s="330"/>
      <c r="N304" s="330">
        <f t="shared" si="42"/>
        <v>2520</v>
      </c>
      <c r="O304" s="330"/>
      <c r="P304" s="330"/>
      <c r="Q304" s="449"/>
      <c r="R304" s="460">
        <v>1</v>
      </c>
      <c r="S304" s="461"/>
      <c r="T304" s="461"/>
      <c r="U304" s="461"/>
      <c r="V304" s="330">
        <f t="shared" si="43"/>
        <v>2520</v>
      </c>
      <c r="W304" s="330"/>
      <c r="X304" s="330"/>
      <c r="Y304" s="330"/>
      <c r="Z304" s="330"/>
      <c r="AA304" s="330">
        <f t="shared" si="44"/>
        <v>2520</v>
      </c>
      <c r="AB304" s="330"/>
      <c r="AC304" s="330"/>
      <c r="AD304" s="330"/>
      <c r="AE304" s="449"/>
    </row>
    <row r="305" spans="1:31" s="23" customFormat="1" ht="15.75" customHeight="1" x14ac:dyDescent="0.15">
      <c r="A305" s="115" t="str">
        <f t="shared" si="40"/>
        <v/>
      </c>
      <c r="B305" s="99"/>
      <c r="G305" s="328">
        <f t="shared" si="45"/>
        <v>4</v>
      </c>
      <c r="H305" s="328"/>
      <c r="I305" s="329"/>
      <c r="J305" s="330">
        <f t="shared" si="41"/>
        <v>7730</v>
      </c>
      <c r="K305" s="330"/>
      <c r="L305" s="330"/>
      <c r="M305" s="330"/>
      <c r="N305" s="330">
        <f t="shared" si="42"/>
        <v>7730</v>
      </c>
      <c r="O305" s="330"/>
      <c r="P305" s="330"/>
      <c r="Q305" s="449"/>
      <c r="R305" s="460">
        <v>1</v>
      </c>
      <c r="S305" s="461"/>
      <c r="T305" s="461"/>
      <c r="U305" s="461"/>
      <c r="V305" s="330">
        <f t="shared" si="43"/>
        <v>7730</v>
      </c>
      <c r="W305" s="330"/>
      <c r="X305" s="330"/>
      <c r="Y305" s="330"/>
      <c r="Z305" s="330"/>
      <c r="AA305" s="330">
        <f t="shared" si="44"/>
        <v>7730</v>
      </c>
      <c r="AB305" s="330"/>
      <c r="AC305" s="330"/>
      <c r="AD305" s="330"/>
      <c r="AE305" s="449"/>
    </row>
    <row r="306" spans="1:31" s="23" customFormat="1" ht="15.75" customHeight="1" x14ac:dyDescent="0.15">
      <c r="A306" s="115" t="str">
        <f t="shared" si="40"/>
        <v/>
      </c>
      <c r="B306" s="99"/>
      <c r="G306" s="328">
        <f t="shared" si="45"/>
        <v>5</v>
      </c>
      <c r="H306" s="328"/>
      <c r="I306" s="329"/>
      <c r="J306" s="330">
        <f t="shared" si="41"/>
        <v>7730</v>
      </c>
      <c r="K306" s="330"/>
      <c r="L306" s="330"/>
      <c r="M306" s="330"/>
      <c r="N306" s="330">
        <f t="shared" si="42"/>
        <v>7730</v>
      </c>
      <c r="O306" s="330"/>
      <c r="P306" s="330"/>
      <c r="Q306" s="449"/>
      <c r="R306" s="460">
        <v>1</v>
      </c>
      <c r="S306" s="461"/>
      <c r="T306" s="461"/>
      <c r="U306" s="461"/>
      <c r="V306" s="330">
        <f t="shared" si="43"/>
        <v>7730</v>
      </c>
      <c r="W306" s="330"/>
      <c r="X306" s="330"/>
      <c r="Y306" s="330"/>
      <c r="Z306" s="330"/>
      <c r="AA306" s="330">
        <f t="shared" si="44"/>
        <v>7730</v>
      </c>
      <c r="AB306" s="330"/>
      <c r="AC306" s="330"/>
      <c r="AD306" s="330"/>
      <c r="AE306" s="449"/>
    </row>
    <row r="307" spans="1:31" s="23" customFormat="1" ht="15.75" customHeight="1" x14ac:dyDescent="0.15">
      <c r="A307" s="115" t="str">
        <f t="shared" si="40"/>
        <v/>
      </c>
      <c r="B307" s="99"/>
      <c r="G307" s="328">
        <f t="shared" si="45"/>
        <v>6</v>
      </c>
      <c r="H307" s="328"/>
      <c r="I307" s="329"/>
      <c r="J307" s="330">
        <f t="shared" si="41"/>
        <v>7730</v>
      </c>
      <c r="K307" s="330"/>
      <c r="L307" s="330"/>
      <c r="M307" s="330"/>
      <c r="N307" s="330">
        <f t="shared" si="42"/>
        <v>7730</v>
      </c>
      <c r="O307" s="330"/>
      <c r="P307" s="330"/>
      <c r="Q307" s="449"/>
      <c r="R307" s="460">
        <v>1</v>
      </c>
      <c r="S307" s="461"/>
      <c r="T307" s="461"/>
      <c r="U307" s="461"/>
      <c r="V307" s="330">
        <f t="shared" si="43"/>
        <v>7730</v>
      </c>
      <c r="W307" s="330"/>
      <c r="X307" s="330"/>
      <c r="Y307" s="330"/>
      <c r="Z307" s="330"/>
      <c r="AA307" s="330">
        <f t="shared" si="44"/>
        <v>7730</v>
      </c>
      <c r="AB307" s="330"/>
      <c r="AC307" s="330"/>
      <c r="AD307" s="330"/>
      <c r="AE307" s="449"/>
    </row>
    <row r="308" spans="1:31" s="23" customFormat="1" ht="15.75" customHeight="1" x14ac:dyDescent="0.15">
      <c r="A308" s="115" t="str">
        <f t="shared" si="40"/>
        <v/>
      </c>
      <c r="B308" s="99"/>
      <c r="G308" s="328">
        <f t="shared" si="45"/>
        <v>7</v>
      </c>
      <c r="H308" s="328"/>
      <c r="I308" s="329"/>
      <c r="J308" s="330">
        <f t="shared" si="41"/>
        <v>50870</v>
      </c>
      <c r="K308" s="330"/>
      <c r="L308" s="330"/>
      <c r="M308" s="330"/>
      <c r="N308" s="330">
        <f t="shared" si="42"/>
        <v>50870</v>
      </c>
      <c r="O308" s="330"/>
      <c r="P308" s="330"/>
      <c r="Q308" s="449"/>
      <c r="R308" s="460">
        <v>0.33300000429153442</v>
      </c>
      <c r="S308" s="461"/>
      <c r="T308" s="461"/>
      <c r="U308" s="461"/>
      <c r="V308" s="330">
        <f t="shared" si="43"/>
        <v>16940</v>
      </c>
      <c r="W308" s="330"/>
      <c r="X308" s="330"/>
      <c r="Y308" s="330"/>
      <c r="Z308" s="330"/>
      <c r="AA308" s="330">
        <f t="shared" si="44"/>
        <v>16940</v>
      </c>
      <c r="AB308" s="330"/>
      <c r="AC308" s="330"/>
      <c r="AD308" s="330"/>
      <c r="AE308" s="449"/>
    </row>
    <row r="309" spans="1:31" s="23" customFormat="1" ht="15.75" customHeight="1" x14ac:dyDescent="0.15">
      <c r="A309" s="115" t="str">
        <f t="shared" si="40"/>
        <v/>
      </c>
      <c r="B309" s="99"/>
      <c r="G309" s="328">
        <f t="shared" si="45"/>
        <v>8</v>
      </c>
      <c r="H309" s="328"/>
      <c r="I309" s="329"/>
      <c r="J309" s="330">
        <f t="shared" si="41"/>
        <v>24170</v>
      </c>
      <c r="K309" s="330"/>
      <c r="L309" s="330"/>
      <c r="M309" s="330"/>
      <c r="N309" s="330">
        <f t="shared" si="42"/>
        <v>24170</v>
      </c>
      <c r="O309" s="330"/>
      <c r="P309" s="330"/>
      <c r="Q309" s="449"/>
      <c r="R309" s="460">
        <v>1</v>
      </c>
      <c r="S309" s="461"/>
      <c r="T309" s="461"/>
      <c r="U309" s="461"/>
      <c r="V309" s="330">
        <f t="shared" si="43"/>
        <v>24170</v>
      </c>
      <c r="W309" s="330"/>
      <c r="X309" s="330"/>
      <c r="Y309" s="330"/>
      <c r="Z309" s="330"/>
      <c r="AA309" s="330">
        <f t="shared" si="44"/>
        <v>24170</v>
      </c>
      <c r="AB309" s="330"/>
      <c r="AC309" s="330"/>
      <c r="AD309" s="330"/>
      <c r="AE309" s="449"/>
    </row>
    <row r="310" spans="1:31" s="23" customFormat="1" ht="15.75" customHeight="1" x14ac:dyDescent="0.15">
      <c r="A310" s="115" t="str">
        <f t="shared" si="40"/>
        <v/>
      </c>
      <c r="B310" s="99"/>
      <c r="G310" s="328">
        <f t="shared" si="45"/>
        <v>9</v>
      </c>
      <c r="H310" s="328"/>
      <c r="I310" s="329"/>
      <c r="J310" s="330">
        <f t="shared" si="41"/>
        <v>39390</v>
      </c>
      <c r="K310" s="330"/>
      <c r="L310" s="330"/>
      <c r="M310" s="330"/>
      <c r="N310" s="330">
        <f t="shared" si="42"/>
        <v>39390</v>
      </c>
      <c r="O310" s="330"/>
      <c r="P310" s="330"/>
      <c r="Q310" s="449"/>
      <c r="R310" s="460">
        <v>1</v>
      </c>
      <c r="S310" s="461"/>
      <c r="T310" s="461"/>
      <c r="U310" s="461"/>
      <c r="V310" s="330">
        <f t="shared" si="43"/>
        <v>39390</v>
      </c>
      <c r="W310" s="330"/>
      <c r="X310" s="330"/>
      <c r="Y310" s="330"/>
      <c r="Z310" s="330"/>
      <c r="AA310" s="330">
        <f t="shared" si="44"/>
        <v>39390</v>
      </c>
      <c r="AB310" s="330"/>
      <c r="AC310" s="330"/>
      <c r="AD310" s="330"/>
      <c r="AE310" s="449"/>
    </row>
    <row r="311" spans="1:31" s="23" customFormat="1" ht="15.75" customHeight="1" x14ac:dyDescent="0.15">
      <c r="A311" s="115" t="str">
        <f t="shared" si="40"/>
        <v/>
      </c>
      <c r="B311" s="99"/>
      <c r="G311" s="328">
        <f t="shared" si="45"/>
        <v>10</v>
      </c>
      <c r="H311" s="328"/>
      <c r="I311" s="329"/>
      <c r="J311" s="330">
        <f t="shared" si="41"/>
        <v>28330</v>
      </c>
      <c r="K311" s="330"/>
      <c r="L311" s="330"/>
      <c r="M311" s="330"/>
      <c r="N311" s="330">
        <f t="shared" si="42"/>
        <v>28330</v>
      </c>
      <c r="O311" s="330"/>
      <c r="P311" s="330"/>
      <c r="Q311" s="449"/>
      <c r="R311" s="460">
        <v>1</v>
      </c>
      <c r="S311" s="461"/>
      <c r="T311" s="461"/>
      <c r="U311" s="461"/>
      <c r="V311" s="330">
        <f t="shared" si="43"/>
        <v>28330</v>
      </c>
      <c r="W311" s="330"/>
      <c r="X311" s="330"/>
      <c r="Y311" s="330"/>
      <c r="Z311" s="330"/>
      <c r="AA311" s="330">
        <f t="shared" si="44"/>
        <v>28330</v>
      </c>
      <c r="AB311" s="330"/>
      <c r="AC311" s="330"/>
      <c r="AD311" s="330"/>
      <c r="AE311" s="449"/>
    </row>
    <row r="312" spans="1:31" s="23" customFormat="1" ht="15.75" customHeight="1" x14ac:dyDescent="0.15">
      <c r="A312" s="115" t="str">
        <f t="shared" si="40"/>
        <v/>
      </c>
      <c r="B312" s="99"/>
      <c r="G312" s="328">
        <f t="shared" si="45"/>
        <v>11</v>
      </c>
      <c r="H312" s="328"/>
      <c r="I312" s="329"/>
      <c r="J312" s="330">
        <f t="shared" si="41"/>
        <v>39390</v>
      </c>
      <c r="K312" s="330"/>
      <c r="L312" s="330"/>
      <c r="M312" s="330"/>
      <c r="N312" s="330">
        <f t="shared" si="42"/>
        <v>39390</v>
      </c>
      <c r="O312" s="330"/>
      <c r="P312" s="330"/>
      <c r="Q312" s="449"/>
      <c r="R312" s="460">
        <v>1</v>
      </c>
      <c r="S312" s="461"/>
      <c r="T312" s="461"/>
      <c r="U312" s="461"/>
      <c r="V312" s="330">
        <f t="shared" si="43"/>
        <v>39390</v>
      </c>
      <c r="W312" s="330"/>
      <c r="X312" s="330"/>
      <c r="Y312" s="330"/>
      <c r="Z312" s="330"/>
      <c r="AA312" s="330">
        <f t="shared" si="44"/>
        <v>39390</v>
      </c>
      <c r="AB312" s="330"/>
      <c r="AC312" s="330"/>
      <c r="AD312" s="330"/>
      <c r="AE312" s="449"/>
    </row>
    <row r="313" spans="1:31" s="23" customFormat="1" ht="15.75" customHeight="1" x14ac:dyDescent="0.15">
      <c r="A313" s="115" t="str">
        <f t="shared" si="40"/>
        <v/>
      </c>
      <c r="B313" s="99"/>
      <c r="G313" s="328">
        <f t="shared" si="45"/>
        <v>12</v>
      </c>
      <c r="H313" s="328"/>
      <c r="I313" s="329"/>
      <c r="J313" s="330">
        <f t="shared" si="41"/>
        <v>26700</v>
      </c>
      <c r="K313" s="330"/>
      <c r="L313" s="330"/>
      <c r="M313" s="330"/>
      <c r="N313" s="330">
        <f t="shared" si="42"/>
        <v>26700</v>
      </c>
      <c r="O313" s="330"/>
      <c r="P313" s="330"/>
      <c r="Q313" s="449"/>
      <c r="R313" s="460">
        <v>1</v>
      </c>
      <c r="S313" s="461"/>
      <c r="T313" s="461"/>
      <c r="U313" s="461"/>
      <c r="V313" s="330">
        <f t="shared" si="43"/>
        <v>26700</v>
      </c>
      <c r="W313" s="330"/>
      <c r="X313" s="330"/>
      <c r="Y313" s="330"/>
      <c r="Z313" s="330"/>
      <c r="AA313" s="330">
        <f t="shared" si="44"/>
        <v>26700</v>
      </c>
      <c r="AB313" s="330"/>
      <c r="AC313" s="330"/>
      <c r="AD313" s="330"/>
      <c r="AE313" s="449"/>
    </row>
    <row r="314" spans="1:31" s="23" customFormat="1" ht="15.75" customHeight="1" x14ac:dyDescent="0.15">
      <c r="A314" s="115" t="str">
        <f t="shared" si="40"/>
        <v>×</v>
      </c>
      <c r="B314" s="99"/>
      <c r="G314" s="328" t="str">
        <f t="shared" si="45"/>
        <v/>
      </c>
      <c r="H314" s="328"/>
      <c r="I314" s="329"/>
      <c r="J314" s="330" t="str">
        <f t="shared" si="41"/>
        <v/>
      </c>
      <c r="K314" s="330"/>
      <c r="L314" s="330"/>
      <c r="M314" s="330"/>
      <c r="N314" s="330" t="str">
        <f t="shared" si="42"/>
        <v/>
      </c>
      <c r="O314" s="330"/>
      <c r="P314" s="330"/>
      <c r="Q314" s="449"/>
      <c r="R314" s="460"/>
      <c r="S314" s="461"/>
      <c r="T314" s="461"/>
      <c r="U314" s="461"/>
      <c r="V314" s="330" t="str">
        <f t="shared" si="43"/>
        <v/>
      </c>
      <c r="W314" s="330"/>
      <c r="X314" s="330"/>
      <c r="Y314" s="330"/>
      <c r="Z314" s="330"/>
      <c r="AA314" s="330" t="str">
        <f t="shared" si="44"/>
        <v/>
      </c>
      <c r="AB314" s="330"/>
      <c r="AC314" s="330"/>
      <c r="AD314" s="330"/>
      <c r="AE314" s="449"/>
    </row>
    <row r="315" spans="1:31" s="23" customFormat="1" ht="15.75" customHeight="1" x14ac:dyDescent="0.15">
      <c r="A315" s="115" t="str">
        <f t="shared" si="40"/>
        <v>×</v>
      </c>
      <c r="B315" s="99"/>
      <c r="G315" s="328" t="str">
        <f t="shared" si="45"/>
        <v/>
      </c>
      <c r="H315" s="328"/>
      <c r="I315" s="329"/>
      <c r="J315" s="330" t="str">
        <f t="shared" si="41"/>
        <v/>
      </c>
      <c r="K315" s="330"/>
      <c r="L315" s="330"/>
      <c r="M315" s="330"/>
      <c r="N315" s="330" t="str">
        <f t="shared" si="42"/>
        <v/>
      </c>
      <c r="O315" s="330"/>
      <c r="P315" s="330"/>
      <c r="Q315" s="449"/>
      <c r="R315" s="460"/>
      <c r="S315" s="461"/>
      <c r="T315" s="461"/>
      <c r="U315" s="461"/>
      <c r="V315" s="330" t="str">
        <f t="shared" si="43"/>
        <v/>
      </c>
      <c r="W315" s="330"/>
      <c r="X315" s="330"/>
      <c r="Y315" s="330"/>
      <c r="Z315" s="330"/>
      <c r="AA315" s="330" t="str">
        <f t="shared" si="44"/>
        <v/>
      </c>
      <c r="AB315" s="330"/>
      <c r="AC315" s="330"/>
      <c r="AD315" s="330"/>
      <c r="AE315" s="449"/>
    </row>
    <row r="316" spans="1:31" s="23" customFormat="1" ht="15.75" customHeight="1" x14ac:dyDescent="0.15">
      <c r="A316" s="115" t="str">
        <f t="shared" si="40"/>
        <v>×</v>
      </c>
      <c r="B316" s="99"/>
      <c r="G316" s="328" t="str">
        <f t="shared" si="45"/>
        <v/>
      </c>
      <c r="H316" s="328"/>
      <c r="I316" s="329"/>
      <c r="J316" s="330" t="str">
        <f t="shared" si="41"/>
        <v/>
      </c>
      <c r="K316" s="330"/>
      <c r="L316" s="330"/>
      <c r="M316" s="330"/>
      <c r="N316" s="330" t="str">
        <f t="shared" si="42"/>
        <v/>
      </c>
      <c r="O316" s="330"/>
      <c r="P316" s="330"/>
      <c r="Q316" s="449"/>
      <c r="R316" s="460"/>
      <c r="S316" s="461"/>
      <c r="T316" s="461"/>
      <c r="U316" s="461"/>
      <c r="V316" s="330" t="str">
        <f t="shared" si="43"/>
        <v/>
      </c>
      <c r="W316" s="330"/>
      <c r="X316" s="330"/>
      <c r="Y316" s="330"/>
      <c r="Z316" s="330"/>
      <c r="AA316" s="330" t="str">
        <f t="shared" si="44"/>
        <v/>
      </c>
      <c r="AB316" s="330"/>
      <c r="AC316" s="330"/>
      <c r="AD316" s="330"/>
      <c r="AE316" s="449"/>
    </row>
    <row r="317" spans="1:31" s="23" customFormat="1" ht="15.75" customHeight="1" x14ac:dyDescent="0.15">
      <c r="A317" s="115" t="str">
        <f t="shared" si="40"/>
        <v>×</v>
      </c>
      <c r="B317" s="99"/>
      <c r="G317" s="328" t="str">
        <f t="shared" si="45"/>
        <v/>
      </c>
      <c r="H317" s="328"/>
      <c r="I317" s="329"/>
      <c r="J317" s="330" t="str">
        <f t="shared" si="41"/>
        <v/>
      </c>
      <c r="K317" s="330"/>
      <c r="L317" s="330"/>
      <c r="M317" s="330"/>
      <c r="N317" s="330" t="str">
        <f t="shared" si="42"/>
        <v/>
      </c>
      <c r="O317" s="330"/>
      <c r="P317" s="330"/>
      <c r="Q317" s="449"/>
      <c r="R317" s="460"/>
      <c r="S317" s="461"/>
      <c r="T317" s="461"/>
      <c r="U317" s="461"/>
      <c r="V317" s="330" t="str">
        <f t="shared" si="43"/>
        <v/>
      </c>
      <c r="W317" s="330"/>
      <c r="X317" s="330"/>
      <c r="Y317" s="330"/>
      <c r="Z317" s="330"/>
      <c r="AA317" s="330" t="str">
        <f t="shared" si="44"/>
        <v/>
      </c>
      <c r="AB317" s="330"/>
      <c r="AC317" s="330"/>
      <c r="AD317" s="330"/>
      <c r="AE317" s="449"/>
    </row>
    <row r="318" spans="1:31" s="23" customFormat="1" ht="15.75" customHeight="1" x14ac:dyDescent="0.15">
      <c r="A318" s="115" t="str">
        <f t="shared" si="40"/>
        <v>×</v>
      </c>
      <c r="B318" s="99"/>
      <c r="G318" s="332" t="str">
        <f t="shared" si="45"/>
        <v/>
      </c>
      <c r="H318" s="332"/>
      <c r="I318" s="333"/>
      <c r="J318" s="339" t="str">
        <f t="shared" si="41"/>
        <v/>
      </c>
      <c r="K318" s="339"/>
      <c r="L318" s="339"/>
      <c r="M318" s="339"/>
      <c r="N318" s="339" t="str">
        <f t="shared" si="42"/>
        <v/>
      </c>
      <c r="O318" s="339"/>
      <c r="P318" s="339"/>
      <c r="Q318" s="564"/>
      <c r="R318" s="560"/>
      <c r="S318" s="561"/>
      <c r="T318" s="561"/>
      <c r="U318" s="561"/>
      <c r="V318" s="339" t="str">
        <f t="shared" si="43"/>
        <v/>
      </c>
      <c r="W318" s="339"/>
      <c r="X318" s="339"/>
      <c r="Y318" s="339"/>
      <c r="Z318" s="339"/>
      <c r="AA318" s="339" t="str">
        <f t="shared" si="44"/>
        <v/>
      </c>
      <c r="AB318" s="339"/>
      <c r="AC318" s="339"/>
      <c r="AD318" s="339"/>
      <c r="AE318" s="564"/>
    </row>
    <row r="319" spans="1:31" s="23" customFormat="1" ht="15.75" customHeight="1" x14ac:dyDescent="0.15">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x14ac:dyDescent="0.15">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8" t="s">
        <v>74</v>
      </c>
      <c r="H322" s="238"/>
      <c r="I322" s="238"/>
      <c r="J322" s="454" t="s">
        <v>402</v>
      </c>
      <c r="K322" s="239"/>
      <c r="L322" s="239"/>
      <c r="M322" s="239"/>
      <c r="N322" s="238" t="s">
        <v>403</v>
      </c>
      <c r="O322" s="239"/>
      <c r="P322" s="239"/>
      <c r="Q322" s="450"/>
      <c r="R322" s="454" t="s">
        <v>187</v>
      </c>
      <c r="S322" s="238"/>
      <c r="T322" s="476"/>
      <c r="U322" s="385" t="s">
        <v>408</v>
      </c>
      <c r="V322" s="386"/>
      <c r="W322" s="386"/>
      <c r="X322" s="386"/>
      <c r="Y322" s="387"/>
      <c r="Z322" s="276" t="s">
        <v>409</v>
      </c>
      <c r="AA322" s="386"/>
      <c r="AB322" s="386"/>
      <c r="AC322" s="386"/>
      <c r="AD322" s="386"/>
      <c r="AH322" s="30"/>
      <c r="AI322" s="30"/>
      <c r="AJ322" s="30"/>
      <c r="AK322" s="30"/>
      <c r="CF322" s="30"/>
      <c r="CG322" s="30"/>
      <c r="CH322" s="30"/>
      <c r="CI322" s="30"/>
      <c r="CJ322" s="30"/>
    </row>
    <row r="323" spans="1:88" s="23" customFormat="1" ht="15.75" customHeight="1" x14ac:dyDescent="0.15">
      <c r="G323" s="453"/>
      <c r="H323" s="403"/>
      <c r="I323" s="403"/>
      <c r="J323" s="455"/>
      <c r="K323" s="305"/>
      <c r="L323" s="305"/>
      <c r="M323" s="305"/>
      <c r="N323" s="403"/>
      <c r="O323" s="305"/>
      <c r="P323" s="305"/>
      <c r="Q323" s="451"/>
      <c r="R323" s="455"/>
      <c r="S323" s="403"/>
      <c r="T323" s="477"/>
      <c r="U323" s="388"/>
      <c r="V323" s="389"/>
      <c r="W323" s="389"/>
      <c r="X323" s="389"/>
      <c r="Y323" s="390"/>
      <c r="Z323" s="480"/>
      <c r="AA323" s="389"/>
      <c r="AB323" s="389"/>
      <c r="AC323" s="389"/>
      <c r="AD323" s="389"/>
      <c r="AH323" s="30"/>
      <c r="AI323" s="30"/>
      <c r="AJ323" s="30"/>
      <c r="AK323" s="30"/>
      <c r="CF323" s="30"/>
      <c r="CG323" s="30"/>
      <c r="CH323" s="30"/>
      <c r="CI323" s="30"/>
      <c r="CJ323" s="30"/>
    </row>
    <row r="324" spans="1:88" s="23" customFormat="1" ht="15.75" customHeight="1" x14ac:dyDescent="0.15">
      <c r="G324" s="359"/>
      <c r="H324" s="315"/>
      <c r="I324" s="315"/>
      <c r="J324" s="456"/>
      <c r="K324" s="240"/>
      <c r="L324" s="240"/>
      <c r="M324" s="240"/>
      <c r="N324" s="240"/>
      <c r="O324" s="240"/>
      <c r="P324" s="240"/>
      <c r="Q324" s="452"/>
      <c r="R324" s="478"/>
      <c r="S324" s="315"/>
      <c r="T324" s="479"/>
      <c r="U324" s="391"/>
      <c r="V324" s="392"/>
      <c r="W324" s="392"/>
      <c r="X324" s="392"/>
      <c r="Y324" s="350"/>
      <c r="Z324" s="277"/>
      <c r="AA324" s="392"/>
      <c r="AB324" s="392"/>
      <c r="AC324" s="392"/>
      <c r="AD324" s="392"/>
      <c r="AH324" s="30"/>
      <c r="AI324" s="30"/>
      <c r="AJ324" s="30"/>
      <c r="AK324" s="30"/>
      <c r="CF324" s="30"/>
      <c r="CG324" s="30"/>
      <c r="CH324" s="30"/>
      <c r="CI324" s="30"/>
      <c r="CJ324" s="30"/>
    </row>
    <row r="325" spans="1:88" s="23" customFormat="1" ht="15.75" customHeight="1" x14ac:dyDescent="0.15">
      <c r="A325" s="109" t="str">
        <f t="shared" ref="A325:A340" si="46">IF(G325="","×","")</f>
        <v/>
      </c>
      <c r="B325" s="99"/>
      <c r="G325" s="363">
        <f t="shared" ref="G325:G340" si="47">G259</f>
        <v>2</v>
      </c>
      <c r="H325" s="302"/>
      <c r="I325" s="302"/>
      <c r="J325" s="485">
        <f t="shared" ref="J325:J340" si="48">IF(AD136="","",AD136*AE$193)</f>
        <v>4015.3122000000003</v>
      </c>
      <c r="K325" s="383"/>
      <c r="L325" s="383"/>
      <c r="M325" s="383"/>
      <c r="N325" s="383">
        <f t="shared" ref="N325:N340" si="49">IF(AD136="","",AD136*AE$194)</f>
        <v>4015.3122000000003</v>
      </c>
      <c r="O325" s="383"/>
      <c r="P325" s="383"/>
      <c r="Q325" s="384"/>
      <c r="R325" s="481">
        <f>S229</f>
        <v>1.5</v>
      </c>
      <c r="S325" s="482"/>
      <c r="T325" s="483"/>
      <c r="U325" s="473">
        <f>IF(J325="","",ROUND(J325*R325,-1))</f>
        <v>6020</v>
      </c>
      <c r="V325" s="474"/>
      <c r="W325" s="475"/>
      <c r="X325" s="475"/>
      <c r="Y325" s="475"/>
      <c r="Z325" s="475">
        <f>IF(N325="","",ROUND(N325*R325,-1))</f>
        <v>6020</v>
      </c>
      <c r="AA325" s="475"/>
      <c r="AB325" s="475"/>
      <c r="AC325" s="475"/>
      <c r="AD325" s="484"/>
      <c r="AH325" s="30"/>
      <c r="AI325" s="30"/>
      <c r="AJ325" s="30"/>
      <c r="AK325" s="30"/>
      <c r="CG325" s="30"/>
      <c r="CH325" s="30"/>
      <c r="CI325" s="30"/>
      <c r="CJ325" s="30"/>
    </row>
    <row r="326" spans="1:88" s="23" customFormat="1" ht="15.75" customHeight="1" x14ac:dyDescent="0.15">
      <c r="A326" s="109" t="str">
        <f t="shared" si="46"/>
        <v/>
      </c>
      <c r="B326" s="99"/>
      <c r="G326" s="353">
        <f t="shared" si="47"/>
        <v>3</v>
      </c>
      <c r="H326" s="304"/>
      <c r="I326" s="304"/>
      <c r="J326" s="334">
        <f t="shared" si="48"/>
        <v>3364.4124000000002</v>
      </c>
      <c r="K326" s="330"/>
      <c r="L326" s="330"/>
      <c r="M326" s="330"/>
      <c r="N326" s="330">
        <f t="shared" si="49"/>
        <v>3364.4124000000002</v>
      </c>
      <c r="O326" s="330"/>
      <c r="P326" s="330"/>
      <c r="Q326" s="331"/>
      <c r="R326" s="341">
        <f>R325</f>
        <v>1.5</v>
      </c>
      <c r="S326" s="300"/>
      <c r="T326" s="342"/>
      <c r="U326" s="345">
        <f t="shared" ref="U326:U340" si="50">IF(J326="","",ROUND(J326*R326,-1))</f>
        <v>5050</v>
      </c>
      <c r="V326" s="346"/>
      <c r="W326" s="335"/>
      <c r="X326" s="335"/>
      <c r="Y326" s="335"/>
      <c r="Z326" s="335">
        <f t="shared" ref="Z326:Z340" si="51">IF(N326="","",ROUND(N326*R326,-1))</f>
        <v>5050</v>
      </c>
      <c r="AA326" s="335"/>
      <c r="AB326" s="335"/>
      <c r="AC326" s="335"/>
      <c r="AD326" s="336"/>
      <c r="AH326" s="30"/>
      <c r="AI326" s="30"/>
      <c r="AJ326" s="30"/>
      <c r="AK326" s="30"/>
      <c r="CG326" s="30"/>
      <c r="CH326" s="30"/>
      <c r="CI326" s="30"/>
      <c r="CJ326" s="30"/>
    </row>
    <row r="327" spans="1:88" s="23" customFormat="1" ht="15.75" customHeight="1" x14ac:dyDescent="0.15">
      <c r="A327" s="109" t="str">
        <f t="shared" si="46"/>
        <v/>
      </c>
      <c r="B327" s="99"/>
      <c r="G327" s="353">
        <f t="shared" si="47"/>
        <v>4</v>
      </c>
      <c r="H327" s="304"/>
      <c r="I327" s="304"/>
      <c r="J327" s="334">
        <f t="shared" si="48"/>
        <v>10309.7952</v>
      </c>
      <c r="K327" s="330"/>
      <c r="L327" s="330"/>
      <c r="M327" s="330"/>
      <c r="N327" s="330">
        <f t="shared" si="49"/>
        <v>10309.7952</v>
      </c>
      <c r="O327" s="330"/>
      <c r="P327" s="330"/>
      <c r="Q327" s="331"/>
      <c r="R327" s="341">
        <f t="shared" ref="R327:R340" si="52">R326</f>
        <v>1.5</v>
      </c>
      <c r="S327" s="300"/>
      <c r="T327" s="342"/>
      <c r="U327" s="345">
        <f t="shared" si="50"/>
        <v>15460</v>
      </c>
      <c r="V327" s="346"/>
      <c r="W327" s="335"/>
      <c r="X327" s="335"/>
      <c r="Y327" s="335"/>
      <c r="Z327" s="335">
        <f t="shared" si="51"/>
        <v>15460</v>
      </c>
      <c r="AA327" s="335"/>
      <c r="AB327" s="335"/>
      <c r="AC327" s="335"/>
      <c r="AD327" s="336"/>
      <c r="AH327" s="30"/>
      <c r="AI327" s="30"/>
      <c r="AJ327" s="30"/>
      <c r="CF327" s="30"/>
      <c r="CG327" s="30"/>
      <c r="CH327" s="30"/>
      <c r="CI327" s="30"/>
    </row>
    <row r="328" spans="1:88" s="23" customFormat="1" ht="15.75" customHeight="1" x14ac:dyDescent="0.15">
      <c r="A328" s="109" t="str">
        <f t="shared" si="46"/>
        <v/>
      </c>
      <c r="B328" s="99"/>
      <c r="G328" s="353">
        <f t="shared" si="47"/>
        <v>5</v>
      </c>
      <c r="H328" s="304"/>
      <c r="I328" s="304"/>
      <c r="J328" s="334">
        <f t="shared" si="48"/>
        <v>10309.7952</v>
      </c>
      <c r="K328" s="330"/>
      <c r="L328" s="330"/>
      <c r="M328" s="330"/>
      <c r="N328" s="330">
        <f t="shared" si="49"/>
        <v>10309.7952</v>
      </c>
      <c r="O328" s="330"/>
      <c r="P328" s="330"/>
      <c r="Q328" s="331"/>
      <c r="R328" s="341">
        <f t="shared" si="52"/>
        <v>1.5</v>
      </c>
      <c r="S328" s="300"/>
      <c r="T328" s="342"/>
      <c r="U328" s="345">
        <f t="shared" si="50"/>
        <v>15460</v>
      </c>
      <c r="V328" s="346"/>
      <c r="W328" s="335"/>
      <c r="X328" s="335"/>
      <c r="Y328" s="335"/>
      <c r="Z328" s="335">
        <f t="shared" si="51"/>
        <v>15460</v>
      </c>
      <c r="AA328" s="335"/>
      <c r="AB328" s="335"/>
      <c r="AC328" s="335"/>
      <c r="AD328" s="336"/>
      <c r="AH328" s="30"/>
      <c r="AI328" s="30"/>
      <c r="AJ328" s="30"/>
      <c r="CF328" s="30"/>
      <c r="CG328" s="30"/>
      <c r="CH328" s="30"/>
      <c r="CI328" s="30"/>
    </row>
    <row r="329" spans="1:88" s="23" customFormat="1" ht="15.75" customHeight="1" x14ac:dyDescent="0.15">
      <c r="A329" s="109" t="str">
        <f t="shared" si="46"/>
        <v/>
      </c>
      <c r="B329" s="99"/>
      <c r="G329" s="353">
        <f t="shared" si="47"/>
        <v>6</v>
      </c>
      <c r="H329" s="304"/>
      <c r="I329" s="304"/>
      <c r="J329" s="334">
        <f t="shared" si="48"/>
        <v>10309.7952</v>
      </c>
      <c r="K329" s="330"/>
      <c r="L329" s="330"/>
      <c r="M329" s="330"/>
      <c r="N329" s="330">
        <f t="shared" si="49"/>
        <v>10309.7952</v>
      </c>
      <c r="O329" s="330"/>
      <c r="P329" s="330"/>
      <c r="Q329" s="331"/>
      <c r="R329" s="341">
        <f t="shared" si="52"/>
        <v>1.5</v>
      </c>
      <c r="S329" s="300"/>
      <c r="T329" s="342"/>
      <c r="U329" s="345">
        <f t="shared" si="50"/>
        <v>15460</v>
      </c>
      <c r="V329" s="346"/>
      <c r="W329" s="335"/>
      <c r="X329" s="335"/>
      <c r="Y329" s="335"/>
      <c r="Z329" s="335">
        <f t="shared" si="51"/>
        <v>15460</v>
      </c>
      <c r="AA329" s="335"/>
      <c r="AB329" s="335"/>
      <c r="AC329" s="335"/>
      <c r="AD329" s="336"/>
      <c r="AH329" s="30"/>
      <c r="AI329" s="30"/>
      <c r="AJ329" s="30"/>
      <c r="CF329" s="30"/>
      <c r="CG329" s="30"/>
      <c r="CH329" s="30"/>
      <c r="CI329" s="30"/>
    </row>
    <row r="330" spans="1:88" s="23" customFormat="1" ht="15.75" customHeight="1" x14ac:dyDescent="0.15">
      <c r="A330" s="109" t="str">
        <f t="shared" si="46"/>
        <v/>
      </c>
      <c r="B330" s="99"/>
      <c r="G330" s="353">
        <f t="shared" si="47"/>
        <v>7</v>
      </c>
      <c r="H330" s="304"/>
      <c r="I330" s="304"/>
      <c r="J330" s="334">
        <f t="shared" si="48"/>
        <v>67828.417199999996</v>
      </c>
      <c r="K330" s="330"/>
      <c r="L330" s="330"/>
      <c r="M330" s="330"/>
      <c r="N330" s="330">
        <f t="shared" si="49"/>
        <v>67828.417199999996</v>
      </c>
      <c r="O330" s="330"/>
      <c r="P330" s="330"/>
      <c r="Q330" s="331"/>
      <c r="R330" s="341">
        <f t="shared" si="52"/>
        <v>1.5</v>
      </c>
      <c r="S330" s="300"/>
      <c r="T330" s="342"/>
      <c r="U330" s="345">
        <f t="shared" si="50"/>
        <v>101740</v>
      </c>
      <c r="V330" s="346"/>
      <c r="W330" s="335"/>
      <c r="X330" s="335"/>
      <c r="Y330" s="335"/>
      <c r="Z330" s="335">
        <f t="shared" si="51"/>
        <v>101740</v>
      </c>
      <c r="AA330" s="335"/>
      <c r="AB330" s="335"/>
      <c r="AC330" s="335"/>
      <c r="AD330" s="336"/>
      <c r="AH330" s="30"/>
      <c r="AI330" s="30"/>
      <c r="AJ330" s="30"/>
      <c r="CF330" s="30"/>
      <c r="CG330" s="30"/>
      <c r="CH330" s="30"/>
      <c r="CI330" s="30"/>
    </row>
    <row r="331" spans="1:88" s="23" customFormat="1" ht="15.75" customHeight="1" x14ac:dyDescent="0.15">
      <c r="A331" s="109" t="str">
        <f t="shared" si="46"/>
        <v/>
      </c>
      <c r="B331" s="99"/>
      <c r="G331" s="353">
        <f t="shared" si="47"/>
        <v>8</v>
      </c>
      <c r="H331" s="304"/>
      <c r="I331" s="304"/>
      <c r="J331" s="334">
        <f t="shared" si="48"/>
        <v>32232.002400000001</v>
      </c>
      <c r="K331" s="330"/>
      <c r="L331" s="330"/>
      <c r="M331" s="330"/>
      <c r="N331" s="330">
        <f t="shared" si="49"/>
        <v>32232.002400000001</v>
      </c>
      <c r="O331" s="330"/>
      <c r="P331" s="330"/>
      <c r="Q331" s="331"/>
      <c r="R331" s="341">
        <f t="shared" si="52"/>
        <v>1.5</v>
      </c>
      <c r="S331" s="300"/>
      <c r="T331" s="342"/>
      <c r="U331" s="345">
        <f t="shared" si="50"/>
        <v>48350</v>
      </c>
      <c r="V331" s="346"/>
      <c r="W331" s="335"/>
      <c r="X331" s="335"/>
      <c r="Y331" s="335"/>
      <c r="Z331" s="335">
        <f t="shared" si="51"/>
        <v>48350</v>
      </c>
      <c r="AA331" s="335"/>
      <c r="AB331" s="335"/>
      <c r="AC331" s="335"/>
      <c r="AD331" s="336"/>
      <c r="AH331" s="30"/>
      <c r="AI331" s="30"/>
      <c r="AJ331" s="30"/>
      <c r="CF331" s="30"/>
      <c r="CG331" s="30"/>
      <c r="CH331" s="30"/>
      <c r="CI331" s="30"/>
    </row>
    <row r="332" spans="1:88" s="23" customFormat="1" ht="15.75" customHeight="1" x14ac:dyDescent="0.15">
      <c r="A332" s="109" t="str">
        <f t="shared" si="46"/>
        <v/>
      </c>
      <c r="B332" s="99"/>
      <c r="G332" s="353">
        <f t="shared" si="47"/>
        <v>9</v>
      </c>
      <c r="H332" s="304"/>
      <c r="I332" s="304"/>
      <c r="J332" s="334">
        <f t="shared" si="48"/>
        <v>52526.347200000004</v>
      </c>
      <c r="K332" s="330"/>
      <c r="L332" s="330"/>
      <c r="M332" s="330"/>
      <c r="N332" s="330">
        <f t="shared" si="49"/>
        <v>52526.347200000004</v>
      </c>
      <c r="O332" s="330"/>
      <c r="P332" s="330"/>
      <c r="Q332" s="331"/>
      <c r="R332" s="341">
        <f t="shared" si="52"/>
        <v>1.5</v>
      </c>
      <c r="S332" s="300"/>
      <c r="T332" s="342"/>
      <c r="U332" s="345">
        <f t="shared" si="50"/>
        <v>78790</v>
      </c>
      <c r="V332" s="346"/>
      <c r="W332" s="335"/>
      <c r="X332" s="335"/>
      <c r="Y332" s="335"/>
      <c r="Z332" s="335">
        <f t="shared" si="51"/>
        <v>78790</v>
      </c>
      <c r="AA332" s="335"/>
      <c r="AB332" s="335"/>
      <c r="AC332" s="335"/>
      <c r="AD332" s="336"/>
      <c r="AH332" s="30"/>
      <c r="AI332" s="30"/>
      <c r="AJ332" s="30"/>
      <c r="CF332" s="30"/>
      <c r="CG332" s="30"/>
      <c r="CH332" s="30"/>
      <c r="CI332" s="30"/>
    </row>
    <row r="333" spans="1:88" s="23" customFormat="1" ht="15.75" customHeight="1" x14ac:dyDescent="0.15">
      <c r="A333" s="109" t="str">
        <f t="shared" si="46"/>
        <v/>
      </c>
      <c r="B333" s="99"/>
      <c r="G333" s="353">
        <f t="shared" si="47"/>
        <v>10</v>
      </c>
      <c r="H333" s="304"/>
      <c r="I333" s="304"/>
      <c r="J333" s="334">
        <f t="shared" si="48"/>
        <v>37766.898000000001</v>
      </c>
      <c r="K333" s="330"/>
      <c r="L333" s="330"/>
      <c r="M333" s="330"/>
      <c r="N333" s="330">
        <f t="shared" si="49"/>
        <v>37766.898000000001</v>
      </c>
      <c r="O333" s="330"/>
      <c r="P333" s="330"/>
      <c r="Q333" s="331"/>
      <c r="R333" s="341">
        <f t="shared" si="52"/>
        <v>1.5</v>
      </c>
      <c r="S333" s="300"/>
      <c r="T333" s="342"/>
      <c r="U333" s="345">
        <f t="shared" si="50"/>
        <v>56650</v>
      </c>
      <c r="V333" s="346"/>
      <c r="W333" s="335"/>
      <c r="X333" s="335"/>
      <c r="Y333" s="335"/>
      <c r="Z333" s="335">
        <f t="shared" si="51"/>
        <v>56650</v>
      </c>
      <c r="AA333" s="335"/>
      <c r="AB333" s="335"/>
      <c r="AC333" s="335"/>
      <c r="AD333" s="336"/>
      <c r="AH333" s="30"/>
      <c r="AI333" s="30"/>
      <c r="AJ333" s="30"/>
      <c r="CF333" s="30"/>
      <c r="CG333" s="30"/>
      <c r="CH333" s="30"/>
      <c r="CI333" s="30"/>
    </row>
    <row r="334" spans="1:88" s="23" customFormat="1" ht="15.75" customHeight="1" x14ac:dyDescent="0.15">
      <c r="A334" s="109" t="str">
        <f t="shared" si="46"/>
        <v/>
      </c>
      <c r="B334" s="99"/>
      <c r="G334" s="353">
        <f t="shared" si="47"/>
        <v>11</v>
      </c>
      <c r="H334" s="304"/>
      <c r="I334" s="304"/>
      <c r="J334" s="334">
        <f t="shared" si="48"/>
        <v>52526.347200000004</v>
      </c>
      <c r="K334" s="330"/>
      <c r="L334" s="330"/>
      <c r="M334" s="330"/>
      <c r="N334" s="330">
        <f t="shared" si="49"/>
        <v>52526.347200000004</v>
      </c>
      <c r="O334" s="330"/>
      <c r="P334" s="330"/>
      <c r="Q334" s="331"/>
      <c r="R334" s="341">
        <f t="shared" si="52"/>
        <v>1.5</v>
      </c>
      <c r="S334" s="300"/>
      <c r="T334" s="342"/>
      <c r="U334" s="345">
        <f t="shared" si="50"/>
        <v>78790</v>
      </c>
      <c r="V334" s="346"/>
      <c r="W334" s="335"/>
      <c r="X334" s="335"/>
      <c r="Y334" s="335"/>
      <c r="Z334" s="335">
        <f t="shared" si="51"/>
        <v>78790</v>
      </c>
      <c r="AA334" s="335"/>
      <c r="AB334" s="335"/>
      <c r="AC334" s="335"/>
      <c r="AD334" s="336"/>
      <c r="AH334" s="30"/>
      <c r="AI334" s="30"/>
      <c r="AJ334" s="30"/>
      <c r="CF334" s="30"/>
      <c r="CG334" s="30"/>
      <c r="CH334" s="30"/>
      <c r="CI334" s="30"/>
    </row>
    <row r="335" spans="1:88" s="23" customFormat="1" ht="15.75" customHeight="1" x14ac:dyDescent="0.15">
      <c r="A335" s="109" t="str">
        <f t="shared" si="46"/>
        <v/>
      </c>
      <c r="B335" s="99"/>
      <c r="G335" s="353">
        <f t="shared" si="47"/>
        <v>12</v>
      </c>
      <c r="H335" s="304"/>
      <c r="I335" s="304"/>
      <c r="J335" s="334">
        <f t="shared" si="48"/>
        <v>35596.414799999999</v>
      </c>
      <c r="K335" s="330"/>
      <c r="L335" s="330"/>
      <c r="M335" s="330"/>
      <c r="N335" s="330">
        <f t="shared" si="49"/>
        <v>35596.414799999999</v>
      </c>
      <c r="O335" s="330"/>
      <c r="P335" s="330"/>
      <c r="Q335" s="331"/>
      <c r="R335" s="341">
        <f t="shared" si="52"/>
        <v>1.5</v>
      </c>
      <c r="S335" s="300"/>
      <c r="T335" s="342"/>
      <c r="U335" s="345">
        <f t="shared" si="50"/>
        <v>53390</v>
      </c>
      <c r="V335" s="346"/>
      <c r="W335" s="335"/>
      <c r="X335" s="335"/>
      <c r="Y335" s="335"/>
      <c r="Z335" s="335">
        <f t="shared" si="51"/>
        <v>53390</v>
      </c>
      <c r="AA335" s="335"/>
      <c r="AB335" s="335"/>
      <c r="AC335" s="335"/>
      <c r="AD335" s="336"/>
      <c r="AH335" s="30"/>
      <c r="AI335" s="30"/>
      <c r="AJ335" s="30"/>
      <c r="CF335" s="30"/>
      <c r="CG335" s="30"/>
      <c r="CH335" s="30"/>
      <c r="CI335" s="30"/>
    </row>
    <row r="336" spans="1:88" s="23" customFormat="1" ht="15.75" customHeight="1" x14ac:dyDescent="0.15">
      <c r="A336" s="109" t="str">
        <f t="shared" si="46"/>
        <v>×</v>
      </c>
      <c r="B336" s="99"/>
      <c r="G336" s="353" t="str">
        <f t="shared" si="47"/>
        <v/>
      </c>
      <c r="H336" s="304"/>
      <c r="I336" s="304"/>
      <c r="J336" s="334" t="str">
        <f t="shared" si="48"/>
        <v/>
      </c>
      <c r="K336" s="330"/>
      <c r="L336" s="330"/>
      <c r="M336" s="330"/>
      <c r="N336" s="330" t="str">
        <f t="shared" si="49"/>
        <v/>
      </c>
      <c r="O336" s="330"/>
      <c r="P336" s="330"/>
      <c r="Q336" s="331"/>
      <c r="R336" s="341">
        <f t="shared" si="52"/>
        <v>1.5</v>
      </c>
      <c r="S336" s="300"/>
      <c r="T336" s="342"/>
      <c r="U336" s="345" t="str">
        <f t="shared" si="50"/>
        <v/>
      </c>
      <c r="V336" s="346"/>
      <c r="W336" s="335"/>
      <c r="X336" s="335"/>
      <c r="Y336" s="335"/>
      <c r="Z336" s="335" t="str">
        <f t="shared" si="51"/>
        <v/>
      </c>
      <c r="AA336" s="335"/>
      <c r="AB336" s="335"/>
      <c r="AC336" s="335"/>
      <c r="AD336" s="336"/>
      <c r="AH336" s="30"/>
      <c r="AI336" s="30"/>
      <c r="AJ336" s="30"/>
      <c r="CF336" s="30"/>
      <c r="CG336" s="30"/>
      <c r="CH336" s="30"/>
      <c r="CI336" s="30"/>
    </row>
    <row r="337" spans="1:87" s="23" customFormat="1" ht="15.75" customHeight="1" x14ac:dyDescent="0.15">
      <c r="A337" s="109" t="str">
        <f t="shared" si="46"/>
        <v>×</v>
      </c>
      <c r="B337" s="99"/>
      <c r="G337" s="353" t="str">
        <f t="shared" si="47"/>
        <v/>
      </c>
      <c r="H337" s="304"/>
      <c r="I337" s="304"/>
      <c r="J337" s="334" t="str">
        <f t="shared" si="48"/>
        <v/>
      </c>
      <c r="K337" s="330"/>
      <c r="L337" s="330"/>
      <c r="M337" s="330"/>
      <c r="N337" s="330" t="str">
        <f t="shared" si="49"/>
        <v/>
      </c>
      <c r="O337" s="330"/>
      <c r="P337" s="330"/>
      <c r="Q337" s="331"/>
      <c r="R337" s="341">
        <f t="shared" si="52"/>
        <v>1.5</v>
      </c>
      <c r="S337" s="300"/>
      <c r="T337" s="342"/>
      <c r="U337" s="345" t="str">
        <f t="shared" si="50"/>
        <v/>
      </c>
      <c r="V337" s="346"/>
      <c r="W337" s="335"/>
      <c r="X337" s="335"/>
      <c r="Y337" s="335"/>
      <c r="Z337" s="335" t="str">
        <f t="shared" si="51"/>
        <v/>
      </c>
      <c r="AA337" s="335"/>
      <c r="AB337" s="335"/>
      <c r="AC337" s="335"/>
      <c r="AD337" s="336"/>
      <c r="AH337" s="30"/>
      <c r="AI337" s="30"/>
      <c r="AJ337" s="30"/>
      <c r="CF337" s="30"/>
      <c r="CG337" s="30"/>
      <c r="CH337" s="30"/>
      <c r="CI337" s="30"/>
    </row>
    <row r="338" spans="1:87" s="23" customFormat="1" ht="15.75" customHeight="1" x14ac:dyDescent="0.15">
      <c r="A338" s="109" t="str">
        <f t="shared" si="46"/>
        <v>×</v>
      </c>
      <c r="B338" s="99"/>
      <c r="G338" s="353" t="str">
        <f t="shared" si="47"/>
        <v/>
      </c>
      <c r="H338" s="304"/>
      <c r="I338" s="304"/>
      <c r="J338" s="334" t="str">
        <f t="shared" si="48"/>
        <v/>
      </c>
      <c r="K338" s="330"/>
      <c r="L338" s="330"/>
      <c r="M338" s="330"/>
      <c r="N338" s="330" t="str">
        <f t="shared" si="49"/>
        <v/>
      </c>
      <c r="O338" s="330"/>
      <c r="P338" s="330"/>
      <c r="Q338" s="331"/>
      <c r="R338" s="341">
        <f t="shared" si="52"/>
        <v>1.5</v>
      </c>
      <c r="S338" s="300"/>
      <c r="T338" s="342"/>
      <c r="U338" s="345" t="str">
        <f t="shared" si="50"/>
        <v/>
      </c>
      <c r="V338" s="346"/>
      <c r="W338" s="335"/>
      <c r="X338" s="335"/>
      <c r="Y338" s="335"/>
      <c r="Z338" s="335" t="str">
        <f t="shared" si="51"/>
        <v/>
      </c>
      <c r="AA338" s="335"/>
      <c r="AB338" s="335"/>
      <c r="AC338" s="335"/>
      <c r="AD338" s="336"/>
      <c r="AH338" s="30"/>
      <c r="AI338" s="30"/>
      <c r="AJ338" s="30"/>
      <c r="CF338" s="30"/>
      <c r="CG338" s="30"/>
      <c r="CH338" s="30"/>
      <c r="CI338" s="30"/>
    </row>
    <row r="339" spans="1:87" s="23" customFormat="1" ht="15.75" customHeight="1" x14ac:dyDescent="0.15">
      <c r="A339" s="109" t="str">
        <f t="shared" si="46"/>
        <v>×</v>
      </c>
      <c r="B339" s="99"/>
      <c r="G339" s="353" t="str">
        <f t="shared" si="47"/>
        <v/>
      </c>
      <c r="H339" s="304"/>
      <c r="I339" s="304"/>
      <c r="J339" s="334" t="str">
        <f t="shared" si="48"/>
        <v/>
      </c>
      <c r="K339" s="330"/>
      <c r="L339" s="330"/>
      <c r="M339" s="330"/>
      <c r="N339" s="330" t="str">
        <f t="shared" si="49"/>
        <v/>
      </c>
      <c r="O339" s="330"/>
      <c r="P339" s="330"/>
      <c r="Q339" s="331"/>
      <c r="R339" s="341">
        <f t="shared" si="52"/>
        <v>1.5</v>
      </c>
      <c r="S339" s="300"/>
      <c r="T339" s="342"/>
      <c r="U339" s="345" t="str">
        <f t="shared" si="50"/>
        <v/>
      </c>
      <c r="V339" s="346"/>
      <c r="W339" s="335"/>
      <c r="X339" s="335"/>
      <c r="Y339" s="335"/>
      <c r="Z339" s="335" t="str">
        <f t="shared" si="51"/>
        <v/>
      </c>
      <c r="AA339" s="335"/>
      <c r="AB339" s="335"/>
      <c r="AC339" s="335"/>
      <c r="AD339" s="336"/>
      <c r="AH339" s="30"/>
      <c r="AI339" s="30"/>
      <c r="AJ339" s="30"/>
      <c r="CF339" s="30"/>
      <c r="CG339" s="30"/>
      <c r="CH339" s="30"/>
      <c r="CI339" s="30"/>
    </row>
    <row r="340" spans="1:87" s="23" customFormat="1" ht="15.75" customHeight="1" x14ac:dyDescent="0.15">
      <c r="A340" s="110" t="str">
        <f t="shared" si="46"/>
        <v>×</v>
      </c>
      <c r="B340" s="99"/>
      <c r="G340" s="567" t="str">
        <f t="shared" si="47"/>
        <v/>
      </c>
      <c r="H340" s="312"/>
      <c r="I340" s="312"/>
      <c r="J340" s="347" t="str">
        <f t="shared" si="48"/>
        <v/>
      </c>
      <c r="K340" s="339"/>
      <c r="L340" s="339"/>
      <c r="M340" s="339"/>
      <c r="N340" s="339" t="str">
        <f t="shared" si="49"/>
        <v/>
      </c>
      <c r="O340" s="339"/>
      <c r="P340" s="339"/>
      <c r="Q340" s="340"/>
      <c r="R340" s="343">
        <f t="shared" si="52"/>
        <v>1.5</v>
      </c>
      <c r="S340" s="316"/>
      <c r="T340" s="344"/>
      <c r="U340" s="348" t="str">
        <f t="shared" si="50"/>
        <v/>
      </c>
      <c r="V340" s="349"/>
      <c r="W340" s="337"/>
      <c r="X340" s="337"/>
      <c r="Y340" s="337"/>
      <c r="Z340" s="337" t="str">
        <f t="shared" si="51"/>
        <v/>
      </c>
      <c r="AA340" s="337"/>
      <c r="AB340" s="337"/>
      <c r="AC340" s="337"/>
      <c r="AD340" s="338"/>
      <c r="AH340" s="30"/>
      <c r="AI340" s="30"/>
      <c r="AJ340" s="30"/>
      <c r="CF340" s="30"/>
      <c r="CG340" s="30"/>
      <c r="CH340" s="30"/>
      <c r="CI340" s="30"/>
    </row>
    <row r="341" spans="1:87" s="23" customFormat="1" ht="15.75" customHeight="1" x14ac:dyDescent="0.15">
      <c r="A341" s="116" t="str">
        <f t="shared" ref="A341:A346" si="53">IF(液状化L1の有無="","","×")</f>
        <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53"/>
        <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53"/>
        <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53"/>
        <v/>
      </c>
      <c r="B344" s="99"/>
      <c r="G344" s="358" t="s">
        <v>74</v>
      </c>
      <c r="H344" s="358"/>
      <c r="I344" s="238"/>
      <c r="J344" s="238" t="s">
        <v>411</v>
      </c>
      <c r="K344" s="238"/>
      <c r="L344" s="238"/>
      <c r="M344" s="238"/>
      <c r="N344" s="238" t="s">
        <v>410</v>
      </c>
      <c r="O344" s="238"/>
      <c r="P344" s="238"/>
      <c r="Q344" s="457"/>
      <c r="R344" s="486" t="s">
        <v>381</v>
      </c>
      <c r="S344" s="239"/>
      <c r="T344" s="239"/>
      <c r="U344" s="239"/>
      <c r="V344" s="239"/>
      <c r="W344" s="239"/>
      <c r="X344" s="239"/>
      <c r="Y344" s="239"/>
      <c r="Z344" s="239"/>
      <c r="AA344" s="239"/>
      <c r="AB344" s="239"/>
      <c r="AC344" s="239"/>
      <c r="AD344" s="239"/>
      <c r="AE344" s="290"/>
    </row>
    <row r="345" spans="1:87" s="23" customFormat="1" ht="15.75" customHeight="1" x14ac:dyDescent="0.15">
      <c r="A345" s="116" t="str">
        <f t="shared" si="53"/>
        <v/>
      </c>
      <c r="B345" s="99"/>
      <c r="G345" s="453"/>
      <c r="H345" s="453"/>
      <c r="I345" s="403"/>
      <c r="J345" s="403"/>
      <c r="K345" s="403"/>
      <c r="L345" s="403"/>
      <c r="M345" s="403"/>
      <c r="N345" s="403"/>
      <c r="O345" s="403"/>
      <c r="P345" s="403"/>
      <c r="Q345" s="458"/>
      <c r="R345" s="455" t="s">
        <v>412</v>
      </c>
      <c r="S345" s="403"/>
      <c r="T345" s="403"/>
      <c r="U345" s="403"/>
      <c r="V345" s="403" t="s">
        <v>408</v>
      </c>
      <c r="W345" s="403"/>
      <c r="X345" s="403"/>
      <c r="Y345" s="403"/>
      <c r="Z345" s="403"/>
      <c r="AA345" s="403" t="s">
        <v>409</v>
      </c>
      <c r="AB345" s="403"/>
      <c r="AC345" s="403"/>
      <c r="AD345" s="403"/>
      <c r="AE345" s="458"/>
    </row>
    <row r="346" spans="1:87" s="23" customFormat="1" ht="15.75" customHeight="1" x14ac:dyDescent="0.15">
      <c r="A346" s="116" t="str">
        <f t="shared" si="53"/>
        <v/>
      </c>
      <c r="B346" s="99"/>
      <c r="G346" s="359"/>
      <c r="H346" s="359"/>
      <c r="I346" s="315"/>
      <c r="J346" s="315"/>
      <c r="K346" s="315"/>
      <c r="L346" s="315"/>
      <c r="M346" s="315"/>
      <c r="N346" s="315"/>
      <c r="O346" s="315"/>
      <c r="P346" s="315"/>
      <c r="Q346" s="459"/>
      <c r="R346" s="478"/>
      <c r="S346" s="315"/>
      <c r="T346" s="315"/>
      <c r="U346" s="315"/>
      <c r="V346" s="315"/>
      <c r="W346" s="315"/>
      <c r="X346" s="315"/>
      <c r="Y346" s="315"/>
      <c r="Z346" s="315"/>
      <c r="AA346" s="315"/>
      <c r="AB346" s="315"/>
      <c r="AC346" s="315"/>
      <c r="AD346" s="315"/>
      <c r="AE346" s="459"/>
    </row>
    <row r="347" spans="1:87" s="23" customFormat="1" ht="15.75" customHeight="1" x14ac:dyDescent="0.15">
      <c r="A347" s="116" t="str">
        <f t="shared" ref="A347:A362" si="54">IF(液状化L1の有無="",IF(G347="","×",""),"×")</f>
        <v/>
      </c>
      <c r="B347" s="99"/>
      <c r="C347" s="22"/>
      <c r="G347" s="363">
        <f t="shared" ref="G347:G362" si="55">G325</f>
        <v>2</v>
      </c>
      <c r="H347" s="363"/>
      <c r="I347" s="302"/>
      <c r="J347" s="383">
        <f>U325</f>
        <v>6020</v>
      </c>
      <c r="K347" s="383"/>
      <c r="L347" s="383"/>
      <c r="M347" s="383"/>
      <c r="N347" s="383">
        <f>Z325</f>
        <v>6020</v>
      </c>
      <c r="O347" s="383"/>
      <c r="P347" s="383"/>
      <c r="Q347" s="384"/>
      <c r="R347" s="562">
        <f t="shared" ref="R347:R362" si="56">R281</f>
        <v>1</v>
      </c>
      <c r="S347" s="563"/>
      <c r="T347" s="563"/>
      <c r="U347" s="563"/>
      <c r="V347" s="475">
        <f t="shared" ref="V347:V362" si="57">IF(J347="","",ROUND(J347*R347,-1))</f>
        <v>6020</v>
      </c>
      <c r="W347" s="475"/>
      <c r="X347" s="475"/>
      <c r="Y347" s="475"/>
      <c r="Z347" s="475"/>
      <c r="AA347" s="475">
        <f t="shared" ref="AA347:AA362" si="58">IF(N347="","",ROUND(N347*R347,-1))</f>
        <v>6020</v>
      </c>
      <c r="AB347" s="475"/>
      <c r="AC347" s="475"/>
      <c r="AD347" s="475"/>
      <c r="AE347" s="484"/>
    </row>
    <row r="348" spans="1:87" s="23" customFormat="1" ht="15.75" customHeight="1" x14ac:dyDescent="0.15">
      <c r="A348" s="116" t="str">
        <f t="shared" si="54"/>
        <v/>
      </c>
      <c r="B348" s="99"/>
      <c r="C348" s="22"/>
      <c r="G348" s="328">
        <f t="shared" si="55"/>
        <v>3</v>
      </c>
      <c r="H348" s="328"/>
      <c r="I348" s="329"/>
      <c r="J348" s="330">
        <f t="shared" ref="J348:J362" si="59">U326</f>
        <v>5050</v>
      </c>
      <c r="K348" s="330"/>
      <c r="L348" s="330"/>
      <c r="M348" s="330"/>
      <c r="N348" s="330">
        <f t="shared" ref="N348:N362" si="60">Z326</f>
        <v>5050</v>
      </c>
      <c r="O348" s="330"/>
      <c r="P348" s="330"/>
      <c r="Q348" s="331"/>
      <c r="R348" s="465">
        <f t="shared" si="56"/>
        <v>1</v>
      </c>
      <c r="S348" s="466"/>
      <c r="T348" s="466"/>
      <c r="U348" s="466"/>
      <c r="V348" s="335">
        <f t="shared" si="57"/>
        <v>5050</v>
      </c>
      <c r="W348" s="335"/>
      <c r="X348" s="335"/>
      <c r="Y348" s="335"/>
      <c r="Z348" s="335"/>
      <c r="AA348" s="335">
        <f t="shared" si="58"/>
        <v>5050</v>
      </c>
      <c r="AB348" s="335"/>
      <c r="AC348" s="335"/>
      <c r="AD348" s="335"/>
      <c r="AE348" s="336"/>
    </row>
    <row r="349" spans="1:87" s="23" customFormat="1" ht="15.75" customHeight="1" x14ac:dyDescent="0.15">
      <c r="A349" s="116" t="str">
        <f t="shared" si="54"/>
        <v/>
      </c>
      <c r="B349" s="99"/>
      <c r="C349" s="22"/>
      <c r="G349" s="328">
        <f t="shared" si="55"/>
        <v>4</v>
      </c>
      <c r="H349" s="328"/>
      <c r="I349" s="329"/>
      <c r="J349" s="330">
        <f t="shared" si="59"/>
        <v>15460</v>
      </c>
      <c r="K349" s="330"/>
      <c r="L349" s="330"/>
      <c r="M349" s="330"/>
      <c r="N349" s="330">
        <f t="shared" si="60"/>
        <v>15460</v>
      </c>
      <c r="O349" s="330"/>
      <c r="P349" s="330"/>
      <c r="Q349" s="331"/>
      <c r="R349" s="465">
        <f t="shared" si="56"/>
        <v>1</v>
      </c>
      <c r="S349" s="466"/>
      <c r="T349" s="466"/>
      <c r="U349" s="466"/>
      <c r="V349" s="335">
        <f t="shared" si="57"/>
        <v>15460</v>
      </c>
      <c r="W349" s="335"/>
      <c r="X349" s="335"/>
      <c r="Y349" s="335"/>
      <c r="Z349" s="335"/>
      <c r="AA349" s="335">
        <f t="shared" si="58"/>
        <v>15460</v>
      </c>
      <c r="AB349" s="335"/>
      <c r="AC349" s="335"/>
      <c r="AD349" s="335"/>
      <c r="AE349" s="336"/>
    </row>
    <row r="350" spans="1:87" s="23" customFormat="1" ht="15.75" customHeight="1" x14ac:dyDescent="0.15">
      <c r="A350" s="116" t="str">
        <f t="shared" si="54"/>
        <v/>
      </c>
      <c r="B350" s="99"/>
      <c r="C350" s="22"/>
      <c r="G350" s="328">
        <f t="shared" si="55"/>
        <v>5</v>
      </c>
      <c r="H350" s="328"/>
      <c r="I350" s="329"/>
      <c r="J350" s="330">
        <f t="shared" si="59"/>
        <v>15460</v>
      </c>
      <c r="K350" s="330"/>
      <c r="L350" s="330"/>
      <c r="M350" s="330"/>
      <c r="N350" s="330">
        <f t="shared" si="60"/>
        <v>15460</v>
      </c>
      <c r="O350" s="330"/>
      <c r="P350" s="330"/>
      <c r="Q350" s="331"/>
      <c r="R350" s="465">
        <f t="shared" si="56"/>
        <v>1</v>
      </c>
      <c r="S350" s="466"/>
      <c r="T350" s="466"/>
      <c r="U350" s="466"/>
      <c r="V350" s="335">
        <f t="shared" si="57"/>
        <v>15460</v>
      </c>
      <c r="W350" s="335"/>
      <c r="X350" s="335"/>
      <c r="Y350" s="335"/>
      <c r="Z350" s="335"/>
      <c r="AA350" s="335">
        <f t="shared" si="58"/>
        <v>15460</v>
      </c>
      <c r="AB350" s="335"/>
      <c r="AC350" s="335"/>
      <c r="AD350" s="335"/>
      <c r="AE350" s="336"/>
    </row>
    <row r="351" spans="1:87" s="23" customFormat="1" ht="15.75" customHeight="1" x14ac:dyDescent="0.15">
      <c r="A351" s="116" t="str">
        <f t="shared" si="54"/>
        <v/>
      </c>
      <c r="B351" s="99"/>
      <c r="C351" s="22"/>
      <c r="G351" s="328">
        <f t="shared" si="55"/>
        <v>6</v>
      </c>
      <c r="H351" s="328"/>
      <c r="I351" s="329"/>
      <c r="J351" s="330">
        <f t="shared" si="59"/>
        <v>15460</v>
      </c>
      <c r="K351" s="330"/>
      <c r="L351" s="330"/>
      <c r="M351" s="330"/>
      <c r="N351" s="330">
        <f t="shared" si="60"/>
        <v>15460</v>
      </c>
      <c r="O351" s="330"/>
      <c r="P351" s="330"/>
      <c r="Q351" s="331"/>
      <c r="R351" s="465">
        <f t="shared" si="56"/>
        <v>1</v>
      </c>
      <c r="S351" s="466"/>
      <c r="T351" s="466"/>
      <c r="U351" s="466"/>
      <c r="V351" s="335">
        <f t="shared" si="57"/>
        <v>15460</v>
      </c>
      <c r="W351" s="335"/>
      <c r="X351" s="335"/>
      <c r="Y351" s="335"/>
      <c r="Z351" s="335"/>
      <c r="AA351" s="335">
        <f t="shared" si="58"/>
        <v>15460</v>
      </c>
      <c r="AB351" s="335"/>
      <c r="AC351" s="335"/>
      <c r="AD351" s="335"/>
      <c r="AE351" s="336"/>
      <c r="CC351" s="30"/>
      <c r="CD351" s="30"/>
      <c r="CE351" s="30"/>
      <c r="CF351" s="30"/>
    </row>
    <row r="352" spans="1:87" s="23" customFormat="1" ht="15.75" customHeight="1" x14ac:dyDescent="0.15">
      <c r="A352" s="116" t="str">
        <f t="shared" si="54"/>
        <v/>
      </c>
      <c r="B352" s="99"/>
      <c r="C352" s="22"/>
      <c r="G352" s="328">
        <f t="shared" si="55"/>
        <v>7</v>
      </c>
      <c r="H352" s="328"/>
      <c r="I352" s="329"/>
      <c r="J352" s="330">
        <f t="shared" si="59"/>
        <v>101740</v>
      </c>
      <c r="K352" s="330"/>
      <c r="L352" s="330"/>
      <c r="M352" s="330"/>
      <c r="N352" s="330">
        <f t="shared" si="60"/>
        <v>101740</v>
      </c>
      <c r="O352" s="330"/>
      <c r="P352" s="330"/>
      <c r="Q352" s="331"/>
      <c r="R352" s="465">
        <f t="shared" si="56"/>
        <v>0.72100001573562622</v>
      </c>
      <c r="S352" s="466"/>
      <c r="T352" s="466"/>
      <c r="U352" s="466"/>
      <c r="V352" s="335">
        <f t="shared" si="57"/>
        <v>73350</v>
      </c>
      <c r="W352" s="335"/>
      <c r="X352" s="335"/>
      <c r="Y352" s="335"/>
      <c r="Z352" s="335"/>
      <c r="AA352" s="335">
        <f t="shared" si="58"/>
        <v>73350</v>
      </c>
      <c r="AB352" s="335"/>
      <c r="AC352" s="335"/>
      <c r="AD352" s="335"/>
      <c r="AE352" s="336"/>
      <c r="CC352" s="30"/>
      <c r="CD352" s="30"/>
      <c r="CE352" s="30"/>
      <c r="CF352" s="30"/>
    </row>
    <row r="353" spans="1:84" s="23" customFormat="1" ht="15.75" customHeight="1" x14ac:dyDescent="0.15">
      <c r="A353" s="116" t="str">
        <f t="shared" si="54"/>
        <v/>
      </c>
      <c r="B353" s="99"/>
      <c r="C353" s="22"/>
      <c r="G353" s="328">
        <f t="shared" si="55"/>
        <v>8</v>
      </c>
      <c r="H353" s="328"/>
      <c r="I353" s="329"/>
      <c r="J353" s="330">
        <f t="shared" si="59"/>
        <v>48350</v>
      </c>
      <c r="K353" s="330"/>
      <c r="L353" s="330"/>
      <c r="M353" s="330"/>
      <c r="N353" s="330">
        <f t="shared" si="60"/>
        <v>48350</v>
      </c>
      <c r="O353" s="330"/>
      <c r="P353" s="330"/>
      <c r="Q353" s="331"/>
      <c r="R353" s="465">
        <f t="shared" si="56"/>
        <v>1</v>
      </c>
      <c r="S353" s="466"/>
      <c r="T353" s="466"/>
      <c r="U353" s="466"/>
      <c r="V353" s="335">
        <f t="shared" si="57"/>
        <v>48350</v>
      </c>
      <c r="W353" s="335"/>
      <c r="X353" s="335"/>
      <c r="Y353" s="335"/>
      <c r="Z353" s="335"/>
      <c r="AA353" s="335">
        <f t="shared" si="58"/>
        <v>48350</v>
      </c>
      <c r="AB353" s="335"/>
      <c r="AC353" s="335"/>
      <c r="AD353" s="335"/>
      <c r="AE353" s="336"/>
      <c r="CC353" s="30"/>
      <c r="CD353" s="30"/>
      <c r="CE353" s="30"/>
      <c r="CF353" s="30"/>
    </row>
    <row r="354" spans="1:84" s="23" customFormat="1" ht="15.75" customHeight="1" x14ac:dyDescent="0.15">
      <c r="A354" s="116" t="str">
        <f t="shared" si="54"/>
        <v/>
      </c>
      <c r="B354" s="99"/>
      <c r="C354" s="22"/>
      <c r="G354" s="328">
        <f t="shared" si="55"/>
        <v>9</v>
      </c>
      <c r="H354" s="328"/>
      <c r="I354" s="329"/>
      <c r="J354" s="330">
        <f t="shared" si="59"/>
        <v>78790</v>
      </c>
      <c r="K354" s="330"/>
      <c r="L354" s="330"/>
      <c r="M354" s="330"/>
      <c r="N354" s="330">
        <f t="shared" si="60"/>
        <v>78790</v>
      </c>
      <c r="O354" s="330"/>
      <c r="P354" s="330"/>
      <c r="Q354" s="331"/>
      <c r="R354" s="465">
        <f t="shared" si="56"/>
        <v>1</v>
      </c>
      <c r="S354" s="466"/>
      <c r="T354" s="466"/>
      <c r="U354" s="466"/>
      <c r="V354" s="335">
        <f t="shared" si="57"/>
        <v>78790</v>
      </c>
      <c r="W354" s="335"/>
      <c r="X354" s="335"/>
      <c r="Y354" s="335"/>
      <c r="Z354" s="335"/>
      <c r="AA354" s="335">
        <f t="shared" si="58"/>
        <v>78790</v>
      </c>
      <c r="AB354" s="335"/>
      <c r="AC354" s="335"/>
      <c r="AD354" s="335"/>
      <c r="AE354" s="336"/>
      <c r="CC354" s="30"/>
      <c r="CD354" s="30"/>
      <c r="CE354" s="30"/>
      <c r="CF354" s="30"/>
    </row>
    <row r="355" spans="1:84" s="23" customFormat="1" ht="15.75" customHeight="1" x14ac:dyDescent="0.15">
      <c r="A355" s="116" t="str">
        <f t="shared" si="54"/>
        <v/>
      </c>
      <c r="B355" s="99"/>
      <c r="C355" s="22"/>
      <c r="G355" s="328">
        <f t="shared" si="55"/>
        <v>10</v>
      </c>
      <c r="H355" s="328"/>
      <c r="I355" s="329"/>
      <c r="J355" s="330">
        <f t="shared" si="59"/>
        <v>56650</v>
      </c>
      <c r="K355" s="330"/>
      <c r="L355" s="330"/>
      <c r="M355" s="330"/>
      <c r="N355" s="330">
        <f t="shared" si="60"/>
        <v>56650</v>
      </c>
      <c r="O355" s="330"/>
      <c r="P355" s="330"/>
      <c r="Q355" s="331"/>
      <c r="R355" s="465">
        <f t="shared" si="56"/>
        <v>1</v>
      </c>
      <c r="S355" s="466"/>
      <c r="T355" s="466"/>
      <c r="U355" s="466"/>
      <c r="V355" s="335">
        <f t="shared" si="57"/>
        <v>56650</v>
      </c>
      <c r="W355" s="335"/>
      <c r="X355" s="335"/>
      <c r="Y355" s="335"/>
      <c r="Z355" s="335"/>
      <c r="AA355" s="335">
        <f t="shared" si="58"/>
        <v>56650</v>
      </c>
      <c r="AB355" s="335"/>
      <c r="AC355" s="335"/>
      <c r="AD355" s="335"/>
      <c r="AE355" s="336"/>
      <c r="CC355" s="30"/>
      <c r="CD355" s="30"/>
      <c r="CE355" s="30"/>
      <c r="CF355" s="30"/>
    </row>
    <row r="356" spans="1:84" s="23" customFormat="1" ht="15.75" customHeight="1" x14ac:dyDescent="0.15">
      <c r="A356" s="116" t="str">
        <f t="shared" si="54"/>
        <v/>
      </c>
      <c r="B356" s="99"/>
      <c r="C356" s="22"/>
      <c r="G356" s="328">
        <f t="shared" si="55"/>
        <v>11</v>
      </c>
      <c r="H356" s="328"/>
      <c r="I356" s="329"/>
      <c r="J356" s="330">
        <f t="shared" si="59"/>
        <v>78790</v>
      </c>
      <c r="K356" s="330"/>
      <c r="L356" s="330"/>
      <c r="M356" s="330"/>
      <c r="N356" s="330">
        <f t="shared" si="60"/>
        <v>78790</v>
      </c>
      <c r="O356" s="330"/>
      <c r="P356" s="330"/>
      <c r="Q356" s="331"/>
      <c r="R356" s="465">
        <f t="shared" si="56"/>
        <v>1</v>
      </c>
      <c r="S356" s="466"/>
      <c r="T356" s="466"/>
      <c r="U356" s="466"/>
      <c r="V356" s="335">
        <f t="shared" si="57"/>
        <v>78790</v>
      </c>
      <c r="W356" s="335"/>
      <c r="X356" s="335"/>
      <c r="Y356" s="335"/>
      <c r="Z356" s="335"/>
      <c r="AA356" s="335">
        <f t="shared" si="58"/>
        <v>78790</v>
      </c>
      <c r="AB356" s="335"/>
      <c r="AC356" s="335"/>
      <c r="AD356" s="335"/>
      <c r="AE356" s="336"/>
      <c r="CC356" s="30"/>
      <c r="CD356" s="30"/>
      <c r="CE356" s="30"/>
      <c r="CF356" s="30"/>
    </row>
    <row r="357" spans="1:84" s="23" customFormat="1" ht="15.75" customHeight="1" x14ac:dyDescent="0.15">
      <c r="A357" s="116" t="str">
        <f t="shared" si="54"/>
        <v/>
      </c>
      <c r="B357" s="99"/>
      <c r="C357" s="22"/>
      <c r="G357" s="328">
        <f t="shared" si="55"/>
        <v>12</v>
      </c>
      <c r="H357" s="328"/>
      <c r="I357" s="329"/>
      <c r="J357" s="330">
        <f t="shared" si="59"/>
        <v>53390</v>
      </c>
      <c r="K357" s="330"/>
      <c r="L357" s="330"/>
      <c r="M357" s="330"/>
      <c r="N357" s="330">
        <f t="shared" si="60"/>
        <v>53390</v>
      </c>
      <c r="O357" s="330"/>
      <c r="P357" s="330"/>
      <c r="Q357" s="331"/>
      <c r="R357" s="465">
        <f t="shared" si="56"/>
        <v>1</v>
      </c>
      <c r="S357" s="466"/>
      <c r="T357" s="466"/>
      <c r="U357" s="466"/>
      <c r="V357" s="335">
        <f t="shared" si="57"/>
        <v>53390</v>
      </c>
      <c r="W357" s="335"/>
      <c r="X357" s="335"/>
      <c r="Y357" s="335"/>
      <c r="Z357" s="335"/>
      <c r="AA357" s="335">
        <f t="shared" si="58"/>
        <v>53390</v>
      </c>
      <c r="AB357" s="335"/>
      <c r="AC357" s="335"/>
      <c r="AD357" s="335"/>
      <c r="AE357" s="336"/>
      <c r="CC357" s="30"/>
      <c r="CD357" s="30"/>
      <c r="CE357" s="30"/>
      <c r="CF357" s="30"/>
    </row>
    <row r="358" spans="1:84" s="23" customFormat="1" ht="15.75" customHeight="1" x14ac:dyDescent="0.15">
      <c r="A358" s="116" t="str">
        <f t="shared" si="54"/>
        <v>×</v>
      </c>
      <c r="B358" s="99"/>
      <c r="C358" s="22"/>
      <c r="G358" s="328" t="str">
        <f t="shared" si="55"/>
        <v/>
      </c>
      <c r="H358" s="328"/>
      <c r="I358" s="329"/>
      <c r="J358" s="330" t="str">
        <f t="shared" si="59"/>
        <v/>
      </c>
      <c r="K358" s="330"/>
      <c r="L358" s="330"/>
      <c r="M358" s="330"/>
      <c r="N358" s="330" t="str">
        <f t="shared" si="60"/>
        <v/>
      </c>
      <c r="O358" s="330"/>
      <c r="P358" s="330"/>
      <c r="Q358" s="331"/>
      <c r="R358" s="465">
        <f t="shared" si="56"/>
        <v>0</v>
      </c>
      <c r="S358" s="466"/>
      <c r="T358" s="466"/>
      <c r="U358" s="466"/>
      <c r="V358" s="335" t="str">
        <f t="shared" si="57"/>
        <v/>
      </c>
      <c r="W358" s="335"/>
      <c r="X358" s="335"/>
      <c r="Y358" s="335"/>
      <c r="Z358" s="335"/>
      <c r="AA358" s="335" t="str">
        <f t="shared" si="58"/>
        <v/>
      </c>
      <c r="AB358" s="335"/>
      <c r="AC358" s="335"/>
      <c r="AD358" s="335"/>
      <c r="AE358" s="336"/>
      <c r="CC358" s="30"/>
      <c r="CD358" s="30"/>
      <c r="CE358" s="30"/>
      <c r="CF358" s="30"/>
    </row>
    <row r="359" spans="1:84" s="23" customFormat="1" ht="15.75" customHeight="1" x14ac:dyDescent="0.15">
      <c r="A359" s="116" t="str">
        <f t="shared" si="54"/>
        <v>×</v>
      </c>
      <c r="B359" s="99"/>
      <c r="C359" s="22"/>
      <c r="G359" s="328" t="str">
        <f t="shared" si="55"/>
        <v/>
      </c>
      <c r="H359" s="328"/>
      <c r="I359" s="329"/>
      <c r="J359" s="330" t="str">
        <f t="shared" si="59"/>
        <v/>
      </c>
      <c r="K359" s="330"/>
      <c r="L359" s="330"/>
      <c r="M359" s="330"/>
      <c r="N359" s="330" t="str">
        <f t="shared" si="60"/>
        <v/>
      </c>
      <c r="O359" s="330"/>
      <c r="P359" s="330"/>
      <c r="Q359" s="331"/>
      <c r="R359" s="465">
        <f t="shared" si="56"/>
        <v>0</v>
      </c>
      <c r="S359" s="466"/>
      <c r="T359" s="466"/>
      <c r="U359" s="466"/>
      <c r="V359" s="335" t="str">
        <f t="shared" si="57"/>
        <v/>
      </c>
      <c r="W359" s="335"/>
      <c r="X359" s="335"/>
      <c r="Y359" s="335"/>
      <c r="Z359" s="335"/>
      <c r="AA359" s="335" t="str">
        <f t="shared" si="58"/>
        <v/>
      </c>
      <c r="AB359" s="335"/>
      <c r="AC359" s="335"/>
      <c r="AD359" s="335"/>
      <c r="AE359" s="336"/>
      <c r="CC359" s="30"/>
      <c r="CD359" s="30"/>
      <c r="CE359" s="30"/>
      <c r="CF359" s="30"/>
    </row>
    <row r="360" spans="1:84" s="23" customFormat="1" ht="15.75" customHeight="1" x14ac:dyDescent="0.15">
      <c r="A360" s="116" t="str">
        <f t="shared" si="54"/>
        <v>×</v>
      </c>
      <c r="B360" s="99"/>
      <c r="C360" s="22"/>
      <c r="G360" s="328" t="str">
        <f t="shared" si="55"/>
        <v/>
      </c>
      <c r="H360" s="328"/>
      <c r="I360" s="329"/>
      <c r="J360" s="330" t="str">
        <f t="shared" si="59"/>
        <v/>
      </c>
      <c r="K360" s="330"/>
      <c r="L360" s="330"/>
      <c r="M360" s="330"/>
      <c r="N360" s="330" t="str">
        <f t="shared" si="60"/>
        <v/>
      </c>
      <c r="O360" s="330"/>
      <c r="P360" s="330"/>
      <c r="Q360" s="331"/>
      <c r="R360" s="465">
        <f t="shared" si="56"/>
        <v>0</v>
      </c>
      <c r="S360" s="466"/>
      <c r="T360" s="466"/>
      <c r="U360" s="466"/>
      <c r="V360" s="335" t="str">
        <f t="shared" si="57"/>
        <v/>
      </c>
      <c r="W360" s="335"/>
      <c r="X360" s="335"/>
      <c r="Y360" s="335"/>
      <c r="Z360" s="335"/>
      <c r="AA360" s="335" t="str">
        <f t="shared" si="58"/>
        <v/>
      </c>
      <c r="AB360" s="335"/>
      <c r="AC360" s="335"/>
      <c r="AD360" s="335"/>
      <c r="AE360" s="336"/>
      <c r="CC360" s="30"/>
      <c r="CD360" s="30"/>
      <c r="CE360" s="30"/>
      <c r="CF360" s="30"/>
    </row>
    <row r="361" spans="1:84" s="23" customFormat="1" ht="15.75" customHeight="1" x14ac:dyDescent="0.15">
      <c r="A361" s="116" t="str">
        <f t="shared" si="54"/>
        <v>×</v>
      </c>
      <c r="B361" s="99"/>
      <c r="C361" s="22"/>
      <c r="G361" s="328" t="str">
        <f t="shared" si="55"/>
        <v/>
      </c>
      <c r="H361" s="328"/>
      <c r="I361" s="329"/>
      <c r="J361" s="330" t="str">
        <f t="shared" si="59"/>
        <v/>
      </c>
      <c r="K361" s="330"/>
      <c r="L361" s="330"/>
      <c r="M361" s="330"/>
      <c r="N361" s="330" t="str">
        <f t="shared" si="60"/>
        <v/>
      </c>
      <c r="O361" s="330"/>
      <c r="P361" s="330"/>
      <c r="Q361" s="331"/>
      <c r="R361" s="465">
        <f t="shared" si="56"/>
        <v>0</v>
      </c>
      <c r="S361" s="466"/>
      <c r="T361" s="466"/>
      <c r="U361" s="466"/>
      <c r="V361" s="335" t="str">
        <f t="shared" si="57"/>
        <v/>
      </c>
      <c r="W361" s="335"/>
      <c r="X361" s="335"/>
      <c r="Y361" s="335"/>
      <c r="Z361" s="335"/>
      <c r="AA361" s="335" t="str">
        <f t="shared" si="58"/>
        <v/>
      </c>
      <c r="AB361" s="335"/>
      <c r="AC361" s="335"/>
      <c r="AD361" s="335"/>
      <c r="AE361" s="336"/>
      <c r="CC361" s="30"/>
      <c r="CD361" s="30"/>
      <c r="CE361" s="30"/>
      <c r="CF361" s="30"/>
    </row>
    <row r="362" spans="1:84" s="23" customFormat="1" ht="15.75" customHeight="1" x14ac:dyDescent="0.15">
      <c r="A362" s="117" t="str">
        <f t="shared" si="54"/>
        <v>×</v>
      </c>
      <c r="B362" s="99"/>
      <c r="C362" s="22"/>
      <c r="G362" s="332" t="str">
        <f t="shared" si="55"/>
        <v/>
      </c>
      <c r="H362" s="332"/>
      <c r="I362" s="333"/>
      <c r="J362" s="339" t="str">
        <f t="shared" si="59"/>
        <v/>
      </c>
      <c r="K362" s="339"/>
      <c r="L362" s="339"/>
      <c r="M362" s="339"/>
      <c r="N362" s="339" t="str">
        <f t="shared" si="60"/>
        <v/>
      </c>
      <c r="O362" s="339"/>
      <c r="P362" s="339"/>
      <c r="Q362" s="340"/>
      <c r="R362" s="568">
        <f t="shared" si="56"/>
        <v>0</v>
      </c>
      <c r="S362" s="569"/>
      <c r="T362" s="569"/>
      <c r="U362" s="569"/>
      <c r="V362" s="337" t="str">
        <f t="shared" si="57"/>
        <v/>
      </c>
      <c r="W362" s="337"/>
      <c r="X362" s="337"/>
      <c r="Y362" s="337"/>
      <c r="Z362" s="337"/>
      <c r="AA362" s="337" t="str">
        <f t="shared" si="58"/>
        <v/>
      </c>
      <c r="AB362" s="337"/>
      <c r="AC362" s="337"/>
      <c r="AD362" s="337"/>
      <c r="AE362" s="338"/>
      <c r="CC362" s="30"/>
      <c r="CD362" s="30"/>
      <c r="CE362" s="30"/>
      <c r="CF362" s="30"/>
    </row>
    <row r="363" spans="1:84" s="23" customFormat="1" ht="15.75" customHeight="1" x14ac:dyDescent="0.15">
      <c r="A363" s="115" t="str">
        <f t="shared" ref="A363:A368" si="61">IF(液状化L2の有無="","","×")</f>
        <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61"/>
        <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customHeight="1" x14ac:dyDescent="0.15">
      <c r="A365" s="115" t="str">
        <f t="shared" si="61"/>
        <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61"/>
        <v/>
      </c>
      <c r="B366" s="99"/>
      <c r="G366" s="358" t="s">
        <v>74</v>
      </c>
      <c r="H366" s="358"/>
      <c r="I366" s="238"/>
      <c r="J366" s="238" t="s">
        <v>411</v>
      </c>
      <c r="K366" s="238"/>
      <c r="L366" s="238"/>
      <c r="M366" s="238"/>
      <c r="N366" s="238" t="s">
        <v>410</v>
      </c>
      <c r="O366" s="238"/>
      <c r="P366" s="238"/>
      <c r="Q366" s="457"/>
      <c r="R366" s="486" t="s">
        <v>382</v>
      </c>
      <c r="S366" s="239"/>
      <c r="T366" s="239"/>
      <c r="U366" s="239"/>
      <c r="V366" s="239"/>
      <c r="W366" s="239"/>
      <c r="X366" s="239"/>
      <c r="Y366" s="239"/>
      <c r="Z366" s="239"/>
      <c r="AA366" s="239"/>
      <c r="AB366" s="239"/>
      <c r="AC366" s="239"/>
      <c r="AD366" s="239"/>
      <c r="AE366" s="290"/>
    </row>
    <row r="367" spans="1:84" s="23" customFormat="1" ht="15.75" customHeight="1" x14ac:dyDescent="0.15">
      <c r="A367" s="115" t="str">
        <f t="shared" si="61"/>
        <v/>
      </c>
      <c r="B367" s="99"/>
      <c r="G367" s="453"/>
      <c r="H367" s="453"/>
      <c r="I367" s="403"/>
      <c r="J367" s="403"/>
      <c r="K367" s="403"/>
      <c r="L367" s="403"/>
      <c r="M367" s="403"/>
      <c r="N367" s="403"/>
      <c r="O367" s="403"/>
      <c r="P367" s="403"/>
      <c r="Q367" s="458"/>
      <c r="R367" s="455" t="s">
        <v>412</v>
      </c>
      <c r="S367" s="403"/>
      <c r="T367" s="403"/>
      <c r="U367" s="403"/>
      <c r="V367" s="403" t="s">
        <v>408</v>
      </c>
      <c r="W367" s="403"/>
      <c r="X367" s="403"/>
      <c r="Y367" s="403"/>
      <c r="Z367" s="403"/>
      <c r="AA367" s="403" t="s">
        <v>409</v>
      </c>
      <c r="AB367" s="403"/>
      <c r="AC367" s="403"/>
      <c r="AD367" s="403"/>
      <c r="AE367" s="458"/>
    </row>
    <row r="368" spans="1:84" s="23" customFormat="1" ht="15.75" customHeight="1" x14ac:dyDescent="0.15">
      <c r="A368" s="115" t="str">
        <f t="shared" si="61"/>
        <v/>
      </c>
      <c r="B368" s="99"/>
      <c r="G368" s="359"/>
      <c r="H368" s="359"/>
      <c r="I368" s="315"/>
      <c r="J368" s="315"/>
      <c r="K368" s="315"/>
      <c r="L368" s="315"/>
      <c r="M368" s="315"/>
      <c r="N368" s="315"/>
      <c r="O368" s="315"/>
      <c r="P368" s="315"/>
      <c r="Q368" s="459"/>
      <c r="R368" s="478"/>
      <c r="S368" s="315"/>
      <c r="T368" s="315"/>
      <c r="U368" s="315"/>
      <c r="V368" s="315"/>
      <c r="W368" s="315"/>
      <c r="X368" s="315"/>
      <c r="Y368" s="315"/>
      <c r="Z368" s="315"/>
      <c r="AA368" s="315"/>
      <c r="AB368" s="315"/>
      <c r="AC368" s="315"/>
      <c r="AD368" s="315"/>
      <c r="AE368" s="459"/>
    </row>
    <row r="369" spans="1:31" s="23" customFormat="1" ht="15.75" customHeight="1" x14ac:dyDescent="0.15">
      <c r="A369" s="115" t="str">
        <f t="shared" ref="A369:A384" si="62">IF(液状化L2の有無="",IF(G369="","×",""),"×")</f>
        <v/>
      </c>
      <c r="B369" s="99"/>
      <c r="C369" s="22"/>
      <c r="G369" s="363">
        <f t="shared" ref="G369:G384" si="63">G325</f>
        <v>2</v>
      </c>
      <c r="H369" s="363"/>
      <c r="I369" s="302"/>
      <c r="J369" s="383">
        <f>U325</f>
        <v>6020</v>
      </c>
      <c r="K369" s="383"/>
      <c r="L369" s="383"/>
      <c r="M369" s="383"/>
      <c r="N369" s="383">
        <f>Z325</f>
        <v>6020</v>
      </c>
      <c r="O369" s="383"/>
      <c r="P369" s="383"/>
      <c r="Q369" s="384"/>
      <c r="R369" s="562">
        <f t="shared" ref="R369:R384" si="64">R303</f>
        <v>0.1379999965429306</v>
      </c>
      <c r="S369" s="563"/>
      <c r="T369" s="563"/>
      <c r="U369" s="563"/>
      <c r="V369" s="475">
        <f>IF(J369="","",ROUND(J347*R369,-1))</f>
        <v>830</v>
      </c>
      <c r="W369" s="475"/>
      <c r="X369" s="475"/>
      <c r="Y369" s="475"/>
      <c r="Z369" s="475"/>
      <c r="AA369" s="475">
        <f>IF(N369="","",ROUND(N347*R369,-1))</f>
        <v>830</v>
      </c>
      <c r="AB369" s="475"/>
      <c r="AC369" s="475"/>
      <c r="AD369" s="475"/>
      <c r="AE369" s="484"/>
    </row>
    <row r="370" spans="1:31" s="23" customFormat="1" ht="15.75" customHeight="1" x14ac:dyDescent="0.15">
      <c r="A370" s="115" t="str">
        <f t="shared" si="62"/>
        <v/>
      </c>
      <c r="B370" s="99"/>
      <c r="C370" s="22"/>
      <c r="G370" s="328">
        <f t="shared" si="63"/>
        <v>3</v>
      </c>
      <c r="H370" s="328"/>
      <c r="I370" s="329"/>
      <c r="J370" s="330">
        <f t="shared" ref="J370:J384" si="65">U326</f>
        <v>5050</v>
      </c>
      <c r="K370" s="330"/>
      <c r="L370" s="330"/>
      <c r="M370" s="330"/>
      <c r="N370" s="330">
        <f t="shared" ref="N370:N384" si="66">Z326</f>
        <v>5050</v>
      </c>
      <c r="O370" s="330"/>
      <c r="P370" s="330"/>
      <c r="Q370" s="331"/>
      <c r="R370" s="465">
        <f t="shared" si="64"/>
        <v>1</v>
      </c>
      <c r="S370" s="466"/>
      <c r="T370" s="466"/>
      <c r="U370" s="466"/>
      <c r="V370" s="335">
        <f t="shared" ref="V370:V384" si="67">IF(J370="","",ROUND(J348*R370,-1))</f>
        <v>5050</v>
      </c>
      <c r="W370" s="335"/>
      <c r="X370" s="335"/>
      <c r="Y370" s="335"/>
      <c r="Z370" s="335"/>
      <c r="AA370" s="335">
        <f t="shared" ref="AA370:AA384" si="68">IF(N370="","",ROUND(N348*R370,-1))</f>
        <v>5050</v>
      </c>
      <c r="AB370" s="335"/>
      <c r="AC370" s="335"/>
      <c r="AD370" s="335"/>
      <c r="AE370" s="336"/>
    </row>
    <row r="371" spans="1:31" s="23" customFormat="1" ht="15.75" customHeight="1" x14ac:dyDescent="0.15">
      <c r="A371" s="115" t="str">
        <f t="shared" si="62"/>
        <v/>
      </c>
      <c r="B371" s="99"/>
      <c r="C371" s="22"/>
      <c r="G371" s="328">
        <f t="shared" si="63"/>
        <v>4</v>
      </c>
      <c r="H371" s="328"/>
      <c r="I371" s="329"/>
      <c r="J371" s="330">
        <f t="shared" si="65"/>
        <v>15460</v>
      </c>
      <c r="K371" s="330"/>
      <c r="L371" s="330"/>
      <c r="M371" s="330"/>
      <c r="N371" s="330">
        <f t="shared" si="66"/>
        <v>15460</v>
      </c>
      <c r="O371" s="330"/>
      <c r="P371" s="330"/>
      <c r="Q371" s="331"/>
      <c r="R371" s="465">
        <f t="shared" si="64"/>
        <v>1</v>
      </c>
      <c r="S371" s="466"/>
      <c r="T371" s="466"/>
      <c r="U371" s="466"/>
      <c r="V371" s="335">
        <f t="shared" si="67"/>
        <v>15460</v>
      </c>
      <c r="W371" s="335"/>
      <c r="X371" s="335"/>
      <c r="Y371" s="335"/>
      <c r="Z371" s="335"/>
      <c r="AA371" s="335">
        <f t="shared" si="68"/>
        <v>15460</v>
      </c>
      <c r="AB371" s="335"/>
      <c r="AC371" s="335"/>
      <c r="AD371" s="335"/>
      <c r="AE371" s="336"/>
    </row>
    <row r="372" spans="1:31" s="23" customFormat="1" ht="15.75" customHeight="1" x14ac:dyDescent="0.15">
      <c r="A372" s="115" t="str">
        <f t="shared" si="62"/>
        <v/>
      </c>
      <c r="B372" s="99"/>
      <c r="C372" s="22"/>
      <c r="G372" s="328">
        <f t="shared" si="63"/>
        <v>5</v>
      </c>
      <c r="H372" s="328"/>
      <c r="I372" s="329"/>
      <c r="J372" s="330">
        <f t="shared" si="65"/>
        <v>15460</v>
      </c>
      <c r="K372" s="330"/>
      <c r="L372" s="330"/>
      <c r="M372" s="330"/>
      <c r="N372" s="330">
        <f t="shared" si="66"/>
        <v>15460</v>
      </c>
      <c r="O372" s="330"/>
      <c r="P372" s="330"/>
      <c r="Q372" s="331"/>
      <c r="R372" s="465">
        <f t="shared" si="64"/>
        <v>1</v>
      </c>
      <c r="S372" s="466"/>
      <c r="T372" s="466"/>
      <c r="U372" s="466"/>
      <c r="V372" s="335">
        <f t="shared" si="67"/>
        <v>15460</v>
      </c>
      <c r="W372" s="335"/>
      <c r="X372" s="335"/>
      <c r="Y372" s="335"/>
      <c r="Z372" s="335"/>
      <c r="AA372" s="335">
        <f t="shared" si="68"/>
        <v>15460</v>
      </c>
      <c r="AB372" s="335"/>
      <c r="AC372" s="335"/>
      <c r="AD372" s="335"/>
      <c r="AE372" s="336"/>
    </row>
    <row r="373" spans="1:31" s="23" customFormat="1" ht="15.75" customHeight="1" x14ac:dyDescent="0.15">
      <c r="A373" s="115" t="str">
        <f t="shared" si="62"/>
        <v/>
      </c>
      <c r="B373" s="99"/>
      <c r="C373" s="22"/>
      <c r="G373" s="328">
        <f t="shared" si="63"/>
        <v>6</v>
      </c>
      <c r="H373" s="328"/>
      <c r="I373" s="329"/>
      <c r="J373" s="330">
        <f t="shared" si="65"/>
        <v>15460</v>
      </c>
      <c r="K373" s="330"/>
      <c r="L373" s="330"/>
      <c r="M373" s="330"/>
      <c r="N373" s="330">
        <f t="shared" si="66"/>
        <v>15460</v>
      </c>
      <c r="O373" s="330"/>
      <c r="P373" s="330"/>
      <c r="Q373" s="331"/>
      <c r="R373" s="465">
        <f t="shared" si="64"/>
        <v>1</v>
      </c>
      <c r="S373" s="466"/>
      <c r="T373" s="466"/>
      <c r="U373" s="466"/>
      <c r="V373" s="335">
        <f t="shared" si="67"/>
        <v>15460</v>
      </c>
      <c r="W373" s="335"/>
      <c r="X373" s="335"/>
      <c r="Y373" s="335"/>
      <c r="Z373" s="335"/>
      <c r="AA373" s="335">
        <f t="shared" si="68"/>
        <v>15460</v>
      </c>
      <c r="AB373" s="335"/>
      <c r="AC373" s="335"/>
      <c r="AD373" s="335"/>
      <c r="AE373" s="336"/>
    </row>
    <row r="374" spans="1:31" s="23" customFormat="1" ht="15.75" customHeight="1" x14ac:dyDescent="0.15">
      <c r="A374" s="115" t="str">
        <f t="shared" si="62"/>
        <v/>
      </c>
      <c r="B374" s="99"/>
      <c r="C374" s="22"/>
      <c r="G374" s="328">
        <f t="shared" si="63"/>
        <v>7</v>
      </c>
      <c r="H374" s="328"/>
      <c r="I374" s="329"/>
      <c r="J374" s="330">
        <f t="shared" si="65"/>
        <v>101740</v>
      </c>
      <c r="K374" s="330"/>
      <c r="L374" s="330"/>
      <c r="M374" s="330"/>
      <c r="N374" s="330">
        <f t="shared" si="66"/>
        <v>101740</v>
      </c>
      <c r="O374" s="330"/>
      <c r="P374" s="330"/>
      <c r="Q374" s="331"/>
      <c r="R374" s="465">
        <f t="shared" si="64"/>
        <v>0.33300000429153442</v>
      </c>
      <c r="S374" s="466"/>
      <c r="T374" s="466"/>
      <c r="U374" s="466"/>
      <c r="V374" s="335">
        <f t="shared" si="67"/>
        <v>33880</v>
      </c>
      <c r="W374" s="335"/>
      <c r="X374" s="335"/>
      <c r="Y374" s="335"/>
      <c r="Z374" s="335"/>
      <c r="AA374" s="335">
        <f t="shared" si="68"/>
        <v>33880</v>
      </c>
      <c r="AB374" s="335"/>
      <c r="AC374" s="335"/>
      <c r="AD374" s="335"/>
      <c r="AE374" s="336"/>
    </row>
    <row r="375" spans="1:31" s="23" customFormat="1" ht="15.75" customHeight="1" x14ac:dyDescent="0.15">
      <c r="A375" s="115" t="str">
        <f t="shared" si="62"/>
        <v/>
      </c>
      <c r="B375" s="99"/>
      <c r="C375" s="22"/>
      <c r="G375" s="328">
        <f t="shared" si="63"/>
        <v>8</v>
      </c>
      <c r="H375" s="328"/>
      <c r="I375" s="329"/>
      <c r="J375" s="330">
        <f t="shared" si="65"/>
        <v>48350</v>
      </c>
      <c r="K375" s="330"/>
      <c r="L375" s="330"/>
      <c r="M375" s="330"/>
      <c r="N375" s="330">
        <f t="shared" si="66"/>
        <v>48350</v>
      </c>
      <c r="O375" s="330"/>
      <c r="P375" s="330"/>
      <c r="Q375" s="331"/>
      <c r="R375" s="465">
        <f t="shared" si="64"/>
        <v>1</v>
      </c>
      <c r="S375" s="466"/>
      <c r="T375" s="466"/>
      <c r="U375" s="466"/>
      <c r="V375" s="335">
        <f t="shared" si="67"/>
        <v>48350</v>
      </c>
      <c r="W375" s="335"/>
      <c r="X375" s="335"/>
      <c r="Y375" s="335"/>
      <c r="Z375" s="335"/>
      <c r="AA375" s="335">
        <f t="shared" si="68"/>
        <v>48350</v>
      </c>
      <c r="AB375" s="335"/>
      <c r="AC375" s="335"/>
      <c r="AD375" s="335"/>
      <c r="AE375" s="336"/>
    </row>
    <row r="376" spans="1:31" s="23" customFormat="1" ht="15.75" customHeight="1" x14ac:dyDescent="0.15">
      <c r="A376" s="115" t="str">
        <f t="shared" si="62"/>
        <v/>
      </c>
      <c r="B376" s="99"/>
      <c r="C376" s="22"/>
      <c r="G376" s="328">
        <f t="shared" si="63"/>
        <v>9</v>
      </c>
      <c r="H376" s="328"/>
      <c r="I376" s="329"/>
      <c r="J376" s="330">
        <f t="shared" si="65"/>
        <v>78790</v>
      </c>
      <c r="K376" s="330"/>
      <c r="L376" s="330"/>
      <c r="M376" s="330"/>
      <c r="N376" s="330">
        <f t="shared" si="66"/>
        <v>78790</v>
      </c>
      <c r="O376" s="330"/>
      <c r="P376" s="330"/>
      <c r="Q376" s="331"/>
      <c r="R376" s="465">
        <f t="shared" si="64"/>
        <v>1</v>
      </c>
      <c r="S376" s="466"/>
      <c r="T376" s="466"/>
      <c r="U376" s="466"/>
      <c r="V376" s="335">
        <f t="shared" si="67"/>
        <v>78790</v>
      </c>
      <c r="W376" s="335"/>
      <c r="X376" s="335"/>
      <c r="Y376" s="335"/>
      <c r="Z376" s="335"/>
      <c r="AA376" s="335">
        <f t="shared" si="68"/>
        <v>78790</v>
      </c>
      <c r="AB376" s="335"/>
      <c r="AC376" s="335"/>
      <c r="AD376" s="335"/>
      <c r="AE376" s="336"/>
    </row>
    <row r="377" spans="1:31" s="23" customFormat="1" ht="15.75" customHeight="1" x14ac:dyDescent="0.15">
      <c r="A377" s="115" t="str">
        <f t="shared" si="62"/>
        <v/>
      </c>
      <c r="B377" s="99"/>
      <c r="C377" s="22"/>
      <c r="G377" s="328">
        <f t="shared" si="63"/>
        <v>10</v>
      </c>
      <c r="H377" s="328"/>
      <c r="I377" s="329"/>
      <c r="J377" s="330">
        <f t="shared" si="65"/>
        <v>56650</v>
      </c>
      <c r="K377" s="330"/>
      <c r="L377" s="330"/>
      <c r="M377" s="330"/>
      <c r="N377" s="330">
        <f t="shared" si="66"/>
        <v>56650</v>
      </c>
      <c r="O377" s="330"/>
      <c r="P377" s="330"/>
      <c r="Q377" s="331"/>
      <c r="R377" s="465">
        <f t="shared" si="64"/>
        <v>1</v>
      </c>
      <c r="S377" s="466"/>
      <c r="T377" s="466"/>
      <c r="U377" s="466"/>
      <c r="V377" s="335">
        <f t="shared" si="67"/>
        <v>56650</v>
      </c>
      <c r="W377" s="335"/>
      <c r="X377" s="335"/>
      <c r="Y377" s="335"/>
      <c r="Z377" s="335"/>
      <c r="AA377" s="335">
        <f t="shared" si="68"/>
        <v>56650</v>
      </c>
      <c r="AB377" s="335"/>
      <c r="AC377" s="335"/>
      <c r="AD377" s="335"/>
      <c r="AE377" s="336"/>
    </row>
    <row r="378" spans="1:31" s="23" customFormat="1" ht="15.75" customHeight="1" x14ac:dyDescent="0.15">
      <c r="A378" s="115" t="str">
        <f t="shared" si="62"/>
        <v/>
      </c>
      <c r="B378" s="99"/>
      <c r="C378" s="22"/>
      <c r="G378" s="328">
        <f t="shared" si="63"/>
        <v>11</v>
      </c>
      <c r="H378" s="328"/>
      <c r="I378" s="329"/>
      <c r="J378" s="330">
        <f t="shared" si="65"/>
        <v>78790</v>
      </c>
      <c r="K378" s="330"/>
      <c r="L378" s="330"/>
      <c r="M378" s="330"/>
      <c r="N378" s="330">
        <f t="shared" si="66"/>
        <v>78790</v>
      </c>
      <c r="O378" s="330"/>
      <c r="P378" s="330"/>
      <c r="Q378" s="331"/>
      <c r="R378" s="465">
        <f t="shared" si="64"/>
        <v>1</v>
      </c>
      <c r="S378" s="466"/>
      <c r="T378" s="466"/>
      <c r="U378" s="466"/>
      <c r="V378" s="335">
        <f t="shared" si="67"/>
        <v>78790</v>
      </c>
      <c r="W378" s="335"/>
      <c r="X378" s="335"/>
      <c r="Y378" s="335"/>
      <c r="Z378" s="335"/>
      <c r="AA378" s="335">
        <f t="shared" si="68"/>
        <v>78790</v>
      </c>
      <c r="AB378" s="335"/>
      <c r="AC378" s="335"/>
      <c r="AD378" s="335"/>
      <c r="AE378" s="336"/>
    </row>
    <row r="379" spans="1:31" s="23" customFormat="1" ht="15.75" customHeight="1" x14ac:dyDescent="0.15">
      <c r="A379" s="115" t="str">
        <f t="shared" si="62"/>
        <v/>
      </c>
      <c r="B379" s="99"/>
      <c r="C379" s="22"/>
      <c r="G379" s="328">
        <f t="shared" si="63"/>
        <v>12</v>
      </c>
      <c r="H379" s="328"/>
      <c r="I379" s="329"/>
      <c r="J379" s="330">
        <f t="shared" si="65"/>
        <v>53390</v>
      </c>
      <c r="K379" s="330"/>
      <c r="L379" s="330"/>
      <c r="M379" s="330"/>
      <c r="N379" s="330">
        <f t="shared" si="66"/>
        <v>53390</v>
      </c>
      <c r="O379" s="330"/>
      <c r="P379" s="330"/>
      <c r="Q379" s="331"/>
      <c r="R379" s="465">
        <f t="shared" si="64"/>
        <v>1</v>
      </c>
      <c r="S379" s="466"/>
      <c r="T379" s="466"/>
      <c r="U379" s="466"/>
      <c r="V379" s="335">
        <f t="shared" si="67"/>
        <v>53390</v>
      </c>
      <c r="W379" s="335"/>
      <c r="X379" s="335"/>
      <c r="Y379" s="335"/>
      <c r="Z379" s="335"/>
      <c r="AA379" s="335">
        <f t="shared" si="68"/>
        <v>53390</v>
      </c>
      <c r="AB379" s="335"/>
      <c r="AC379" s="335"/>
      <c r="AD379" s="335"/>
      <c r="AE379" s="336"/>
    </row>
    <row r="380" spans="1:31" s="23" customFormat="1" ht="15.75" customHeight="1" x14ac:dyDescent="0.15">
      <c r="A380" s="115" t="str">
        <f t="shared" si="62"/>
        <v>×</v>
      </c>
      <c r="B380" s="99"/>
      <c r="C380" s="22"/>
      <c r="G380" s="328" t="str">
        <f t="shared" si="63"/>
        <v/>
      </c>
      <c r="H380" s="328"/>
      <c r="I380" s="329"/>
      <c r="J380" s="330" t="str">
        <f t="shared" si="65"/>
        <v/>
      </c>
      <c r="K380" s="330"/>
      <c r="L380" s="330"/>
      <c r="M380" s="330"/>
      <c r="N380" s="330" t="str">
        <f t="shared" si="66"/>
        <v/>
      </c>
      <c r="O380" s="330"/>
      <c r="P380" s="330"/>
      <c r="Q380" s="331"/>
      <c r="R380" s="465">
        <f t="shared" si="64"/>
        <v>0</v>
      </c>
      <c r="S380" s="466"/>
      <c r="T380" s="466"/>
      <c r="U380" s="466"/>
      <c r="V380" s="335" t="str">
        <f t="shared" si="67"/>
        <v/>
      </c>
      <c r="W380" s="335"/>
      <c r="X380" s="335"/>
      <c r="Y380" s="335"/>
      <c r="Z380" s="335"/>
      <c r="AA380" s="335" t="str">
        <f t="shared" si="68"/>
        <v/>
      </c>
      <c r="AB380" s="335"/>
      <c r="AC380" s="335"/>
      <c r="AD380" s="335"/>
      <c r="AE380" s="336"/>
    </row>
    <row r="381" spans="1:31" s="23" customFormat="1" ht="15.75" customHeight="1" x14ac:dyDescent="0.15">
      <c r="A381" s="115" t="str">
        <f t="shared" si="62"/>
        <v>×</v>
      </c>
      <c r="B381" s="99"/>
      <c r="C381" s="22"/>
      <c r="G381" s="328" t="str">
        <f t="shared" si="63"/>
        <v/>
      </c>
      <c r="H381" s="328"/>
      <c r="I381" s="329"/>
      <c r="J381" s="330" t="str">
        <f t="shared" si="65"/>
        <v/>
      </c>
      <c r="K381" s="330"/>
      <c r="L381" s="330"/>
      <c r="M381" s="330"/>
      <c r="N381" s="330" t="str">
        <f t="shared" si="66"/>
        <v/>
      </c>
      <c r="O381" s="330"/>
      <c r="P381" s="330"/>
      <c r="Q381" s="331"/>
      <c r="R381" s="465">
        <f t="shared" si="64"/>
        <v>0</v>
      </c>
      <c r="S381" s="466"/>
      <c r="T381" s="466"/>
      <c r="U381" s="466"/>
      <c r="V381" s="335" t="str">
        <f t="shared" si="67"/>
        <v/>
      </c>
      <c r="W381" s="335"/>
      <c r="X381" s="335"/>
      <c r="Y381" s="335"/>
      <c r="Z381" s="335"/>
      <c r="AA381" s="335" t="str">
        <f t="shared" si="68"/>
        <v/>
      </c>
      <c r="AB381" s="335"/>
      <c r="AC381" s="335"/>
      <c r="AD381" s="335"/>
      <c r="AE381" s="336"/>
    </row>
    <row r="382" spans="1:31" s="23" customFormat="1" ht="15.75" customHeight="1" x14ac:dyDescent="0.15">
      <c r="A382" s="115" t="str">
        <f t="shared" si="62"/>
        <v>×</v>
      </c>
      <c r="B382" s="99"/>
      <c r="C382" s="22"/>
      <c r="G382" s="328" t="str">
        <f t="shared" si="63"/>
        <v/>
      </c>
      <c r="H382" s="328"/>
      <c r="I382" s="329"/>
      <c r="J382" s="330" t="str">
        <f t="shared" si="65"/>
        <v/>
      </c>
      <c r="K382" s="330"/>
      <c r="L382" s="330"/>
      <c r="M382" s="330"/>
      <c r="N382" s="330" t="str">
        <f t="shared" si="66"/>
        <v/>
      </c>
      <c r="O382" s="330"/>
      <c r="P382" s="330"/>
      <c r="Q382" s="331"/>
      <c r="R382" s="465">
        <f t="shared" si="64"/>
        <v>0</v>
      </c>
      <c r="S382" s="466"/>
      <c r="T382" s="466"/>
      <c r="U382" s="466"/>
      <c r="V382" s="335" t="str">
        <f t="shared" si="67"/>
        <v/>
      </c>
      <c r="W382" s="335"/>
      <c r="X382" s="335"/>
      <c r="Y382" s="335"/>
      <c r="Z382" s="335"/>
      <c r="AA382" s="335" t="str">
        <f t="shared" si="68"/>
        <v/>
      </c>
      <c r="AB382" s="335"/>
      <c r="AC382" s="335"/>
      <c r="AD382" s="335"/>
      <c r="AE382" s="336"/>
    </row>
    <row r="383" spans="1:31" s="23" customFormat="1" ht="15.75" customHeight="1" x14ac:dyDescent="0.15">
      <c r="A383" s="115" t="str">
        <f t="shared" si="62"/>
        <v>×</v>
      </c>
      <c r="B383" s="99"/>
      <c r="C383" s="22"/>
      <c r="G383" s="328" t="str">
        <f t="shared" si="63"/>
        <v/>
      </c>
      <c r="H383" s="328"/>
      <c r="I383" s="329"/>
      <c r="J383" s="330" t="str">
        <f t="shared" si="65"/>
        <v/>
      </c>
      <c r="K383" s="330"/>
      <c r="L383" s="330"/>
      <c r="M383" s="330"/>
      <c r="N383" s="330" t="str">
        <f t="shared" si="66"/>
        <v/>
      </c>
      <c r="O383" s="330"/>
      <c r="P383" s="330"/>
      <c r="Q383" s="331"/>
      <c r="R383" s="465">
        <f t="shared" si="64"/>
        <v>0</v>
      </c>
      <c r="S383" s="466"/>
      <c r="T383" s="466"/>
      <c r="U383" s="466"/>
      <c r="V383" s="335" t="str">
        <f t="shared" si="67"/>
        <v/>
      </c>
      <c r="W383" s="335"/>
      <c r="X383" s="335"/>
      <c r="Y383" s="335"/>
      <c r="Z383" s="335"/>
      <c r="AA383" s="335" t="str">
        <f t="shared" si="68"/>
        <v/>
      </c>
      <c r="AB383" s="335"/>
      <c r="AC383" s="335"/>
      <c r="AD383" s="335"/>
      <c r="AE383" s="336"/>
    </row>
    <row r="384" spans="1:31" s="23" customFormat="1" ht="15.75" customHeight="1" x14ac:dyDescent="0.15">
      <c r="A384" s="115" t="str">
        <f t="shared" si="62"/>
        <v>×</v>
      </c>
      <c r="B384" s="99"/>
      <c r="C384" s="22"/>
      <c r="G384" s="332" t="str">
        <f t="shared" si="63"/>
        <v/>
      </c>
      <c r="H384" s="332"/>
      <c r="I384" s="333"/>
      <c r="J384" s="339" t="str">
        <f t="shared" si="65"/>
        <v/>
      </c>
      <c r="K384" s="339"/>
      <c r="L384" s="339"/>
      <c r="M384" s="339"/>
      <c r="N384" s="339" t="str">
        <f t="shared" si="66"/>
        <v/>
      </c>
      <c r="O384" s="339"/>
      <c r="P384" s="339"/>
      <c r="Q384" s="340"/>
      <c r="R384" s="568">
        <f t="shared" si="64"/>
        <v>0</v>
      </c>
      <c r="S384" s="569"/>
      <c r="T384" s="569"/>
      <c r="U384" s="569"/>
      <c r="V384" s="337" t="str">
        <f t="shared" si="67"/>
        <v/>
      </c>
      <c r="W384" s="337"/>
      <c r="X384" s="337"/>
      <c r="Y384" s="337"/>
      <c r="Z384" s="337"/>
      <c r="AA384" s="337" t="str">
        <f t="shared" si="68"/>
        <v/>
      </c>
      <c r="AB384" s="337"/>
      <c r="AC384" s="337"/>
      <c r="AD384" s="337"/>
      <c r="AE384" s="338"/>
    </row>
    <row r="385" spans="1:85" s="23" customFormat="1" ht="15.75" customHeight="1" x14ac:dyDescent="0.15">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6" t="s">
        <v>125</v>
      </c>
      <c r="H391" s="266"/>
      <c r="I391" s="22" t="s">
        <v>25</v>
      </c>
      <c r="J391" s="266" t="s">
        <v>72</v>
      </c>
      <c r="K391" s="266"/>
      <c r="L391" s="22" t="s">
        <v>88</v>
      </c>
      <c r="M391" s="22" t="s">
        <v>126</v>
      </c>
      <c r="N391" s="22" t="s">
        <v>88</v>
      </c>
      <c r="O391" s="266" t="s">
        <v>421</v>
      </c>
      <c r="P391" s="266"/>
    </row>
    <row r="392" spans="1:85" s="23" customFormat="1" ht="15.75" customHeight="1" x14ac:dyDescent="0.15"/>
    <row r="393" spans="1:85" s="23" customFormat="1" ht="15.75" customHeight="1" x14ac:dyDescent="0.15">
      <c r="H393" s="23" t="s">
        <v>3</v>
      </c>
      <c r="K393" s="266" t="s">
        <v>125</v>
      </c>
      <c r="L393" s="266"/>
      <c r="M393" s="22" t="s">
        <v>2</v>
      </c>
      <c r="N393" s="23" t="s">
        <v>127</v>
      </c>
    </row>
    <row r="394" spans="1:85" s="23" customFormat="1" ht="15.75" customHeight="1" x14ac:dyDescent="0.15">
      <c r="K394" s="266" t="s">
        <v>72</v>
      </c>
      <c r="L394" s="266"/>
      <c r="M394" s="22" t="s">
        <v>2</v>
      </c>
      <c r="N394" s="23" t="s">
        <v>128</v>
      </c>
    </row>
    <row r="395" spans="1:85" s="23" customFormat="1" ht="15.75" customHeight="1" x14ac:dyDescent="0.15">
      <c r="K395" s="266" t="s">
        <v>126</v>
      </c>
      <c r="L395" s="266"/>
      <c r="M395" s="22" t="s">
        <v>2</v>
      </c>
      <c r="N395" s="23" t="s">
        <v>443</v>
      </c>
      <c r="S395" s="22" t="s">
        <v>25</v>
      </c>
      <c r="T395" s="22" t="s">
        <v>115</v>
      </c>
      <c r="U395" s="22" t="s">
        <v>88</v>
      </c>
      <c r="V395" s="38" t="s">
        <v>62</v>
      </c>
    </row>
    <row r="396" spans="1:85" s="23" customFormat="1" ht="15.75" customHeight="1" x14ac:dyDescent="0.15">
      <c r="K396" s="266" t="s">
        <v>62</v>
      </c>
      <c r="L396" s="266"/>
      <c r="M396" s="22" t="s">
        <v>2</v>
      </c>
      <c r="N396" s="23" t="s">
        <v>129</v>
      </c>
      <c r="R396" s="38" t="s">
        <v>119</v>
      </c>
      <c r="S396" s="22" t="s">
        <v>25</v>
      </c>
      <c r="T396" s="295">
        <f>杭先端径</f>
        <v>1.5</v>
      </c>
      <c r="U396" s="295"/>
      <c r="V396" s="295"/>
      <c r="W396" s="23" t="s">
        <v>120</v>
      </c>
    </row>
    <row r="397" spans="1:85" ht="15.75" customHeight="1" x14ac:dyDescent="0.15">
      <c r="K397" s="266" t="s">
        <v>407</v>
      </c>
      <c r="L397" s="266"/>
      <c r="M397" s="22"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6" t="s">
        <v>5</v>
      </c>
      <c r="H414" s="266"/>
      <c r="I414" s="22" t="s">
        <v>25</v>
      </c>
      <c r="J414" s="48">
        <v>4</v>
      </c>
      <c r="K414" s="266" t="s">
        <v>86</v>
      </c>
      <c r="L414" s="266"/>
      <c r="M414" s="22" t="s">
        <v>62</v>
      </c>
      <c r="N414" s="23" t="s">
        <v>7</v>
      </c>
      <c r="O414" s="22">
        <v>4</v>
      </c>
      <c r="P414" s="266" t="s">
        <v>141</v>
      </c>
      <c r="Q414" s="266"/>
    </row>
    <row r="415" spans="6:17" s="23" customFormat="1" ht="15.75" customHeight="1" x14ac:dyDescent="0.15"/>
    <row r="416" spans="6:17" s="23" customFormat="1" ht="15.75" customHeight="1" x14ac:dyDescent="0.15">
      <c r="H416" s="23" t="s">
        <v>3</v>
      </c>
      <c r="K416" s="266" t="s">
        <v>5</v>
      </c>
      <c r="L416" s="266"/>
      <c r="M416" s="22" t="s">
        <v>2</v>
      </c>
      <c r="N416" s="23" t="s">
        <v>144</v>
      </c>
    </row>
    <row r="417" spans="1:76" s="23" customFormat="1" ht="15.75" customHeight="1" x14ac:dyDescent="0.15">
      <c r="K417" s="266" t="s">
        <v>86</v>
      </c>
      <c r="L417" s="266"/>
      <c r="M417" s="22" t="s">
        <v>2</v>
      </c>
      <c r="N417" s="23" t="s">
        <v>89</v>
      </c>
    </row>
    <row r="418" spans="1:76" s="23" customFormat="1" ht="15.75" customHeight="1" x14ac:dyDescent="0.15">
      <c r="K418" s="266" t="s">
        <v>62</v>
      </c>
      <c r="L418" s="266"/>
      <c r="M418" s="22" t="s">
        <v>2</v>
      </c>
      <c r="N418" s="23" t="s">
        <v>129</v>
      </c>
      <c r="Q418" s="38" t="s">
        <v>119</v>
      </c>
      <c r="R418" s="22" t="s">
        <v>25</v>
      </c>
      <c r="S418" s="295">
        <f>杭先端径</f>
        <v>1.5</v>
      </c>
      <c r="T418" s="295"/>
      <c r="U418" s="295"/>
      <c r="V418" s="23" t="s">
        <v>120</v>
      </c>
    </row>
    <row r="419" spans="1:76" ht="15.75" customHeight="1" x14ac:dyDescent="0.15">
      <c r="K419" s="266" t="s">
        <v>141</v>
      </c>
      <c r="L419" s="266"/>
      <c r="M419" s="22" t="s">
        <v>2</v>
      </c>
      <c r="N419" s="23" t="s">
        <v>145</v>
      </c>
    </row>
    <row r="420" spans="1:76" ht="15.75" customHeight="1" x14ac:dyDescent="0.15">
      <c r="K420" s="266" t="s">
        <v>142</v>
      </c>
      <c r="L420" s="266"/>
      <c r="M420" s="22" t="s">
        <v>2</v>
      </c>
      <c r="N420" s="23" t="s">
        <v>605</v>
      </c>
      <c r="S420" s="38" t="s">
        <v>119</v>
      </c>
      <c r="T420" s="22" t="s">
        <v>25</v>
      </c>
      <c r="U420" s="266">
        <f>'入力 (1)'!J31</f>
        <v>1.7177999999999999E-2</v>
      </c>
      <c r="V420" s="266"/>
      <c r="W420" s="23" t="s">
        <v>147</v>
      </c>
      <c r="Z420" s="22" t="s">
        <v>25</v>
      </c>
      <c r="AA420" s="266">
        <f>U420</f>
        <v>1.7177999999999999E-2</v>
      </c>
      <c r="AB420" s="266"/>
      <c r="AC420" s="22" t="s">
        <v>1</v>
      </c>
      <c r="AD420" s="49">
        <v>10</v>
      </c>
      <c r="AE420" s="39">
        <v>6</v>
      </c>
      <c r="AF420" s="23" t="s">
        <v>148</v>
      </c>
      <c r="AM420" s="24"/>
      <c r="AN420" s="24"/>
      <c r="BI420" s="22"/>
      <c r="BJ420" s="22"/>
      <c r="BV420" s="99"/>
      <c r="BX420" s="22"/>
    </row>
    <row r="421" spans="1:76" ht="15.75" customHeight="1" x14ac:dyDescent="0.15">
      <c r="K421" s="266" t="s">
        <v>143</v>
      </c>
      <c r="L421" s="266"/>
      <c r="M421" s="22" t="s">
        <v>2</v>
      </c>
      <c r="N421" s="23" t="s">
        <v>146</v>
      </c>
      <c r="W421" s="38" t="s">
        <v>119</v>
      </c>
      <c r="X421" s="22" t="s">
        <v>25</v>
      </c>
      <c r="Y421" s="22" t="s">
        <v>115</v>
      </c>
      <c r="Z421" s="38" t="s">
        <v>62</v>
      </c>
      <c r="AA421" s="39">
        <v>4</v>
      </c>
      <c r="AB421" s="23" t="s">
        <v>7</v>
      </c>
      <c r="AC421" s="49">
        <v>64</v>
      </c>
      <c r="AD421" s="22" t="s">
        <v>25</v>
      </c>
      <c r="AE421" s="266">
        <f>ROUND(PI()*S418^AA421/AC421,5)</f>
        <v>0.2485</v>
      </c>
      <c r="AF421" s="266"/>
      <c r="AG421" s="266"/>
      <c r="AH421" s="266"/>
      <c r="AI421" s="22" t="s">
        <v>149</v>
      </c>
    </row>
    <row r="422" spans="1:76" ht="15.75" customHeight="1" x14ac:dyDescent="0.15">
      <c r="B422" s="99" t="s">
        <v>571</v>
      </c>
    </row>
    <row r="423" spans="1:76" s="172" customFormat="1" ht="15.75" customHeight="1" x14ac:dyDescent="0.15">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x14ac:dyDescent="0.15">
      <c r="F425" s="358" t="s">
        <v>74</v>
      </c>
      <c r="G425" s="238"/>
      <c r="H425" s="238"/>
      <c r="I425" s="360" t="s">
        <v>150</v>
      </c>
      <c r="J425" s="361"/>
      <c r="K425" s="361"/>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76" s="23" customFormat="1" ht="15.75" customHeight="1" x14ac:dyDescent="0.15">
      <c r="F426" s="359"/>
      <c r="G426" s="315"/>
      <c r="H426" s="315"/>
      <c r="I426" s="362"/>
      <c r="J426" s="362"/>
      <c r="K426" s="362"/>
      <c r="L426" s="315"/>
      <c r="M426" s="315"/>
      <c r="N426" s="315"/>
      <c r="O426" s="315"/>
      <c r="P426" s="315"/>
      <c r="Q426" s="315"/>
      <c r="R426" s="315"/>
      <c r="S426" s="315"/>
      <c r="T426" s="315"/>
      <c r="U426" s="315"/>
      <c r="V426" s="315"/>
      <c r="W426" s="315"/>
      <c r="X426" s="315"/>
      <c r="Y426" s="315"/>
      <c r="Z426" s="315"/>
      <c r="AA426" s="315"/>
      <c r="AB426" s="315"/>
      <c r="AC426" s="315"/>
      <c r="AD426" s="315"/>
      <c r="AE426" s="315"/>
      <c r="AF426" s="459"/>
    </row>
    <row r="427" spans="1:76" s="23" customFormat="1" ht="15.75" customHeight="1" x14ac:dyDescent="0.15">
      <c r="A427" s="176" t="str">
        <f>IF(F427="","×","")</f>
        <v/>
      </c>
      <c r="B427" s="172"/>
      <c r="F427" s="363">
        <f t="shared" ref="F427:F442" si="69">IF(G136="","",G136)</f>
        <v>2</v>
      </c>
      <c r="G427" s="302"/>
      <c r="H427" s="302"/>
      <c r="I427" s="301">
        <f>I448</f>
        <v>0.33000001311302185</v>
      </c>
      <c r="J427" s="301"/>
      <c r="K427" s="301"/>
      <c r="L427" s="383">
        <f>U237</f>
        <v>1510</v>
      </c>
      <c r="M427" s="239"/>
      <c r="N427" s="239"/>
      <c r="O427" s="239"/>
      <c r="P427" s="239">
        <f t="shared" ref="P427:P442" si="70">IF(L427="","",ROUND(L427/$Y$443,6))</f>
        <v>8.8432999999999998E-2</v>
      </c>
      <c r="Q427" s="239"/>
      <c r="R427" s="239"/>
      <c r="S427" s="239"/>
      <c r="T427" s="239"/>
      <c r="U427" s="239">
        <f>IF(P427="","",ROUND(P427^0.25,4))</f>
        <v>0.54530000000000001</v>
      </c>
      <c r="V427" s="239"/>
      <c r="W427" s="239"/>
      <c r="X427" s="239"/>
      <c r="Y427" s="366">
        <f>IF(U427="","",ROUND(U427*I427,4))</f>
        <v>0.1799</v>
      </c>
      <c r="Z427" s="366"/>
      <c r="AA427" s="366"/>
      <c r="AB427" s="366"/>
      <c r="AC427" s="558">
        <f>IF(Y427="","",SUM(Y$427:Y427))</f>
        <v>0.1799</v>
      </c>
      <c r="AD427" s="558"/>
      <c r="AE427" s="558"/>
      <c r="AF427" s="559"/>
    </row>
    <row r="428" spans="1:76" s="23" customFormat="1" ht="15.75" customHeight="1" x14ac:dyDescent="0.15">
      <c r="A428" s="176" t="str">
        <f t="shared" ref="A428:A442" si="71">IF(F428="","×","")</f>
        <v/>
      </c>
      <c r="B428" s="172"/>
      <c r="F428" s="328">
        <f t="shared" si="69"/>
        <v>3</v>
      </c>
      <c r="G428" s="329"/>
      <c r="H428" s="329"/>
      <c r="I428" s="303">
        <f>I449</f>
        <v>1.5</v>
      </c>
      <c r="J428" s="303"/>
      <c r="K428" s="303"/>
      <c r="L428" s="330">
        <f t="shared" ref="L428:L442" si="72">U238</f>
        <v>1260</v>
      </c>
      <c r="M428" s="305"/>
      <c r="N428" s="305"/>
      <c r="O428" s="305"/>
      <c r="P428" s="305">
        <f t="shared" si="70"/>
        <v>7.3791999999999996E-2</v>
      </c>
      <c r="Q428" s="305"/>
      <c r="R428" s="305"/>
      <c r="S428" s="305"/>
      <c r="T428" s="305"/>
      <c r="U428" s="305">
        <f t="shared" ref="U428:U442" si="73">IF(P428="","",ROUND(P428^0.25,4))</f>
        <v>0.5212</v>
      </c>
      <c r="V428" s="305"/>
      <c r="W428" s="305"/>
      <c r="X428" s="305"/>
      <c r="Y428" s="367">
        <f t="shared" ref="Y428:Y442" si="74">IF(U428="","",ROUND(U428*I428,4))</f>
        <v>0.78180000000000005</v>
      </c>
      <c r="Z428" s="367"/>
      <c r="AA428" s="367"/>
      <c r="AB428" s="367"/>
      <c r="AC428" s="369">
        <f>IF(Y428="","",SUM(Y$427:Y428))</f>
        <v>0.9617</v>
      </c>
      <c r="AD428" s="369"/>
      <c r="AE428" s="369"/>
      <c r="AF428" s="370"/>
    </row>
    <row r="429" spans="1:76" s="23" customFormat="1" ht="15.75" customHeight="1" x14ac:dyDescent="0.15">
      <c r="A429" s="176" t="str">
        <f t="shared" si="71"/>
        <v/>
      </c>
      <c r="B429" s="172"/>
      <c r="F429" s="328">
        <f t="shared" si="69"/>
        <v>4</v>
      </c>
      <c r="G429" s="329"/>
      <c r="H429" s="329"/>
      <c r="I429" s="303">
        <f t="shared" ref="I429:I442" si="75">I450</f>
        <v>6.5500001907348633</v>
      </c>
      <c r="J429" s="303"/>
      <c r="K429" s="303"/>
      <c r="L429" s="330">
        <f t="shared" si="72"/>
        <v>3870</v>
      </c>
      <c r="M429" s="305"/>
      <c r="N429" s="305"/>
      <c r="O429" s="305"/>
      <c r="P429" s="305">
        <f t="shared" si="70"/>
        <v>0.22664699999999999</v>
      </c>
      <c r="Q429" s="305"/>
      <c r="R429" s="305"/>
      <c r="S429" s="305"/>
      <c r="T429" s="305"/>
      <c r="U429" s="305">
        <f t="shared" si="73"/>
        <v>0.69</v>
      </c>
      <c r="V429" s="305"/>
      <c r="W429" s="305"/>
      <c r="X429" s="305"/>
      <c r="Y429" s="367">
        <f t="shared" si="74"/>
        <v>4.5194999999999999</v>
      </c>
      <c r="Z429" s="367"/>
      <c r="AA429" s="367"/>
      <c r="AB429" s="367"/>
      <c r="AC429" s="369">
        <f>IF(Y429="","",SUM(Y$427:Y429))</f>
        <v>5.4811999999999994</v>
      </c>
      <c r="AD429" s="369"/>
      <c r="AE429" s="369"/>
      <c r="AF429" s="370"/>
    </row>
    <row r="430" spans="1:76" s="23" customFormat="1" ht="15.75" customHeight="1" x14ac:dyDescent="0.15">
      <c r="A430" s="176" t="str">
        <f t="shared" si="71"/>
        <v/>
      </c>
      <c r="B430" s="172"/>
      <c r="F430" s="328">
        <f t="shared" si="69"/>
        <v>5</v>
      </c>
      <c r="G430" s="329"/>
      <c r="H430" s="329"/>
      <c r="I430" s="303">
        <f t="shared" si="75"/>
        <v>3.4500000476837158</v>
      </c>
      <c r="J430" s="303"/>
      <c r="K430" s="303"/>
      <c r="L430" s="330">
        <f t="shared" si="72"/>
        <v>3870</v>
      </c>
      <c r="M430" s="305"/>
      <c r="N430" s="305"/>
      <c r="O430" s="305"/>
      <c r="P430" s="305">
        <f t="shared" si="70"/>
        <v>0.22664699999999999</v>
      </c>
      <c r="Q430" s="305"/>
      <c r="R430" s="305"/>
      <c r="S430" s="305"/>
      <c r="T430" s="305"/>
      <c r="U430" s="305">
        <f t="shared" si="73"/>
        <v>0.69</v>
      </c>
      <c r="V430" s="305"/>
      <c r="W430" s="305"/>
      <c r="X430" s="305"/>
      <c r="Y430" s="367">
        <f t="shared" si="74"/>
        <v>2.3805000000000001</v>
      </c>
      <c r="Z430" s="367"/>
      <c r="AA430" s="367"/>
      <c r="AB430" s="367"/>
      <c r="AC430" s="369">
        <f>IF(Y430="","",SUM(Y$427:Y430))</f>
        <v>7.861699999999999</v>
      </c>
      <c r="AD430" s="369"/>
      <c r="AE430" s="369"/>
      <c r="AF430" s="370"/>
    </row>
    <row r="431" spans="1:76" s="23" customFormat="1" ht="15.75" customHeight="1" x14ac:dyDescent="0.15">
      <c r="A431" s="176" t="str">
        <f t="shared" si="71"/>
        <v/>
      </c>
      <c r="B431" s="172"/>
      <c r="F431" s="328">
        <f t="shared" si="69"/>
        <v>6</v>
      </c>
      <c r="G431" s="329"/>
      <c r="H431" s="329"/>
      <c r="I431" s="303">
        <f t="shared" si="75"/>
        <v>2.3499999046325684</v>
      </c>
      <c r="J431" s="303"/>
      <c r="K431" s="303"/>
      <c r="L431" s="330">
        <f t="shared" si="72"/>
        <v>3870</v>
      </c>
      <c r="M431" s="305"/>
      <c r="N431" s="305"/>
      <c r="O431" s="305"/>
      <c r="P431" s="305">
        <f t="shared" si="70"/>
        <v>0.22664699999999999</v>
      </c>
      <c r="Q431" s="305"/>
      <c r="R431" s="305"/>
      <c r="S431" s="305"/>
      <c r="T431" s="305"/>
      <c r="U431" s="305">
        <f t="shared" si="73"/>
        <v>0.69</v>
      </c>
      <c r="V431" s="305"/>
      <c r="W431" s="305"/>
      <c r="X431" s="305"/>
      <c r="Y431" s="367">
        <f t="shared" si="74"/>
        <v>1.6214999999999999</v>
      </c>
      <c r="Z431" s="367"/>
      <c r="AA431" s="367"/>
      <c r="AB431" s="367"/>
      <c r="AC431" s="369">
        <f>IF(Y431="","",SUM(Y$427:Y431))</f>
        <v>9.4831999999999983</v>
      </c>
      <c r="AD431" s="369"/>
      <c r="AE431" s="369"/>
      <c r="AF431" s="370"/>
    </row>
    <row r="432" spans="1:76" s="23" customFormat="1" ht="15.75" customHeight="1" x14ac:dyDescent="0.15">
      <c r="A432" s="176" t="str">
        <f t="shared" si="71"/>
        <v/>
      </c>
      <c r="B432" s="172"/>
      <c r="F432" s="328">
        <f t="shared" si="69"/>
        <v>7</v>
      </c>
      <c r="G432" s="329"/>
      <c r="H432" s="329"/>
      <c r="I432" s="303">
        <f t="shared" si="75"/>
        <v>8.6000003814697266</v>
      </c>
      <c r="J432" s="303"/>
      <c r="K432" s="303"/>
      <c r="L432" s="330">
        <f t="shared" si="72"/>
        <v>25440</v>
      </c>
      <c r="M432" s="305"/>
      <c r="N432" s="305"/>
      <c r="O432" s="305"/>
      <c r="P432" s="305">
        <f t="shared" si="70"/>
        <v>1.4898979999999999</v>
      </c>
      <c r="Q432" s="305"/>
      <c r="R432" s="305"/>
      <c r="S432" s="305"/>
      <c r="T432" s="305"/>
      <c r="U432" s="305">
        <f t="shared" si="73"/>
        <v>1.1048</v>
      </c>
      <c r="V432" s="305"/>
      <c r="W432" s="305"/>
      <c r="X432" s="305"/>
      <c r="Y432" s="367">
        <f t="shared" si="74"/>
        <v>9.5013000000000005</v>
      </c>
      <c r="Z432" s="367"/>
      <c r="AA432" s="367"/>
      <c r="AB432" s="367"/>
      <c r="AC432" s="369">
        <f>IF(Y432="","",SUM(Y$427:Y432))</f>
        <v>18.984499999999997</v>
      </c>
      <c r="AD432" s="369"/>
      <c r="AE432" s="369"/>
      <c r="AF432" s="370"/>
    </row>
    <row r="433" spans="1:62" s="23" customFormat="1" ht="15.75" customHeight="1" x14ac:dyDescent="0.15">
      <c r="A433" s="176" t="str">
        <f t="shared" si="71"/>
        <v/>
      </c>
      <c r="B433" s="172"/>
      <c r="F433" s="328">
        <f t="shared" si="69"/>
        <v>8</v>
      </c>
      <c r="G433" s="329"/>
      <c r="H433" s="329"/>
      <c r="I433" s="303">
        <f t="shared" si="75"/>
        <v>2.2000000476837158</v>
      </c>
      <c r="J433" s="303"/>
      <c r="K433" s="303"/>
      <c r="L433" s="330">
        <f t="shared" si="72"/>
        <v>12090</v>
      </c>
      <c r="M433" s="305"/>
      <c r="N433" s="305"/>
      <c r="O433" s="305"/>
      <c r="P433" s="305">
        <f t="shared" si="70"/>
        <v>0.70805300000000004</v>
      </c>
      <c r="Q433" s="305"/>
      <c r="R433" s="305"/>
      <c r="S433" s="305"/>
      <c r="T433" s="305"/>
      <c r="U433" s="305">
        <f t="shared" si="73"/>
        <v>0.9173</v>
      </c>
      <c r="V433" s="305"/>
      <c r="W433" s="305"/>
      <c r="X433" s="305"/>
      <c r="Y433" s="367">
        <f t="shared" si="74"/>
        <v>2.0181</v>
      </c>
      <c r="Z433" s="367"/>
      <c r="AA433" s="367"/>
      <c r="AB433" s="367"/>
      <c r="AC433" s="369">
        <f>IF(Y433="","",SUM(Y$427:Y433))</f>
        <v>21.002599999999997</v>
      </c>
      <c r="AD433" s="369"/>
      <c r="AE433" s="369"/>
      <c r="AF433" s="370"/>
    </row>
    <row r="434" spans="1:62" s="23" customFormat="1" ht="15.75" customHeight="1" x14ac:dyDescent="0.15">
      <c r="A434" s="176" t="str">
        <f t="shared" si="71"/>
        <v/>
      </c>
      <c r="B434" s="172"/>
      <c r="F434" s="328">
        <f t="shared" si="69"/>
        <v>9</v>
      </c>
      <c r="G434" s="329"/>
      <c r="H434" s="329"/>
      <c r="I434" s="303">
        <f t="shared" si="75"/>
        <v>1.5</v>
      </c>
      <c r="J434" s="303"/>
      <c r="K434" s="303"/>
      <c r="L434" s="330">
        <f t="shared" si="72"/>
        <v>19700</v>
      </c>
      <c r="M434" s="305"/>
      <c r="N434" s="305"/>
      <c r="O434" s="305"/>
      <c r="P434" s="305">
        <f t="shared" si="70"/>
        <v>1.153734</v>
      </c>
      <c r="Q434" s="305"/>
      <c r="R434" s="305"/>
      <c r="S434" s="305"/>
      <c r="T434" s="305"/>
      <c r="U434" s="305">
        <f t="shared" si="73"/>
        <v>1.0364</v>
      </c>
      <c r="V434" s="305"/>
      <c r="W434" s="305"/>
      <c r="X434" s="305"/>
      <c r="Y434" s="367">
        <f t="shared" si="74"/>
        <v>1.5546</v>
      </c>
      <c r="Z434" s="367"/>
      <c r="AA434" s="367"/>
      <c r="AB434" s="367"/>
      <c r="AC434" s="369">
        <f>IF(Y434="","",SUM(Y$427:Y434))</f>
        <v>22.557199999999998</v>
      </c>
      <c r="AD434" s="369"/>
      <c r="AE434" s="369"/>
      <c r="AF434" s="370"/>
    </row>
    <row r="435" spans="1:62" s="23" customFormat="1" ht="15.75" customHeight="1" x14ac:dyDescent="0.15">
      <c r="A435" s="176" t="str">
        <f t="shared" si="71"/>
        <v/>
      </c>
      <c r="B435" s="172"/>
      <c r="F435" s="328">
        <f t="shared" si="69"/>
        <v>10</v>
      </c>
      <c r="G435" s="329"/>
      <c r="H435" s="329"/>
      <c r="I435" s="303">
        <f t="shared" si="75"/>
        <v>3.8499999046325684</v>
      </c>
      <c r="J435" s="303"/>
      <c r="K435" s="303"/>
      <c r="L435" s="330">
        <f t="shared" si="72"/>
        <v>14160</v>
      </c>
      <c r="M435" s="305"/>
      <c r="N435" s="305"/>
      <c r="O435" s="305"/>
      <c r="P435" s="305">
        <f t="shared" si="70"/>
        <v>0.82928299999999999</v>
      </c>
      <c r="Q435" s="305"/>
      <c r="R435" s="305"/>
      <c r="S435" s="305"/>
      <c r="T435" s="305"/>
      <c r="U435" s="305">
        <f t="shared" si="73"/>
        <v>0.95430000000000004</v>
      </c>
      <c r="V435" s="305"/>
      <c r="W435" s="305"/>
      <c r="X435" s="305"/>
      <c r="Y435" s="367">
        <f t="shared" si="74"/>
        <v>3.6741000000000001</v>
      </c>
      <c r="Z435" s="367"/>
      <c r="AA435" s="367"/>
      <c r="AB435" s="367"/>
      <c r="AC435" s="369">
        <f>IF(Y435="","",SUM(Y$427:Y435))</f>
        <v>26.231299999999997</v>
      </c>
      <c r="AD435" s="369"/>
      <c r="AE435" s="369"/>
      <c r="AF435" s="370"/>
    </row>
    <row r="436" spans="1:62" s="23" customFormat="1" ht="15.75" customHeight="1" x14ac:dyDescent="0.15">
      <c r="A436" s="176" t="str">
        <f t="shared" si="71"/>
        <v/>
      </c>
      <c r="B436" s="172"/>
      <c r="F436" s="328">
        <f t="shared" si="69"/>
        <v>11</v>
      </c>
      <c r="G436" s="329"/>
      <c r="H436" s="329"/>
      <c r="I436" s="303">
        <f t="shared" si="75"/>
        <v>2.4000000953674316</v>
      </c>
      <c r="J436" s="303"/>
      <c r="K436" s="303"/>
      <c r="L436" s="330">
        <f t="shared" si="72"/>
        <v>19700</v>
      </c>
      <c r="M436" s="305"/>
      <c r="N436" s="305"/>
      <c r="O436" s="305"/>
      <c r="P436" s="305">
        <f t="shared" si="70"/>
        <v>1.153734</v>
      </c>
      <c r="Q436" s="305"/>
      <c r="R436" s="305"/>
      <c r="S436" s="305"/>
      <c r="T436" s="305"/>
      <c r="U436" s="305">
        <f t="shared" si="73"/>
        <v>1.0364</v>
      </c>
      <c r="V436" s="305"/>
      <c r="W436" s="305"/>
      <c r="X436" s="305"/>
      <c r="Y436" s="367">
        <f t="shared" si="74"/>
        <v>2.4874000000000001</v>
      </c>
      <c r="Z436" s="367"/>
      <c r="AA436" s="367"/>
      <c r="AB436" s="367"/>
      <c r="AC436" s="369">
        <f>IF(Y436="","",SUM(Y$427:Y436))</f>
        <v>28.718699999999998</v>
      </c>
      <c r="AD436" s="369"/>
      <c r="AE436" s="369"/>
      <c r="AF436" s="370"/>
    </row>
    <row r="437" spans="1:62" s="23" customFormat="1" ht="15.75" customHeight="1" x14ac:dyDescent="0.15">
      <c r="A437" s="176" t="str">
        <f t="shared" si="71"/>
        <v/>
      </c>
      <c r="B437" s="172"/>
      <c r="F437" s="328">
        <f t="shared" si="69"/>
        <v>12</v>
      </c>
      <c r="G437" s="329"/>
      <c r="H437" s="329"/>
      <c r="I437" s="303">
        <f t="shared" si="75"/>
        <v>2.2699999809265137</v>
      </c>
      <c r="J437" s="303"/>
      <c r="K437" s="303"/>
      <c r="L437" s="330">
        <f t="shared" si="72"/>
        <v>13350</v>
      </c>
      <c r="M437" s="305"/>
      <c r="N437" s="305"/>
      <c r="O437" s="305"/>
      <c r="P437" s="305">
        <f t="shared" si="70"/>
        <v>0.78184500000000001</v>
      </c>
      <c r="Q437" s="305"/>
      <c r="R437" s="305"/>
      <c r="S437" s="305"/>
      <c r="T437" s="305"/>
      <c r="U437" s="305">
        <f t="shared" si="73"/>
        <v>0.94030000000000002</v>
      </c>
      <c r="V437" s="305"/>
      <c r="W437" s="305"/>
      <c r="X437" s="305"/>
      <c r="Y437" s="367">
        <f t="shared" si="74"/>
        <v>2.1345000000000001</v>
      </c>
      <c r="Z437" s="367"/>
      <c r="AA437" s="367"/>
      <c r="AB437" s="367"/>
      <c r="AC437" s="369">
        <f>IF(Y437="","",SUM(Y$427:Y437))</f>
        <v>30.853199999999998</v>
      </c>
      <c r="AD437" s="369"/>
      <c r="AE437" s="369"/>
      <c r="AF437" s="370"/>
    </row>
    <row r="438" spans="1:62" s="23" customFormat="1" ht="15.75" customHeight="1" x14ac:dyDescent="0.15">
      <c r="A438" s="176" t="str">
        <f t="shared" si="71"/>
        <v>×</v>
      </c>
      <c r="B438" s="172"/>
      <c r="F438" s="328" t="str">
        <f t="shared" si="69"/>
        <v/>
      </c>
      <c r="G438" s="329"/>
      <c r="H438" s="329"/>
      <c r="I438" s="303">
        <f t="shared" si="75"/>
        <v>0</v>
      </c>
      <c r="J438" s="303"/>
      <c r="K438" s="303"/>
      <c r="L438" s="330" t="str">
        <f t="shared" si="72"/>
        <v/>
      </c>
      <c r="M438" s="305"/>
      <c r="N438" s="305"/>
      <c r="O438" s="305"/>
      <c r="P438" s="305" t="str">
        <f t="shared" si="70"/>
        <v/>
      </c>
      <c r="Q438" s="305"/>
      <c r="R438" s="305"/>
      <c r="S438" s="305"/>
      <c r="T438" s="305"/>
      <c r="U438" s="305" t="str">
        <f t="shared" si="73"/>
        <v/>
      </c>
      <c r="V438" s="305"/>
      <c r="W438" s="305"/>
      <c r="X438" s="305"/>
      <c r="Y438" s="367" t="str">
        <f t="shared" si="74"/>
        <v/>
      </c>
      <c r="Z438" s="367"/>
      <c r="AA438" s="367"/>
      <c r="AB438" s="367"/>
      <c r="AC438" s="369" t="str">
        <f>IF(Y438="","",SUM(Y$427:Y438))</f>
        <v/>
      </c>
      <c r="AD438" s="369"/>
      <c r="AE438" s="369"/>
      <c r="AF438" s="370"/>
    </row>
    <row r="439" spans="1:62" s="23" customFormat="1" ht="15.75" customHeight="1" x14ac:dyDescent="0.15">
      <c r="A439" s="176" t="str">
        <f t="shared" si="71"/>
        <v>×</v>
      </c>
      <c r="B439" s="172"/>
      <c r="F439" s="328" t="str">
        <f t="shared" si="69"/>
        <v/>
      </c>
      <c r="G439" s="329"/>
      <c r="H439" s="329"/>
      <c r="I439" s="303">
        <f t="shared" si="75"/>
        <v>0</v>
      </c>
      <c r="J439" s="303"/>
      <c r="K439" s="303"/>
      <c r="L439" s="330" t="str">
        <f t="shared" si="72"/>
        <v/>
      </c>
      <c r="M439" s="305"/>
      <c r="N439" s="305"/>
      <c r="O439" s="305"/>
      <c r="P439" s="305" t="str">
        <f t="shared" si="70"/>
        <v/>
      </c>
      <c r="Q439" s="305"/>
      <c r="R439" s="305"/>
      <c r="S439" s="305"/>
      <c r="T439" s="305"/>
      <c r="U439" s="305" t="str">
        <f t="shared" si="73"/>
        <v/>
      </c>
      <c r="V439" s="305"/>
      <c r="W439" s="305"/>
      <c r="X439" s="305"/>
      <c r="Y439" s="367" t="str">
        <f t="shared" si="74"/>
        <v/>
      </c>
      <c r="Z439" s="367"/>
      <c r="AA439" s="367"/>
      <c r="AB439" s="367"/>
      <c r="AC439" s="369" t="str">
        <f>IF(Y439="","",SUM(Y$427:Y439))</f>
        <v/>
      </c>
      <c r="AD439" s="369"/>
      <c r="AE439" s="369"/>
      <c r="AF439" s="370"/>
    </row>
    <row r="440" spans="1:62" s="23" customFormat="1" ht="15.75" customHeight="1" x14ac:dyDescent="0.15">
      <c r="A440" s="176" t="str">
        <f t="shared" si="71"/>
        <v>×</v>
      </c>
      <c r="B440" s="172"/>
      <c r="F440" s="328" t="str">
        <f t="shared" si="69"/>
        <v/>
      </c>
      <c r="G440" s="329"/>
      <c r="H440" s="329"/>
      <c r="I440" s="303">
        <f t="shared" si="75"/>
        <v>0</v>
      </c>
      <c r="J440" s="303"/>
      <c r="K440" s="303"/>
      <c r="L440" s="330" t="str">
        <f t="shared" si="72"/>
        <v/>
      </c>
      <c r="M440" s="305"/>
      <c r="N440" s="305"/>
      <c r="O440" s="305"/>
      <c r="P440" s="305" t="str">
        <f t="shared" si="70"/>
        <v/>
      </c>
      <c r="Q440" s="305"/>
      <c r="R440" s="305"/>
      <c r="S440" s="305"/>
      <c r="T440" s="305"/>
      <c r="U440" s="305" t="str">
        <f t="shared" si="73"/>
        <v/>
      </c>
      <c r="V440" s="305"/>
      <c r="W440" s="305"/>
      <c r="X440" s="305"/>
      <c r="Y440" s="367" t="str">
        <f t="shared" si="74"/>
        <v/>
      </c>
      <c r="Z440" s="367"/>
      <c r="AA440" s="367"/>
      <c r="AB440" s="367"/>
      <c r="AC440" s="369" t="str">
        <f>IF(Y440="","",SUM(Y$427:Y440))</f>
        <v/>
      </c>
      <c r="AD440" s="369"/>
      <c r="AE440" s="369"/>
      <c r="AF440" s="370"/>
    </row>
    <row r="441" spans="1:62" s="23" customFormat="1" ht="15.75" customHeight="1" x14ac:dyDescent="0.15">
      <c r="A441" s="176" t="str">
        <f t="shared" si="71"/>
        <v>×</v>
      </c>
      <c r="B441" s="172"/>
      <c r="F441" s="328" t="str">
        <f t="shared" si="69"/>
        <v/>
      </c>
      <c r="G441" s="329"/>
      <c r="H441" s="329"/>
      <c r="I441" s="303">
        <f t="shared" si="75"/>
        <v>0</v>
      </c>
      <c r="J441" s="303"/>
      <c r="K441" s="303"/>
      <c r="L441" s="330" t="str">
        <f t="shared" si="72"/>
        <v/>
      </c>
      <c r="M441" s="305"/>
      <c r="N441" s="305"/>
      <c r="O441" s="305"/>
      <c r="P441" s="305" t="str">
        <f t="shared" si="70"/>
        <v/>
      </c>
      <c r="Q441" s="305"/>
      <c r="R441" s="305"/>
      <c r="S441" s="305"/>
      <c r="T441" s="305"/>
      <c r="U441" s="305" t="str">
        <f t="shared" si="73"/>
        <v/>
      </c>
      <c r="V441" s="305"/>
      <c r="W441" s="305"/>
      <c r="X441" s="305"/>
      <c r="Y441" s="367" t="str">
        <f t="shared" si="74"/>
        <v/>
      </c>
      <c r="Z441" s="367"/>
      <c r="AA441" s="367"/>
      <c r="AB441" s="367"/>
      <c r="AC441" s="369" t="str">
        <f>IF(Y441="","",SUM(Y$427:Y441))</f>
        <v/>
      </c>
      <c r="AD441" s="369"/>
      <c r="AE441" s="369"/>
      <c r="AF441" s="370"/>
    </row>
    <row r="442" spans="1:62" s="23" customFormat="1" ht="15.75" customHeight="1" x14ac:dyDescent="0.15">
      <c r="A442" s="176" t="str">
        <f t="shared" si="71"/>
        <v>×</v>
      </c>
      <c r="B442" s="172"/>
      <c r="F442" s="332" t="str">
        <f t="shared" si="69"/>
        <v/>
      </c>
      <c r="G442" s="333"/>
      <c r="H442" s="333"/>
      <c r="I442" s="319">
        <f t="shared" si="75"/>
        <v>0</v>
      </c>
      <c r="J442" s="319"/>
      <c r="K442" s="319"/>
      <c r="L442" s="339" t="str">
        <f t="shared" si="72"/>
        <v/>
      </c>
      <c r="M442" s="240"/>
      <c r="N442" s="240"/>
      <c r="O442" s="240"/>
      <c r="P442" s="240" t="str">
        <f t="shared" si="70"/>
        <v/>
      </c>
      <c r="Q442" s="240"/>
      <c r="R442" s="240"/>
      <c r="S442" s="240"/>
      <c r="T442" s="240"/>
      <c r="U442" s="240" t="str">
        <f t="shared" si="73"/>
        <v/>
      </c>
      <c r="V442" s="240"/>
      <c r="W442" s="240"/>
      <c r="X442" s="240"/>
      <c r="Y442" s="368" t="str">
        <f t="shared" si="74"/>
        <v/>
      </c>
      <c r="Z442" s="368"/>
      <c r="AA442" s="368"/>
      <c r="AB442" s="368"/>
      <c r="AC442" s="500" t="str">
        <f>IF(Y442="","",SUM(Y$427:Y442))</f>
        <v/>
      </c>
      <c r="AD442" s="500"/>
      <c r="AE442" s="500"/>
      <c r="AF442" s="501"/>
    </row>
    <row r="443" spans="1:62" s="172" customFormat="1" ht="15.75" customHeight="1" x14ac:dyDescent="0.15">
      <c r="D443" s="23"/>
      <c r="F443" s="173"/>
      <c r="G443" s="173"/>
      <c r="H443" s="173"/>
      <c r="I443" s="173"/>
      <c r="J443" s="173"/>
      <c r="K443" s="173"/>
      <c r="L443" s="173"/>
      <c r="M443" s="173"/>
      <c r="N443" s="173"/>
      <c r="O443" s="173"/>
      <c r="P443" s="173"/>
      <c r="Q443" s="173"/>
      <c r="R443" s="173"/>
      <c r="S443" s="173"/>
      <c r="T443" s="50" t="s">
        <v>119</v>
      </c>
      <c r="U443" s="173">
        <v>4</v>
      </c>
      <c r="V443" s="438" t="s">
        <v>141</v>
      </c>
      <c r="W443" s="438"/>
      <c r="X443" s="173" t="s">
        <v>25</v>
      </c>
      <c r="Y443" s="499">
        <f>Y464</f>
        <v>17075</v>
      </c>
      <c r="Z443" s="499"/>
      <c r="AA443" s="499"/>
      <c r="AB443" s="499"/>
      <c r="AC443" s="499"/>
      <c r="AD443" s="469" t="s">
        <v>157</v>
      </c>
      <c r="AE443" s="469"/>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x14ac:dyDescent="0.15">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8" t="s">
        <v>74</v>
      </c>
      <c r="G446" s="238"/>
      <c r="H446" s="238"/>
      <c r="I446" s="360" t="s">
        <v>150</v>
      </c>
      <c r="J446" s="361"/>
      <c r="K446" s="361"/>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9"/>
      <c r="G447" s="315"/>
      <c r="H447" s="315"/>
      <c r="I447" s="362"/>
      <c r="J447" s="362"/>
      <c r="K447" s="362"/>
      <c r="L447" s="315"/>
      <c r="M447" s="315"/>
      <c r="N447" s="315"/>
      <c r="O447" s="315"/>
      <c r="P447" s="315"/>
      <c r="Q447" s="315"/>
      <c r="R447" s="315"/>
      <c r="S447" s="315"/>
      <c r="T447" s="315"/>
      <c r="U447" s="315"/>
      <c r="V447" s="315"/>
      <c r="W447" s="315"/>
      <c r="X447" s="315"/>
      <c r="Y447" s="315"/>
      <c r="Z447" s="315"/>
      <c r="AA447" s="315"/>
      <c r="AB447" s="315"/>
      <c r="AC447" s="315"/>
      <c r="AD447" s="315"/>
      <c r="AE447" s="315"/>
      <c r="AF447" s="459"/>
    </row>
    <row r="448" spans="1:62" s="23" customFormat="1" ht="15.75" customHeight="1" x14ac:dyDescent="0.15">
      <c r="A448" s="109" t="str">
        <f>IF(I448="","×","")</f>
        <v/>
      </c>
      <c r="B448" s="99"/>
      <c r="F448" s="363">
        <f t="shared" ref="F448:F463" si="76">IF(G136="","",G136)</f>
        <v>2</v>
      </c>
      <c r="G448" s="302"/>
      <c r="H448" s="302"/>
      <c r="I448" s="279">
        <v>0.33000001311302185</v>
      </c>
      <c r="J448" s="279"/>
      <c r="K448" s="279"/>
      <c r="L448" s="383">
        <f t="shared" ref="L448:L463" si="77">U259</f>
        <v>3010</v>
      </c>
      <c r="M448" s="239"/>
      <c r="N448" s="239"/>
      <c r="O448" s="239"/>
      <c r="P448" s="239">
        <f t="shared" ref="P448:P463" si="78">IF(L448="","",ROUND(L448/$Y$464,6))</f>
        <v>0.17628099999999999</v>
      </c>
      <c r="Q448" s="239"/>
      <c r="R448" s="239"/>
      <c r="S448" s="239"/>
      <c r="T448" s="239"/>
      <c r="U448" s="239">
        <f>IF(P448="","",ROUND(P448^0.25,4))</f>
        <v>0.64800000000000002</v>
      </c>
      <c r="V448" s="239"/>
      <c r="W448" s="239"/>
      <c r="X448" s="239"/>
      <c r="Y448" s="366">
        <f t="shared" ref="Y448:Y463" si="79">IF(U448="","",ROUND(U448*I448,4))</f>
        <v>0.21379999999999999</v>
      </c>
      <c r="Z448" s="366"/>
      <c r="AA448" s="366"/>
      <c r="AB448" s="366"/>
      <c r="AC448" s="558">
        <f>IF(Y448="","",SUM(Y$448:Y448))</f>
        <v>0.21379999999999999</v>
      </c>
      <c r="AD448" s="558"/>
      <c r="AE448" s="558"/>
      <c r="AF448" s="559"/>
    </row>
    <row r="449" spans="1:62" s="23" customFormat="1" ht="15.75" customHeight="1" x14ac:dyDescent="0.15">
      <c r="A449" s="109" t="str">
        <f t="shared" ref="A449:A463" si="80">IF(I449="","×","")</f>
        <v/>
      </c>
      <c r="B449" s="99"/>
      <c r="F449" s="328">
        <f t="shared" si="76"/>
        <v>3</v>
      </c>
      <c r="G449" s="329"/>
      <c r="H449" s="329"/>
      <c r="I449" s="254">
        <v>1.5</v>
      </c>
      <c r="J449" s="254"/>
      <c r="K449" s="254"/>
      <c r="L449" s="356">
        <f t="shared" si="77"/>
        <v>2520</v>
      </c>
      <c r="M449" s="357"/>
      <c r="N449" s="357"/>
      <c r="O449" s="357"/>
      <c r="P449" s="305">
        <f t="shared" si="78"/>
        <v>0.14758399999999999</v>
      </c>
      <c r="Q449" s="305"/>
      <c r="R449" s="305"/>
      <c r="S449" s="305"/>
      <c r="T449" s="305"/>
      <c r="U449" s="305">
        <f t="shared" ref="U449:U463" si="81">IF(P449="","",ROUND(P449^0.25,4))</f>
        <v>0.61980000000000002</v>
      </c>
      <c r="V449" s="305"/>
      <c r="W449" s="305"/>
      <c r="X449" s="305"/>
      <c r="Y449" s="367">
        <f t="shared" si="79"/>
        <v>0.92969999999999997</v>
      </c>
      <c r="Z449" s="367"/>
      <c r="AA449" s="367"/>
      <c r="AB449" s="367"/>
      <c r="AC449" s="369">
        <f>IF(Y449="","",SUM(Y$448:Y449))</f>
        <v>1.1435</v>
      </c>
      <c r="AD449" s="369"/>
      <c r="AE449" s="369"/>
      <c r="AF449" s="370"/>
    </row>
    <row r="450" spans="1:62" s="23" customFormat="1" ht="15.75" customHeight="1" x14ac:dyDescent="0.15">
      <c r="A450" s="109" t="str">
        <f t="shared" si="80"/>
        <v/>
      </c>
      <c r="B450" s="99"/>
      <c r="F450" s="328">
        <f t="shared" si="76"/>
        <v>4</v>
      </c>
      <c r="G450" s="329"/>
      <c r="H450" s="329"/>
      <c r="I450" s="254">
        <v>6.5500001907348633</v>
      </c>
      <c r="J450" s="254"/>
      <c r="K450" s="254"/>
      <c r="L450" s="356">
        <f t="shared" si="77"/>
        <v>7730</v>
      </c>
      <c r="M450" s="357"/>
      <c r="N450" s="357"/>
      <c r="O450" s="357"/>
      <c r="P450" s="305">
        <f t="shared" si="78"/>
        <v>0.45270899999999997</v>
      </c>
      <c r="Q450" s="305"/>
      <c r="R450" s="305"/>
      <c r="S450" s="305"/>
      <c r="T450" s="305"/>
      <c r="U450" s="305">
        <f t="shared" si="81"/>
        <v>0.82030000000000003</v>
      </c>
      <c r="V450" s="305"/>
      <c r="W450" s="305"/>
      <c r="X450" s="305"/>
      <c r="Y450" s="367">
        <f t="shared" si="79"/>
        <v>5.3730000000000002</v>
      </c>
      <c r="Z450" s="367"/>
      <c r="AA450" s="367"/>
      <c r="AB450" s="367"/>
      <c r="AC450" s="369">
        <f>IF(Y450="","",SUM(Y$448:Y450))</f>
        <v>6.5165000000000006</v>
      </c>
      <c r="AD450" s="369"/>
      <c r="AE450" s="369"/>
      <c r="AF450" s="370"/>
    </row>
    <row r="451" spans="1:62" s="23" customFormat="1" ht="15.75" customHeight="1" x14ac:dyDescent="0.15">
      <c r="A451" s="109" t="str">
        <f t="shared" si="80"/>
        <v/>
      </c>
      <c r="B451" s="99"/>
      <c r="F451" s="328">
        <f t="shared" si="76"/>
        <v>5</v>
      </c>
      <c r="G451" s="329"/>
      <c r="H451" s="329"/>
      <c r="I451" s="254">
        <v>3.4500000476837158</v>
      </c>
      <c r="J451" s="254"/>
      <c r="K451" s="254"/>
      <c r="L451" s="356">
        <f t="shared" si="77"/>
        <v>7730</v>
      </c>
      <c r="M451" s="357"/>
      <c r="N451" s="357"/>
      <c r="O451" s="357"/>
      <c r="P451" s="305">
        <f t="shared" si="78"/>
        <v>0.45270899999999997</v>
      </c>
      <c r="Q451" s="305"/>
      <c r="R451" s="305"/>
      <c r="S451" s="305"/>
      <c r="T451" s="305"/>
      <c r="U451" s="305">
        <f t="shared" si="81"/>
        <v>0.82030000000000003</v>
      </c>
      <c r="V451" s="305"/>
      <c r="W451" s="305"/>
      <c r="X451" s="305"/>
      <c r="Y451" s="367">
        <f t="shared" si="79"/>
        <v>2.83</v>
      </c>
      <c r="Z451" s="367"/>
      <c r="AA451" s="367"/>
      <c r="AB451" s="367"/>
      <c r="AC451" s="369">
        <f>IF(Y451="","",SUM(Y$448:Y451))</f>
        <v>9.3465000000000007</v>
      </c>
      <c r="AD451" s="369"/>
      <c r="AE451" s="369"/>
      <c r="AF451" s="370"/>
    </row>
    <row r="452" spans="1:62" s="23" customFormat="1" ht="15.75" customHeight="1" x14ac:dyDescent="0.15">
      <c r="A452" s="109" t="str">
        <f t="shared" si="80"/>
        <v/>
      </c>
      <c r="B452" s="99"/>
      <c r="F452" s="328">
        <f t="shared" si="76"/>
        <v>6</v>
      </c>
      <c r="G452" s="329"/>
      <c r="H452" s="329"/>
      <c r="I452" s="254">
        <v>2.3499999046325684</v>
      </c>
      <c r="J452" s="254"/>
      <c r="K452" s="254"/>
      <c r="L452" s="356">
        <f t="shared" si="77"/>
        <v>7730</v>
      </c>
      <c r="M452" s="357"/>
      <c r="N452" s="357"/>
      <c r="O452" s="357"/>
      <c r="P452" s="305">
        <f t="shared" si="78"/>
        <v>0.45270899999999997</v>
      </c>
      <c r="Q452" s="305"/>
      <c r="R452" s="305"/>
      <c r="S452" s="305"/>
      <c r="T452" s="305"/>
      <c r="U452" s="305">
        <f t="shared" si="81"/>
        <v>0.82030000000000003</v>
      </c>
      <c r="V452" s="305"/>
      <c r="W452" s="305"/>
      <c r="X452" s="305"/>
      <c r="Y452" s="367">
        <f t="shared" si="79"/>
        <v>1.9277</v>
      </c>
      <c r="Z452" s="367"/>
      <c r="AA452" s="367"/>
      <c r="AB452" s="367"/>
      <c r="AC452" s="369">
        <f>IF(Y452="","",SUM(Y$448:Y452))</f>
        <v>11.2742</v>
      </c>
      <c r="AD452" s="369"/>
      <c r="AE452" s="369"/>
      <c r="AF452" s="370"/>
    </row>
    <row r="453" spans="1:62" s="23" customFormat="1" ht="15.75" customHeight="1" x14ac:dyDescent="0.15">
      <c r="A453" s="109" t="str">
        <f t="shared" si="80"/>
        <v/>
      </c>
      <c r="B453" s="99"/>
      <c r="F453" s="328">
        <f t="shared" si="76"/>
        <v>7</v>
      </c>
      <c r="G453" s="329"/>
      <c r="H453" s="329"/>
      <c r="I453" s="254">
        <v>8.6000003814697266</v>
      </c>
      <c r="J453" s="254"/>
      <c r="K453" s="254"/>
      <c r="L453" s="356">
        <f t="shared" si="77"/>
        <v>50870</v>
      </c>
      <c r="M453" s="357"/>
      <c r="N453" s="357"/>
      <c r="O453" s="357"/>
      <c r="P453" s="305">
        <f t="shared" si="78"/>
        <v>2.979209</v>
      </c>
      <c r="Q453" s="305"/>
      <c r="R453" s="305"/>
      <c r="S453" s="305"/>
      <c r="T453" s="305"/>
      <c r="U453" s="305">
        <f t="shared" si="81"/>
        <v>1.3138000000000001</v>
      </c>
      <c r="V453" s="305"/>
      <c r="W453" s="305"/>
      <c r="X453" s="305"/>
      <c r="Y453" s="367">
        <f t="shared" si="79"/>
        <v>11.2987</v>
      </c>
      <c r="Z453" s="367"/>
      <c r="AA453" s="367"/>
      <c r="AB453" s="367"/>
      <c r="AC453" s="369">
        <f>IF(Y453="","",SUM(Y$448:Y453))</f>
        <v>22.572900000000001</v>
      </c>
      <c r="AD453" s="369"/>
      <c r="AE453" s="369"/>
      <c r="AF453" s="370"/>
    </row>
    <row r="454" spans="1:62" s="23" customFormat="1" ht="15.75" customHeight="1" x14ac:dyDescent="0.15">
      <c r="A454" s="109" t="str">
        <f t="shared" si="80"/>
        <v/>
      </c>
      <c r="B454" s="99"/>
      <c r="F454" s="328">
        <f t="shared" si="76"/>
        <v>8</v>
      </c>
      <c r="G454" s="329"/>
      <c r="H454" s="329"/>
      <c r="I454" s="254">
        <v>2.2000000476837158</v>
      </c>
      <c r="J454" s="254"/>
      <c r="K454" s="254"/>
      <c r="L454" s="356">
        <f t="shared" si="77"/>
        <v>24170</v>
      </c>
      <c r="M454" s="357"/>
      <c r="N454" s="357"/>
      <c r="O454" s="357"/>
      <c r="P454" s="305">
        <f t="shared" si="78"/>
        <v>1.4155199999999999</v>
      </c>
      <c r="Q454" s="305"/>
      <c r="R454" s="305"/>
      <c r="S454" s="305"/>
      <c r="T454" s="305"/>
      <c r="U454" s="305">
        <f t="shared" si="81"/>
        <v>1.0908</v>
      </c>
      <c r="V454" s="305"/>
      <c r="W454" s="305"/>
      <c r="X454" s="305"/>
      <c r="Y454" s="367">
        <f t="shared" si="79"/>
        <v>2.3997999999999999</v>
      </c>
      <c r="Z454" s="367"/>
      <c r="AA454" s="367"/>
      <c r="AB454" s="367"/>
      <c r="AC454" s="369">
        <f>IF(Y454="","",SUM(Y$448:Y454))</f>
        <v>24.9727</v>
      </c>
      <c r="AD454" s="369"/>
      <c r="AE454" s="369"/>
      <c r="AF454" s="370"/>
    </row>
    <row r="455" spans="1:62" s="23" customFormat="1" ht="15.75" customHeight="1" x14ac:dyDescent="0.15">
      <c r="A455" s="109" t="str">
        <f t="shared" si="80"/>
        <v/>
      </c>
      <c r="B455" s="99"/>
      <c r="F455" s="328">
        <f t="shared" si="76"/>
        <v>9</v>
      </c>
      <c r="G455" s="329"/>
      <c r="H455" s="329"/>
      <c r="I455" s="254">
        <v>1.5</v>
      </c>
      <c r="J455" s="254"/>
      <c r="K455" s="254"/>
      <c r="L455" s="356">
        <f t="shared" si="77"/>
        <v>39390</v>
      </c>
      <c r="M455" s="357"/>
      <c r="N455" s="357"/>
      <c r="O455" s="357"/>
      <c r="P455" s="305">
        <f t="shared" si="78"/>
        <v>2.3068810000000002</v>
      </c>
      <c r="Q455" s="305"/>
      <c r="R455" s="305"/>
      <c r="S455" s="305"/>
      <c r="T455" s="305"/>
      <c r="U455" s="305">
        <f t="shared" si="81"/>
        <v>1.2323999999999999</v>
      </c>
      <c r="V455" s="305"/>
      <c r="W455" s="305"/>
      <c r="X455" s="305"/>
      <c r="Y455" s="367">
        <f t="shared" si="79"/>
        <v>1.8486</v>
      </c>
      <c r="Z455" s="367"/>
      <c r="AA455" s="367"/>
      <c r="AB455" s="367"/>
      <c r="AC455" s="369">
        <f>IF(Y455="","",SUM(Y$448:Y455))</f>
        <v>26.821300000000001</v>
      </c>
      <c r="AD455" s="369"/>
      <c r="AE455" s="369"/>
      <c r="AF455" s="370"/>
    </row>
    <row r="456" spans="1:62" s="23" customFormat="1" ht="15.75" customHeight="1" x14ac:dyDescent="0.15">
      <c r="A456" s="109" t="str">
        <f t="shared" si="80"/>
        <v/>
      </c>
      <c r="B456" s="99"/>
      <c r="F456" s="328">
        <f t="shared" si="76"/>
        <v>10</v>
      </c>
      <c r="G456" s="329"/>
      <c r="H456" s="329"/>
      <c r="I456" s="254">
        <v>3.8499999046325684</v>
      </c>
      <c r="J456" s="254"/>
      <c r="K456" s="254"/>
      <c r="L456" s="356">
        <f t="shared" si="77"/>
        <v>28330</v>
      </c>
      <c r="M456" s="357"/>
      <c r="N456" s="357"/>
      <c r="O456" s="357"/>
      <c r="P456" s="305">
        <f t="shared" si="78"/>
        <v>1.659151</v>
      </c>
      <c r="Q456" s="305"/>
      <c r="R456" s="305"/>
      <c r="S456" s="305"/>
      <c r="T456" s="305"/>
      <c r="U456" s="305">
        <f t="shared" si="81"/>
        <v>1.1349</v>
      </c>
      <c r="V456" s="305"/>
      <c r="W456" s="305"/>
      <c r="X456" s="305"/>
      <c r="Y456" s="367">
        <f t="shared" si="79"/>
        <v>4.3693999999999997</v>
      </c>
      <c r="Z456" s="367"/>
      <c r="AA456" s="367"/>
      <c r="AB456" s="367"/>
      <c r="AC456" s="369">
        <f>IF(Y456="","",SUM(Y$448:Y456))</f>
        <v>31.1907</v>
      </c>
      <c r="AD456" s="369"/>
      <c r="AE456" s="369"/>
      <c r="AF456" s="370"/>
    </row>
    <row r="457" spans="1:62" s="23" customFormat="1" ht="15.75" customHeight="1" x14ac:dyDescent="0.15">
      <c r="A457" s="109" t="str">
        <f t="shared" si="80"/>
        <v/>
      </c>
      <c r="B457" s="99"/>
      <c r="F457" s="328">
        <f t="shared" si="76"/>
        <v>11</v>
      </c>
      <c r="G457" s="329"/>
      <c r="H457" s="329"/>
      <c r="I457" s="254">
        <v>2.4000000953674316</v>
      </c>
      <c r="J457" s="254"/>
      <c r="K457" s="254"/>
      <c r="L457" s="356">
        <f t="shared" si="77"/>
        <v>39390</v>
      </c>
      <c r="M457" s="357"/>
      <c r="N457" s="357"/>
      <c r="O457" s="357"/>
      <c r="P457" s="305">
        <f t="shared" si="78"/>
        <v>2.3068810000000002</v>
      </c>
      <c r="Q457" s="305"/>
      <c r="R457" s="305"/>
      <c r="S457" s="305"/>
      <c r="T457" s="305"/>
      <c r="U457" s="305">
        <f t="shared" si="81"/>
        <v>1.2323999999999999</v>
      </c>
      <c r="V457" s="305"/>
      <c r="W457" s="305"/>
      <c r="X457" s="305"/>
      <c r="Y457" s="367">
        <f t="shared" si="79"/>
        <v>2.9578000000000002</v>
      </c>
      <c r="Z457" s="367"/>
      <c r="AA457" s="367"/>
      <c r="AB457" s="367"/>
      <c r="AC457" s="369">
        <f>IF(Y457="","",SUM(Y$448:Y457))</f>
        <v>34.148499999999999</v>
      </c>
      <c r="AD457" s="369"/>
      <c r="AE457" s="369"/>
      <c r="AF457" s="370"/>
    </row>
    <row r="458" spans="1:62" s="23" customFormat="1" ht="15.75" customHeight="1" x14ac:dyDescent="0.15">
      <c r="A458" s="109" t="str">
        <f t="shared" si="80"/>
        <v/>
      </c>
      <c r="B458" s="99"/>
      <c r="F458" s="328">
        <f t="shared" si="76"/>
        <v>12</v>
      </c>
      <c r="G458" s="329"/>
      <c r="H458" s="329"/>
      <c r="I458" s="254">
        <v>2.2699999809265137</v>
      </c>
      <c r="J458" s="254"/>
      <c r="K458" s="254"/>
      <c r="L458" s="356">
        <f t="shared" si="77"/>
        <v>26700</v>
      </c>
      <c r="M458" s="357"/>
      <c r="N458" s="357"/>
      <c r="O458" s="357"/>
      <c r="P458" s="305">
        <f t="shared" si="78"/>
        <v>1.56369</v>
      </c>
      <c r="Q458" s="305"/>
      <c r="R458" s="305"/>
      <c r="S458" s="305"/>
      <c r="T458" s="305"/>
      <c r="U458" s="305">
        <f t="shared" si="81"/>
        <v>1.1182000000000001</v>
      </c>
      <c r="V458" s="305"/>
      <c r="W458" s="305"/>
      <c r="X458" s="305"/>
      <c r="Y458" s="367">
        <f t="shared" si="79"/>
        <v>2.5383</v>
      </c>
      <c r="Z458" s="367"/>
      <c r="AA458" s="367"/>
      <c r="AB458" s="367"/>
      <c r="AC458" s="369">
        <f>IF(Y458="","",SUM(Y$448:Y458))</f>
        <v>36.686799999999998</v>
      </c>
      <c r="AD458" s="369"/>
      <c r="AE458" s="369"/>
      <c r="AF458" s="370"/>
    </row>
    <row r="459" spans="1:62" s="23" customFormat="1" ht="15.75" customHeight="1" x14ac:dyDescent="0.15">
      <c r="A459" s="109" t="str">
        <f t="shared" si="80"/>
        <v>×</v>
      </c>
      <c r="B459" s="99"/>
      <c r="F459" s="328" t="str">
        <f t="shared" si="76"/>
        <v/>
      </c>
      <c r="G459" s="329"/>
      <c r="H459" s="329"/>
      <c r="I459" s="254"/>
      <c r="J459" s="254"/>
      <c r="K459" s="254"/>
      <c r="L459" s="356" t="str">
        <f t="shared" si="77"/>
        <v/>
      </c>
      <c r="M459" s="357"/>
      <c r="N459" s="357"/>
      <c r="O459" s="357"/>
      <c r="P459" s="305" t="str">
        <f t="shared" si="78"/>
        <v/>
      </c>
      <c r="Q459" s="305"/>
      <c r="R459" s="305"/>
      <c r="S459" s="305"/>
      <c r="T459" s="305"/>
      <c r="U459" s="305" t="str">
        <f t="shared" si="81"/>
        <v/>
      </c>
      <c r="V459" s="305"/>
      <c r="W459" s="305"/>
      <c r="X459" s="305"/>
      <c r="Y459" s="367" t="str">
        <f t="shared" si="79"/>
        <v/>
      </c>
      <c r="Z459" s="367"/>
      <c r="AA459" s="367"/>
      <c r="AB459" s="367"/>
      <c r="AC459" s="369" t="str">
        <f>IF(Y459="","",SUM(Y$448:Y459))</f>
        <v/>
      </c>
      <c r="AD459" s="369"/>
      <c r="AE459" s="369"/>
      <c r="AF459" s="370"/>
    </row>
    <row r="460" spans="1:62" s="23" customFormat="1" ht="15.75" customHeight="1" x14ac:dyDescent="0.15">
      <c r="A460" s="109" t="str">
        <f t="shared" si="80"/>
        <v>×</v>
      </c>
      <c r="B460" s="99"/>
      <c r="F460" s="328" t="str">
        <f t="shared" si="76"/>
        <v/>
      </c>
      <c r="G460" s="329"/>
      <c r="H460" s="329"/>
      <c r="I460" s="254"/>
      <c r="J460" s="254"/>
      <c r="K460" s="254"/>
      <c r="L460" s="356" t="str">
        <f t="shared" si="77"/>
        <v/>
      </c>
      <c r="M460" s="357"/>
      <c r="N460" s="357"/>
      <c r="O460" s="357"/>
      <c r="P460" s="305" t="str">
        <f t="shared" si="78"/>
        <v/>
      </c>
      <c r="Q460" s="305"/>
      <c r="R460" s="305"/>
      <c r="S460" s="305"/>
      <c r="T460" s="305"/>
      <c r="U460" s="305" t="str">
        <f t="shared" si="81"/>
        <v/>
      </c>
      <c r="V460" s="305"/>
      <c r="W460" s="305"/>
      <c r="X460" s="305"/>
      <c r="Y460" s="367" t="str">
        <f t="shared" si="79"/>
        <v/>
      </c>
      <c r="Z460" s="367"/>
      <c r="AA460" s="367"/>
      <c r="AB460" s="367"/>
      <c r="AC460" s="369" t="str">
        <f>IF(Y460="","",SUM(Y$448:Y460))</f>
        <v/>
      </c>
      <c r="AD460" s="369"/>
      <c r="AE460" s="369"/>
      <c r="AF460" s="370"/>
    </row>
    <row r="461" spans="1:62" s="23" customFormat="1" ht="15.75" customHeight="1" x14ac:dyDescent="0.15">
      <c r="A461" s="109" t="str">
        <f t="shared" si="80"/>
        <v>×</v>
      </c>
      <c r="B461" s="99"/>
      <c r="F461" s="328" t="str">
        <f t="shared" si="76"/>
        <v/>
      </c>
      <c r="G461" s="329"/>
      <c r="H461" s="329"/>
      <c r="I461" s="254"/>
      <c r="J461" s="254"/>
      <c r="K461" s="254"/>
      <c r="L461" s="356" t="str">
        <f t="shared" si="77"/>
        <v/>
      </c>
      <c r="M461" s="357"/>
      <c r="N461" s="357"/>
      <c r="O461" s="357"/>
      <c r="P461" s="305" t="str">
        <f t="shared" si="78"/>
        <v/>
      </c>
      <c r="Q461" s="305"/>
      <c r="R461" s="305"/>
      <c r="S461" s="305"/>
      <c r="T461" s="305"/>
      <c r="U461" s="305" t="str">
        <f t="shared" si="81"/>
        <v/>
      </c>
      <c r="V461" s="305"/>
      <c r="W461" s="305"/>
      <c r="X461" s="305"/>
      <c r="Y461" s="367" t="str">
        <f t="shared" si="79"/>
        <v/>
      </c>
      <c r="Z461" s="367"/>
      <c r="AA461" s="367"/>
      <c r="AB461" s="367"/>
      <c r="AC461" s="369" t="str">
        <f>IF(Y461="","",SUM(Y$448:Y461))</f>
        <v/>
      </c>
      <c r="AD461" s="369"/>
      <c r="AE461" s="369"/>
      <c r="AF461" s="370"/>
    </row>
    <row r="462" spans="1:62" s="23" customFormat="1" ht="15.75" customHeight="1" x14ac:dyDescent="0.15">
      <c r="A462" s="109" t="str">
        <f t="shared" si="80"/>
        <v>×</v>
      </c>
      <c r="B462" s="99"/>
      <c r="F462" s="328" t="str">
        <f t="shared" si="76"/>
        <v/>
      </c>
      <c r="G462" s="329"/>
      <c r="H462" s="329"/>
      <c r="I462" s="254"/>
      <c r="J462" s="254"/>
      <c r="K462" s="254"/>
      <c r="L462" s="356" t="str">
        <f t="shared" si="77"/>
        <v/>
      </c>
      <c r="M462" s="357"/>
      <c r="N462" s="357"/>
      <c r="O462" s="357"/>
      <c r="P462" s="305" t="str">
        <f t="shared" si="78"/>
        <v/>
      </c>
      <c r="Q462" s="305"/>
      <c r="R462" s="305"/>
      <c r="S462" s="305"/>
      <c r="T462" s="305"/>
      <c r="U462" s="305" t="str">
        <f t="shared" si="81"/>
        <v/>
      </c>
      <c r="V462" s="305"/>
      <c r="W462" s="305"/>
      <c r="X462" s="305"/>
      <c r="Y462" s="367" t="str">
        <f t="shared" si="79"/>
        <v/>
      </c>
      <c r="Z462" s="367"/>
      <c r="AA462" s="367"/>
      <c r="AB462" s="367"/>
      <c r="AC462" s="369" t="str">
        <f>IF(Y462="","",SUM(Y$448:Y462))</f>
        <v/>
      </c>
      <c r="AD462" s="369"/>
      <c r="AE462" s="369"/>
      <c r="AF462" s="370"/>
    </row>
    <row r="463" spans="1:62" s="23" customFormat="1" ht="15.75" customHeight="1" x14ac:dyDescent="0.15">
      <c r="A463" s="109" t="str">
        <f t="shared" si="80"/>
        <v>×</v>
      </c>
      <c r="B463" s="99"/>
      <c r="F463" s="332" t="str">
        <f t="shared" si="76"/>
        <v/>
      </c>
      <c r="G463" s="333"/>
      <c r="H463" s="333"/>
      <c r="I463" s="260"/>
      <c r="J463" s="260"/>
      <c r="K463" s="260"/>
      <c r="L463" s="496" t="str">
        <f t="shared" si="77"/>
        <v/>
      </c>
      <c r="M463" s="497"/>
      <c r="N463" s="497"/>
      <c r="O463" s="497"/>
      <c r="P463" s="240" t="str">
        <f t="shared" si="78"/>
        <v/>
      </c>
      <c r="Q463" s="240"/>
      <c r="R463" s="240"/>
      <c r="S463" s="240"/>
      <c r="T463" s="240"/>
      <c r="U463" s="240" t="str">
        <f t="shared" si="81"/>
        <v/>
      </c>
      <c r="V463" s="240"/>
      <c r="W463" s="240"/>
      <c r="X463" s="240"/>
      <c r="Y463" s="368" t="str">
        <f t="shared" si="79"/>
        <v/>
      </c>
      <c r="Z463" s="368"/>
      <c r="AA463" s="368"/>
      <c r="AB463" s="368"/>
      <c r="AC463" s="500" t="str">
        <f>IF(Y463="","",SUM(Y$448:Y463))</f>
        <v/>
      </c>
      <c r="AD463" s="500"/>
      <c r="AE463" s="500"/>
      <c r="AF463" s="501"/>
    </row>
    <row r="464" spans="1:62" ht="15.75" customHeight="1" x14ac:dyDescent="0.15">
      <c r="F464" s="35"/>
      <c r="G464" s="35"/>
      <c r="H464" s="35"/>
      <c r="I464" s="35"/>
      <c r="J464" s="35"/>
      <c r="K464" s="35"/>
      <c r="L464" s="35"/>
      <c r="M464" s="35"/>
      <c r="N464" s="35"/>
      <c r="O464" s="35"/>
      <c r="P464" s="35"/>
      <c r="Q464" s="35"/>
      <c r="R464" s="35"/>
      <c r="S464" s="35"/>
      <c r="T464" s="50" t="s">
        <v>119</v>
      </c>
      <c r="U464" s="35">
        <v>4</v>
      </c>
      <c r="V464" s="438" t="s">
        <v>156</v>
      </c>
      <c r="W464" s="438"/>
      <c r="X464" s="35" t="s">
        <v>25</v>
      </c>
      <c r="Y464" s="499">
        <f>ROUND(4*AA420*AD420^AE420*AE421,0)</f>
        <v>17075</v>
      </c>
      <c r="Z464" s="499"/>
      <c r="AA464" s="499"/>
      <c r="AB464" s="499"/>
      <c r="AC464" s="499"/>
      <c r="AD464" s="469" t="s">
        <v>157</v>
      </c>
      <c r="AE464" s="469"/>
      <c r="AF464" s="35" t="s">
        <v>158</v>
      </c>
      <c r="AK464" s="51"/>
      <c r="AL464" s="24"/>
      <c r="AM464" s="24"/>
      <c r="AN464" s="24"/>
      <c r="BG464" s="22"/>
      <c r="BH464" s="22"/>
      <c r="BI464" s="22"/>
      <c r="BJ464" s="22"/>
    </row>
    <row r="465" spans="1:62" ht="15.75" customHeight="1" x14ac:dyDescent="0.15">
      <c r="F465" s="22"/>
      <c r="T465" s="38"/>
      <c r="Y465" s="52"/>
      <c r="Z465" s="52"/>
      <c r="AA465" s="52"/>
      <c r="AB465" s="52"/>
      <c r="AC465" s="52"/>
      <c r="AD465" s="49"/>
      <c r="AE465" s="49"/>
      <c r="AK465" s="51"/>
      <c r="AL465" s="24"/>
      <c r="AM465" s="24"/>
      <c r="AN465" s="24"/>
      <c r="BG465" s="22"/>
      <c r="BH465" s="22"/>
      <c r="BI465" s="22"/>
      <c r="BJ465" s="22"/>
    </row>
    <row r="466" spans="1:62" ht="15.75" customHeight="1" x14ac:dyDescent="0.15">
      <c r="F466" s="40" t="s">
        <v>413</v>
      </c>
      <c r="T466" s="38"/>
      <c r="Y466" s="52"/>
      <c r="Z466" s="52"/>
      <c r="AA466" s="52"/>
      <c r="AB466" s="52"/>
      <c r="AC466" s="52"/>
      <c r="AD466" s="49"/>
      <c r="AE466" s="49"/>
      <c r="AK466" s="51"/>
      <c r="AL466" s="24"/>
      <c r="AM466" s="24"/>
      <c r="AN466" s="24"/>
      <c r="BG466" s="22"/>
      <c r="BH466" s="22"/>
      <c r="BI466" s="22"/>
      <c r="BJ466" s="22"/>
    </row>
    <row r="467" spans="1:62" ht="15.75" customHeight="1" x14ac:dyDescent="0.15">
      <c r="F467" s="266" t="s">
        <v>414</v>
      </c>
      <c r="G467" s="266"/>
      <c r="H467" s="22" t="s">
        <v>415</v>
      </c>
      <c r="I467" s="355">
        <v>7.7699999809265137</v>
      </c>
      <c r="J467" s="355"/>
      <c r="K467" s="355"/>
      <c r="L467" s="22" t="s">
        <v>416</v>
      </c>
      <c r="T467" s="38"/>
      <c r="Y467" s="52"/>
      <c r="Z467" s="52"/>
      <c r="AA467" s="52"/>
      <c r="AB467" s="52"/>
      <c r="AC467" s="52"/>
      <c r="AD467" s="49"/>
      <c r="AE467" s="49"/>
      <c r="AK467" s="51"/>
      <c r="AL467" s="24"/>
      <c r="AM467" s="24"/>
      <c r="AN467" s="24"/>
      <c r="BG467" s="22"/>
      <c r="BH467" s="22"/>
      <c r="BI467" s="22"/>
      <c r="BJ467" s="22"/>
    </row>
    <row r="468" spans="1:62" s="99" customFormat="1" ht="15.75" customHeight="1" x14ac:dyDescent="0.15">
      <c r="A468" s="116" t="str">
        <f>IF(液状化L1の有無="","","×")</f>
        <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customHeight="1" x14ac:dyDescent="0.15">
      <c r="A469" s="116" t="str">
        <f>IF(液状化L1の有無="","","×")</f>
        <v/>
      </c>
      <c r="AK469" s="51"/>
      <c r="AL469" s="24"/>
      <c r="AM469" s="24"/>
      <c r="AN469" s="24"/>
      <c r="BG469" s="22"/>
      <c r="BH469" s="22"/>
      <c r="BI469" s="22"/>
      <c r="BJ469" s="22"/>
    </row>
    <row r="470" spans="1:62" s="23" customFormat="1" ht="15.75" customHeight="1" x14ac:dyDescent="0.15">
      <c r="A470" s="116" t="str">
        <f>IF(液状化L1の有無="","","×")</f>
        <v/>
      </c>
      <c r="B470" s="9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99"/>
      <c r="F471" s="358" t="s">
        <v>74</v>
      </c>
      <c r="G471" s="238"/>
      <c r="H471" s="238"/>
      <c r="I471" s="360" t="s">
        <v>150</v>
      </c>
      <c r="J471" s="361"/>
      <c r="K471" s="361"/>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99"/>
      <c r="F472" s="359"/>
      <c r="G472" s="315"/>
      <c r="H472" s="315"/>
      <c r="I472" s="362"/>
      <c r="J472" s="362"/>
      <c r="K472" s="362"/>
      <c r="L472" s="315"/>
      <c r="M472" s="315"/>
      <c r="N472" s="315"/>
      <c r="O472" s="315"/>
      <c r="P472" s="315"/>
      <c r="Q472" s="315"/>
      <c r="R472" s="315"/>
      <c r="S472" s="315"/>
      <c r="T472" s="315"/>
      <c r="U472" s="315"/>
      <c r="V472" s="315"/>
      <c r="W472" s="315"/>
      <c r="X472" s="315"/>
      <c r="Y472" s="315"/>
      <c r="Z472" s="315"/>
      <c r="AA472" s="315"/>
      <c r="AB472" s="315"/>
      <c r="AC472" s="315"/>
      <c r="AD472" s="315"/>
      <c r="AE472" s="315"/>
      <c r="AF472" s="459"/>
    </row>
    <row r="473" spans="1:62" s="23" customFormat="1" ht="15.75" customHeight="1" x14ac:dyDescent="0.15">
      <c r="A473" s="116" t="str">
        <f t="shared" ref="A473:A488" si="82">IF(液状化L1の有無="×","×",IF(F473="","×",""))</f>
        <v/>
      </c>
      <c r="B473" s="99"/>
      <c r="F473" s="363">
        <f t="shared" ref="F473:F488" si="83">F448</f>
        <v>2</v>
      </c>
      <c r="G473" s="302"/>
      <c r="H473" s="302"/>
      <c r="I473" s="301">
        <f t="shared" ref="I473:I488" si="84">I448</f>
        <v>0.33000001311302185</v>
      </c>
      <c r="J473" s="301"/>
      <c r="K473" s="301"/>
      <c r="L473" s="364">
        <f t="shared" ref="L473:L488" si="85">V281</f>
        <v>3010</v>
      </c>
      <c r="M473" s="302"/>
      <c r="N473" s="302"/>
      <c r="O473" s="302"/>
      <c r="P473" s="302">
        <f t="shared" ref="P473:P488" si="86">IF(L473="","",ROUND(L473/$Y$489,6))</f>
        <v>0.17628099999999999</v>
      </c>
      <c r="Q473" s="302"/>
      <c r="R473" s="302"/>
      <c r="S473" s="302"/>
      <c r="T473" s="302"/>
      <c r="U473" s="302">
        <f>IF(P473="","",ROUND(P473^0.25,4))</f>
        <v>0.64800000000000002</v>
      </c>
      <c r="V473" s="302"/>
      <c r="W473" s="302"/>
      <c r="X473" s="302"/>
      <c r="Y473" s="570">
        <f t="shared" ref="Y473:Y488" si="87">IF(U473="","",ROUND(U473*I473,4))</f>
        <v>0.21379999999999999</v>
      </c>
      <c r="Z473" s="570"/>
      <c r="AA473" s="570"/>
      <c r="AB473" s="570"/>
      <c r="AC473" s="558">
        <f>IF(Y473="","",SUM(Y$473:Y473))</f>
        <v>0.21379999999999999</v>
      </c>
      <c r="AD473" s="558"/>
      <c r="AE473" s="558"/>
      <c r="AF473" s="559"/>
    </row>
    <row r="474" spans="1:62" s="23" customFormat="1" ht="15.75" customHeight="1" x14ac:dyDescent="0.15">
      <c r="A474" s="116" t="str">
        <f t="shared" si="82"/>
        <v/>
      </c>
      <c r="B474" s="99"/>
      <c r="F474" s="353">
        <f t="shared" si="83"/>
        <v>3</v>
      </c>
      <c r="G474" s="304"/>
      <c r="H474" s="304"/>
      <c r="I474" s="303">
        <f t="shared" si="84"/>
        <v>1.5</v>
      </c>
      <c r="J474" s="303"/>
      <c r="K474" s="303"/>
      <c r="L474" s="354">
        <f t="shared" si="85"/>
        <v>2520</v>
      </c>
      <c r="M474" s="304"/>
      <c r="N474" s="304"/>
      <c r="O474" s="304"/>
      <c r="P474" s="329">
        <f t="shared" si="86"/>
        <v>0.14758399999999999</v>
      </c>
      <c r="Q474" s="329"/>
      <c r="R474" s="329"/>
      <c r="S474" s="329"/>
      <c r="T474" s="329"/>
      <c r="U474" s="329">
        <f t="shared" ref="U474:U488" si="88">IF(P474="","",ROUND(P474^0.25,4))</f>
        <v>0.61980000000000002</v>
      </c>
      <c r="V474" s="329"/>
      <c r="W474" s="329"/>
      <c r="X474" s="329"/>
      <c r="Y474" s="371">
        <f t="shared" si="87"/>
        <v>0.92969999999999997</v>
      </c>
      <c r="Z474" s="371"/>
      <c r="AA474" s="371"/>
      <c r="AB474" s="371"/>
      <c r="AC474" s="369">
        <f>IF(Y474="","",SUM(Y$473:Y474))</f>
        <v>1.1435</v>
      </c>
      <c r="AD474" s="369"/>
      <c r="AE474" s="369"/>
      <c r="AF474" s="370"/>
    </row>
    <row r="475" spans="1:62" s="23" customFormat="1" ht="15.75" customHeight="1" x14ac:dyDescent="0.15">
      <c r="A475" s="116" t="str">
        <f t="shared" si="82"/>
        <v/>
      </c>
      <c r="B475" s="99"/>
      <c r="F475" s="353">
        <f t="shared" si="83"/>
        <v>4</v>
      </c>
      <c r="G475" s="304"/>
      <c r="H475" s="304"/>
      <c r="I475" s="303">
        <f t="shared" si="84"/>
        <v>6.5500001907348633</v>
      </c>
      <c r="J475" s="303"/>
      <c r="K475" s="303"/>
      <c r="L475" s="354">
        <f t="shared" si="85"/>
        <v>7730</v>
      </c>
      <c r="M475" s="304"/>
      <c r="N475" s="304"/>
      <c r="O475" s="304"/>
      <c r="P475" s="329">
        <f t="shared" si="86"/>
        <v>0.45270899999999997</v>
      </c>
      <c r="Q475" s="329"/>
      <c r="R475" s="329"/>
      <c r="S475" s="329"/>
      <c r="T475" s="329"/>
      <c r="U475" s="329">
        <f t="shared" si="88"/>
        <v>0.82030000000000003</v>
      </c>
      <c r="V475" s="329"/>
      <c r="W475" s="329"/>
      <c r="X475" s="329"/>
      <c r="Y475" s="371">
        <f t="shared" si="87"/>
        <v>5.3730000000000002</v>
      </c>
      <c r="Z475" s="371"/>
      <c r="AA475" s="371"/>
      <c r="AB475" s="371"/>
      <c r="AC475" s="369">
        <f>IF(Y475="","",SUM(Y$473:Y475))</f>
        <v>6.5165000000000006</v>
      </c>
      <c r="AD475" s="369"/>
      <c r="AE475" s="369"/>
      <c r="AF475" s="370"/>
    </row>
    <row r="476" spans="1:62" s="23" customFormat="1" ht="15.75" customHeight="1" x14ac:dyDescent="0.15">
      <c r="A476" s="116" t="str">
        <f t="shared" si="82"/>
        <v/>
      </c>
      <c r="B476" s="99"/>
      <c r="F476" s="353">
        <f t="shared" si="83"/>
        <v>5</v>
      </c>
      <c r="G476" s="304"/>
      <c r="H476" s="304"/>
      <c r="I476" s="303">
        <f t="shared" si="84"/>
        <v>3.4500000476837158</v>
      </c>
      <c r="J476" s="303"/>
      <c r="K476" s="303"/>
      <c r="L476" s="354">
        <f t="shared" si="85"/>
        <v>7730</v>
      </c>
      <c r="M476" s="304"/>
      <c r="N476" s="304"/>
      <c r="O476" s="304"/>
      <c r="P476" s="329">
        <f t="shared" si="86"/>
        <v>0.45270899999999997</v>
      </c>
      <c r="Q476" s="329"/>
      <c r="R476" s="329"/>
      <c r="S476" s="329"/>
      <c r="T476" s="329"/>
      <c r="U476" s="329">
        <f t="shared" si="88"/>
        <v>0.82030000000000003</v>
      </c>
      <c r="V476" s="329"/>
      <c r="W476" s="329"/>
      <c r="X476" s="329"/>
      <c r="Y476" s="371">
        <f t="shared" si="87"/>
        <v>2.83</v>
      </c>
      <c r="Z476" s="371"/>
      <c r="AA476" s="371"/>
      <c r="AB476" s="371"/>
      <c r="AC476" s="369">
        <f>IF(Y476="","",SUM(Y$473:Y476))</f>
        <v>9.3465000000000007</v>
      </c>
      <c r="AD476" s="369"/>
      <c r="AE476" s="369"/>
      <c r="AF476" s="370"/>
    </row>
    <row r="477" spans="1:62" s="23" customFormat="1" ht="15.75" customHeight="1" x14ac:dyDescent="0.15">
      <c r="A477" s="116" t="str">
        <f t="shared" si="82"/>
        <v/>
      </c>
      <c r="B477" s="99"/>
      <c r="F477" s="353">
        <f t="shared" si="83"/>
        <v>6</v>
      </c>
      <c r="G477" s="304"/>
      <c r="H477" s="304"/>
      <c r="I477" s="303">
        <f t="shared" si="84"/>
        <v>2.3499999046325684</v>
      </c>
      <c r="J477" s="303"/>
      <c r="K477" s="303"/>
      <c r="L477" s="354">
        <f t="shared" si="85"/>
        <v>7730</v>
      </c>
      <c r="M477" s="304"/>
      <c r="N477" s="304"/>
      <c r="O477" s="304"/>
      <c r="P477" s="329">
        <f t="shared" si="86"/>
        <v>0.45270899999999997</v>
      </c>
      <c r="Q477" s="329"/>
      <c r="R477" s="329"/>
      <c r="S477" s="329"/>
      <c r="T477" s="329"/>
      <c r="U477" s="329">
        <f t="shared" si="88"/>
        <v>0.82030000000000003</v>
      </c>
      <c r="V477" s="329"/>
      <c r="W477" s="329"/>
      <c r="X477" s="329"/>
      <c r="Y477" s="371">
        <f t="shared" si="87"/>
        <v>1.9277</v>
      </c>
      <c r="Z477" s="371"/>
      <c r="AA477" s="371"/>
      <c r="AB477" s="371"/>
      <c r="AC477" s="369">
        <f>IF(Y477="","",SUM(Y$473:Y477))</f>
        <v>11.2742</v>
      </c>
      <c r="AD477" s="369"/>
      <c r="AE477" s="369"/>
      <c r="AF477" s="370"/>
    </row>
    <row r="478" spans="1:62" s="23" customFormat="1" ht="15.75" customHeight="1" x14ac:dyDescent="0.15">
      <c r="A478" s="116" t="str">
        <f t="shared" si="82"/>
        <v/>
      </c>
      <c r="B478" s="99"/>
      <c r="F478" s="353">
        <f t="shared" si="83"/>
        <v>7</v>
      </c>
      <c r="G478" s="304"/>
      <c r="H478" s="304"/>
      <c r="I478" s="303">
        <f t="shared" si="84"/>
        <v>8.6000003814697266</v>
      </c>
      <c r="J478" s="303"/>
      <c r="K478" s="303"/>
      <c r="L478" s="354">
        <f t="shared" si="85"/>
        <v>36680</v>
      </c>
      <c r="M478" s="304"/>
      <c r="N478" s="304"/>
      <c r="O478" s="304"/>
      <c r="P478" s="329">
        <f t="shared" si="86"/>
        <v>2.1481699999999999</v>
      </c>
      <c r="Q478" s="329"/>
      <c r="R478" s="329"/>
      <c r="S478" s="329"/>
      <c r="T478" s="329"/>
      <c r="U478" s="329">
        <f t="shared" si="88"/>
        <v>1.2105999999999999</v>
      </c>
      <c r="V478" s="329"/>
      <c r="W478" s="329"/>
      <c r="X478" s="329"/>
      <c r="Y478" s="371">
        <f t="shared" si="87"/>
        <v>10.411199999999999</v>
      </c>
      <c r="Z478" s="371"/>
      <c r="AA478" s="371"/>
      <c r="AB478" s="371"/>
      <c r="AC478" s="369">
        <f>IF(Y478="","",SUM(Y$473:Y478))</f>
        <v>21.685400000000001</v>
      </c>
      <c r="AD478" s="369"/>
      <c r="AE478" s="369"/>
      <c r="AF478" s="370"/>
    </row>
    <row r="479" spans="1:62" s="23" customFormat="1" ht="15.75" customHeight="1" x14ac:dyDescent="0.15">
      <c r="A479" s="116" t="str">
        <f t="shared" si="82"/>
        <v/>
      </c>
      <c r="B479" s="99"/>
      <c r="F479" s="353">
        <f t="shared" si="83"/>
        <v>8</v>
      </c>
      <c r="G479" s="304"/>
      <c r="H479" s="304"/>
      <c r="I479" s="303">
        <f t="shared" si="84"/>
        <v>2.2000000476837158</v>
      </c>
      <c r="J479" s="303"/>
      <c r="K479" s="303"/>
      <c r="L479" s="354">
        <f t="shared" si="85"/>
        <v>24170</v>
      </c>
      <c r="M479" s="304"/>
      <c r="N479" s="304"/>
      <c r="O479" s="304"/>
      <c r="P479" s="329">
        <f t="shared" si="86"/>
        <v>1.4155199999999999</v>
      </c>
      <c r="Q479" s="329"/>
      <c r="R479" s="329"/>
      <c r="S479" s="329"/>
      <c r="T479" s="329"/>
      <c r="U479" s="329">
        <f t="shared" si="88"/>
        <v>1.0908</v>
      </c>
      <c r="V479" s="329"/>
      <c r="W479" s="329"/>
      <c r="X479" s="329"/>
      <c r="Y479" s="371">
        <f t="shared" si="87"/>
        <v>2.3997999999999999</v>
      </c>
      <c r="Z479" s="371"/>
      <c r="AA479" s="371"/>
      <c r="AB479" s="371"/>
      <c r="AC479" s="369">
        <f>IF(Y479="","",SUM(Y$473:Y479))</f>
        <v>24.0852</v>
      </c>
      <c r="AD479" s="369"/>
      <c r="AE479" s="369"/>
      <c r="AF479" s="370"/>
    </row>
    <row r="480" spans="1:62" s="23" customFormat="1" ht="15.75" customHeight="1" x14ac:dyDescent="0.15">
      <c r="A480" s="116" t="str">
        <f t="shared" si="82"/>
        <v/>
      </c>
      <c r="B480" s="99"/>
      <c r="F480" s="353">
        <f t="shared" si="83"/>
        <v>9</v>
      </c>
      <c r="G480" s="304"/>
      <c r="H480" s="304"/>
      <c r="I480" s="303">
        <f t="shared" si="84"/>
        <v>1.5</v>
      </c>
      <c r="J480" s="303"/>
      <c r="K480" s="303"/>
      <c r="L480" s="354">
        <f t="shared" si="85"/>
        <v>39390</v>
      </c>
      <c r="M480" s="304"/>
      <c r="N480" s="304"/>
      <c r="O480" s="304"/>
      <c r="P480" s="329">
        <f t="shared" si="86"/>
        <v>2.3068810000000002</v>
      </c>
      <c r="Q480" s="329"/>
      <c r="R480" s="329"/>
      <c r="S480" s="329"/>
      <c r="T480" s="329"/>
      <c r="U480" s="329">
        <f t="shared" si="88"/>
        <v>1.2323999999999999</v>
      </c>
      <c r="V480" s="329"/>
      <c r="W480" s="329"/>
      <c r="X480" s="329"/>
      <c r="Y480" s="371">
        <f t="shared" si="87"/>
        <v>1.8486</v>
      </c>
      <c r="Z480" s="371"/>
      <c r="AA480" s="371"/>
      <c r="AB480" s="371"/>
      <c r="AC480" s="369">
        <f>IF(Y480="","",SUM(Y$473:Y480))</f>
        <v>25.933800000000002</v>
      </c>
      <c r="AD480" s="369"/>
      <c r="AE480" s="369"/>
      <c r="AF480" s="370"/>
    </row>
    <row r="481" spans="1:62" s="23" customFormat="1" ht="15.75" customHeight="1" x14ac:dyDescent="0.15">
      <c r="A481" s="116" t="str">
        <f t="shared" si="82"/>
        <v/>
      </c>
      <c r="B481" s="99"/>
      <c r="F481" s="353">
        <f t="shared" si="83"/>
        <v>10</v>
      </c>
      <c r="G481" s="304"/>
      <c r="H481" s="304"/>
      <c r="I481" s="303">
        <f t="shared" si="84"/>
        <v>3.8499999046325684</v>
      </c>
      <c r="J481" s="303"/>
      <c r="K481" s="303"/>
      <c r="L481" s="354">
        <f t="shared" si="85"/>
        <v>28330</v>
      </c>
      <c r="M481" s="304"/>
      <c r="N481" s="304"/>
      <c r="O481" s="304"/>
      <c r="P481" s="329">
        <f t="shared" si="86"/>
        <v>1.659151</v>
      </c>
      <c r="Q481" s="329"/>
      <c r="R481" s="329"/>
      <c r="S481" s="329"/>
      <c r="T481" s="329"/>
      <c r="U481" s="329">
        <f t="shared" si="88"/>
        <v>1.1349</v>
      </c>
      <c r="V481" s="329"/>
      <c r="W481" s="329"/>
      <c r="X481" s="329"/>
      <c r="Y481" s="371">
        <f t="shared" si="87"/>
        <v>4.3693999999999997</v>
      </c>
      <c r="Z481" s="371"/>
      <c r="AA481" s="371"/>
      <c r="AB481" s="371"/>
      <c r="AC481" s="369">
        <f>IF(Y481="","",SUM(Y$473:Y481))</f>
        <v>30.3032</v>
      </c>
      <c r="AD481" s="369"/>
      <c r="AE481" s="369"/>
      <c r="AF481" s="370"/>
    </row>
    <row r="482" spans="1:62" s="23" customFormat="1" ht="15.75" customHeight="1" x14ac:dyDescent="0.15">
      <c r="A482" s="116" t="str">
        <f t="shared" si="82"/>
        <v/>
      </c>
      <c r="B482" s="99"/>
      <c r="F482" s="353">
        <f t="shared" si="83"/>
        <v>11</v>
      </c>
      <c r="G482" s="304"/>
      <c r="H482" s="304"/>
      <c r="I482" s="303">
        <f t="shared" si="84"/>
        <v>2.4000000953674316</v>
      </c>
      <c r="J482" s="303"/>
      <c r="K482" s="303"/>
      <c r="L482" s="354">
        <f t="shared" si="85"/>
        <v>39390</v>
      </c>
      <c r="M482" s="304"/>
      <c r="N482" s="304"/>
      <c r="O482" s="304"/>
      <c r="P482" s="329">
        <f t="shared" si="86"/>
        <v>2.3068810000000002</v>
      </c>
      <c r="Q482" s="329"/>
      <c r="R482" s="329"/>
      <c r="S482" s="329"/>
      <c r="T482" s="329"/>
      <c r="U482" s="329">
        <f t="shared" si="88"/>
        <v>1.2323999999999999</v>
      </c>
      <c r="V482" s="329"/>
      <c r="W482" s="329"/>
      <c r="X482" s="329"/>
      <c r="Y482" s="371">
        <f t="shared" si="87"/>
        <v>2.9578000000000002</v>
      </c>
      <c r="Z482" s="371"/>
      <c r="AA482" s="371"/>
      <c r="AB482" s="371"/>
      <c r="AC482" s="369">
        <f>IF(Y482="","",SUM(Y$473:Y482))</f>
        <v>33.261000000000003</v>
      </c>
      <c r="AD482" s="369"/>
      <c r="AE482" s="369"/>
      <c r="AF482" s="370"/>
    </row>
    <row r="483" spans="1:62" s="23" customFormat="1" ht="15.75" customHeight="1" x14ac:dyDescent="0.15">
      <c r="A483" s="116" t="str">
        <f t="shared" si="82"/>
        <v/>
      </c>
      <c r="B483" s="99"/>
      <c r="F483" s="353">
        <f t="shared" si="83"/>
        <v>12</v>
      </c>
      <c r="G483" s="304"/>
      <c r="H483" s="304"/>
      <c r="I483" s="303">
        <f t="shared" si="84"/>
        <v>2.2699999809265137</v>
      </c>
      <c r="J483" s="303"/>
      <c r="K483" s="303"/>
      <c r="L483" s="354">
        <f t="shared" si="85"/>
        <v>26700</v>
      </c>
      <c r="M483" s="304"/>
      <c r="N483" s="304"/>
      <c r="O483" s="304"/>
      <c r="P483" s="329">
        <f t="shared" si="86"/>
        <v>1.56369</v>
      </c>
      <c r="Q483" s="329"/>
      <c r="R483" s="329"/>
      <c r="S483" s="329"/>
      <c r="T483" s="329"/>
      <c r="U483" s="329">
        <f t="shared" si="88"/>
        <v>1.1182000000000001</v>
      </c>
      <c r="V483" s="329"/>
      <c r="W483" s="329"/>
      <c r="X483" s="329"/>
      <c r="Y483" s="371">
        <f t="shared" si="87"/>
        <v>2.5383</v>
      </c>
      <c r="Z483" s="371"/>
      <c r="AA483" s="371"/>
      <c r="AB483" s="371"/>
      <c r="AC483" s="369">
        <f>IF(Y483="","",SUM(Y$473:Y483))</f>
        <v>35.799300000000002</v>
      </c>
      <c r="AD483" s="369"/>
      <c r="AE483" s="369"/>
      <c r="AF483" s="370"/>
    </row>
    <row r="484" spans="1:62" s="23" customFormat="1" ht="15.75" customHeight="1" x14ac:dyDescent="0.15">
      <c r="A484" s="116" t="str">
        <f t="shared" si="82"/>
        <v>×</v>
      </c>
      <c r="B484" s="99"/>
      <c r="F484" s="353" t="str">
        <f t="shared" si="83"/>
        <v/>
      </c>
      <c r="G484" s="304"/>
      <c r="H484" s="304"/>
      <c r="I484" s="303">
        <f t="shared" si="84"/>
        <v>0</v>
      </c>
      <c r="J484" s="303"/>
      <c r="K484" s="303"/>
      <c r="L484" s="354" t="str">
        <f t="shared" si="85"/>
        <v/>
      </c>
      <c r="M484" s="304"/>
      <c r="N484" s="304"/>
      <c r="O484" s="304"/>
      <c r="P484" s="329" t="str">
        <f t="shared" si="86"/>
        <v/>
      </c>
      <c r="Q484" s="329"/>
      <c r="R484" s="329"/>
      <c r="S484" s="329"/>
      <c r="T484" s="329"/>
      <c r="U484" s="329" t="str">
        <f t="shared" si="88"/>
        <v/>
      </c>
      <c r="V484" s="329"/>
      <c r="W484" s="329"/>
      <c r="X484" s="329"/>
      <c r="Y484" s="371" t="str">
        <f t="shared" si="87"/>
        <v/>
      </c>
      <c r="Z484" s="371"/>
      <c r="AA484" s="371"/>
      <c r="AB484" s="371"/>
      <c r="AC484" s="369" t="str">
        <f>IF(Y484="","",SUM(Y$473:Y484))</f>
        <v/>
      </c>
      <c r="AD484" s="369"/>
      <c r="AE484" s="369"/>
      <c r="AF484" s="370"/>
    </row>
    <row r="485" spans="1:62" s="23" customFormat="1" ht="15.75" customHeight="1" x14ac:dyDescent="0.15">
      <c r="A485" s="116" t="str">
        <f t="shared" si="82"/>
        <v>×</v>
      </c>
      <c r="B485" s="99"/>
      <c r="F485" s="353" t="str">
        <f t="shared" si="83"/>
        <v/>
      </c>
      <c r="G485" s="304"/>
      <c r="H485" s="304"/>
      <c r="I485" s="303">
        <f t="shared" si="84"/>
        <v>0</v>
      </c>
      <c r="J485" s="303"/>
      <c r="K485" s="303"/>
      <c r="L485" s="354" t="str">
        <f t="shared" si="85"/>
        <v/>
      </c>
      <c r="M485" s="304"/>
      <c r="N485" s="304"/>
      <c r="O485" s="304"/>
      <c r="P485" s="329" t="str">
        <f t="shared" si="86"/>
        <v/>
      </c>
      <c r="Q485" s="329"/>
      <c r="R485" s="329"/>
      <c r="S485" s="329"/>
      <c r="T485" s="329"/>
      <c r="U485" s="329" t="str">
        <f t="shared" si="88"/>
        <v/>
      </c>
      <c r="V485" s="329"/>
      <c r="W485" s="329"/>
      <c r="X485" s="329"/>
      <c r="Y485" s="371" t="str">
        <f t="shared" si="87"/>
        <v/>
      </c>
      <c r="Z485" s="371"/>
      <c r="AA485" s="371"/>
      <c r="AB485" s="371"/>
      <c r="AC485" s="369" t="str">
        <f>IF(Y485="","",SUM(Y$473:Y485))</f>
        <v/>
      </c>
      <c r="AD485" s="369"/>
      <c r="AE485" s="369"/>
      <c r="AF485" s="370"/>
    </row>
    <row r="486" spans="1:62" s="23" customFormat="1" ht="15.75" customHeight="1" x14ac:dyDescent="0.15">
      <c r="A486" s="116" t="str">
        <f t="shared" si="82"/>
        <v>×</v>
      </c>
      <c r="B486" s="99"/>
      <c r="F486" s="353" t="str">
        <f t="shared" si="83"/>
        <v/>
      </c>
      <c r="G486" s="304"/>
      <c r="H486" s="304"/>
      <c r="I486" s="303">
        <f t="shared" si="84"/>
        <v>0</v>
      </c>
      <c r="J486" s="303"/>
      <c r="K486" s="303"/>
      <c r="L486" s="354" t="str">
        <f t="shared" si="85"/>
        <v/>
      </c>
      <c r="M486" s="304"/>
      <c r="N486" s="304"/>
      <c r="O486" s="304"/>
      <c r="P486" s="329" t="str">
        <f t="shared" si="86"/>
        <v/>
      </c>
      <c r="Q486" s="329"/>
      <c r="R486" s="329"/>
      <c r="S486" s="329"/>
      <c r="T486" s="329"/>
      <c r="U486" s="329" t="str">
        <f t="shared" si="88"/>
        <v/>
      </c>
      <c r="V486" s="329"/>
      <c r="W486" s="329"/>
      <c r="X486" s="329"/>
      <c r="Y486" s="371" t="str">
        <f t="shared" si="87"/>
        <v/>
      </c>
      <c r="Z486" s="371"/>
      <c r="AA486" s="371"/>
      <c r="AB486" s="371"/>
      <c r="AC486" s="369" t="str">
        <f>IF(Y486="","",SUM(Y$473:Y486))</f>
        <v/>
      </c>
      <c r="AD486" s="369"/>
      <c r="AE486" s="369"/>
      <c r="AF486" s="370"/>
    </row>
    <row r="487" spans="1:62" s="23" customFormat="1" ht="15.75" customHeight="1" x14ac:dyDescent="0.15">
      <c r="A487" s="116" t="str">
        <f t="shared" si="82"/>
        <v>×</v>
      </c>
      <c r="B487" s="99"/>
      <c r="F487" s="353" t="str">
        <f t="shared" si="83"/>
        <v/>
      </c>
      <c r="G487" s="304"/>
      <c r="H487" s="304"/>
      <c r="I487" s="303">
        <f t="shared" si="84"/>
        <v>0</v>
      </c>
      <c r="J487" s="303"/>
      <c r="K487" s="303"/>
      <c r="L487" s="354" t="str">
        <f t="shared" si="85"/>
        <v/>
      </c>
      <c r="M487" s="304"/>
      <c r="N487" s="304"/>
      <c r="O487" s="304"/>
      <c r="P487" s="329" t="str">
        <f t="shared" si="86"/>
        <v/>
      </c>
      <c r="Q487" s="329"/>
      <c r="R487" s="329"/>
      <c r="S487" s="329"/>
      <c r="T487" s="329"/>
      <c r="U487" s="329" t="str">
        <f t="shared" si="88"/>
        <v/>
      </c>
      <c r="V487" s="329"/>
      <c r="W487" s="329"/>
      <c r="X487" s="329"/>
      <c r="Y487" s="371" t="str">
        <f t="shared" si="87"/>
        <v/>
      </c>
      <c r="Z487" s="371"/>
      <c r="AA487" s="371"/>
      <c r="AB487" s="371"/>
      <c r="AC487" s="369" t="str">
        <f>IF(Y487="","",SUM(Y$473:Y487))</f>
        <v/>
      </c>
      <c r="AD487" s="369"/>
      <c r="AE487" s="369"/>
      <c r="AF487" s="370"/>
    </row>
    <row r="488" spans="1:62" s="23" customFormat="1" ht="15.75" customHeight="1" x14ac:dyDescent="0.15">
      <c r="A488" s="116" t="str">
        <f t="shared" si="82"/>
        <v>×</v>
      </c>
      <c r="B488" s="99"/>
      <c r="F488" s="567" t="str">
        <f t="shared" si="83"/>
        <v/>
      </c>
      <c r="G488" s="312"/>
      <c r="H488" s="312"/>
      <c r="I488" s="311">
        <f t="shared" si="84"/>
        <v>0</v>
      </c>
      <c r="J488" s="311"/>
      <c r="K488" s="311"/>
      <c r="L488" s="571" t="str">
        <f t="shared" si="85"/>
        <v/>
      </c>
      <c r="M488" s="312"/>
      <c r="N488" s="312"/>
      <c r="O488" s="312"/>
      <c r="P488" s="333" t="str">
        <f t="shared" si="86"/>
        <v/>
      </c>
      <c r="Q488" s="333"/>
      <c r="R488" s="333"/>
      <c r="S488" s="333"/>
      <c r="T488" s="333"/>
      <c r="U488" s="333" t="str">
        <f t="shared" si="88"/>
        <v/>
      </c>
      <c r="V488" s="333"/>
      <c r="W488" s="333"/>
      <c r="X488" s="333"/>
      <c r="Y488" s="572" t="str">
        <f t="shared" si="87"/>
        <v/>
      </c>
      <c r="Z488" s="572"/>
      <c r="AA488" s="572"/>
      <c r="AB488" s="572"/>
      <c r="AC488" s="500" t="str">
        <f>IF(Y488="","",SUM(Y$473:Y488))</f>
        <v/>
      </c>
      <c r="AD488" s="500"/>
      <c r="AE488" s="500"/>
      <c r="AF488" s="501"/>
    </row>
    <row r="489" spans="1:62" ht="15.75" customHeight="1" x14ac:dyDescent="0.15">
      <c r="A489" s="116" t="str">
        <f>IF(液状化L1の有無="","","×")</f>
        <v/>
      </c>
      <c r="F489" s="35"/>
      <c r="G489" s="35"/>
      <c r="H489" s="35"/>
      <c r="I489" s="35"/>
      <c r="J489" s="35"/>
      <c r="K489" s="35"/>
      <c r="L489" s="35"/>
      <c r="M489" s="35"/>
      <c r="N489" s="35"/>
      <c r="O489" s="35"/>
      <c r="P489" s="35"/>
      <c r="Q489" s="35"/>
      <c r="R489" s="35"/>
      <c r="S489" s="35"/>
      <c r="T489" s="50" t="s">
        <v>119</v>
      </c>
      <c r="U489" s="35">
        <v>4</v>
      </c>
      <c r="V489" s="438" t="s">
        <v>141</v>
      </c>
      <c r="W489" s="438"/>
      <c r="X489" s="35" t="s">
        <v>25</v>
      </c>
      <c r="Y489" s="499">
        <f>Y464</f>
        <v>17075</v>
      </c>
      <c r="Z489" s="499"/>
      <c r="AA489" s="499"/>
      <c r="AB489" s="499"/>
      <c r="AC489" s="499"/>
      <c r="AD489" s="469" t="s">
        <v>157</v>
      </c>
      <c r="AE489" s="469"/>
      <c r="AF489" s="35" t="s">
        <v>149</v>
      </c>
      <c r="AK489" s="51"/>
      <c r="AL489" s="24"/>
      <c r="AM489" s="24"/>
      <c r="AN489" s="24"/>
      <c r="BG489" s="22"/>
      <c r="BH489" s="22"/>
      <c r="BI489" s="22"/>
      <c r="BJ489" s="22"/>
    </row>
    <row r="490" spans="1:62" ht="15.75" customHeight="1" x14ac:dyDescent="0.15">
      <c r="A490" s="116" t="str">
        <f>IF(液状化L1の有無="","","×")</f>
        <v/>
      </c>
      <c r="F490" s="22"/>
      <c r="T490" s="38"/>
      <c r="Y490" s="52"/>
      <c r="Z490" s="52"/>
      <c r="AA490" s="52"/>
      <c r="AB490" s="52"/>
      <c r="AC490" s="52"/>
      <c r="AD490" s="49"/>
      <c r="AE490" s="49"/>
      <c r="AK490" s="51"/>
      <c r="AL490" s="24"/>
      <c r="AM490" s="24"/>
      <c r="AN490" s="24"/>
      <c r="BG490" s="22"/>
      <c r="BH490" s="22"/>
      <c r="BI490" s="22"/>
      <c r="BJ490" s="22"/>
    </row>
    <row r="491" spans="1:62" ht="15.75" customHeight="1" x14ac:dyDescent="0.15">
      <c r="A491" s="116" t="str">
        <f>IF(液状化L1の有無="","","×")</f>
        <v/>
      </c>
      <c r="F491" s="40" t="s">
        <v>413</v>
      </c>
      <c r="T491" s="38"/>
      <c r="Y491" s="52"/>
      <c r="Z491" s="52"/>
      <c r="AA491" s="52"/>
      <c r="AB491" s="52"/>
      <c r="AC491" s="52"/>
      <c r="AD491" s="49"/>
      <c r="AE491" s="49"/>
      <c r="AK491" s="51"/>
      <c r="AL491" s="24"/>
      <c r="AM491" s="24"/>
      <c r="AN491" s="24"/>
      <c r="BG491" s="22"/>
      <c r="BH491" s="22"/>
      <c r="BI491" s="22"/>
      <c r="BJ491" s="22"/>
    </row>
    <row r="492" spans="1:62" ht="15.75" customHeight="1" x14ac:dyDescent="0.15">
      <c r="A492" s="117" t="str">
        <f>IF(液状化L1の有無="","","×")</f>
        <v/>
      </c>
      <c r="F492" s="266" t="s">
        <v>414</v>
      </c>
      <c r="G492" s="266"/>
      <c r="H492" s="22" t="s">
        <v>415</v>
      </c>
      <c r="I492" s="355">
        <v>7.7699999809265137</v>
      </c>
      <c r="J492" s="355"/>
      <c r="K492" s="355"/>
      <c r="L492" s="22" t="s">
        <v>416</v>
      </c>
      <c r="T492" s="38"/>
      <c r="Y492" s="52"/>
      <c r="Z492" s="52"/>
      <c r="AA492" s="52"/>
      <c r="AB492" s="52"/>
      <c r="AC492" s="52"/>
      <c r="AD492" s="49"/>
      <c r="AE492" s="49"/>
      <c r="AK492" s="51"/>
      <c r="AL492" s="24"/>
      <c r="AM492" s="24"/>
      <c r="AN492" s="24"/>
      <c r="BG492" s="22"/>
      <c r="BH492" s="22"/>
      <c r="BI492" s="22"/>
      <c r="BJ492" s="22"/>
    </row>
    <row r="493" spans="1:62" s="53" customFormat="1" ht="15.75" customHeight="1" x14ac:dyDescent="0.15">
      <c r="A493" s="115" t="str">
        <f>IF(液状化L2の有無="","","×")</f>
        <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9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99"/>
      <c r="F496" s="358" t="s">
        <v>74</v>
      </c>
      <c r="G496" s="238"/>
      <c r="H496" s="238"/>
      <c r="I496" s="360" t="s">
        <v>150</v>
      </c>
      <c r="J496" s="361"/>
      <c r="K496" s="361"/>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99"/>
      <c r="F497" s="359"/>
      <c r="G497" s="315"/>
      <c r="H497" s="315"/>
      <c r="I497" s="362"/>
      <c r="J497" s="362"/>
      <c r="K497" s="362"/>
      <c r="L497" s="315"/>
      <c r="M497" s="315"/>
      <c r="N497" s="315"/>
      <c r="O497" s="315"/>
      <c r="P497" s="315"/>
      <c r="Q497" s="315"/>
      <c r="R497" s="315"/>
      <c r="S497" s="315"/>
      <c r="T497" s="315"/>
      <c r="U497" s="315"/>
      <c r="V497" s="315"/>
      <c r="W497" s="315"/>
      <c r="X497" s="315"/>
      <c r="Y497" s="315"/>
      <c r="Z497" s="315"/>
      <c r="AA497" s="315"/>
      <c r="AB497" s="315"/>
      <c r="AC497" s="315"/>
      <c r="AD497" s="315"/>
      <c r="AE497" s="315"/>
      <c r="AF497" s="459"/>
    </row>
    <row r="498" spans="1:32" s="23" customFormat="1" ht="15.75" customHeight="1" x14ac:dyDescent="0.15">
      <c r="A498" s="115" t="str">
        <f t="shared" ref="A498:A513" si="89">IF(液状化L2の有無="×","×",IF(F498="","×",""))</f>
        <v/>
      </c>
      <c r="B498" s="99"/>
      <c r="F498" s="363">
        <f t="shared" ref="F498:F513" si="90">F473</f>
        <v>2</v>
      </c>
      <c r="G498" s="302"/>
      <c r="H498" s="302"/>
      <c r="I498" s="301">
        <f t="shared" ref="I498:I513" si="91">I473</f>
        <v>0.33000001311302185</v>
      </c>
      <c r="J498" s="301"/>
      <c r="K498" s="301"/>
      <c r="L498" s="364">
        <f t="shared" ref="L498:L513" si="92">V303</f>
        <v>420</v>
      </c>
      <c r="M498" s="302"/>
      <c r="N498" s="302"/>
      <c r="O498" s="302"/>
      <c r="P498" s="302">
        <f>IF(L498="","",ROUND(L498/$Y$514,6))</f>
        <v>2.4597000000000001E-2</v>
      </c>
      <c r="Q498" s="302"/>
      <c r="R498" s="302"/>
      <c r="S498" s="302"/>
      <c r="T498" s="302"/>
      <c r="U498" s="302">
        <f>IF(P498="","",ROUND(P498^0.25,4))</f>
        <v>0.39600000000000002</v>
      </c>
      <c r="V498" s="302"/>
      <c r="W498" s="302"/>
      <c r="X498" s="302"/>
      <c r="Y498" s="570">
        <f t="shared" ref="Y498:Y513" si="93">IF(U498="","",ROUND(U498*I498,4))</f>
        <v>0.13070000000000001</v>
      </c>
      <c r="Z498" s="570"/>
      <c r="AA498" s="570"/>
      <c r="AB498" s="570"/>
      <c r="AC498" s="558">
        <f>IF(Y498="","",SUM(Y$498:Y498))</f>
        <v>0.13070000000000001</v>
      </c>
      <c r="AD498" s="558"/>
      <c r="AE498" s="558"/>
      <c r="AF498" s="559"/>
    </row>
    <row r="499" spans="1:32" s="23" customFormat="1" ht="15.75" customHeight="1" x14ac:dyDescent="0.15">
      <c r="A499" s="115" t="str">
        <f t="shared" si="89"/>
        <v/>
      </c>
      <c r="B499" s="99"/>
      <c r="F499" s="328">
        <f t="shared" si="90"/>
        <v>3</v>
      </c>
      <c r="G499" s="329"/>
      <c r="H499" s="329"/>
      <c r="I499" s="306">
        <f t="shared" si="91"/>
        <v>1.5</v>
      </c>
      <c r="J499" s="306"/>
      <c r="K499" s="306"/>
      <c r="L499" s="365">
        <f t="shared" si="92"/>
        <v>2520</v>
      </c>
      <c r="M499" s="329"/>
      <c r="N499" s="329"/>
      <c r="O499" s="329"/>
      <c r="P499" s="329">
        <f t="shared" ref="P499:P513" si="94">IF(L499="","",ROUND(L499/$Y$514,6))</f>
        <v>0.14758399999999999</v>
      </c>
      <c r="Q499" s="329"/>
      <c r="R499" s="329"/>
      <c r="S499" s="329"/>
      <c r="T499" s="329"/>
      <c r="U499" s="329">
        <f t="shared" ref="U499:U513" si="95">IF(P499="","",ROUND(P499^0.25,4))</f>
        <v>0.61980000000000002</v>
      </c>
      <c r="V499" s="329"/>
      <c r="W499" s="329"/>
      <c r="X499" s="329"/>
      <c r="Y499" s="371">
        <f t="shared" si="93"/>
        <v>0.92969999999999997</v>
      </c>
      <c r="Z499" s="371"/>
      <c r="AA499" s="371"/>
      <c r="AB499" s="371"/>
      <c r="AC499" s="369">
        <f>IF(Y499="","",SUM(Y$498:Y499))</f>
        <v>1.0604</v>
      </c>
      <c r="AD499" s="369"/>
      <c r="AE499" s="369"/>
      <c r="AF499" s="370"/>
    </row>
    <row r="500" spans="1:32" s="23" customFormat="1" ht="15.75" customHeight="1" x14ac:dyDescent="0.15">
      <c r="A500" s="115" t="str">
        <f t="shared" si="89"/>
        <v/>
      </c>
      <c r="B500" s="99"/>
      <c r="F500" s="328">
        <f t="shared" si="90"/>
        <v>4</v>
      </c>
      <c r="G500" s="329"/>
      <c r="H500" s="329"/>
      <c r="I500" s="306">
        <f t="shared" si="91"/>
        <v>6.5500001907348633</v>
      </c>
      <c r="J500" s="306"/>
      <c r="K500" s="306"/>
      <c r="L500" s="365">
        <f t="shared" si="92"/>
        <v>7730</v>
      </c>
      <c r="M500" s="329"/>
      <c r="N500" s="329"/>
      <c r="O500" s="329"/>
      <c r="P500" s="329">
        <f t="shared" si="94"/>
        <v>0.45270899999999997</v>
      </c>
      <c r="Q500" s="329"/>
      <c r="R500" s="329"/>
      <c r="S500" s="329"/>
      <c r="T500" s="329"/>
      <c r="U500" s="329">
        <f t="shared" si="95"/>
        <v>0.82030000000000003</v>
      </c>
      <c r="V500" s="329"/>
      <c r="W500" s="329"/>
      <c r="X500" s="329"/>
      <c r="Y500" s="371">
        <f t="shared" si="93"/>
        <v>5.3730000000000002</v>
      </c>
      <c r="Z500" s="371"/>
      <c r="AA500" s="371"/>
      <c r="AB500" s="371"/>
      <c r="AC500" s="369">
        <f>IF(Y500="","",SUM(Y$498:Y500))</f>
        <v>6.4334000000000007</v>
      </c>
      <c r="AD500" s="369"/>
      <c r="AE500" s="369"/>
      <c r="AF500" s="370"/>
    </row>
    <row r="501" spans="1:32" s="23" customFormat="1" ht="15.75" customHeight="1" x14ac:dyDescent="0.15">
      <c r="A501" s="115" t="str">
        <f t="shared" si="89"/>
        <v/>
      </c>
      <c r="B501" s="99"/>
      <c r="F501" s="328">
        <f t="shared" si="90"/>
        <v>5</v>
      </c>
      <c r="G501" s="329"/>
      <c r="H501" s="329"/>
      <c r="I501" s="306">
        <f t="shared" si="91"/>
        <v>3.4500000476837158</v>
      </c>
      <c r="J501" s="306"/>
      <c r="K501" s="306"/>
      <c r="L501" s="365">
        <f t="shared" si="92"/>
        <v>7730</v>
      </c>
      <c r="M501" s="329"/>
      <c r="N501" s="329"/>
      <c r="O501" s="329"/>
      <c r="P501" s="329">
        <f t="shared" si="94"/>
        <v>0.45270899999999997</v>
      </c>
      <c r="Q501" s="329"/>
      <c r="R501" s="329"/>
      <c r="S501" s="329"/>
      <c r="T501" s="329"/>
      <c r="U501" s="329">
        <f t="shared" si="95"/>
        <v>0.82030000000000003</v>
      </c>
      <c r="V501" s="329"/>
      <c r="W501" s="329"/>
      <c r="X501" s="329"/>
      <c r="Y501" s="371">
        <f t="shared" si="93"/>
        <v>2.83</v>
      </c>
      <c r="Z501" s="371"/>
      <c r="AA501" s="371"/>
      <c r="AB501" s="371"/>
      <c r="AC501" s="369">
        <f>IF(Y501="","",SUM(Y$498:Y501))</f>
        <v>9.2634000000000007</v>
      </c>
      <c r="AD501" s="369"/>
      <c r="AE501" s="369"/>
      <c r="AF501" s="370"/>
    </row>
    <row r="502" spans="1:32" s="23" customFormat="1" ht="15.75" customHeight="1" x14ac:dyDescent="0.15">
      <c r="A502" s="115" t="str">
        <f t="shared" si="89"/>
        <v/>
      </c>
      <c r="B502" s="99"/>
      <c r="F502" s="328">
        <f t="shared" si="90"/>
        <v>6</v>
      </c>
      <c r="G502" s="329"/>
      <c r="H502" s="329"/>
      <c r="I502" s="306">
        <f t="shared" si="91"/>
        <v>2.3499999046325684</v>
      </c>
      <c r="J502" s="306"/>
      <c r="K502" s="306"/>
      <c r="L502" s="365">
        <f t="shared" si="92"/>
        <v>7730</v>
      </c>
      <c r="M502" s="329"/>
      <c r="N502" s="329"/>
      <c r="O502" s="329"/>
      <c r="P502" s="329">
        <f t="shared" si="94"/>
        <v>0.45270899999999997</v>
      </c>
      <c r="Q502" s="329"/>
      <c r="R502" s="329"/>
      <c r="S502" s="329"/>
      <c r="T502" s="329"/>
      <c r="U502" s="329">
        <f t="shared" si="95"/>
        <v>0.82030000000000003</v>
      </c>
      <c r="V502" s="329"/>
      <c r="W502" s="329"/>
      <c r="X502" s="329"/>
      <c r="Y502" s="371">
        <f t="shared" si="93"/>
        <v>1.9277</v>
      </c>
      <c r="Z502" s="371"/>
      <c r="AA502" s="371"/>
      <c r="AB502" s="371"/>
      <c r="AC502" s="369">
        <f>IF(Y502="","",SUM(Y$498:Y502))</f>
        <v>11.1911</v>
      </c>
      <c r="AD502" s="369"/>
      <c r="AE502" s="369"/>
      <c r="AF502" s="370"/>
    </row>
    <row r="503" spans="1:32" s="23" customFormat="1" ht="15.75" customHeight="1" x14ac:dyDescent="0.15">
      <c r="A503" s="115" t="str">
        <f t="shared" si="89"/>
        <v/>
      </c>
      <c r="B503" s="99"/>
      <c r="F503" s="328">
        <f t="shared" si="90"/>
        <v>7</v>
      </c>
      <c r="G503" s="329"/>
      <c r="H503" s="329"/>
      <c r="I503" s="306">
        <f t="shared" si="91"/>
        <v>8.6000003814697266</v>
      </c>
      <c r="J503" s="306"/>
      <c r="K503" s="306"/>
      <c r="L503" s="365">
        <f t="shared" si="92"/>
        <v>16940</v>
      </c>
      <c r="M503" s="329"/>
      <c r="N503" s="329"/>
      <c r="O503" s="329"/>
      <c r="P503" s="329">
        <f t="shared" si="94"/>
        <v>0.99209400000000003</v>
      </c>
      <c r="Q503" s="329"/>
      <c r="R503" s="329"/>
      <c r="S503" s="329"/>
      <c r="T503" s="329"/>
      <c r="U503" s="329">
        <f t="shared" si="95"/>
        <v>0.998</v>
      </c>
      <c r="V503" s="329"/>
      <c r="W503" s="329"/>
      <c r="X503" s="329"/>
      <c r="Y503" s="371">
        <f t="shared" si="93"/>
        <v>8.5828000000000007</v>
      </c>
      <c r="Z503" s="371"/>
      <c r="AA503" s="371"/>
      <c r="AB503" s="371"/>
      <c r="AC503" s="369">
        <f>IF(Y503="","",SUM(Y$498:Y503))</f>
        <v>19.773900000000001</v>
      </c>
      <c r="AD503" s="369"/>
      <c r="AE503" s="369"/>
      <c r="AF503" s="370"/>
    </row>
    <row r="504" spans="1:32" s="23" customFormat="1" ht="15.75" customHeight="1" x14ac:dyDescent="0.15">
      <c r="A504" s="115" t="str">
        <f t="shared" si="89"/>
        <v/>
      </c>
      <c r="B504" s="99"/>
      <c r="F504" s="328">
        <f t="shared" si="90"/>
        <v>8</v>
      </c>
      <c r="G504" s="329"/>
      <c r="H504" s="329"/>
      <c r="I504" s="306">
        <f t="shared" si="91"/>
        <v>2.2000000476837158</v>
      </c>
      <c r="J504" s="306"/>
      <c r="K504" s="306"/>
      <c r="L504" s="365">
        <f t="shared" si="92"/>
        <v>24170</v>
      </c>
      <c r="M504" s="329"/>
      <c r="N504" s="329"/>
      <c r="O504" s="329"/>
      <c r="P504" s="329">
        <f t="shared" si="94"/>
        <v>1.4155199999999999</v>
      </c>
      <c r="Q504" s="329"/>
      <c r="R504" s="329"/>
      <c r="S504" s="329"/>
      <c r="T504" s="329"/>
      <c r="U504" s="329">
        <f t="shared" si="95"/>
        <v>1.0908</v>
      </c>
      <c r="V504" s="329"/>
      <c r="W504" s="329"/>
      <c r="X504" s="329"/>
      <c r="Y504" s="371">
        <f t="shared" si="93"/>
        <v>2.3997999999999999</v>
      </c>
      <c r="Z504" s="371"/>
      <c r="AA504" s="371"/>
      <c r="AB504" s="371"/>
      <c r="AC504" s="369">
        <f>IF(Y504="","",SUM(Y$498:Y504))</f>
        <v>22.1737</v>
      </c>
      <c r="AD504" s="369"/>
      <c r="AE504" s="369"/>
      <c r="AF504" s="370"/>
    </row>
    <row r="505" spans="1:32" s="23" customFormat="1" ht="15.75" customHeight="1" x14ac:dyDescent="0.15">
      <c r="A505" s="115" t="str">
        <f t="shared" si="89"/>
        <v/>
      </c>
      <c r="B505" s="99"/>
      <c r="F505" s="328">
        <f t="shared" si="90"/>
        <v>9</v>
      </c>
      <c r="G505" s="329"/>
      <c r="H505" s="329"/>
      <c r="I505" s="306">
        <f t="shared" si="91"/>
        <v>1.5</v>
      </c>
      <c r="J505" s="306"/>
      <c r="K505" s="306"/>
      <c r="L505" s="365">
        <f t="shared" si="92"/>
        <v>39390</v>
      </c>
      <c r="M505" s="329"/>
      <c r="N505" s="329"/>
      <c r="O505" s="329"/>
      <c r="P505" s="329">
        <f t="shared" si="94"/>
        <v>2.3068810000000002</v>
      </c>
      <c r="Q505" s="329"/>
      <c r="R505" s="329"/>
      <c r="S505" s="329"/>
      <c r="T505" s="329"/>
      <c r="U505" s="329">
        <f t="shared" si="95"/>
        <v>1.2323999999999999</v>
      </c>
      <c r="V505" s="329"/>
      <c r="W505" s="329"/>
      <c r="X505" s="329"/>
      <c r="Y505" s="371">
        <f t="shared" si="93"/>
        <v>1.8486</v>
      </c>
      <c r="Z505" s="371"/>
      <c r="AA505" s="371"/>
      <c r="AB505" s="371"/>
      <c r="AC505" s="369">
        <f>IF(Y505="","",SUM(Y$498:Y505))</f>
        <v>24.022300000000001</v>
      </c>
      <c r="AD505" s="369"/>
      <c r="AE505" s="369"/>
      <c r="AF505" s="370"/>
    </row>
    <row r="506" spans="1:32" s="23" customFormat="1" ht="15.75" customHeight="1" x14ac:dyDescent="0.15">
      <c r="A506" s="115" t="str">
        <f t="shared" si="89"/>
        <v/>
      </c>
      <c r="B506" s="99"/>
      <c r="F506" s="328">
        <f t="shared" si="90"/>
        <v>10</v>
      </c>
      <c r="G506" s="329"/>
      <c r="H506" s="329"/>
      <c r="I506" s="306">
        <f t="shared" si="91"/>
        <v>3.8499999046325684</v>
      </c>
      <c r="J506" s="306"/>
      <c r="K506" s="306"/>
      <c r="L506" s="365">
        <f t="shared" si="92"/>
        <v>28330</v>
      </c>
      <c r="M506" s="329"/>
      <c r="N506" s="329"/>
      <c r="O506" s="329"/>
      <c r="P506" s="329">
        <f t="shared" si="94"/>
        <v>1.659151</v>
      </c>
      <c r="Q506" s="329"/>
      <c r="R506" s="329"/>
      <c r="S506" s="329"/>
      <c r="T506" s="329"/>
      <c r="U506" s="329">
        <f t="shared" si="95"/>
        <v>1.1349</v>
      </c>
      <c r="V506" s="329"/>
      <c r="W506" s="329"/>
      <c r="X506" s="329"/>
      <c r="Y506" s="371">
        <f t="shared" si="93"/>
        <v>4.3693999999999997</v>
      </c>
      <c r="Z506" s="371"/>
      <c r="AA506" s="371"/>
      <c r="AB506" s="371"/>
      <c r="AC506" s="369">
        <f>IF(Y506="","",SUM(Y$498:Y506))</f>
        <v>28.3917</v>
      </c>
      <c r="AD506" s="369"/>
      <c r="AE506" s="369"/>
      <c r="AF506" s="370"/>
    </row>
    <row r="507" spans="1:32" s="23" customFormat="1" ht="15.75" customHeight="1" x14ac:dyDescent="0.15">
      <c r="A507" s="115" t="str">
        <f t="shared" si="89"/>
        <v/>
      </c>
      <c r="B507" s="99"/>
      <c r="F507" s="328">
        <f t="shared" si="90"/>
        <v>11</v>
      </c>
      <c r="G507" s="329"/>
      <c r="H507" s="329"/>
      <c r="I507" s="306">
        <f t="shared" si="91"/>
        <v>2.4000000953674316</v>
      </c>
      <c r="J507" s="306"/>
      <c r="K507" s="306"/>
      <c r="L507" s="365">
        <f t="shared" si="92"/>
        <v>39390</v>
      </c>
      <c r="M507" s="329"/>
      <c r="N507" s="329"/>
      <c r="O507" s="329"/>
      <c r="P507" s="329">
        <f t="shared" si="94"/>
        <v>2.3068810000000002</v>
      </c>
      <c r="Q507" s="329"/>
      <c r="R507" s="329"/>
      <c r="S507" s="329"/>
      <c r="T507" s="329"/>
      <c r="U507" s="329">
        <f t="shared" si="95"/>
        <v>1.2323999999999999</v>
      </c>
      <c r="V507" s="329"/>
      <c r="W507" s="329"/>
      <c r="X507" s="329"/>
      <c r="Y507" s="371">
        <f t="shared" si="93"/>
        <v>2.9578000000000002</v>
      </c>
      <c r="Z507" s="371"/>
      <c r="AA507" s="371"/>
      <c r="AB507" s="371"/>
      <c r="AC507" s="369">
        <f>IF(Y507="","",SUM(Y$498:Y507))</f>
        <v>31.349499999999999</v>
      </c>
      <c r="AD507" s="369"/>
      <c r="AE507" s="369"/>
      <c r="AF507" s="370"/>
    </row>
    <row r="508" spans="1:32" s="23" customFormat="1" ht="15.75" customHeight="1" x14ac:dyDescent="0.15">
      <c r="A508" s="115" t="str">
        <f t="shared" si="89"/>
        <v/>
      </c>
      <c r="B508" s="99"/>
      <c r="F508" s="328">
        <f t="shared" si="90"/>
        <v>12</v>
      </c>
      <c r="G508" s="329"/>
      <c r="H508" s="329"/>
      <c r="I508" s="306">
        <f t="shared" si="91"/>
        <v>2.2699999809265137</v>
      </c>
      <c r="J508" s="306"/>
      <c r="K508" s="306"/>
      <c r="L508" s="365">
        <f t="shared" si="92"/>
        <v>26700</v>
      </c>
      <c r="M508" s="329"/>
      <c r="N508" s="329"/>
      <c r="O508" s="329"/>
      <c r="P508" s="329">
        <f t="shared" si="94"/>
        <v>1.56369</v>
      </c>
      <c r="Q508" s="329"/>
      <c r="R508" s="329"/>
      <c r="S508" s="329"/>
      <c r="T508" s="329"/>
      <c r="U508" s="329">
        <f t="shared" si="95"/>
        <v>1.1182000000000001</v>
      </c>
      <c r="V508" s="329"/>
      <c r="W508" s="329"/>
      <c r="X508" s="329"/>
      <c r="Y508" s="371">
        <f t="shared" si="93"/>
        <v>2.5383</v>
      </c>
      <c r="Z508" s="371"/>
      <c r="AA508" s="371"/>
      <c r="AB508" s="371"/>
      <c r="AC508" s="369">
        <f>IF(Y508="","",SUM(Y$498:Y508))</f>
        <v>33.887799999999999</v>
      </c>
      <c r="AD508" s="369"/>
      <c r="AE508" s="369"/>
      <c r="AF508" s="370"/>
    </row>
    <row r="509" spans="1:32" s="23" customFormat="1" ht="15.75" customHeight="1" x14ac:dyDescent="0.15">
      <c r="A509" s="115" t="str">
        <f t="shared" si="89"/>
        <v>×</v>
      </c>
      <c r="B509" s="99"/>
      <c r="F509" s="328" t="str">
        <f t="shared" si="90"/>
        <v/>
      </c>
      <c r="G509" s="329"/>
      <c r="H509" s="329"/>
      <c r="I509" s="306">
        <f t="shared" si="91"/>
        <v>0</v>
      </c>
      <c r="J509" s="306"/>
      <c r="K509" s="306"/>
      <c r="L509" s="365" t="str">
        <f t="shared" si="92"/>
        <v/>
      </c>
      <c r="M509" s="329"/>
      <c r="N509" s="329"/>
      <c r="O509" s="329"/>
      <c r="P509" s="329" t="str">
        <f t="shared" si="94"/>
        <v/>
      </c>
      <c r="Q509" s="329"/>
      <c r="R509" s="329"/>
      <c r="S509" s="329"/>
      <c r="T509" s="329"/>
      <c r="U509" s="329" t="str">
        <f t="shared" si="95"/>
        <v/>
      </c>
      <c r="V509" s="329"/>
      <c r="W509" s="329"/>
      <c r="X509" s="329"/>
      <c r="Y509" s="371" t="str">
        <f t="shared" si="93"/>
        <v/>
      </c>
      <c r="Z509" s="371"/>
      <c r="AA509" s="371"/>
      <c r="AB509" s="371"/>
      <c r="AC509" s="369" t="str">
        <f>IF(Y509="","",SUM(Y$498:Y509))</f>
        <v/>
      </c>
      <c r="AD509" s="369"/>
      <c r="AE509" s="369"/>
      <c r="AF509" s="370"/>
    </row>
    <row r="510" spans="1:32" s="23" customFormat="1" ht="15.75" customHeight="1" x14ac:dyDescent="0.15">
      <c r="A510" s="115" t="str">
        <f t="shared" si="89"/>
        <v>×</v>
      </c>
      <c r="B510" s="99"/>
      <c r="F510" s="328" t="str">
        <f t="shared" si="90"/>
        <v/>
      </c>
      <c r="G510" s="329"/>
      <c r="H510" s="329"/>
      <c r="I510" s="306">
        <f t="shared" si="91"/>
        <v>0</v>
      </c>
      <c r="J510" s="306"/>
      <c r="K510" s="306"/>
      <c r="L510" s="365" t="str">
        <f t="shared" si="92"/>
        <v/>
      </c>
      <c r="M510" s="329"/>
      <c r="N510" s="329"/>
      <c r="O510" s="329"/>
      <c r="P510" s="329" t="str">
        <f t="shared" si="94"/>
        <v/>
      </c>
      <c r="Q510" s="329"/>
      <c r="R510" s="329"/>
      <c r="S510" s="329"/>
      <c r="T510" s="329"/>
      <c r="U510" s="329" t="str">
        <f t="shared" si="95"/>
        <v/>
      </c>
      <c r="V510" s="329"/>
      <c r="W510" s="329"/>
      <c r="X510" s="329"/>
      <c r="Y510" s="371" t="str">
        <f t="shared" si="93"/>
        <v/>
      </c>
      <c r="Z510" s="371"/>
      <c r="AA510" s="371"/>
      <c r="AB510" s="371"/>
      <c r="AC510" s="369" t="str">
        <f>IF(Y510="","",SUM(Y$498:Y510))</f>
        <v/>
      </c>
      <c r="AD510" s="369"/>
      <c r="AE510" s="369"/>
      <c r="AF510" s="370"/>
    </row>
    <row r="511" spans="1:32" s="23" customFormat="1" ht="15.75" customHeight="1" x14ac:dyDescent="0.15">
      <c r="A511" s="115" t="str">
        <f t="shared" si="89"/>
        <v>×</v>
      </c>
      <c r="B511" s="99"/>
      <c r="F511" s="328" t="str">
        <f t="shared" si="90"/>
        <v/>
      </c>
      <c r="G511" s="329"/>
      <c r="H511" s="329"/>
      <c r="I511" s="306">
        <f t="shared" si="91"/>
        <v>0</v>
      </c>
      <c r="J511" s="306"/>
      <c r="K511" s="306"/>
      <c r="L511" s="365" t="str">
        <f t="shared" si="92"/>
        <v/>
      </c>
      <c r="M511" s="329"/>
      <c r="N511" s="329"/>
      <c r="O511" s="329"/>
      <c r="P511" s="329" t="str">
        <f t="shared" si="94"/>
        <v/>
      </c>
      <c r="Q511" s="329"/>
      <c r="R511" s="329"/>
      <c r="S511" s="329"/>
      <c r="T511" s="329"/>
      <c r="U511" s="329" t="str">
        <f t="shared" si="95"/>
        <v/>
      </c>
      <c r="V511" s="329"/>
      <c r="W511" s="329"/>
      <c r="X511" s="329"/>
      <c r="Y511" s="371" t="str">
        <f t="shared" si="93"/>
        <v/>
      </c>
      <c r="Z511" s="371"/>
      <c r="AA511" s="371"/>
      <c r="AB511" s="371"/>
      <c r="AC511" s="369" t="str">
        <f>IF(Y511="","",SUM(Y$498:Y511))</f>
        <v/>
      </c>
      <c r="AD511" s="369"/>
      <c r="AE511" s="369"/>
      <c r="AF511" s="370"/>
    </row>
    <row r="512" spans="1:32" s="23" customFormat="1" ht="15.75" customHeight="1" x14ac:dyDescent="0.15">
      <c r="A512" s="115" t="str">
        <f t="shared" si="89"/>
        <v>×</v>
      </c>
      <c r="B512" s="99"/>
      <c r="F512" s="328" t="str">
        <f t="shared" si="90"/>
        <v/>
      </c>
      <c r="G512" s="329"/>
      <c r="H512" s="329"/>
      <c r="I512" s="306">
        <f t="shared" si="91"/>
        <v>0</v>
      </c>
      <c r="J512" s="306"/>
      <c r="K512" s="306"/>
      <c r="L512" s="365" t="str">
        <f t="shared" si="92"/>
        <v/>
      </c>
      <c r="M512" s="329"/>
      <c r="N512" s="329"/>
      <c r="O512" s="329"/>
      <c r="P512" s="329" t="str">
        <f t="shared" si="94"/>
        <v/>
      </c>
      <c r="Q512" s="329"/>
      <c r="R512" s="329"/>
      <c r="S512" s="329"/>
      <c r="T512" s="329"/>
      <c r="U512" s="329" t="str">
        <f t="shared" si="95"/>
        <v/>
      </c>
      <c r="V512" s="329"/>
      <c r="W512" s="329"/>
      <c r="X512" s="329"/>
      <c r="Y512" s="371" t="str">
        <f t="shared" si="93"/>
        <v/>
      </c>
      <c r="Z512" s="371"/>
      <c r="AA512" s="371"/>
      <c r="AB512" s="371"/>
      <c r="AC512" s="369" t="str">
        <f>IF(Y512="","",SUM(Y$498:Y512))</f>
        <v/>
      </c>
      <c r="AD512" s="369"/>
      <c r="AE512" s="369"/>
      <c r="AF512" s="370"/>
    </row>
    <row r="513" spans="1:62" s="23" customFormat="1" ht="15.75" customHeight="1" x14ac:dyDescent="0.15">
      <c r="A513" s="115" t="str">
        <f t="shared" si="89"/>
        <v>×</v>
      </c>
      <c r="B513" s="99"/>
      <c r="F513" s="332" t="str">
        <f t="shared" si="90"/>
        <v/>
      </c>
      <c r="G513" s="333"/>
      <c r="H513" s="333"/>
      <c r="I513" s="319">
        <f t="shared" si="91"/>
        <v>0</v>
      </c>
      <c r="J513" s="319"/>
      <c r="K513" s="319"/>
      <c r="L513" s="573" t="str">
        <f t="shared" si="92"/>
        <v/>
      </c>
      <c r="M513" s="333"/>
      <c r="N513" s="333"/>
      <c r="O513" s="333"/>
      <c r="P513" s="333" t="str">
        <f t="shared" si="94"/>
        <v/>
      </c>
      <c r="Q513" s="333"/>
      <c r="R513" s="333"/>
      <c r="S513" s="333"/>
      <c r="T513" s="333"/>
      <c r="U513" s="333" t="str">
        <f t="shared" si="95"/>
        <v/>
      </c>
      <c r="V513" s="333"/>
      <c r="W513" s="333"/>
      <c r="X513" s="333"/>
      <c r="Y513" s="572" t="str">
        <f t="shared" si="93"/>
        <v/>
      </c>
      <c r="Z513" s="572"/>
      <c r="AA513" s="572"/>
      <c r="AB513" s="572"/>
      <c r="AC513" s="500" t="str">
        <f>IF(Y513="","",SUM(Y$498:Y513))</f>
        <v/>
      </c>
      <c r="AD513" s="500"/>
      <c r="AE513" s="500"/>
      <c r="AF513" s="501"/>
    </row>
    <row r="514" spans="1:62" ht="15.75" customHeight="1" x14ac:dyDescent="0.15">
      <c r="A514" s="115" t="str">
        <f>IF(液状化L2の有無="","","×")</f>
        <v/>
      </c>
      <c r="F514" s="35"/>
      <c r="G514" s="35"/>
      <c r="H514" s="35"/>
      <c r="I514" s="35"/>
      <c r="J514" s="35"/>
      <c r="K514" s="35"/>
      <c r="L514" s="35"/>
      <c r="M514" s="35"/>
      <c r="N514" s="35"/>
      <c r="O514" s="35"/>
      <c r="P514" s="35"/>
      <c r="Q514" s="35"/>
      <c r="R514" s="35"/>
      <c r="S514" s="35"/>
      <c r="T514" s="50" t="s">
        <v>119</v>
      </c>
      <c r="U514" s="35">
        <v>4</v>
      </c>
      <c r="V514" s="438" t="s">
        <v>141</v>
      </c>
      <c r="W514" s="438"/>
      <c r="X514" s="35" t="s">
        <v>25</v>
      </c>
      <c r="Y514" s="499">
        <f>Y489</f>
        <v>17075</v>
      </c>
      <c r="Z514" s="499"/>
      <c r="AA514" s="499"/>
      <c r="AB514" s="499"/>
      <c r="AC514" s="499"/>
      <c r="AD514" s="469" t="s">
        <v>157</v>
      </c>
      <c r="AE514" s="469"/>
      <c r="AF514" s="35" t="s">
        <v>149</v>
      </c>
      <c r="AK514" s="51"/>
      <c r="AL514" s="24"/>
      <c r="AM514" s="24"/>
      <c r="AN514" s="24"/>
      <c r="BG514" s="22"/>
      <c r="BH514" s="22"/>
      <c r="BI514" s="22"/>
      <c r="BJ514" s="22"/>
    </row>
    <row r="515" spans="1:62" ht="15.75" customHeight="1" x14ac:dyDescent="0.15">
      <c r="A515" s="115" t="str">
        <f>IF(液状化L2の有無="","","×")</f>
        <v/>
      </c>
      <c r="F515" s="22"/>
      <c r="T515" s="38"/>
      <c r="Y515" s="52"/>
      <c r="Z515" s="52"/>
      <c r="AA515" s="52"/>
      <c r="AB515" s="52"/>
      <c r="AC515" s="52"/>
      <c r="AD515" s="49"/>
      <c r="AE515" s="49"/>
      <c r="AK515" s="51"/>
      <c r="AL515" s="24"/>
      <c r="AM515" s="24"/>
      <c r="AN515" s="24"/>
      <c r="BG515" s="22"/>
      <c r="BH515" s="22"/>
      <c r="BI515" s="22"/>
      <c r="BJ515" s="22"/>
    </row>
    <row r="516" spans="1:62" ht="15.75" customHeight="1" x14ac:dyDescent="0.15">
      <c r="A516" s="115" t="str">
        <f>IF(液状化L2の有無="","","×")</f>
        <v/>
      </c>
      <c r="F516" s="40" t="s">
        <v>413</v>
      </c>
      <c r="T516" s="38"/>
      <c r="Y516" s="52"/>
      <c r="Z516" s="52"/>
      <c r="AA516" s="52"/>
      <c r="AB516" s="52"/>
      <c r="AC516" s="52"/>
      <c r="AD516" s="49"/>
      <c r="AE516" s="49"/>
      <c r="AK516" s="51"/>
      <c r="AL516" s="24"/>
      <c r="AM516" s="24"/>
      <c r="AN516" s="24"/>
      <c r="BG516" s="22"/>
      <c r="BH516" s="22"/>
      <c r="BI516" s="22"/>
      <c r="BJ516" s="22"/>
    </row>
    <row r="517" spans="1:62" ht="15.75" customHeight="1" x14ac:dyDescent="0.15">
      <c r="A517" s="115" t="str">
        <f>IF(液状化L2の有無="","","×")</f>
        <v/>
      </c>
      <c r="F517" s="266" t="s">
        <v>414</v>
      </c>
      <c r="G517" s="266"/>
      <c r="H517" s="22" t="s">
        <v>415</v>
      </c>
      <c r="I517" s="355">
        <v>7.869999885559082</v>
      </c>
      <c r="J517" s="355"/>
      <c r="K517" s="355"/>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x14ac:dyDescent="0.15">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x14ac:dyDescent="0.15">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8" t="s">
        <v>74</v>
      </c>
      <c r="G521" s="238"/>
      <c r="H521" s="238"/>
      <c r="I521" s="360" t="s">
        <v>150</v>
      </c>
      <c r="J521" s="361"/>
      <c r="K521" s="361"/>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9"/>
      <c r="G522" s="315"/>
      <c r="H522" s="315"/>
      <c r="I522" s="362"/>
      <c r="J522" s="362"/>
      <c r="K522" s="362"/>
      <c r="L522" s="315"/>
      <c r="M522" s="315"/>
      <c r="N522" s="315"/>
      <c r="O522" s="315"/>
      <c r="P522" s="315"/>
      <c r="Q522" s="315"/>
      <c r="R522" s="315"/>
      <c r="S522" s="315"/>
      <c r="T522" s="315"/>
      <c r="U522" s="315"/>
      <c r="V522" s="315"/>
      <c r="W522" s="315"/>
      <c r="X522" s="315"/>
      <c r="Y522" s="315"/>
      <c r="Z522" s="315"/>
      <c r="AA522" s="315"/>
      <c r="AB522" s="315"/>
      <c r="AC522" s="315"/>
      <c r="AD522" s="315"/>
      <c r="AE522" s="315"/>
      <c r="AF522" s="459"/>
    </row>
    <row r="523" spans="1:62" s="23" customFormat="1" ht="15.75" customHeight="1" x14ac:dyDescent="0.15">
      <c r="A523" s="176" t="str">
        <f>IF(F523="","×","")</f>
        <v/>
      </c>
      <c r="B523" s="172"/>
      <c r="F523" s="363">
        <f t="shared" ref="F523:F538" si="96">IF(G136="","",G136)</f>
        <v>2</v>
      </c>
      <c r="G523" s="302"/>
      <c r="H523" s="302"/>
      <c r="I523" s="301">
        <f>I498</f>
        <v>0.33000001311302185</v>
      </c>
      <c r="J523" s="301"/>
      <c r="K523" s="301"/>
      <c r="L523" s="383">
        <f>Z237</f>
        <v>1510</v>
      </c>
      <c r="M523" s="239"/>
      <c r="N523" s="239"/>
      <c r="O523" s="239"/>
      <c r="P523" s="239">
        <f>IF(L523="","",ROUND(L523/$Y$539,6))</f>
        <v>8.8432999999999998E-2</v>
      </c>
      <c r="Q523" s="239"/>
      <c r="R523" s="239"/>
      <c r="S523" s="239"/>
      <c r="T523" s="239"/>
      <c r="U523" s="239">
        <f>IF(P523="","",ROUND(P523^0.25,4))</f>
        <v>0.54530000000000001</v>
      </c>
      <c r="V523" s="239"/>
      <c r="W523" s="239"/>
      <c r="X523" s="239"/>
      <c r="Y523" s="366">
        <f t="shared" ref="Y523:Y538" si="97">IF(U523="","",ROUND(U523*I523,4))</f>
        <v>0.1799</v>
      </c>
      <c r="Z523" s="366"/>
      <c r="AA523" s="366"/>
      <c r="AB523" s="366"/>
      <c r="AC523" s="558">
        <f>IF(Y523="","",SUM(Y523:Y$523))</f>
        <v>0.1799</v>
      </c>
      <c r="AD523" s="558"/>
      <c r="AE523" s="558"/>
      <c r="AF523" s="559"/>
    </row>
    <row r="524" spans="1:62" s="23" customFormat="1" ht="15.75" customHeight="1" x14ac:dyDescent="0.15">
      <c r="A524" s="176" t="str">
        <f t="shared" ref="A524:A538" si="98">IF(F524="","×","")</f>
        <v/>
      </c>
      <c r="B524" s="172"/>
      <c r="F524" s="328">
        <f t="shared" si="96"/>
        <v>3</v>
      </c>
      <c r="G524" s="329"/>
      <c r="H524" s="329"/>
      <c r="I524" s="306">
        <f t="shared" ref="I524:I538" si="99">I499</f>
        <v>1.5</v>
      </c>
      <c r="J524" s="306"/>
      <c r="K524" s="306"/>
      <c r="L524" s="330">
        <f t="shared" ref="L524:L538" si="100">Z238</f>
        <v>1260</v>
      </c>
      <c r="M524" s="305"/>
      <c r="N524" s="305"/>
      <c r="O524" s="305"/>
      <c r="P524" s="305">
        <f t="shared" ref="P524:P538" si="101">IF(L524="","",ROUND(L524/$Y$539,6))</f>
        <v>7.3791999999999996E-2</v>
      </c>
      <c r="Q524" s="305"/>
      <c r="R524" s="305"/>
      <c r="S524" s="305"/>
      <c r="T524" s="305"/>
      <c r="U524" s="305">
        <f t="shared" ref="U524:U538" si="102">IF(P524="","",ROUND(P524^0.25,4))</f>
        <v>0.5212</v>
      </c>
      <c r="V524" s="305"/>
      <c r="W524" s="305"/>
      <c r="X524" s="305"/>
      <c r="Y524" s="367">
        <f t="shared" si="97"/>
        <v>0.78180000000000005</v>
      </c>
      <c r="Z524" s="367"/>
      <c r="AA524" s="367"/>
      <c r="AB524" s="367"/>
      <c r="AC524" s="369">
        <f>IF(Y524="","",SUM(Y$523:Y524))</f>
        <v>0.9617</v>
      </c>
      <c r="AD524" s="369"/>
      <c r="AE524" s="369"/>
      <c r="AF524" s="370"/>
    </row>
    <row r="525" spans="1:62" s="23" customFormat="1" ht="15.75" customHeight="1" x14ac:dyDescent="0.15">
      <c r="A525" s="176" t="str">
        <f t="shared" si="98"/>
        <v/>
      </c>
      <c r="B525" s="172"/>
      <c r="F525" s="328">
        <f t="shared" si="96"/>
        <v>4</v>
      </c>
      <c r="G525" s="329"/>
      <c r="H525" s="329"/>
      <c r="I525" s="306">
        <f t="shared" si="99"/>
        <v>6.5500001907348633</v>
      </c>
      <c r="J525" s="306"/>
      <c r="K525" s="306"/>
      <c r="L525" s="330">
        <f t="shared" si="100"/>
        <v>3870</v>
      </c>
      <c r="M525" s="305"/>
      <c r="N525" s="305"/>
      <c r="O525" s="305"/>
      <c r="P525" s="305">
        <f t="shared" si="101"/>
        <v>0.22664699999999999</v>
      </c>
      <c r="Q525" s="305"/>
      <c r="R525" s="305"/>
      <c r="S525" s="305"/>
      <c r="T525" s="305"/>
      <c r="U525" s="305">
        <f t="shared" si="102"/>
        <v>0.69</v>
      </c>
      <c r="V525" s="305"/>
      <c r="W525" s="305"/>
      <c r="X525" s="305"/>
      <c r="Y525" s="367">
        <f t="shared" si="97"/>
        <v>4.5194999999999999</v>
      </c>
      <c r="Z525" s="367"/>
      <c r="AA525" s="367"/>
      <c r="AB525" s="367"/>
      <c r="AC525" s="369">
        <f>IF(Y525="","",SUM(Y$523:Y525))</f>
        <v>5.4811999999999994</v>
      </c>
      <c r="AD525" s="369"/>
      <c r="AE525" s="369"/>
      <c r="AF525" s="370"/>
    </row>
    <row r="526" spans="1:62" s="23" customFormat="1" ht="15.75" customHeight="1" x14ac:dyDescent="0.15">
      <c r="A526" s="176" t="str">
        <f t="shared" si="98"/>
        <v/>
      </c>
      <c r="B526" s="172"/>
      <c r="F526" s="328">
        <f t="shared" si="96"/>
        <v>5</v>
      </c>
      <c r="G526" s="329"/>
      <c r="H526" s="329"/>
      <c r="I526" s="306">
        <f t="shared" si="99"/>
        <v>3.4500000476837158</v>
      </c>
      <c r="J526" s="306"/>
      <c r="K526" s="306"/>
      <c r="L526" s="330">
        <f t="shared" si="100"/>
        <v>3870</v>
      </c>
      <c r="M526" s="305"/>
      <c r="N526" s="305"/>
      <c r="O526" s="305"/>
      <c r="P526" s="305">
        <f t="shared" si="101"/>
        <v>0.22664699999999999</v>
      </c>
      <c r="Q526" s="305"/>
      <c r="R526" s="305"/>
      <c r="S526" s="305"/>
      <c r="T526" s="305"/>
      <c r="U526" s="305">
        <f t="shared" si="102"/>
        <v>0.69</v>
      </c>
      <c r="V526" s="305"/>
      <c r="W526" s="305"/>
      <c r="X526" s="305"/>
      <c r="Y526" s="367">
        <f t="shared" si="97"/>
        <v>2.3805000000000001</v>
      </c>
      <c r="Z526" s="367"/>
      <c r="AA526" s="367"/>
      <c r="AB526" s="367"/>
      <c r="AC526" s="369">
        <f>IF(Y526="","",SUM(Y$523:Y526))</f>
        <v>7.861699999999999</v>
      </c>
      <c r="AD526" s="369"/>
      <c r="AE526" s="369"/>
      <c r="AF526" s="370"/>
    </row>
    <row r="527" spans="1:62" s="23" customFormat="1" ht="15.75" customHeight="1" x14ac:dyDescent="0.15">
      <c r="A527" s="176" t="str">
        <f t="shared" si="98"/>
        <v/>
      </c>
      <c r="B527" s="172"/>
      <c r="F527" s="328">
        <f t="shared" si="96"/>
        <v>6</v>
      </c>
      <c r="G527" s="329"/>
      <c r="H527" s="329"/>
      <c r="I527" s="306">
        <f t="shared" si="99"/>
        <v>2.3499999046325684</v>
      </c>
      <c r="J527" s="306"/>
      <c r="K527" s="306"/>
      <c r="L527" s="330">
        <f t="shared" si="100"/>
        <v>3870</v>
      </c>
      <c r="M527" s="305"/>
      <c r="N527" s="305"/>
      <c r="O527" s="305"/>
      <c r="P527" s="305">
        <f t="shared" si="101"/>
        <v>0.22664699999999999</v>
      </c>
      <c r="Q527" s="305"/>
      <c r="R527" s="305"/>
      <c r="S527" s="305"/>
      <c r="T527" s="305"/>
      <c r="U527" s="305">
        <f t="shared" si="102"/>
        <v>0.69</v>
      </c>
      <c r="V527" s="305"/>
      <c r="W527" s="305"/>
      <c r="X527" s="305"/>
      <c r="Y527" s="367">
        <f t="shared" si="97"/>
        <v>1.6214999999999999</v>
      </c>
      <c r="Z527" s="367"/>
      <c r="AA527" s="367"/>
      <c r="AB527" s="367"/>
      <c r="AC527" s="369">
        <f>IF(Y527="","",SUM(Y$523:Y527))</f>
        <v>9.4831999999999983</v>
      </c>
      <c r="AD527" s="369"/>
      <c r="AE527" s="369"/>
      <c r="AF527" s="370"/>
    </row>
    <row r="528" spans="1:62" s="23" customFormat="1" ht="15.75" customHeight="1" x14ac:dyDescent="0.15">
      <c r="A528" s="176" t="str">
        <f t="shared" si="98"/>
        <v/>
      </c>
      <c r="B528" s="172"/>
      <c r="F528" s="328">
        <f t="shared" si="96"/>
        <v>7</v>
      </c>
      <c r="G528" s="329"/>
      <c r="H528" s="329"/>
      <c r="I528" s="306">
        <f t="shared" si="99"/>
        <v>8.6000003814697266</v>
      </c>
      <c r="J528" s="306"/>
      <c r="K528" s="306"/>
      <c r="L528" s="330">
        <f t="shared" si="100"/>
        <v>25440</v>
      </c>
      <c r="M528" s="305"/>
      <c r="N528" s="305"/>
      <c r="O528" s="305"/>
      <c r="P528" s="305">
        <f t="shared" si="101"/>
        <v>1.4898979999999999</v>
      </c>
      <c r="Q528" s="305"/>
      <c r="R528" s="305"/>
      <c r="S528" s="305"/>
      <c r="T528" s="305"/>
      <c r="U528" s="305">
        <f t="shared" si="102"/>
        <v>1.1048</v>
      </c>
      <c r="V528" s="305"/>
      <c r="W528" s="305"/>
      <c r="X528" s="305"/>
      <c r="Y528" s="367">
        <f t="shared" si="97"/>
        <v>9.5013000000000005</v>
      </c>
      <c r="Z528" s="367"/>
      <c r="AA528" s="367"/>
      <c r="AB528" s="367"/>
      <c r="AC528" s="369">
        <f>IF(Y528="","",SUM(Y$523:Y528))</f>
        <v>18.984499999999997</v>
      </c>
      <c r="AD528" s="369"/>
      <c r="AE528" s="369"/>
      <c r="AF528" s="370"/>
    </row>
    <row r="529" spans="1:62" s="23" customFormat="1" ht="15.75" customHeight="1" x14ac:dyDescent="0.15">
      <c r="A529" s="176" t="str">
        <f t="shared" si="98"/>
        <v/>
      </c>
      <c r="B529" s="172"/>
      <c r="F529" s="328">
        <f t="shared" si="96"/>
        <v>8</v>
      </c>
      <c r="G529" s="329"/>
      <c r="H529" s="329"/>
      <c r="I529" s="306">
        <f t="shared" si="99"/>
        <v>2.2000000476837158</v>
      </c>
      <c r="J529" s="306"/>
      <c r="K529" s="306"/>
      <c r="L529" s="330">
        <f t="shared" si="100"/>
        <v>12090</v>
      </c>
      <c r="M529" s="305"/>
      <c r="N529" s="305"/>
      <c r="O529" s="305"/>
      <c r="P529" s="305">
        <f t="shared" si="101"/>
        <v>0.70805300000000004</v>
      </c>
      <c r="Q529" s="305"/>
      <c r="R529" s="305"/>
      <c r="S529" s="305"/>
      <c r="T529" s="305"/>
      <c r="U529" s="305">
        <f t="shared" si="102"/>
        <v>0.9173</v>
      </c>
      <c r="V529" s="305"/>
      <c r="W529" s="305"/>
      <c r="X529" s="305"/>
      <c r="Y529" s="367">
        <f t="shared" si="97"/>
        <v>2.0181</v>
      </c>
      <c r="Z529" s="367"/>
      <c r="AA529" s="367"/>
      <c r="AB529" s="367"/>
      <c r="AC529" s="369">
        <f>IF(Y529="","",SUM(Y$523:Y529))</f>
        <v>21.002599999999997</v>
      </c>
      <c r="AD529" s="369"/>
      <c r="AE529" s="369"/>
      <c r="AF529" s="370"/>
    </row>
    <row r="530" spans="1:62" s="23" customFormat="1" ht="15.75" customHeight="1" x14ac:dyDescent="0.15">
      <c r="A530" s="176" t="str">
        <f t="shared" si="98"/>
        <v/>
      </c>
      <c r="B530" s="172"/>
      <c r="F530" s="328">
        <f t="shared" si="96"/>
        <v>9</v>
      </c>
      <c r="G530" s="329"/>
      <c r="H530" s="329"/>
      <c r="I530" s="306">
        <f t="shared" si="99"/>
        <v>1.5</v>
      </c>
      <c r="J530" s="306"/>
      <c r="K530" s="306"/>
      <c r="L530" s="330">
        <f t="shared" si="100"/>
        <v>19700</v>
      </c>
      <c r="M530" s="305"/>
      <c r="N530" s="305"/>
      <c r="O530" s="305"/>
      <c r="P530" s="305">
        <f t="shared" si="101"/>
        <v>1.153734</v>
      </c>
      <c r="Q530" s="305"/>
      <c r="R530" s="305"/>
      <c r="S530" s="305"/>
      <c r="T530" s="305"/>
      <c r="U530" s="305">
        <f t="shared" si="102"/>
        <v>1.0364</v>
      </c>
      <c r="V530" s="305"/>
      <c r="W530" s="305"/>
      <c r="X530" s="305"/>
      <c r="Y530" s="367">
        <f t="shared" si="97"/>
        <v>1.5546</v>
      </c>
      <c r="Z530" s="367"/>
      <c r="AA530" s="367"/>
      <c r="AB530" s="367"/>
      <c r="AC530" s="369">
        <f>IF(Y530="","",SUM(Y$523:Y530))</f>
        <v>22.557199999999998</v>
      </c>
      <c r="AD530" s="369"/>
      <c r="AE530" s="369"/>
      <c r="AF530" s="370"/>
    </row>
    <row r="531" spans="1:62" s="23" customFormat="1" ht="15.75" customHeight="1" x14ac:dyDescent="0.15">
      <c r="A531" s="176" t="str">
        <f t="shared" si="98"/>
        <v/>
      </c>
      <c r="B531" s="172"/>
      <c r="F531" s="328">
        <f t="shared" si="96"/>
        <v>10</v>
      </c>
      <c r="G531" s="329"/>
      <c r="H531" s="329"/>
      <c r="I531" s="306">
        <f t="shared" si="99"/>
        <v>3.8499999046325684</v>
      </c>
      <c r="J531" s="306"/>
      <c r="K531" s="306"/>
      <c r="L531" s="330">
        <f t="shared" si="100"/>
        <v>14160</v>
      </c>
      <c r="M531" s="305"/>
      <c r="N531" s="305"/>
      <c r="O531" s="305"/>
      <c r="P531" s="305">
        <f t="shared" si="101"/>
        <v>0.82928299999999999</v>
      </c>
      <c r="Q531" s="305"/>
      <c r="R531" s="305"/>
      <c r="S531" s="305"/>
      <c r="T531" s="305"/>
      <c r="U531" s="305">
        <f t="shared" si="102"/>
        <v>0.95430000000000004</v>
      </c>
      <c r="V531" s="305"/>
      <c r="W531" s="305"/>
      <c r="X531" s="305"/>
      <c r="Y531" s="367">
        <f t="shared" si="97"/>
        <v>3.6741000000000001</v>
      </c>
      <c r="Z531" s="367"/>
      <c r="AA531" s="367"/>
      <c r="AB531" s="367"/>
      <c r="AC531" s="369">
        <f>IF(Y531="","",SUM(Y$523:Y531))</f>
        <v>26.231299999999997</v>
      </c>
      <c r="AD531" s="369"/>
      <c r="AE531" s="369"/>
      <c r="AF531" s="370"/>
    </row>
    <row r="532" spans="1:62" s="23" customFormat="1" ht="15.75" customHeight="1" x14ac:dyDescent="0.15">
      <c r="A532" s="176" t="str">
        <f t="shared" si="98"/>
        <v/>
      </c>
      <c r="B532" s="172"/>
      <c r="F532" s="328">
        <f t="shared" si="96"/>
        <v>11</v>
      </c>
      <c r="G532" s="329"/>
      <c r="H532" s="329"/>
      <c r="I532" s="306">
        <f t="shared" si="99"/>
        <v>2.4000000953674316</v>
      </c>
      <c r="J532" s="306"/>
      <c r="K532" s="306"/>
      <c r="L532" s="330">
        <f t="shared" si="100"/>
        <v>19700</v>
      </c>
      <c r="M532" s="305"/>
      <c r="N532" s="305"/>
      <c r="O532" s="305"/>
      <c r="P532" s="305">
        <f t="shared" si="101"/>
        <v>1.153734</v>
      </c>
      <c r="Q532" s="305"/>
      <c r="R532" s="305"/>
      <c r="S532" s="305"/>
      <c r="T532" s="305"/>
      <c r="U532" s="305">
        <f t="shared" si="102"/>
        <v>1.0364</v>
      </c>
      <c r="V532" s="305"/>
      <c r="W532" s="305"/>
      <c r="X532" s="305"/>
      <c r="Y532" s="367">
        <f t="shared" si="97"/>
        <v>2.4874000000000001</v>
      </c>
      <c r="Z532" s="367"/>
      <c r="AA532" s="367"/>
      <c r="AB532" s="367"/>
      <c r="AC532" s="369">
        <f>IF(Y532="","",SUM(Y$523:Y532))</f>
        <v>28.718699999999998</v>
      </c>
      <c r="AD532" s="369"/>
      <c r="AE532" s="369"/>
      <c r="AF532" s="370"/>
    </row>
    <row r="533" spans="1:62" s="23" customFormat="1" ht="15.75" customHeight="1" x14ac:dyDescent="0.15">
      <c r="A533" s="176" t="str">
        <f t="shared" si="98"/>
        <v/>
      </c>
      <c r="B533" s="172"/>
      <c r="F533" s="328">
        <f t="shared" si="96"/>
        <v>12</v>
      </c>
      <c r="G533" s="329"/>
      <c r="H533" s="329"/>
      <c r="I533" s="306">
        <f t="shared" si="99"/>
        <v>2.2699999809265137</v>
      </c>
      <c r="J533" s="306"/>
      <c r="K533" s="306"/>
      <c r="L533" s="330">
        <f t="shared" si="100"/>
        <v>13350</v>
      </c>
      <c r="M533" s="305"/>
      <c r="N533" s="305"/>
      <c r="O533" s="305"/>
      <c r="P533" s="305">
        <f t="shared" si="101"/>
        <v>0.78184500000000001</v>
      </c>
      <c r="Q533" s="305"/>
      <c r="R533" s="305"/>
      <c r="S533" s="305"/>
      <c r="T533" s="305"/>
      <c r="U533" s="305">
        <f t="shared" si="102"/>
        <v>0.94030000000000002</v>
      </c>
      <c r="V533" s="305"/>
      <c r="W533" s="305"/>
      <c r="X533" s="305"/>
      <c r="Y533" s="367">
        <f t="shared" si="97"/>
        <v>2.1345000000000001</v>
      </c>
      <c r="Z533" s="367"/>
      <c r="AA533" s="367"/>
      <c r="AB533" s="367"/>
      <c r="AC533" s="369">
        <f>IF(Y533="","",SUM(Y$523:Y533))</f>
        <v>30.853199999999998</v>
      </c>
      <c r="AD533" s="369"/>
      <c r="AE533" s="369"/>
      <c r="AF533" s="370"/>
    </row>
    <row r="534" spans="1:62" s="23" customFormat="1" ht="15.75" customHeight="1" x14ac:dyDescent="0.15">
      <c r="A534" s="176" t="str">
        <f t="shared" si="98"/>
        <v>×</v>
      </c>
      <c r="B534" s="172"/>
      <c r="F534" s="328" t="str">
        <f t="shared" si="96"/>
        <v/>
      </c>
      <c r="G534" s="329"/>
      <c r="H534" s="329"/>
      <c r="I534" s="306">
        <f t="shared" si="99"/>
        <v>0</v>
      </c>
      <c r="J534" s="306"/>
      <c r="K534" s="306"/>
      <c r="L534" s="330" t="str">
        <f t="shared" si="100"/>
        <v/>
      </c>
      <c r="M534" s="305"/>
      <c r="N534" s="305"/>
      <c r="O534" s="305"/>
      <c r="P534" s="305" t="str">
        <f t="shared" si="101"/>
        <v/>
      </c>
      <c r="Q534" s="305"/>
      <c r="R534" s="305"/>
      <c r="S534" s="305"/>
      <c r="T534" s="305"/>
      <c r="U534" s="305" t="str">
        <f t="shared" si="102"/>
        <v/>
      </c>
      <c r="V534" s="305"/>
      <c r="W534" s="305"/>
      <c r="X534" s="305"/>
      <c r="Y534" s="367" t="str">
        <f t="shared" si="97"/>
        <v/>
      </c>
      <c r="Z534" s="367"/>
      <c r="AA534" s="367"/>
      <c r="AB534" s="367"/>
      <c r="AC534" s="369" t="str">
        <f>IF(Y534="","",SUM(Y$523:Y534))</f>
        <v/>
      </c>
      <c r="AD534" s="369"/>
      <c r="AE534" s="369"/>
      <c r="AF534" s="370"/>
    </row>
    <row r="535" spans="1:62" s="23" customFormat="1" ht="15.75" customHeight="1" x14ac:dyDescent="0.15">
      <c r="A535" s="176" t="str">
        <f t="shared" si="98"/>
        <v>×</v>
      </c>
      <c r="B535" s="172"/>
      <c r="F535" s="328" t="str">
        <f t="shared" si="96"/>
        <v/>
      </c>
      <c r="G535" s="329"/>
      <c r="H535" s="329"/>
      <c r="I535" s="306">
        <f t="shared" si="99"/>
        <v>0</v>
      </c>
      <c r="J535" s="306"/>
      <c r="K535" s="306"/>
      <c r="L535" s="330" t="str">
        <f t="shared" si="100"/>
        <v/>
      </c>
      <c r="M535" s="305"/>
      <c r="N535" s="305"/>
      <c r="O535" s="305"/>
      <c r="P535" s="305" t="str">
        <f t="shared" si="101"/>
        <v/>
      </c>
      <c r="Q535" s="305"/>
      <c r="R535" s="305"/>
      <c r="S535" s="305"/>
      <c r="T535" s="305"/>
      <c r="U535" s="305" t="str">
        <f t="shared" si="102"/>
        <v/>
      </c>
      <c r="V535" s="305"/>
      <c r="W535" s="305"/>
      <c r="X535" s="305"/>
      <c r="Y535" s="367" t="str">
        <f t="shared" si="97"/>
        <v/>
      </c>
      <c r="Z535" s="367"/>
      <c r="AA535" s="367"/>
      <c r="AB535" s="367"/>
      <c r="AC535" s="369" t="str">
        <f>IF(Y535="","",SUM(Y$523:Y535))</f>
        <v/>
      </c>
      <c r="AD535" s="369"/>
      <c r="AE535" s="369"/>
      <c r="AF535" s="370"/>
    </row>
    <row r="536" spans="1:62" s="23" customFormat="1" ht="15.75" customHeight="1" x14ac:dyDescent="0.15">
      <c r="A536" s="176" t="str">
        <f t="shared" si="98"/>
        <v>×</v>
      </c>
      <c r="B536" s="172"/>
      <c r="F536" s="328" t="str">
        <f t="shared" si="96"/>
        <v/>
      </c>
      <c r="G536" s="329"/>
      <c r="H536" s="329"/>
      <c r="I536" s="306">
        <f t="shared" si="99"/>
        <v>0</v>
      </c>
      <c r="J536" s="306"/>
      <c r="K536" s="306"/>
      <c r="L536" s="330" t="str">
        <f t="shared" si="100"/>
        <v/>
      </c>
      <c r="M536" s="305"/>
      <c r="N536" s="305"/>
      <c r="O536" s="305"/>
      <c r="P536" s="305" t="str">
        <f t="shared" si="101"/>
        <v/>
      </c>
      <c r="Q536" s="305"/>
      <c r="R536" s="305"/>
      <c r="S536" s="305"/>
      <c r="T536" s="305"/>
      <c r="U536" s="305" t="str">
        <f t="shared" si="102"/>
        <v/>
      </c>
      <c r="V536" s="305"/>
      <c r="W536" s="305"/>
      <c r="X536" s="305"/>
      <c r="Y536" s="367" t="str">
        <f t="shared" si="97"/>
        <v/>
      </c>
      <c r="Z536" s="367"/>
      <c r="AA536" s="367"/>
      <c r="AB536" s="367"/>
      <c r="AC536" s="369" t="str">
        <f>IF(Y536="","",SUM(Y$523:Y536))</f>
        <v/>
      </c>
      <c r="AD536" s="369"/>
      <c r="AE536" s="369"/>
      <c r="AF536" s="370"/>
    </row>
    <row r="537" spans="1:62" s="23" customFormat="1" ht="15.75" customHeight="1" x14ac:dyDescent="0.15">
      <c r="A537" s="176" t="str">
        <f t="shared" si="98"/>
        <v>×</v>
      </c>
      <c r="B537" s="172"/>
      <c r="F537" s="328" t="str">
        <f t="shared" si="96"/>
        <v/>
      </c>
      <c r="G537" s="329"/>
      <c r="H537" s="329"/>
      <c r="I537" s="306">
        <f t="shared" si="99"/>
        <v>0</v>
      </c>
      <c r="J537" s="306"/>
      <c r="K537" s="306"/>
      <c r="L537" s="330" t="str">
        <f t="shared" si="100"/>
        <v/>
      </c>
      <c r="M537" s="305"/>
      <c r="N537" s="305"/>
      <c r="O537" s="305"/>
      <c r="P537" s="305" t="str">
        <f t="shared" si="101"/>
        <v/>
      </c>
      <c r="Q537" s="305"/>
      <c r="R537" s="305"/>
      <c r="S537" s="305"/>
      <c r="T537" s="305"/>
      <c r="U537" s="305" t="str">
        <f t="shared" si="102"/>
        <v/>
      </c>
      <c r="V537" s="305"/>
      <c r="W537" s="305"/>
      <c r="X537" s="305"/>
      <c r="Y537" s="367" t="str">
        <f t="shared" si="97"/>
        <v/>
      </c>
      <c r="Z537" s="367"/>
      <c r="AA537" s="367"/>
      <c r="AB537" s="367"/>
      <c r="AC537" s="369" t="str">
        <f>IF(Y537="","",SUM(Y$523:Y537))</f>
        <v/>
      </c>
      <c r="AD537" s="369"/>
      <c r="AE537" s="369"/>
      <c r="AF537" s="370"/>
    </row>
    <row r="538" spans="1:62" s="23" customFormat="1" ht="15.75" customHeight="1" x14ac:dyDescent="0.15">
      <c r="A538" s="176" t="str">
        <f t="shared" si="98"/>
        <v>×</v>
      </c>
      <c r="B538" s="172"/>
      <c r="F538" s="332" t="str">
        <f t="shared" si="96"/>
        <v/>
      </c>
      <c r="G538" s="333"/>
      <c r="H538" s="333"/>
      <c r="I538" s="319">
        <f t="shared" si="99"/>
        <v>0</v>
      </c>
      <c r="J538" s="319"/>
      <c r="K538" s="319"/>
      <c r="L538" s="339" t="str">
        <f t="shared" si="100"/>
        <v/>
      </c>
      <c r="M538" s="240"/>
      <c r="N538" s="240"/>
      <c r="O538" s="240"/>
      <c r="P538" s="240" t="str">
        <f t="shared" si="101"/>
        <v/>
      </c>
      <c r="Q538" s="240"/>
      <c r="R538" s="240"/>
      <c r="S538" s="240"/>
      <c r="T538" s="240"/>
      <c r="U538" s="240" t="str">
        <f t="shared" si="102"/>
        <v/>
      </c>
      <c r="V538" s="240"/>
      <c r="W538" s="240"/>
      <c r="X538" s="240"/>
      <c r="Y538" s="368" t="str">
        <f t="shared" si="97"/>
        <v/>
      </c>
      <c r="Z538" s="368"/>
      <c r="AA538" s="368"/>
      <c r="AB538" s="368"/>
      <c r="AC538" s="500" t="str">
        <f>IF(Y538="","",SUM(Y$523:Y538))</f>
        <v/>
      </c>
      <c r="AD538" s="500"/>
      <c r="AE538" s="500"/>
      <c r="AF538" s="501"/>
    </row>
    <row r="539" spans="1:62" s="172" customFormat="1" ht="15.75" customHeight="1" x14ac:dyDescent="0.15">
      <c r="D539" s="23"/>
      <c r="F539" s="173"/>
      <c r="G539" s="173"/>
      <c r="H539" s="173"/>
      <c r="I539" s="173"/>
      <c r="J539" s="173"/>
      <c r="K539" s="173"/>
      <c r="L539" s="173"/>
      <c r="M539" s="173"/>
      <c r="N539" s="173"/>
      <c r="O539" s="173"/>
      <c r="P539" s="173"/>
      <c r="Q539" s="173"/>
      <c r="R539" s="173"/>
      <c r="S539" s="173"/>
      <c r="T539" s="50" t="s">
        <v>119</v>
      </c>
      <c r="U539" s="173">
        <v>4</v>
      </c>
      <c r="V539" s="438" t="s">
        <v>141</v>
      </c>
      <c r="W539" s="438"/>
      <c r="X539" s="173" t="s">
        <v>25</v>
      </c>
      <c r="Y539" s="499">
        <f>Y561</f>
        <v>17075</v>
      </c>
      <c r="Z539" s="499"/>
      <c r="AA539" s="499"/>
      <c r="AB539" s="499"/>
      <c r="AC539" s="499"/>
      <c r="AD539" s="469" t="s">
        <v>157</v>
      </c>
      <c r="AE539" s="469"/>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x14ac:dyDescent="0.15">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x14ac:dyDescent="0.15">
      <c r="F541" s="22"/>
      <c r="T541" s="38"/>
      <c r="Y541" s="52"/>
      <c r="Z541" s="52"/>
      <c r="AA541" s="52"/>
      <c r="AB541" s="52"/>
      <c r="AC541" s="52"/>
      <c r="AD541" s="49"/>
      <c r="AE541" s="49"/>
      <c r="AK541" s="51"/>
      <c r="AL541" s="24"/>
      <c r="AM541" s="24"/>
      <c r="AN541" s="24"/>
      <c r="BG541" s="22"/>
      <c r="BH541" s="22"/>
      <c r="BI541" s="22"/>
      <c r="BJ541" s="22"/>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8" t="s">
        <v>74</v>
      </c>
      <c r="G543" s="238"/>
      <c r="H543" s="238"/>
      <c r="I543" s="360" t="s">
        <v>150</v>
      </c>
      <c r="J543" s="361"/>
      <c r="K543" s="361"/>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9"/>
      <c r="G544" s="315"/>
      <c r="H544" s="315"/>
      <c r="I544" s="362"/>
      <c r="J544" s="362"/>
      <c r="K544" s="362"/>
      <c r="L544" s="315"/>
      <c r="M544" s="315"/>
      <c r="N544" s="315"/>
      <c r="O544" s="315"/>
      <c r="P544" s="315"/>
      <c r="Q544" s="315"/>
      <c r="R544" s="315"/>
      <c r="S544" s="315"/>
      <c r="T544" s="315"/>
      <c r="U544" s="315"/>
      <c r="V544" s="315"/>
      <c r="W544" s="315"/>
      <c r="X544" s="315"/>
      <c r="Y544" s="315"/>
      <c r="Z544" s="315"/>
      <c r="AA544" s="315"/>
      <c r="AB544" s="315"/>
      <c r="AC544" s="315"/>
      <c r="AD544" s="315"/>
      <c r="AE544" s="315"/>
      <c r="AF544" s="459"/>
    </row>
    <row r="545" spans="1:32" s="23" customFormat="1" ht="15.75" customHeight="1" x14ac:dyDescent="0.15">
      <c r="A545" s="109" t="str">
        <f>IF(F545="","×","")</f>
        <v/>
      </c>
      <c r="B545" s="99"/>
      <c r="F545" s="363">
        <f t="shared" ref="F545:F560" si="103">IF(G136="","",G136)</f>
        <v>2</v>
      </c>
      <c r="G545" s="302"/>
      <c r="H545" s="302"/>
      <c r="I545" s="301">
        <f t="shared" ref="I545:I560" si="104">I498</f>
        <v>0.33000001311302185</v>
      </c>
      <c r="J545" s="301"/>
      <c r="K545" s="301"/>
      <c r="L545" s="383">
        <f t="shared" ref="L545:L560" si="105">Z259</f>
        <v>3010</v>
      </c>
      <c r="M545" s="239"/>
      <c r="N545" s="239"/>
      <c r="O545" s="239"/>
      <c r="P545" s="239">
        <f t="shared" ref="P545:P560" si="106">IF(L545="","",ROUND(L545/$Y$561,6))</f>
        <v>0.17628099999999999</v>
      </c>
      <c r="Q545" s="239"/>
      <c r="R545" s="239"/>
      <c r="S545" s="239"/>
      <c r="T545" s="239"/>
      <c r="U545" s="239">
        <f>IF(P545="","",ROUND(P545^0.25,4))</f>
        <v>0.64800000000000002</v>
      </c>
      <c r="V545" s="239"/>
      <c r="W545" s="239"/>
      <c r="X545" s="239"/>
      <c r="Y545" s="366">
        <f t="shared" ref="Y545:Y560" si="107">IF(U545="","",ROUND(U545*I545,4))</f>
        <v>0.21379999999999999</v>
      </c>
      <c r="Z545" s="366"/>
      <c r="AA545" s="366"/>
      <c r="AB545" s="366"/>
      <c r="AC545" s="558">
        <f>IF(Y545="","",SUM(Y$545:Y545))</f>
        <v>0.21379999999999999</v>
      </c>
      <c r="AD545" s="558"/>
      <c r="AE545" s="558"/>
      <c r="AF545" s="559"/>
    </row>
    <row r="546" spans="1:32" s="23" customFormat="1" ht="15.75" customHeight="1" x14ac:dyDescent="0.15">
      <c r="A546" s="109" t="str">
        <f t="shared" ref="A546:A560" si="108">IF(F546="","×","")</f>
        <v/>
      </c>
      <c r="B546" s="99"/>
      <c r="F546" s="328">
        <f t="shared" si="103"/>
        <v>3</v>
      </c>
      <c r="G546" s="329"/>
      <c r="H546" s="329"/>
      <c r="I546" s="306">
        <f t="shared" si="104"/>
        <v>1.5</v>
      </c>
      <c r="J546" s="306"/>
      <c r="K546" s="306"/>
      <c r="L546" s="330">
        <f t="shared" si="105"/>
        <v>2520</v>
      </c>
      <c r="M546" s="305"/>
      <c r="N546" s="305"/>
      <c r="O546" s="305"/>
      <c r="P546" s="305">
        <f t="shared" si="106"/>
        <v>0.14758399999999999</v>
      </c>
      <c r="Q546" s="305"/>
      <c r="R546" s="305"/>
      <c r="S546" s="305"/>
      <c r="T546" s="305"/>
      <c r="U546" s="305">
        <f t="shared" ref="U546:U560" si="109">IF(P546="","",ROUND(P546^0.25,4))</f>
        <v>0.61980000000000002</v>
      </c>
      <c r="V546" s="305"/>
      <c r="W546" s="305"/>
      <c r="X546" s="305"/>
      <c r="Y546" s="367">
        <f t="shared" si="107"/>
        <v>0.92969999999999997</v>
      </c>
      <c r="Z546" s="367"/>
      <c r="AA546" s="367"/>
      <c r="AB546" s="367"/>
      <c r="AC546" s="369">
        <f>IF(Y546="","",SUM(Y$545:Y546))</f>
        <v>1.1435</v>
      </c>
      <c r="AD546" s="369"/>
      <c r="AE546" s="369"/>
      <c r="AF546" s="370"/>
    </row>
    <row r="547" spans="1:32" s="23" customFormat="1" ht="15.75" customHeight="1" x14ac:dyDescent="0.15">
      <c r="A547" s="109" t="str">
        <f t="shared" si="108"/>
        <v/>
      </c>
      <c r="B547" s="99"/>
      <c r="F547" s="328">
        <f t="shared" si="103"/>
        <v>4</v>
      </c>
      <c r="G547" s="329"/>
      <c r="H547" s="329"/>
      <c r="I547" s="306">
        <f t="shared" si="104"/>
        <v>6.5500001907348633</v>
      </c>
      <c r="J547" s="306"/>
      <c r="K547" s="306"/>
      <c r="L547" s="330">
        <f t="shared" si="105"/>
        <v>7730</v>
      </c>
      <c r="M547" s="305"/>
      <c r="N547" s="305"/>
      <c r="O547" s="305"/>
      <c r="P547" s="305">
        <f t="shared" si="106"/>
        <v>0.45270899999999997</v>
      </c>
      <c r="Q547" s="305"/>
      <c r="R547" s="305"/>
      <c r="S547" s="305"/>
      <c r="T547" s="305"/>
      <c r="U547" s="305">
        <f t="shared" si="109"/>
        <v>0.82030000000000003</v>
      </c>
      <c r="V547" s="305"/>
      <c r="W547" s="305"/>
      <c r="X547" s="305"/>
      <c r="Y547" s="367">
        <f t="shared" si="107"/>
        <v>5.3730000000000002</v>
      </c>
      <c r="Z547" s="367"/>
      <c r="AA547" s="367"/>
      <c r="AB547" s="367"/>
      <c r="AC547" s="369">
        <f>IF(Y547="","",SUM(Y$545:Y547))</f>
        <v>6.5165000000000006</v>
      </c>
      <c r="AD547" s="369"/>
      <c r="AE547" s="369"/>
      <c r="AF547" s="370"/>
    </row>
    <row r="548" spans="1:32" s="23" customFormat="1" ht="15.75" customHeight="1" x14ac:dyDescent="0.15">
      <c r="A548" s="109" t="str">
        <f t="shared" si="108"/>
        <v/>
      </c>
      <c r="B548" s="99"/>
      <c r="F548" s="328">
        <f t="shared" si="103"/>
        <v>5</v>
      </c>
      <c r="G548" s="329"/>
      <c r="H548" s="329"/>
      <c r="I548" s="306">
        <f t="shared" si="104"/>
        <v>3.4500000476837158</v>
      </c>
      <c r="J548" s="306"/>
      <c r="K548" s="306"/>
      <c r="L548" s="330">
        <f t="shared" si="105"/>
        <v>7730</v>
      </c>
      <c r="M548" s="305"/>
      <c r="N548" s="305"/>
      <c r="O548" s="305"/>
      <c r="P548" s="305">
        <f t="shared" si="106"/>
        <v>0.45270899999999997</v>
      </c>
      <c r="Q548" s="305"/>
      <c r="R548" s="305"/>
      <c r="S548" s="305"/>
      <c r="T548" s="305"/>
      <c r="U548" s="305">
        <f t="shared" si="109"/>
        <v>0.82030000000000003</v>
      </c>
      <c r="V548" s="305"/>
      <c r="W548" s="305"/>
      <c r="X548" s="305"/>
      <c r="Y548" s="367">
        <f t="shared" si="107"/>
        <v>2.83</v>
      </c>
      <c r="Z548" s="367"/>
      <c r="AA548" s="367"/>
      <c r="AB548" s="367"/>
      <c r="AC548" s="369">
        <f>IF(Y548="","",SUM(Y$545:Y548))</f>
        <v>9.3465000000000007</v>
      </c>
      <c r="AD548" s="369"/>
      <c r="AE548" s="369"/>
      <c r="AF548" s="370"/>
    </row>
    <row r="549" spans="1:32" s="23" customFormat="1" ht="15.75" customHeight="1" x14ac:dyDescent="0.15">
      <c r="A549" s="109" t="str">
        <f t="shared" si="108"/>
        <v/>
      </c>
      <c r="B549" s="99"/>
      <c r="F549" s="328">
        <f t="shared" si="103"/>
        <v>6</v>
      </c>
      <c r="G549" s="329"/>
      <c r="H549" s="329"/>
      <c r="I549" s="306">
        <f t="shared" si="104"/>
        <v>2.3499999046325684</v>
      </c>
      <c r="J549" s="306"/>
      <c r="K549" s="306"/>
      <c r="L549" s="330">
        <f t="shared" si="105"/>
        <v>7730</v>
      </c>
      <c r="M549" s="305"/>
      <c r="N549" s="305"/>
      <c r="O549" s="305"/>
      <c r="P549" s="305">
        <f t="shared" si="106"/>
        <v>0.45270899999999997</v>
      </c>
      <c r="Q549" s="305"/>
      <c r="R549" s="305"/>
      <c r="S549" s="305"/>
      <c r="T549" s="305"/>
      <c r="U549" s="305">
        <f t="shared" si="109"/>
        <v>0.82030000000000003</v>
      </c>
      <c r="V549" s="305"/>
      <c r="W549" s="305"/>
      <c r="X549" s="305"/>
      <c r="Y549" s="367">
        <f t="shared" si="107"/>
        <v>1.9277</v>
      </c>
      <c r="Z549" s="367"/>
      <c r="AA549" s="367"/>
      <c r="AB549" s="367"/>
      <c r="AC549" s="369">
        <f>IF(Y549="","",SUM(Y$545:Y549))</f>
        <v>11.2742</v>
      </c>
      <c r="AD549" s="369"/>
      <c r="AE549" s="369"/>
      <c r="AF549" s="370"/>
    </row>
    <row r="550" spans="1:32" s="23" customFormat="1" ht="15.75" customHeight="1" x14ac:dyDescent="0.15">
      <c r="A550" s="109" t="str">
        <f t="shared" si="108"/>
        <v/>
      </c>
      <c r="B550" s="99"/>
      <c r="F550" s="328">
        <f t="shared" si="103"/>
        <v>7</v>
      </c>
      <c r="G550" s="329"/>
      <c r="H550" s="329"/>
      <c r="I550" s="306">
        <f t="shared" si="104"/>
        <v>8.6000003814697266</v>
      </c>
      <c r="J550" s="306"/>
      <c r="K550" s="306"/>
      <c r="L550" s="330">
        <f t="shared" si="105"/>
        <v>50870</v>
      </c>
      <c r="M550" s="305"/>
      <c r="N550" s="305"/>
      <c r="O550" s="305"/>
      <c r="P550" s="305">
        <f t="shared" si="106"/>
        <v>2.979209</v>
      </c>
      <c r="Q550" s="305"/>
      <c r="R550" s="305"/>
      <c r="S550" s="305"/>
      <c r="T550" s="305"/>
      <c r="U550" s="305">
        <f t="shared" si="109"/>
        <v>1.3138000000000001</v>
      </c>
      <c r="V550" s="305"/>
      <c r="W550" s="305"/>
      <c r="X550" s="305"/>
      <c r="Y550" s="367">
        <f t="shared" si="107"/>
        <v>11.2987</v>
      </c>
      <c r="Z550" s="367"/>
      <c r="AA550" s="367"/>
      <c r="AB550" s="367"/>
      <c r="AC550" s="369">
        <f>IF(Y550="","",SUM(Y$545:Y550))</f>
        <v>22.572900000000001</v>
      </c>
      <c r="AD550" s="369"/>
      <c r="AE550" s="369"/>
      <c r="AF550" s="370"/>
    </row>
    <row r="551" spans="1:32" s="23" customFormat="1" ht="15.75" customHeight="1" x14ac:dyDescent="0.15">
      <c r="A551" s="109" t="str">
        <f t="shared" si="108"/>
        <v/>
      </c>
      <c r="B551" s="99"/>
      <c r="F551" s="328">
        <f t="shared" si="103"/>
        <v>8</v>
      </c>
      <c r="G551" s="329"/>
      <c r="H551" s="329"/>
      <c r="I551" s="306">
        <f t="shared" si="104"/>
        <v>2.2000000476837158</v>
      </c>
      <c r="J551" s="306"/>
      <c r="K551" s="306"/>
      <c r="L551" s="330">
        <f t="shared" si="105"/>
        <v>24170</v>
      </c>
      <c r="M551" s="305"/>
      <c r="N551" s="305"/>
      <c r="O551" s="305"/>
      <c r="P551" s="305">
        <f t="shared" si="106"/>
        <v>1.4155199999999999</v>
      </c>
      <c r="Q551" s="305"/>
      <c r="R551" s="305"/>
      <c r="S551" s="305"/>
      <c r="T551" s="305"/>
      <c r="U551" s="305">
        <f t="shared" si="109"/>
        <v>1.0908</v>
      </c>
      <c r="V551" s="305"/>
      <c r="W551" s="305"/>
      <c r="X551" s="305"/>
      <c r="Y551" s="367">
        <f t="shared" si="107"/>
        <v>2.3997999999999999</v>
      </c>
      <c r="Z551" s="367"/>
      <c r="AA551" s="367"/>
      <c r="AB551" s="367"/>
      <c r="AC551" s="369">
        <f>IF(Y551="","",SUM(Y$545:Y551))</f>
        <v>24.9727</v>
      </c>
      <c r="AD551" s="369"/>
      <c r="AE551" s="369"/>
      <c r="AF551" s="370"/>
    </row>
    <row r="552" spans="1:32" s="23" customFormat="1" ht="15.75" customHeight="1" x14ac:dyDescent="0.15">
      <c r="A552" s="109" t="str">
        <f t="shared" si="108"/>
        <v/>
      </c>
      <c r="B552" s="99"/>
      <c r="F552" s="328">
        <f t="shared" si="103"/>
        <v>9</v>
      </c>
      <c r="G552" s="329"/>
      <c r="H552" s="329"/>
      <c r="I552" s="306">
        <f t="shared" si="104"/>
        <v>1.5</v>
      </c>
      <c r="J552" s="306"/>
      <c r="K552" s="306"/>
      <c r="L552" s="330">
        <f t="shared" si="105"/>
        <v>39390</v>
      </c>
      <c r="M552" s="305"/>
      <c r="N552" s="305"/>
      <c r="O552" s="305"/>
      <c r="P552" s="305">
        <f t="shared" si="106"/>
        <v>2.3068810000000002</v>
      </c>
      <c r="Q552" s="305"/>
      <c r="R552" s="305"/>
      <c r="S552" s="305"/>
      <c r="T552" s="305"/>
      <c r="U552" s="305">
        <f t="shared" si="109"/>
        <v>1.2323999999999999</v>
      </c>
      <c r="V552" s="305"/>
      <c r="W552" s="305"/>
      <c r="X552" s="305"/>
      <c r="Y552" s="367">
        <f t="shared" si="107"/>
        <v>1.8486</v>
      </c>
      <c r="Z552" s="367"/>
      <c r="AA552" s="367"/>
      <c r="AB552" s="367"/>
      <c r="AC552" s="369">
        <f>IF(Y552="","",SUM(Y$545:Y552))</f>
        <v>26.821300000000001</v>
      </c>
      <c r="AD552" s="369"/>
      <c r="AE552" s="369"/>
      <c r="AF552" s="370"/>
    </row>
    <row r="553" spans="1:32" s="23" customFormat="1" ht="15.75" customHeight="1" x14ac:dyDescent="0.15">
      <c r="A553" s="109" t="str">
        <f t="shared" si="108"/>
        <v/>
      </c>
      <c r="B553" s="99"/>
      <c r="F553" s="328">
        <f t="shared" si="103"/>
        <v>10</v>
      </c>
      <c r="G553" s="329"/>
      <c r="H553" s="329"/>
      <c r="I553" s="306">
        <f t="shared" si="104"/>
        <v>3.8499999046325684</v>
      </c>
      <c r="J553" s="306"/>
      <c r="K553" s="306"/>
      <c r="L553" s="330">
        <f t="shared" si="105"/>
        <v>28330</v>
      </c>
      <c r="M553" s="305"/>
      <c r="N553" s="305"/>
      <c r="O553" s="305"/>
      <c r="P553" s="305">
        <f t="shared" si="106"/>
        <v>1.659151</v>
      </c>
      <c r="Q553" s="305"/>
      <c r="R553" s="305"/>
      <c r="S553" s="305"/>
      <c r="T553" s="305"/>
      <c r="U553" s="305">
        <f t="shared" si="109"/>
        <v>1.1349</v>
      </c>
      <c r="V553" s="305"/>
      <c r="W553" s="305"/>
      <c r="X553" s="305"/>
      <c r="Y553" s="367">
        <f t="shared" si="107"/>
        <v>4.3693999999999997</v>
      </c>
      <c r="Z553" s="367"/>
      <c r="AA553" s="367"/>
      <c r="AB553" s="367"/>
      <c r="AC553" s="369">
        <f>IF(Y553="","",SUM(Y$545:Y553))</f>
        <v>31.1907</v>
      </c>
      <c r="AD553" s="369"/>
      <c r="AE553" s="369"/>
      <c r="AF553" s="370"/>
    </row>
    <row r="554" spans="1:32" s="23" customFormat="1" ht="15.75" customHeight="1" x14ac:dyDescent="0.15">
      <c r="A554" s="109" t="str">
        <f t="shared" si="108"/>
        <v/>
      </c>
      <c r="B554" s="99"/>
      <c r="F554" s="328">
        <f t="shared" si="103"/>
        <v>11</v>
      </c>
      <c r="G554" s="329"/>
      <c r="H554" s="329"/>
      <c r="I554" s="306">
        <f t="shared" si="104"/>
        <v>2.4000000953674316</v>
      </c>
      <c r="J554" s="306"/>
      <c r="K554" s="306"/>
      <c r="L554" s="330">
        <f t="shared" si="105"/>
        <v>39390</v>
      </c>
      <c r="M554" s="305"/>
      <c r="N554" s="305"/>
      <c r="O554" s="305"/>
      <c r="P554" s="305">
        <f t="shared" si="106"/>
        <v>2.3068810000000002</v>
      </c>
      <c r="Q554" s="305"/>
      <c r="R554" s="305"/>
      <c r="S554" s="305"/>
      <c r="T554" s="305"/>
      <c r="U554" s="305">
        <f t="shared" si="109"/>
        <v>1.2323999999999999</v>
      </c>
      <c r="V554" s="305"/>
      <c r="W554" s="305"/>
      <c r="X554" s="305"/>
      <c r="Y554" s="367">
        <f t="shared" si="107"/>
        <v>2.9578000000000002</v>
      </c>
      <c r="Z554" s="367"/>
      <c r="AA554" s="367"/>
      <c r="AB554" s="367"/>
      <c r="AC554" s="369">
        <f>IF(Y554="","",SUM(Y$545:Y554))</f>
        <v>34.148499999999999</v>
      </c>
      <c r="AD554" s="369"/>
      <c r="AE554" s="369"/>
      <c r="AF554" s="370"/>
    </row>
    <row r="555" spans="1:32" s="23" customFormat="1" ht="15.75" customHeight="1" x14ac:dyDescent="0.15">
      <c r="A555" s="109" t="str">
        <f t="shared" si="108"/>
        <v/>
      </c>
      <c r="B555" s="99"/>
      <c r="F555" s="328">
        <f t="shared" si="103"/>
        <v>12</v>
      </c>
      <c r="G555" s="329"/>
      <c r="H555" s="329"/>
      <c r="I555" s="306">
        <f t="shared" si="104"/>
        <v>2.2699999809265137</v>
      </c>
      <c r="J555" s="306"/>
      <c r="K555" s="306"/>
      <c r="L555" s="330">
        <f t="shared" si="105"/>
        <v>26700</v>
      </c>
      <c r="M555" s="305"/>
      <c r="N555" s="305"/>
      <c r="O555" s="305"/>
      <c r="P555" s="305">
        <f t="shared" si="106"/>
        <v>1.56369</v>
      </c>
      <c r="Q555" s="305"/>
      <c r="R555" s="305"/>
      <c r="S555" s="305"/>
      <c r="T555" s="305"/>
      <c r="U555" s="305">
        <f t="shared" si="109"/>
        <v>1.1182000000000001</v>
      </c>
      <c r="V555" s="305"/>
      <c r="W555" s="305"/>
      <c r="X555" s="305"/>
      <c r="Y555" s="367">
        <f t="shared" si="107"/>
        <v>2.5383</v>
      </c>
      <c r="Z555" s="367"/>
      <c r="AA555" s="367"/>
      <c r="AB555" s="367"/>
      <c r="AC555" s="369">
        <f>IF(Y555="","",SUM(Y$545:Y555))</f>
        <v>36.686799999999998</v>
      </c>
      <c r="AD555" s="369"/>
      <c r="AE555" s="369"/>
      <c r="AF555" s="370"/>
    </row>
    <row r="556" spans="1:32" s="23" customFormat="1" ht="15.75" customHeight="1" x14ac:dyDescent="0.15">
      <c r="A556" s="109" t="str">
        <f t="shared" si="108"/>
        <v>×</v>
      </c>
      <c r="B556" s="99"/>
      <c r="F556" s="328" t="str">
        <f t="shared" si="103"/>
        <v/>
      </c>
      <c r="G556" s="329"/>
      <c r="H556" s="329"/>
      <c r="I556" s="306">
        <f t="shared" si="104"/>
        <v>0</v>
      </c>
      <c r="J556" s="306"/>
      <c r="K556" s="306"/>
      <c r="L556" s="330" t="str">
        <f t="shared" si="105"/>
        <v/>
      </c>
      <c r="M556" s="305"/>
      <c r="N556" s="305"/>
      <c r="O556" s="305"/>
      <c r="P556" s="305" t="str">
        <f t="shared" si="106"/>
        <v/>
      </c>
      <c r="Q556" s="305"/>
      <c r="R556" s="305"/>
      <c r="S556" s="305"/>
      <c r="T556" s="305"/>
      <c r="U556" s="305" t="str">
        <f t="shared" si="109"/>
        <v/>
      </c>
      <c r="V556" s="305"/>
      <c r="W556" s="305"/>
      <c r="X556" s="305"/>
      <c r="Y556" s="367" t="str">
        <f t="shared" si="107"/>
        <v/>
      </c>
      <c r="Z556" s="367"/>
      <c r="AA556" s="367"/>
      <c r="AB556" s="367"/>
      <c r="AC556" s="369" t="str">
        <f>IF(Y556="","",SUM(Y$545:Y556))</f>
        <v/>
      </c>
      <c r="AD556" s="369"/>
      <c r="AE556" s="369"/>
      <c r="AF556" s="370"/>
    </row>
    <row r="557" spans="1:32" s="23" customFormat="1" ht="15.75" customHeight="1" x14ac:dyDescent="0.15">
      <c r="A557" s="109" t="str">
        <f t="shared" si="108"/>
        <v>×</v>
      </c>
      <c r="B557" s="99"/>
      <c r="F557" s="328" t="str">
        <f t="shared" si="103"/>
        <v/>
      </c>
      <c r="G557" s="329"/>
      <c r="H557" s="329"/>
      <c r="I557" s="306">
        <f t="shared" si="104"/>
        <v>0</v>
      </c>
      <c r="J557" s="306"/>
      <c r="K557" s="306"/>
      <c r="L557" s="330" t="str">
        <f t="shared" si="105"/>
        <v/>
      </c>
      <c r="M557" s="305"/>
      <c r="N557" s="305"/>
      <c r="O557" s="305"/>
      <c r="P557" s="305" t="str">
        <f t="shared" si="106"/>
        <v/>
      </c>
      <c r="Q557" s="305"/>
      <c r="R557" s="305"/>
      <c r="S557" s="305"/>
      <c r="T557" s="305"/>
      <c r="U557" s="305" t="str">
        <f t="shared" si="109"/>
        <v/>
      </c>
      <c r="V557" s="305"/>
      <c r="W557" s="305"/>
      <c r="X557" s="305"/>
      <c r="Y557" s="367" t="str">
        <f t="shared" si="107"/>
        <v/>
      </c>
      <c r="Z557" s="367"/>
      <c r="AA557" s="367"/>
      <c r="AB557" s="367"/>
      <c r="AC557" s="369" t="str">
        <f>IF(Y557="","",SUM(Y$545:Y557))</f>
        <v/>
      </c>
      <c r="AD557" s="369"/>
      <c r="AE557" s="369"/>
      <c r="AF557" s="370"/>
    </row>
    <row r="558" spans="1:32" s="23" customFormat="1" ht="15.75" customHeight="1" x14ac:dyDescent="0.15">
      <c r="A558" s="109" t="str">
        <f t="shared" si="108"/>
        <v>×</v>
      </c>
      <c r="B558" s="99"/>
      <c r="F558" s="328" t="str">
        <f t="shared" si="103"/>
        <v/>
      </c>
      <c r="G558" s="329"/>
      <c r="H558" s="329"/>
      <c r="I558" s="306">
        <f t="shared" si="104"/>
        <v>0</v>
      </c>
      <c r="J558" s="306"/>
      <c r="K558" s="306"/>
      <c r="L558" s="330" t="str">
        <f t="shared" si="105"/>
        <v/>
      </c>
      <c r="M558" s="305"/>
      <c r="N558" s="305"/>
      <c r="O558" s="305"/>
      <c r="P558" s="305" t="str">
        <f t="shared" si="106"/>
        <v/>
      </c>
      <c r="Q558" s="305"/>
      <c r="R558" s="305"/>
      <c r="S558" s="305"/>
      <c r="T558" s="305"/>
      <c r="U558" s="305" t="str">
        <f t="shared" si="109"/>
        <v/>
      </c>
      <c r="V558" s="305"/>
      <c r="W558" s="305"/>
      <c r="X558" s="305"/>
      <c r="Y558" s="367" t="str">
        <f t="shared" si="107"/>
        <v/>
      </c>
      <c r="Z558" s="367"/>
      <c r="AA558" s="367"/>
      <c r="AB558" s="367"/>
      <c r="AC558" s="369" t="str">
        <f>IF(Y558="","",SUM(Y$545:Y558))</f>
        <v/>
      </c>
      <c r="AD558" s="369"/>
      <c r="AE558" s="369"/>
      <c r="AF558" s="370"/>
    </row>
    <row r="559" spans="1:32" s="23" customFormat="1" ht="15.75" customHeight="1" x14ac:dyDescent="0.15">
      <c r="A559" s="109" t="str">
        <f t="shared" si="108"/>
        <v>×</v>
      </c>
      <c r="B559" s="99"/>
      <c r="F559" s="328" t="str">
        <f t="shared" si="103"/>
        <v/>
      </c>
      <c r="G559" s="329"/>
      <c r="H559" s="329"/>
      <c r="I559" s="306">
        <f t="shared" si="104"/>
        <v>0</v>
      </c>
      <c r="J559" s="306"/>
      <c r="K559" s="306"/>
      <c r="L559" s="330" t="str">
        <f t="shared" si="105"/>
        <v/>
      </c>
      <c r="M559" s="305"/>
      <c r="N559" s="305"/>
      <c r="O559" s="305"/>
      <c r="P559" s="305" t="str">
        <f t="shared" si="106"/>
        <v/>
      </c>
      <c r="Q559" s="305"/>
      <c r="R559" s="305"/>
      <c r="S559" s="305"/>
      <c r="T559" s="305"/>
      <c r="U559" s="305" t="str">
        <f t="shared" si="109"/>
        <v/>
      </c>
      <c r="V559" s="305"/>
      <c r="W559" s="305"/>
      <c r="X559" s="305"/>
      <c r="Y559" s="367" t="str">
        <f t="shared" si="107"/>
        <v/>
      </c>
      <c r="Z559" s="367"/>
      <c r="AA559" s="367"/>
      <c r="AB559" s="367"/>
      <c r="AC559" s="369" t="str">
        <f>IF(Y559="","",SUM(Y$545:Y559))</f>
        <v/>
      </c>
      <c r="AD559" s="369"/>
      <c r="AE559" s="369"/>
      <c r="AF559" s="370"/>
    </row>
    <row r="560" spans="1:32" s="23" customFormat="1" ht="15.75" customHeight="1" x14ac:dyDescent="0.15">
      <c r="A560" s="109" t="str">
        <f t="shared" si="108"/>
        <v>×</v>
      </c>
      <c r="B560" s="99"/>
      <c r="F560" s="332" t="str">
        <f t="shared" si="103"/>
        <v/>
      </c>
      <c r="G560" s="333"/>
      <c r="H560" s="333"/>
      <c r="I560" s="319">
        <f t="shared" si="104"/>
        <v>0</v>
      </c>
      <c r="J560" s="319"/>
      <c r="K560" s="319"/>
      <c r="L560" s="339" t="str">
        <f t="shared" si="105"/>
        <v/>
      </c>
      <c r="M560" s="240"/>
      <c r="N560" s="240"/>
      <c r="O560" s="240"/>
      <c r="P560" s="240" t="str">
        <f t="shared" si="106"/>
        <v/>
      </c>
      <c r="Q560" s="240"/>
      <c r="R560" s="240"/>
      <c r="S560" s="240"/>
      <c r="T560" s="240"/>
      <c r="U560" s="240" t="str">
        <f t="shared" si="109"/>
        <v/>
      </c>
      <c r="V560" s="240"/>
      <c r="W560" s="240"/>
      <c r="X560" s="240"/>
      <c r="Y560" s="368" t="str">
        <f t="shared" si="107"/>
        <v/>
      </c>
      <c r="Z560" s="368"/>
      <c r="AA560" s="368"/>
      <c r="AB560" s="368"/>
      <c r="AC560" s="500" t="str">
        <f>IF(Y560="","",SUM(Y$545:Y560))</f>
        <v/>
      </c>
      <c r="AD560" s="500"/>
      <c r="AE560" s="500"/>
      <c r="AF560" s="501"/>
    </row>
    <row r="561" spans="1:62" ht="15.75" customHeight="1" x14ac:dyDescent="0.15">
      <c r="F561" s="35"/>
      <c r="G561" s="35"/>
      <c r="H561" s="35"/>
      <c r="I561" s="35"/>
      <c r="J561" s="35"/>
      <c r="K561" s="35"/>
      <c r="L561" s="35"/>
      <c r="M561" s="35"/>
      <c r="N561" s="35"/>
      <c r="O561" s="35"/>
      <c r="P561" s="35"/>
      <c r="Q561" s="35"/>
      <c r="R561" s="35"/>
      <c r="S561" s="35"/>
      <c r="T561" s="50" t="s">
        <v>119</v>
      </c>
      <c r="U561" s="35">
        <v>4</v>
      </c>
      <c r="V561" s="438" t="s">
        <v>141</v>
      </c>
      <c r="W561" s="438"/>
      <c r="X561" s="35" t="s">
        <v>25</v>
      </c>
      <c r="Y561" s="499">
        <f>ROUND(4*AA420*AD420^AE420*AE421,0)</f>
        <v>17075</v>
      </c>
      <c r="Z561" s="499"/>
      <c r="AA561" s="499"/>
      <c r="AB561" s="499"/>
      <c r="AC561" s="499"/>
      <c r="AD561" s="469" t="s">
        <v>157</v>
      </c>
      <c r="AE561" s="469"/>
      <c r="AF561" s="35" t="s">
        <v>149</v>
      </c>
      <c r="AK561" s="51"/>
      <c r="AL561" s="24"/>
      <c r="AM561" s="24"/>
      <c r="AN561" s="24"/>
      <c r="BG561" s="22"/>
      <c r="BH561" s="22"/>
      <c r="BI561" s="22"/>
      <c r="BJ561" s="22"/>
    </row>
    <row r="562" spans="1:62" ht="15.75" customHeight="1" x14ac:dyDescent="0.15">
      <c r="F562" s="22"/>
      <c r="T562" s="38"/>
      <c r="Y562" s="52"/>
      <c r="Z562" s="52"/>
      <c r="AA562" s="52"/>
      <c r="AB562" s="52"/>
      <c r="AC562" s="52"/>
      <c r="AD562" s="49"/>
      <c r="AE562" s="49"/>
      <c r="AK562" s="51"/>
      <c r="AL562" s="24"/>
      <c r="AM562" s="24"/>
      <c r="AN562" s="24"/>
      <c r="BG562" s="22"/>
      <c r="BH562" s="22"/>
      <c r="BI562" s="22"/>
      <c r="BJ562" s="22"/>
    </row>
    <row r="563" spans="1:62" ht="15.75" customHeight="1" x14ac:dyDescent="0.15">
      <c r="F563" s="40" t="s">
        <v>413</v>
      </c>
      <c r="T563" s="38"/>
      <c r="Y563" s="52"/>
      <c r="Z563" s="52"/>
      <c r="AA563" s="52"/>
      <c r="AB563" s="52"/>
      <c r="AC563" s="52"/>
      <c r="AD563" s="49"/>
      <c r="AE563" s="49"/>
      <c r="AK563" s="51"/>
      <c r="AL563" s="24"/>
      <c r="AM563" s="24"/>
      <c r="AN563" s="24"/>
      <c r="BG563" s="22"/>
      <c r="BH563" s="22"/>
      <c r="BI563" s="22"/>
      <c r="BJ563" s="22"/>
    </row>
    <row r="564" spans="1:62" ht="15.75" customHeight="1" x14ac:dyDescent="0.15">
      <c r="F564" s="266" t="s">
        <v>414</v>
      </c>
      <c r="G564" s="266"/>
      <c r="H564" s="22" t="s">
        <v>415</v>
      </c>
      <c r="I564" s="355">
        <v>7.7699999809265137</v>
      </c>
      <c r="J564" s="355"/>
      <c r="K564" s="355"/>
      <c r="L564" s="22" t="s">
        <v>416</v>
      </c>
      <c r="T564" s="38"/>
      <c r="Y564" s="52"/>
      <c r="Z564" s="52"/>
      <c r="AA564" s="52"/>
      <c r="AB564" s="52"/>
      <c r="AC564" s="52"/>
      <c r="AD564" s="49"/>
      <c r="AE564" s="49"/>
      <c r="AK564" s="51"/>
      <c r="AL564" s="24"/>
      <c r="AM564" s="24"/>
      <c r="AN564" s="24"/>
      <c r="BG564" s="22"/>
      <c r="BH564" s="22"/>
      <c r="BI564" s="22"/>
      <c r="BJ564" s="22"/>
    </row>
    <row r="565" spans="1:62" s="99" customFormat="1" ht="15.75" customHeight="1" x14ac:dyDescent="0.15">
      <c r="A565" s="116" t="str">
        <f>IF(液状化L1の有無="","","×")</f>
        <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customHeight="1" x14ac:dyDescent="0.15">
      <c r="A566" s="116" t="str">
        <f>IF(液状化L1の有無="","","×")</f>
        <v/>
      </c>
      <c r="F566" s="22"/>
      <c r="AK566" s="51"/>
      <c r="AL566" s="24"/>
      <c r="AM566" s="24"/>
      <c r="AN566" s="24"/>
      <c r="BG566" s="22"/>
      <c r="BH566" s="22"/>
      <c r="BI566" s="22"/>
      <c r="BJ566" s="22"/>
    </row>
    <row r="567" spans="1:62" s="23" customFormat="1" ht="15.75" customHeight="1" x14ac:dyDescent="0.15">
      <c r="A567" s="116" t="str">
        <f>IF(液状化L1の有無="","","×")</f>
        <v/>
      </c>
      <c r="B567" s="9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99"/>
      <c r="F568" s="358" t="s">
        <v>74</v>
      </c>
      <c r="G568" s="238"/>
      <c r="H568" s="238"/>
      <c r="I568" s="360" t="s">
        <v>150</v>
      </c>
      <c r="J568" s="361"/>
      <c r="K568" s="361"/>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99"/>
      <c r="F569" s="359"/>
      <c r="G569" s="315"/>
      <c r="H569" s="315"/>
      <c r="I569" s="362"/>
      <c r="J569" s="362"/>
      <c r="K569" s="362"/>
      <c r="L569" s="315"/>
      <c r="M569" s="315"/>
      <c r="N569" s="315"/>
      <c r="O569" s="315"/>
      <c r="P569" s="315"/>
      <c r="Q569" s="315"/>
      <c r="R569" s="315"/>
      <c r="S569" s="315"/>
      <c r="T569" s="315"/>
      <c r="U569" s="315"/>
      <c r="V569" s="315"/>
      <c r="W569" s="315"/>
      <c r="X569" s="315"/>
      <c r="Y569" s="315"/>
      <c r="Z569" s="315"/>
      <c r="AA569" s="315"/>
      <c r="AB569" s="315"/>
      <c r="AC569" s="315"/>
      <c r="AD569" s="315"/>
      <c r="AE569" s="315"/>
      <c r="AF569" s="459"/>
    </row>
    <row r="570" spans="1:62" s="23" customFormat="1" ht="15.75" customHeight="1" x14ac:dyDescent="0.15">
      <c r="A570" s="116" t="str">
        <f t="shared" ref="A570:A585" si="110">IF(液状化L1の有無="×","×",IF(F570="","×",""))</f>
        <v/>
      </c>
      <c r="B570" s="99"/>
      <c r="F570" s="363">
        <f t="shared" ref="F570:F585" si="111">F545</f>
        <v>2</v>
      </c>
      <c r="G570" s="302"/>
      <c r="H570" s="302"/>
      <c r="I570" s="301">
        <f t="shared" ref="I570:I585" si="112">I545</f>
        <v>0.33000001311302185</v>
      </c>
      <c r="J570" s="301"/>
      <c r="K570" s="301"/>
      <c r="L570" s="364">
        <f t="shared" ref="L570:L585" si="113">AA281</f>
        <v>3010</v>
      </c>
      <c r="M570" s="302"/>
      <c r="N570" s="302"/>
      <c r="O570" s="302"/>
      <c r="P570" s="302">
        <f t="shared" ref="P570:P585" si="114">IF(L570="","",ROUND(L570/$Y$586,6))</f>
        <v>0.17628099999999999</v>
      </c>
      <c r="Q570" s="302"/>
      <c r="R570" s="302"/>
      <c r="S570" s="302"/>
      <c r="T570" s="302"/>
      <c r="U570" s="302">
        <f>IF(P570="","",ROUND(P570^0.25,4))</f>
        <v>0.64800000000000002</v>
      </c>
      <c r="V570" s="302"/>
      <c r="W570" s="302"/>
      <c r="X570" s="302"/>
      <c r="Y570" s="570">
        <f t="shared" ref="Y570:Y585" si="115">IF(U570="","",ROUND(U570*I570,4))</f>
        <v>0.21379999999999999</v>
      </c>
      <c r="Z570" s="570"/>
      <c r="AA570" s="570"/>
      <c r="AB570" s="570"/>
      <c r="AC570" s="558">
        <f>IF(Y570="","",SUM(Y$570:Y570))</f>
        <v>0.21379999999999999</v>
      </c>
      <c r="AD570" s="558"/>
      <c r="AE570" s="558"/>
      <c r="AF570" s="559"/>
    </row>
    <row r="571" spans="1:62" s="23" customFormat="1" ht="15.75" customHeight="1" x14ac:dyDescent="0.15">
      <c r="A571" s="116" t="str">
        <f t="shared" si="110"/>
        <v/>
      </c>
      <c r="B571" s="99"/>
      <c r="F571" s="353">
        <f t="shared" si="111"/>
        <v>3</v>
      </c>
      <c r="G571" s="304"/>
      <c r="H571" s="304"/>
      <c r="I571" s="303">
        <f t="shared" si="112"/>
        <v>1.5</v>
      </c>
      <c r="J571" s="303"/>
      <c r="K571" s="303"/>
      <c r="L571" s="365">
        <f t="shared" si="113"/>
        <v>2520</v>
      </c>
      <c r="M571" s="329"/>
      <c r="N571" s="329"/>
      <c r="O571" s="329"/>
      <c r="P571" s="329">
        <f t="shared" si="114"/>
        <v>0.14758399999999999</v>
      </c>
      <c r="Q571" s="329"/>
      <c r="R571" s="329"/>
      <c r="S571" s="329"/>
      <c r="T571" s="329"/>
      <c r="U571" s="329">
        <f t="shared" ref="U571:U585" si="116">IF(P571="","",ROUND(P571^0.25,4))</f>
        <v>0.61980000000000002</v>
      </c>
      <c r="V571" s="329"/>
      <c r="W571" s="329"/>
      <c r="X571" s="329"/>
      <c r="Y571" s="371">
        <f t="shared" si="115"/>
        <v>0.92969999999999997</v>
      </c>
      <c r="Z571" s="371"/>
      <c r="AA571" s="371"/>
      <c r="AB571" s="371"/>
      <c r="AC571" s="369">
        <f>IF(Y571="","",SUM(Y$570:Y571))</f>
        <v>1.1435</v>
      </c>
      <c r="AD571" s="369"/>
      <c r="AE571" s="369"/>
      <c r="AF571" s="370"/>
    </row>
    <row r="572" spans="1:62" s="23" customFormat="1" ht="15.75" customHeight="1" x14ac:dyDescent="0.15">
      <c r="A572" s="116" t="str">
        <f t="shared" si="110"/>
        <v/>
      </c>
      <c r="B572" s="99"/>
      <c r="F572" s="353">
        <f t="shared" si="111"/>
        <v>4</v>
      </c>
      <c r="G572" s="304"/>
      <c r="H572" s="304"/>
      <c r="I572" s="303">
        <f t="shared" si="112"/>
        <v>6.5500001907348633</v>
      </c>
      <c r="J572" s="303"/>
      <c r="K572" s="303"/>
      <c r="L572" s="365">
        <f t="shared" si="113"/>
        <v>7730</v>
      </c>
      <c r="M572" s="329"/>
      <c r="N572" s="329"/>
      <c r="O572" s="329"/>
      <c r="P572" s="329">
        <f t="shared" si="114"/>
        <v>0.45270899999999997</v>
      </c>
      <c r="Q572" s="329"/>
      <c r="R572" s="329"/>
      <c r="S572" s="329"/>
      <c r="T572" s="329"/>
      <c r="U572" s="329">
        <f t="shared" si="116"/>
        <v>0.82030000000000003</v>
      </c>
      <c r="V572" s="329"/>
      <c r="W572" s="329"/>
      <c r="X572" s="329"/>
      <c r="Y572" s="371">
        <f t="shared" si="115"/>
        <v>5.3730000000000002</v>
      </c>
      <c r="Z572" s="371"/>
      <c r="AA572" s="371"/>
      <c r="AB572" s="371"/>
      <c r="AC572" s="369">
        <f>IF(Y572="","",SUM(Y$570:Y572))</f>
        <v>6.5165000000000006</v>
      </c>
      <c r="AD572" s="369"/>
      <c r="AE572" s="369"/>
      <c r="AF572" s="370"/>
    </row>
    <row r="573" spans="1:62" s="23" customFormat="1" ht="15.75" customHeight="1" x14ac:dyDescent="0.15">
      <c r="A573" s="116" t="str">
        <f t="shared" si="110"/>
        <v/>
      </c>
      <c r="B573" s="99"/>
      <c r="F573" s="353">
        <f t="shared" si="111"/>
        <v>5</v>
      </c>
      <c r="G573" s="304"/>
      <c r="H573" s="304"/>
      <c r="I573" s="303">
        <f t="shared" si="112"/>
        <v>3.4500000476837158</v>
      </c>
      <c r="J573" s="303"/>
      <c r="K573" s="303"/>
      <c r="L573" s="365">
        <f t="shared" si="113"/>
        <v>7730</v>
      </c>
      <c r="M573" s="329"/>
      <c r="N573" s="329"/>
      <c r="O573" s="329"/>
      <c r="P573" s="329">
        <f t="shared" si="114"/>
        <v>0.45270899999999997</v>
      </c>
      <c r="Q573" s="329"/>
      <c r="R573" s="329"/>
      <c r="S573" s="329"/>
      <c r="T573" s="329"/>
      <c r="U573" s="329">
        <f t="shared" si="116"/>
        <v>0.82030000000000003</v>
      </c>
      <c r="V573" s="329"/>
      <c r="W573" s="329"/>
      <c r="X573" s="329"/>
      <c r="Y573" s="371">
        <f t="shared" si="115"/>
        <v>2.83</v>
      </c>
      <c r="Z573" s="371"/>
      <c r="AA573" s="371"/>
      <c r="AB573" s="371"/>
      <c r="AC573" s="369">
        <f>IF(Y573="","",SUM(Y$570:Y573))</f>
        <v>9.3465000000000007</v>
      </c>
      <c r="AD573" s="369"/>
      <c r="AE573" s="369"/>
      <c r="AF573" s="370"/>
    </row>
    <row r="574" spans="1:62" s="23" customFormat="1" ht="15.75" customHeight="1" x14ac:dyDescent="0.15">
      <c r="A574" s="116" t="str">
        <f t="shared" si="110"/>
        <v/>
      </c>
      <c r="B574" s="99"/>
      <c r="F574" s="353">
        <f t="shared" si="111"/>
        <v>6</v>
      </c>
      <c r="G574" s="304"/>
      <c r="H574" s="304"/>
      <c r="I574" s="303">
        <f t="shared" si="112"/>
        <v>2.3499999046325684</v>
      </c>
      <c r="J574" s="303"/>
      <c r="K574" s="303"/>
      <c r="L574" s="365">
        <f t="shared" si="113"/>
        <v>7730</v>
      </c>
      <c r="M574" s="329"/>
      <c r="N574" s="329"/>
      <c r="O574" s="329"/>
      <c r="P574" s="329">
        <f t="shared" si="114"/>
        <v>0.45270899999999997</v>
      </c>
      <c r="Q574" s="329"/>
      <c r="R574" s="329"/>
      <c r="S574" s="329"/>
      <c r="T574" s="329"/>
      <c r="U574" s="329">
        <f t="shared" si="116"/>
        <v>0.82030000000000003</v>
      </c>
      <c r="V574" s="329"/>
      <c r="W574" s="329"/>
      <c r="X574" s="329"/>
      <c r="Y574" s="371">
        <f t="shared" si="115"/>
        <v>1.9277</v>
      </c>
      <c r="Z574" s="371"/>
      <c r="AA574" s="371"/>
      <c r="AB574" s="371"/>
      <c r="AC574" s="369">
        <f>IF(Y574="","",SUM(Y$570:Y574))</f>
        <v>11.2742</v>
      </c>
      <c r="AD574" s="369"/>
      <c r="AE574" s="369"/>
      <c r="AF574" s="370"/>
    </row>
    <row r="575" spans="1:62" s="23" customFormat="1" ht="15.75" customHeight="1" x14ac:dyDescent="0.15">
      <c r="A575" s="116" t="str">
        <f t="shared" si="110"/>
        <v/>
      </c>
      <c r="B575" s="99"/>
      <c r="F575" s="353">
        <f t="shared" si="111"/>
        <v>7</v>
      </c>
      <c r="G575" s="304"/>
      <c r="H575" s="304"/>
      <c r="I575" s="303">
        <f t="shared" si="112"/>
        <v>8.6000003814697266</v>
      </c>
      <c r="J575" s="303"/>
      <c r="K575" s="303"/>
      <c r="L575" s="365">
        <f t="shared" si="113"/>
        <v>36680</v>
      </c>
      <c r="M575" s="329"/>
      <c r="N575" s="329"/>
      <c r="O575" s="329"/>
      <c r="P575" s="329">
        <f t="shared" si="114"/>
        <v>2.1481699999999999</v>
      </c>
      <c r="Q575" s="329"/>
      <c r="R575" s="329"/>
      <c r="S575" s="329"/>
      <c r="T575" s="329"/>
      <c r="U575" s="329">
        <f t="shared" si="116"/>
        <v>1.2105999999999999</v>
      </c>
      <c r="V575" s="329"/>
      <c r="W575" s="329"/>
      <c r="X575" s="329"/>
      <c r="Y575" s="371">
        <f t="shared" si="115"/>
        <v>10.411199999999999</v>
      </c>
      <c r="Z575" s="371"/>
      <c r="AA575" s="371"/>
      <c r="AB575" s="371"/>
      <c r="AC575" s="369">
        <f>IF(Y575="","",SUM(Y$570:Y575))</f>
        <v>21.685400000000001</v>
      </c>
      <c r="AD575" s="369"/>
      <c r="AE575" s="369"/>
      <c r="AF575" s="370"/>
    </row>
    <row r="576" spans="1:62" s="23" customFormat="1" ht="15.75" customHeight="1" x14ac:dyDescent="0.15">
      <c r="A576" s="116" t="str">
        <f t="shared" si="110"/>
        <v/>
      </c>
      <c r="B576" s="99"/>
      <c r="F576" s="353">
        <f t="shared" si="111"/>
        <v>8</v>
      </c>
      <c r="G576" s="304"/>
      <c r="H576" s="304"/>
      <c r="I576" s="303">
        <f t="shared" si="112"/>
        <v>2.2000000476837158</v>
      </c>
      <c r="J576" s="303"/>
      <c r="K576" s="303"/>
      <c r="L576" s="365">
        <f t="shared" si="113"/>
        <v>24170</v>
      </c>
      <c r="M576" s="329"/>
      <c r="N576" s="329"/>
      <c r="O576" s="329"/>
      <c r="P576" s="329">
        <f t="shared" si="114"/>
        <v>1.4155199999999999</v>
      </c>
      <c r="Q576" s="329"/>
      <c r="R576" s="329"/>
      <c r="S576" s="329"/>
      <c r="T576" s="329"/>
      <c r="U576" s="329">
        <f t="shared" si="116"/>
        <v>1.0908</v>
      </c>
      <c r="V576" s="329"/>
      <c r="W576" s="329"/>
      <c r="X576" s="329"/>
      <c r="Y576" s="371">
        <f t="shared" si="115"/>
        <v>2.3997999999999999</v>
      </c>
      <c r="Z576" s="371"/>
      <c r="AA576" s="371"/>
      <c r="AB576" s="371"/>
      <c r="AC576" s="369">
        <f>IF(Y576="","",SUM(Y$570:Y576))</f>
        <v>24.0852</v>
      </c>
      <c r="AD576" s="369"/>
      <c r="AE576" s="369"/>
      <c r="AF576" s="370"/>
    </row>
    <row r="577" spans="1:62" s="23" customFormat="1" ht="15.75" customHeight="1" x14ac:dyDescent="0.15">
      <c r="A577" s="116" t="str">
        <f t="shared" si="110"/>
        <v/>
      </c>
      <c r="B577" s="99"/>
      <c r="F577" s="353">
        <f t="shared" si="111"/>
        <v>9</v>
      </c>
      <c r="G577" s="304"/>
      <c r="H577" s="304"/>
      <c r="I577" s="303">
        <f t="shared" si="112"/>
        <v>1.5</v>
      </c>
      <c r="J577" s="303"/>
      <c r="K577" s="303"/>
      <c r="L577" s="365">
        <f t="shared" si="113"/>
        <v>39390</v>
      </c>
      <c r="M577" s="329"/>
      <c r="N577" s="329"/>
      <c r="O577" s="329"/>
      <c r="P577" s="329">
        <f t="shared" si="114"/>
        <v>2.3068810000000002</v>
      </c>
      <c r="Q577" s="329"/>
      <c r="R577" s="329"/>
      <c r="S577" s="329"/>
      <c r="T577" s="329"/>
      <c r="U577" s="329">
        <f t="shared" si="116"/>
        <v>1.2323999999999999</v>
      </c>
      <c r="V577" s="329"/>
      <c r="W577" s="329"/>
      <c r="X577" s="329"/>
      <c r="Y577" s="371">
        <f t="shared" si="115"/>
        <v>1.8486</v>
      </c>
      <c r="Z577" s="371"/>
      <c r="AA577" s="371"/>
      <c r="AB577" s="371"/>
      <c r="AC577" s="369">
        <f>IF(Y577="","",SUM(Y$570:Y577))</f>
        <v>25.933800000000002</v>
      </c>
      <c r="AD577" s="369"/>
      <c r="AE577" s="369"/>
      <c r="AF577" s="370"/>
    </row>
    <row r="578" spans="1:62" s="23" customFormat="1" ht="15.75" customHeight="1" x14ac:dyDescent="0.15">
      <c r="A578" s="116" t="str">
        <f t="shared" si="110"/>
        <v/>
      </c>
      <c r="B578" s="99"/>
      <c r="F578" s="353">
        <f t="shared" si="111"/>
        <v>10</v>
      </c>
      <c r="G578" s="304"/>
      <c r="H578" s="304"/>
      <c r="I578" s="303">
        <f t="shared" si="112"/>
        <v>3.8499999046325684</v>
      </c>
      <c r="J578" s="303"/>
      <c r="K578" s="303"/>
      <c r="L578" s="365">
        <f t="shared" si="113"/>
        <v>28330</v>
      </c>
      <c r="M578" s="329"/>
      <c r="N578" s="329"/>
      <c r="O578" s="329"/>
      <c r="P578" s="329">
        <f t="shared" si="114"/>
        <v>1.659151</v>
      </c>
      <c r="Q578" s="329"/>
      <c r="R578" s="329"/>
      <c r="S578" s="329"/>
      <c r="T578" s="329"/>
      <c r="U578" s="329">
        <f t="shared" si="116"/>
        <v>1.1349</v>
      </c>
      <c r="V578" s="329"/>
      <c r="W578" s="329"/>
      <c r="X578" s="329"/>
      <c r="Y578" s="371">
        <f t="shared" si="115"/>
        <v>4.3693999999999997</v>
      </c>
      <c r="Z578" s="371"/>
      <c r="AA578" s="371"/>
      <c r="AB578" s="371"/>
      <c r="AC578" s="369">
        <f>IF(Y578="","",SUM(Y$570:Y578))</f>
        <v>30.3032</v>
      </c>
      <c r="AD578" s="369"/>
      <c r="AE578" s="369"/>
      <c r="AF578" s="370"/>
    </row>
    <row r="579" spans="1:62" s="23" customFormat="1" ht="15.75" customHeight="1" x14ac:dyDescent="0.15">
      <c r="A579" s="116" t="str">
        <f t="shared" si="110"/>
        <v/>
      </c>
      <c r="B579" s="99"/>
      <c r="F579" s="353">
        <f t="shared" si="111"/>
        <v>11</v>
      </c>
      <c r="G579" s="304"/>
      <c r="H579" s="304"/>
      <c r="I579" s="303">
        <f t="shared" si="112"/>
        <v>2.4000000953674316</v>
      </c>
      <c r="J579" s="303"/>
      <c r="K579" s="303"/>
      <c r="L579" s="365">
        <f t="shared" si="113"/>
        <v>39390</v>
      </c>
      <c r="M579" s="329"/>
      <c r="N579" s="329"/>
      <c r="O579" s="329"/>
      <c r="P579" s="329">
        <f t="shared" si="114"/>
        <v>2.3068810000000002</v>
      </c>
      <c r="Q579" s="329"/>
      <c r="R579" s="329"/>
      <c r="S579" s="329"/>
      <c r="T579" s="329"/>
      <c r="U579" s="329">
        <f t="shared" si="116"/>
        <v>1.2323999999999999</v>
      </c>
      <c r="V579" s="329"/>
      <c r="W579" s="329"/>
      <c r="X579" s="329"/>
      <c r="Y579" s="371">
        <f t="shared" si="115"/>
        <v>2.9578000000000002</v>
      </c>
      <c r="Z579" s="371"/>
      <c r="AA579" s="371"/>
      <c r="AB579" s="371"/>
      <c r="AC579" s="369">
        <f>IF(Y579="","",SUM(Y$570:Y579))</f>
        <v>33.261000000000003</v>
      </c>
      <c r="AD579" s="369"/>
      <c r="AE579" s="369"/>
      <c r="AF579" s="370"/>
    </row>
    <row r="580" spans="1:62" s="23" customFormat="1" ht="15.75" customHeight="1" x14ac:dyDescent="0.15">
      <c r="A580" s="116" t="str">
        <f t="shared" si="110"/>
        <v/>
      </c>
      <c r="B580" s="99"/>
      <c r="F580" s="353">
        <f t="shared" si="111"/>
        <v>12</v>
      </c>
      <c r="G580" s="304"/>
      <c r="H580" s="304"/>
      <c r="I580" s="303">
        <f t="shared" si="112"/>
        <v>2.2699999809265137</v>
      </c>
      <c r="J580" s="303"/>
      <c r="K580" s="303"/>
      <c r="L580" s="365">
        <f t="shared" si="113"/>
        <v>26700</v>
      </c>
      <c r="M580" s="329"/>
      <c r="N580" s="329"/>
      <c r="O580" s="329"/>
      <c r="P580" s="329">
        <f t="shared" si="114"/>
        <v>1.56369</v>
      </c>
      <c r="Q580" s="329"/>
      <c r="R580" s="329"/>
      <c r="S580" s="329"/>
      <c r="T580" s="329"/>
      <c r="U580" s="329">
        <f t="shared" si="116"/>
        <v>1.1182000000000001</v>
      </c>
      <c r="V580" s="329"/>
      <c r="W580" s="329"/>
      <c r="X580" s="329"/>
      <c r="Y580" s="371">
        <f t="shared" si="115"/>
        <v>2.5383</v>
      </c>
      <c r="Z580" s="371"/>
      <c r="AA580" s="371"/>
      <c r="AB580" s="371"/>
      <c r="AC580" s="369">
        <f>IF(Y580="","",SUM(Y$570:Y580))</f>
        <v>35.799300000000002</v>
      </c>
      <c r="AD580" s="369"/>
      <c r="AE580" s="369"/>
      <c r="AF580" s="370"/>
    </row>
    <row r="581" spans="1:62" s="23" customFormat="1" ht="15.75" customHeight="1" x14ac:dyDescent="0.15">
      <c r="A581" s="116" t="str">
        <f t="shared" si="110"/>
        <v>×</v>
      </c>
      <c r="B581" s="99"/>
      <c r="F581" s="353" t="str">
        <f t="shared" si="111"/>
        <v/>
      </c>
      <c r="G581" s="304"/>
      <c r="H581" s="304"/>
      <c r="I581" s="303">
        <f t="shared" si="112"/>
        <v>0</v>
      </c>
      <c r="J581" s="303"/>
      <c r="K581" s="303"/>
      <c r="L581" s="365" t="str">
        <f t="shared" si="113"/>
        <v/>
      </c>
      <c r="M581" s="329"/>
      <c r="N581" s="329"/>
      <c r="O581" s="329"/>
      <c r="P581" s="329" t="str">
        <f t="shared" si="114"/>
        <v/>
      </c>
      <c r="Q581" s="329"/>
      <c r="R581" s="329"/>
      <c r="S581" s="329"/>
      <c r="T581" s="329"/>
      <c r="U581" s="329" t="str">
        <f t="shared" si="116"/>
        <v/>
      </c>
      <c r="V581" s="329"/>
      <c r="W581" s="329"/>
      <c r="X581" s="329"/>
      <c r="Y581" s="371" t="str">
        <f t="shared" si="115"/>
        <v/>
      </c>
      <c r="Z581" s="371"/>
      <c r="AA581" s="371"/>
      <c r="AB581" s="371"/>
      <c r="AC581" s="369" t="str">
        <f>IF(Y581="","",SUM(Y$570:Y581))</f>
        <v/>
      </c>
      <c r="AD581" s="369"/>
      <c r="AE581" s="369"/>
      <c r="AF581" s="370"/>
    </row>
    <row r="582" spans="1:62" s="23" customFormat="1" ht="15.75" customHeight="1" x14ac:dyDescent="0.15">
      <c r="A582" s="116" t="str">
        <f t="shared" si="110"/>
        <v>×</v>
      </c>
      <c r="B582" s="99"/>
      <c r="F582" s="353" t="str">
        <f t="shared" si="111"/>
        <v/>
      </c>
      <c r="G582" s="304"/>
      <c r="H582" s="304"/>
      <c r="I582" s="303">
        <f t="shared" si="112"/>
        <v>0</v>
      </c>
      <c r="J582" s="303"/>
      <c r="K582" s="303"/>
      <c r="L582" s="365" t="str">
        <f t="shared" si="113"/>
        <v/>
      </c>
      <c r="M582" s="329"/>
      <c r="N582" s="329"/>
      <c r="O582" s="329"/>
      <c r="P582" s="329" t="str">
        <f t="shared" si="114"/>
        <v/>
      </c>
      <c r="Q582" s="329"/>
      <c r="R582" s="329"/>
      <c r="S582" s="329"/>
      <c r="T582" s="329"/>
      <c r="U582" s="329" t="str">
        <f t="shared" si="116"/>
        <v/>
      </c>
      <c r="V582" s="329"/>
      <c r="W582" s="329"/>
      <c r="X582" s="329"/>
      <c r="Y582" s="371" t="str">
        <f t="shared" si="115"/>
        <v/>
      </c>
      <c r="Z582" s="371"/>
      <c r="AA582" s="371"/>
      <c r="AB582" s="371"/>
      <c r="AC582" s="369" t="str">
        <f>IF(Y582="","",SUM(Y$570:Y582))</f>
        <v/>
      </c>
      <c r="AD582" s="369"/>
      <c r="AE582" s="369"/>
      <c r="AF582" s="370"/>
    </row>
    <row r="583" spans="1:62" s="23" customFormat="1" ht="15.75" customHeight="1" x14ac:dyDescent="0.15">
      <c r="A583" s="116" t="str">
        <f t="shared" si="110"/>
        <v>×</v>
      </c>
      <c r="B583" s="99"/>
      <c r="F583" s="353" t="str">
        <f t="shared" si="111"/>
        <v/>
      </c>
      <c r="G583" s="304"/>
      <c r="H583" s="304"/>
      <c r="I583" s="303">
        <f t="shared" si="112"/>
        <v>0</v>
      </c>
      <c r="J583" s="303"/>
      <c r="K583" s="303"/>
      <c r="L583" s="365" t="str">
        <f t="shared" si="113"/>
        <v/>
      </c>
      <c r="M583" s="329"/>
      <c r="N583" s="329"/>
      <c r="O583" s="329"/>
      <c r="P583" s="329" t="str">
        <f t="shared" si="114"/>
        <v/>
      </c>
      <c r="Q583" s="329"/>
      <c r="R583" s="329"/>
      <c r="S583" s="329"/>
      <c r="T583" s="329"/>
      <c r="U583" s="329" t="str">
        <f t="shared" si="116"/>
        <v/>
      </c>
      <c r="V583" s="329"/>
      <c r="W583" s="329"/>
      <c r="X583" s="329"/>
      <c r="Y583" s="371" t="str">
        <f t="shared" si="115"/>
        <v/>
      </c>
      <c r="Z583" s="371"/>
      <c r="AA583" s="371"/>
      <c r="AB583" s="371"/>
      <c r="AC583" s="369" t="str">
        <f>IF(Y583="","",SUM(Y$570:Y583))</f>
        <v/>
      </c>
      <c r="AD583" s="369"/>
      <c r="AE583" s="369"/>
      <c r="AF583" s="370"/>
    </row>
    <row r="584" spans="1:62" s="23" customFormat="1" ht="15.75" customHeight="1" x14ac:dyDescent="0.15">
      <c r="A584" s="116" t="str">
        <f t="shared" si="110"/>
        <v>×</v>
      </c>
      <c r="B584" s="99"/>
      <c r="F584" s="353" t="str">
        <f t="shared" si="111"/>
        <v/>
      </c>
      <c r="G584" s="304"/>
      <c r="H584" s="304"/>
      <c r="I584" s="303">
        <f t="shared" si="112"/>
        <v>0</v>
      </c>
      <c r="J584" s="303"/>
      <c r="K584" s="303"/>
      <c r="L584" s="365" t="str">
        <f t="shared" si="113"/>
        <v/>
      </c>
      <c r="M584" s="329"/>
      <c r="N584" s="329"/>
      <c r="O584" s="329"/>
      <c r="P584" s="329" t="str">
        <f t="shared" si="114"/>
        <v/>
      </c>
      <c r="Q584" s="329"/>
      <c r="R584" s="329"/>
      <c r="S584" s="329"/>
      <c r="T584" s="329"/>
      <c r="U584" s="329" t="str">
        <f t="shared" si="116"/>
        <v/>
      </c>
      <c r="V584" s="329"/>
      <c r="W584" s="329"/>
      <c r="X584" s="329"/>
      <c r="Y584" s="371" t="str">
        <f t="shared" si="115"/>
        <v/>
      </c>
      <c r="Z584" s="371"/>
      <c r="AA584" s="371"/>
      <c r="AB584" s="371"/>
      <c r="AC584" s="369" t="str">
        <f>IF(Y584="","",SUM(Y$570:Y584))</f>
        <v/>
      </c>
      <c r="AD584" s="369"/>
      <c r="AE584" s="369"/>
      <c r="AF584" s="370"/>
    </row>
    <row r="585" spans="1:62" s="23" customFormat="1" ht="15.75" customHeight="1" x14ac:dyDescent="0.15">
      <c r="A585" s="116" t="str">
        <f t="shared" si="110"/>
        <v>×</v>
      </c>
      <c r="B585" s="99"/>
      <c r="F585" s="567" t="str">
        <f t="shared" si="111"/>
        <v/>
      </c>
      <c r="G585" s="312"/>
      <c r="H585" s="312"/>
      <c r="I585" s="311">
        <f t="shared" si="112"/>
        <v>0</v>
      </c>
      <c r="J585" s="311"/>
      <c r="K585" s="311"/>
      <c r="L585" s="573" t="str">
        <f t="shared" si="113"/>
        <v/>
      </c>
      <c r="M585" s="333"/>
      <c r="N585" s="333"/>
      <c r="O585" s="333"/>
      <c r="P585" s="333" t="str">
        <f t="shared" si="114"/>
        <v/>
      </c>
      <c r="Q585" s="333"/>
      <c r="R585" s="333"/>
      <c r="S585" s="333"/>
      <c r="T585" s="333"/>
      <c r="U585" s="333" t="str">
        <f t="shared" si="116"/>
        <v/>
      </c>
      <c r="V585" s="333"/>
      <c r="W585" s="333"/>
      <c r="X585" s="333"/>
      <c r="Y585" s="572" t="str">
        <f t="shared" si="115"/>
        <v/>
      </c>
      <c r="Z585" s="572"/>
      <c r="AA585" s="572"/>
      <c r="AB585" s="572"/>
      <c r="AC585" s="500" t="str">
        <f>IF(Y585="","",SUM(Y$570:Y585))</f>
        <v/>
      </c>
      <c r="AD585" s="500"/>
      <c r="AE585" s="500"/>
      <c r="AF585" s="501"/>
    </row>
    <row r="586" spans="1:62" ht="15.75" customHeight="1" x14ac:dyDescent="0.15">
      <c r="A586" s="116" t="str">
        <f>IF(液状化L1の有無="","","×")</f>
        <v/>
      </c>
      <c r="F586" s="35"/>
      <c r="G586" s="35"/>
      <c r="H586" s="35"/>
      <c r="I586" s="35"/>
      <c r="J586" s="35"/>
      <c r="K586" s="35"/>
      <c r="L586" s="35"/>
      <c r="M586" s="35"/>
      <c r="N586" s="35"/>
      <c r="O586" s="35"/>
      <c r="P586" s="35"/>
      <c r="Q586" s="35"/>
      <c r="R586" s="35"/>
      <c r="S586" s="35"/>
      <c r="T586" s="50" t="s">
        <v>119</v>
      </c>
      <c r="U586" s="35">
        <v>4</v>
      </c>
      <c r="V586" s="438" t="s">
        <v>141</v>
      </c>
      <c r="W586" s="438"/>
      <c r="X586" s="35" t="s">
        <v>25</v>
      </c>
      <c r="Y586" s="499">
        <f>Y561</f>
        <v>17075</v>
      </c>
      <c r="Z586" s="499"/>
      <c r="AA586" s="499"/>
      <c r="AB586" s="499"/>
      <c r="AC586" s="499"/>
      <c r="AD586" s="469" t="s">
        <v>157</v>
      </c>
      <c r="AE586" s="469"/>
      <c r="AF586" s="35" t="s">
        <v>149</v>
      </c>
      <c r="AK586" s="51"/>
      <c r="AL586" s="24"/>
      <c r="AM586" s="24"/>
      <c r="AN586" s="24"/>
      <c r="BG586" s="22"/>
      <c r="BH586" s="22"/>
      <c r="BI586" s="22"/>
      <c r="BJ586" s="22"/>
    </row>
    <row r="587" spans="1:62" ht="15.75" customHeight="1" x14ac:dyDescent="0.15">
      <c r="A587" s="116" t="str">
        <f>IF(液状化L1の有無="","","×")</f>
        <v/>
      </c>
      <c r="F587" s="22"/>
      <c r="T587" s="38"/>
      <c r="Y587" s="52"/>
      <c r="Z587" s="52"/>
      <c r="AA587" s="52"/>
      <c r="AB587" s="52"/>
      <c r="AC587" s="52"/>
      <c r="AD587" s="49"/>
      <c r="AE587" s="49"/>
      <c r="AK587" s="51"/>
      <c r="AL587" s="24"/>
      <c r="AM587" s="24"/>
      <c r="AN587" s="24"/>
      <c r="BG587" s="22"/>
      <c r="BH587" s="22"/>
      <c r="BI587" s="22"/>
      <c r="BJ587" s="22"/>
    </row>
    <row r="588" spans="1:62" ht="15.75" customHeight="1" x14ac:dyDescent="0.15">
      <c r="A588" s="116" t="str">
        <f>IF(液状化L1の有無="","","×")</f>
        <v/>
      </c>
      <c r="F588" s="40" t="s">
        <v>413</v>
      </c>
      <c r="T588" s="38"/>
      <c r="Y588" s="52"/>
      <c r="Z588" s="52"/>
      <c r="AA588" s="52"/>
      <c r="AB588" s="52"/>
      <c r="AC588" s="52"/>
      <c r="AD588" s="49"/>
      <c r="AE588" s="49"/>
      <c r="AK588" s="51"/>
      <c r="AL588" s="24"/>
      <c r="AM588" s="24"/>
      <c r="AN588" s="24"/>
      <c r="BG588" s="22"/>
      <c r="BH588" s="22"/>
      <c r="BI588" s="22"/>
      <c r="BJ588" s="22"/>
    </row>
    <row r="589" spans="1:62" ht="15.75" customHeight="1" x14ac:dyDescent="0.15">
      <c r="A589" s="117" t="str">
        <f>IF(液状化L1の有無="","","×")</f>
        <v/>
      </c>
      <c r="F589" s="266" t="s">
        <v>414</v>
      </c>
      <c r="G589" s="266"/>
      <c r="H589" s="22" t="s">
        <v>415</v>
      </c>
      <c r="I589" s="355">
        <v>7.7699999809265137</v>
      </c>
      <c r="J589" s="355"/>
      <c r="K589" s="355"/>
      <c r="L589" s="22" t="s">
        <v>416</v>
      </c>
      <c r="T589" s="38"/>
      <c r="Y589" s="52"/>
      <c r="Z589" s="52"/>
      <c r="AA589" s="52"/>
      <c r="AB589" s="52"/>
      <c r="AC589" s="52"/>
      <c r="AD589" s="49"/>
      <c r="AE589" s="49"/>
      <c r="AK589" s="51"/>
      <c r="AL589" s="24"/>
      <c r="AM589" s="24"/>
      <c r="AN589" s="24"/>
      <c r="BG589" s="22"/>
      <c r="BH589" s="22"/>
      <c r="BI589" s="22"/>
      <c r="BJ589" s="22"/>
    </row>
    <row r="590" spans="1:62" s="53" customFormat="1" ht="15.75" customHeight="1" x14ac:dyDescent="0.15">
      <c r="A590" s="115" t="str">
        <f>IF(液状化L2の有無="","","×")</f>
        <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9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99"/>
      <c r="F593" s="358" t="s">
        <v>74</v>
      </c>
      <c r="G593" s="238"/>
      <c r="H593" s="238"/>
      <c r="I593" s="360" t="s">
        <v>150</v>
      </c>
      <c r="J593" s="361"/>
      <c r="K593" s="361"/>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99"/>
      <c r="F594" s="359"/>
      <c r="G594" s="315"/>
      <c r="H594" s="315"/>
      <c r="I594" s="362"/>
      <c r="J594" s="362"/>
      <c r="K594" s="362"/>
      <c r="L594" s="315"/>
      <c r="M594" s="315"/>
      <c r="N594" s="315"/>
      <c r="O594" s="315"/>
      <c r="P594" s="315"/>
      <c r="Q594" s="315"/>
      <c r="R594" s="315"/>
      <c r="S594" s="315"/>
      <c r="T594" s="315"/>
      <c r="U594" s="315"/>
      <c r="V594" s="315"/>
      <c r="W594" s="315"/>
      <c r="X594" s="315"/>
      <c r="Y594" s="315"/>
      <c r="Z594" s="315"/>
      <c r="AA594" s="315"/>
      <c r="AB594" s="315"/>
      <c r="AC594" s="315"/>
      <c r="AD594" s="315"/>
      <c r="AE594" s="315"/>
      <c r="AF594" s="459"/>
    </row>
    <row r="595" spans="1:32" s="23" customFormat="1" ht="15.75" customHeight="1" x14ac:dyDescent="0.15">
      <c r="A595" s="115" t="str">
        <f t="shared" ref="A595:A610" si="117">IF(液状化L2の有無="×","×",IF(F595="","×",""))</f>
        <v/>
      </c>
      <c r="B595" s="99"/>
      <c r="F595" s="363">
        <f t="shared" ref="F595:F610" si="118">F570</f>
        <v>2</v>
      </c>
      <c r="G595" s="302"/>
      <c r="H595" s="302"/>
      <c r="I595" s="301">
        <f t="shared" ref="I595:I610" si="119">I570</f>
        <v>0.33000001311302185</v>
      </c>
      <c r="J595" s="301"/>
      <c r="K595" s="301"/>
      <c r="L595" s="364">
        <f t="shared" ref="L595:L610" si="120">AA303</f>
        <v>420</v>
      </c>
      <c r="M595" s="302"/>
      <c r="N595" s="302"/>
      <c r="O595" s="302"/>
      <c r="P595" s="302">
        <f>IF(L595="","",ROUND(L595/$Y$611,6))</f>
        <v>2.4597000000000001E-2</v>
      </c>
      <c r="Q595" s="302"/>
      <c r="R595" s="302"/>
      <c r="S595" s="302"/>
      <c r="T595" s="302"/>
      <c r="U595" s="302">
        <f>IF(P595="","",ROUND(P595^0.25,4))</f>
        <v>0.39600000000000002</v>
      </c>
      <c r="V595" s="302"/>
      <c r="W595" s="302"/>
      <c r="X595" s="302"/>
      <c r="Y595" s="570">
        <f t="shared" ref="Y595:Y610" si="121">IF(U595="","",ROUND(U595*I595,4))</f>
        <v>0.13070000000000001</v>
      </c>
      <c r="Z595" s="570"/>
      <c r="AA595" s="570"/>
      <c r="AB595" s="570"/>
      <c r="AC595" s="558">
        <f>IF(Y595="","",SUM(Y$595:Y595))</f>
        <v>0.13070000000000001</v>
      </c>
      <c r="AD595" s="558"/>
      <c r="AE595" s="558"/>
      <c r="AF595" s="559"/>
    </row>
    <row r="596" spans="1:32" s="23" customFormat="1" ht="15.75" customHeight="1" x14ac:dyDescent="0.15">
      <c r="A596" s="115" t="str">
        <f t="shared" si="117"/>
        <v/>
      </c>
      <c r="B596" s="99"/>
      <c r="F596" s="328">
        <f t="shared" si="118"/>
        <v>3</v>
      </c>
      <c r="G596" s="329"/>
      <c r="H596" s="329"/>
      <c r="I596" s="306">
        <f t="shared" si="119"/>
        <v>1.5</v>
      </c>
      <c r="J596" s="306"/>
      <c r="K596" s="306"/>
      <c r="L596" s="365">
        <f t="shared" si="120"/>
        <v>2520</v>
      </c>
      <c r="M596" s="329"/>
      <c r="N596" s="329"/>
      <c r="O596" s="329"/>
      <c r="P596" s="329">
        <f t="shared" ref="P596:P610" si="122">IF(L596="","",ROUND(L596/$Y$611,6))</f>
        <v>0.14758399999999999</v>
      </c>
      <c r="Q596" s="329"/>
      <c r="R596" s="329"/>
      <c r="S596" s="329"/>
      <c r="T596" s="329"/>
      <c r="U596" s="329">
        <f t="shared" ref="U596:U610" si="123">IF(P596="","",ROUND(P596^0.25,4))</f>
        <v>0.61980000000000002</v>
      </c>
      <c r="V596" s="329"/>
      <c r="W596" s="329"/>
      <c r="X596" s="329"/>
      <c r="Y596" s="371">
        <f t="shared" si="121"/>
        <v>0.92969999999999997</v>
      </c>
      <c r="Z596" s="371"/>
      <c r="AA596" s="371"/>
      <c r="AB596" s="371"/>
      <c r="AC596" s="369">
        <f>IF(Y596="","",SUM(Y$595:Y596))</f>
        <v>1.0604</v>
      </c>
      <c r="AD596" s="369"/>
      <c r="AE596" s="369"/>
      <c r="AF596" s="370"/>
    </row>
    <row r="597" spans="1:32" s="23" customFormat="1" ht="15.75" customHeight="1" x14ac:dyDescent="0.15">
      <c r="A597" s="115" t="str">
        <f t="shared" si="117"/>
        <v/>
      </c>
      <c r="B597" s="99"/>
      <c r="F597" s="328">
        <f t="shared" si="118"/>
        <v>4</v>
      </c>
      <c r="G597" s="329"/>
      <c r="H597" s="329"/>
      <c r="I597" s="306">
        <f t="shared" si="119"/>
        <v>6.5500001907348633</v>
      </c>
      <c r="J597" s="306"/>
      <c r="K597" s="306"/>
      <c r="L597" s="365">
        <f t="shared" si="120"/>
        <v>7730</v>
      </c>
      <c r="M597" s="329"/>
      <c r="N597" s="329"/>
      <c r="O597" s="329"/>
      <c r="P597" s="329">
        <f t="shared" si="122"/>
        <v>0.45270899999999997</v>
      </c>
      <c r="Q597" s="329"/>
      <c r="R597" s="329"/>
      <c r="S597" s="329"/>
      <c r="T597" s="329"/>
      <c r="U597" s="329">
        <f t="shared" si="123"/>
        <v>0.82030000000000003</v>
      </c>
      <c r="V597" s="329"/>
      <c r="W597" s="329"/>
      <c r="X597" s="329"/>
      <c r="Y597" s="371">
        <f t="shared" si="121"/>
        <v>5.3730000000000002</v>
      </c>
      <c r="Z597" s="371"/>
      <c r="AA597" s="371"/>
      <c r="AB597" s="371"/>
      <c r="AC597" s="369">
        <f>IF(Y597="","",SUM(Y$595:Y597))</f>
        <v>6.4334000000000007</v>
      </c>
      <c r="AD597" s="369"/>
      <c r="AE597" s="369"/>
      <c r="AF597" s="370"/>
    </row>
    <row r="598" spans="1:32" s="23" customFormat="1" ht="15.75" customHeight="1" x14ac:dyDescent="0.15">
      <c r="A598" s="115" t="str">
        <f t="shared" si="117"/>
        <v/>
      </c>
      <c r="B598" s="99"/>
      <c r="F598" s="328">
        <f t="shared" si="118"/>
        <v>5</v>
      </c>
      <c r="G598" s="329"/>
      <c r="H598" s="329"/>
      <c r="I598" s="306">
        <f t="shared" si="119"/>
        <v>3.4500000476837158</v>
      </c>
      <c r="J598" s="306"/>
      <c r="K598" s="306"/>
      <c r="L598" s="365">
        <f t="shared" si="120"/>
        <v>7730</v>
      </c>
      <c r="M598" s="329"/>
      <c r="N598" s="329"/>
      <c r="O598" s="329"/>
      <c r="P598" s="329">
        <f t="shared" si="122"/>
        <v>0.45270899999999997</v>
      </c>
      <c r="Q598" s="329"/>
      <c r="R598" s="329"/>
      <c r="S598" s="329"/>
      <c r="T598" s="329"/>
      <c r="U598" s="329">
        <f t="shared" si="123"/>
        <v>0.82030000000000003</v>
      </c>
      <c r="V598" s="329"/>
      <c r="W598" s="329"/>
      <c r="X598" s="329"/>
      <c r="Y598" s="371">
        <f t="shared" si="121"/>
        <v>2.83</v>
      </c>
      <c r="Z598" s="371"/>
      <c r="AA598" s="371"/>
      <c r="AB598" s="371"/>
      <c r="AC598" s="369">
        <f>IF(Y598="","",SUM(Y$595:Y598))</f>
        <v>9.2634000000000007</v>
      </c>
      <c r="AD598" s="369"/>
      <c r="AE598" s="369"/>
      <c r="AF598" s="370"/>
    </row>
    <row r="599" spans="1:32" s="23" customFormat="1" ht="15.75" customHeight="1" x14ac:dyDescent="0.15">
      <c r="A599" s="115" t="str">
        <f t="shared" si="117"/>
        <v/>
      </c>
      <c r="B599" s="99"/>
      <c r="F599" s="328">
        <f t="shared" si="118"/>
        <v>6</v>
      </c>
      <c r="G599" s="329"/>
      <c r="H599" s="329"/>
      <c r="I599" s="306">
        <f t="shared" si="119"/>
        <v>2.3499999046325684</v>
      </c>
      <c r="J599" s="306"/>
      <c r="K599" s="306"/>
      <c r="L599" s="365">
        <f t="shared" si="120"/>
        <v>7730</v>
      </c>
      <c r="M599" s="329"/>
      <c r="N599" s="329"/>
      <c r="O599" s="329"/>
      <c r="P599" s="329">
        <f t="shared" si="122"/>
        <v>0.45270899999999997</v>
      </c>
      <c r="Q599" s="329"/>
      <c r="R599" s="329"/>
      <c r="S599" s="329"/>
      <c r="T599" s="329"/>
      <c r="U599" s="329">
        <f t="shared" si="123"/>
        <v>0.82030000000000003</v>
      </c>
      <c r="V599" s="329"/>
      <c r="W599" s="329"/>
      <c r="X599" s="329"/>
      <c r="Y599" s="371">
        <f t="shared" si="121"/>
        <v>1.9277</v>
      </c>
      <c r="Z599" s="371"/>
      <c r="AA599" s="371"/>
      <c r="AB599" s="371"/>
      <c r="AC599" s="369">
        <f>IF(Y599="","",SUM(Y$595:Y599))</f>
        <v>11.1911</v>
      </c>
      <c r="AD599" s="369"/>
      <c r="AE599" s="369"/>
      <c r="AF599" s="370"/>
    </row>
    <row r="600" spans="1:32" s="23" customFormat="1" ht="15.75" customHeight="1" x14ac:dyDescent="0.15">
      <c r="A600" s="115" t="str">
        <f t="shared" si="117"/>
        <v/>
      </c>
      <c r="B600" s="99"/>
      <c r="F600" s="328">
        <f t="shared" si="118"/>
        <v>7</v>
      </c>
      <c r="G600" s="329"/>
      <c r="H600" s="329"/>
      <c r="I600" s="306">
        <f t="shared" si="119"/>
        <v>8.6000003814697266</v>
      </c>
      <c r="J600" s="306"/>
      <c r="K600" s="306"/>
      <c r="L600" s="365">
        <f t="shared" si="120"/>
        <v>16940</v>
      </c>
      <c r="M600" s="329"/>
      <c r="N600" s="329"/>
      <c r="O600" s="329"/>
      <c r="P600" s="329">
        <f t="shared" si="122"/>
        <v>0.99209400000000003</v>
      </c>
      <c r="Q600" s="329"/>
      <c r="R600" s="329"/>
      <c r="S600" s="329"/>
      <c r="T600" s="329"/>
      <c r="U600" s="329">
        <f t="shared" si="123"/>
        <v>0.998</v>
      </c>
      <c r="V600" s="329"/>
      <c r="W600" s="329"/>
      <c r="X600" s="329"/>
      <c r="Y600" s="371">
        <f t="shared" si="121"/>
        <v>8.5828000000000007</v>
      </c>
      <c r="Z600" s="371"/>
      <c r="AA600" s="371"/>
      <c r="AB600" s="371"/>
      <c r="AC600" s="369">
        <f>IF(Y600="","",SUM(Y$595:Y600))</f>
        <v>19.773900000000001</v>
      </c>
      <c r="AD600" s="369"/>
      <c r="AE600" s="369"/>
      <c r="AF600" s="370"/>
    </row>
    <row r="601" spans="1:32" s="23" customFormat="1" ht="15.75" customHeight="1" x14ac:dyDescent="0.15">
      <c r="A601" s="115" t="str">
        <f t="shared" si="117"/>
        <v/>
      </c>
      <c r="B601" s="99"/>
      <c r="F601" s="328">
        <f t="shared" si="118"/>
        <v>8</v>
      </c>
      <c r="G601" s="329"/>
      <c r="H601" s="329"/>
      <c r="I601" s="306">
        <f t="shared" si="119"/>
        <v>2.2000000476837158</v>
      </c>
      <c r="J601" s="306"/>
      <c r="K601" s="306"/>
      <c r="L601" s="365">
        <f t="shared" si="120"/>
        <v>24170</v>
      </c>
      <c r="M601" s="329"/>
      <c r="N601" s="329"/>
      <c r="O601" s="329"/>
      <c r="P601" s="329">
        <f t="shared" si="122"/>
        <v>1.4155199999999999</v>
      </c>
      <c r="Q601" s="329"/>
      <c r="R601" s="329"/>
      <c r="S601" s="329"/>
      <c r="T601" s="329"/>
      <c r="U601" s="329">
        <f t="shared" si="123"/>
        <v>1.0908</v>
      </c>
      <c r="V601" s="329"/>
      <c r="W601" s="329"/>
      <c r="X601" s="329"/>
      <c r="Y601" s="371">
        <f t="shared" si="121"/>
        <v>2.3997999999999999</v>
      </c>
      <c r="Z601" s="371"/>
      <c r="AA601" s="371"/>
      <c r="AB601" s="371"/>
      <c r="AC601" s="369">
        <f>IF(Y601="","",SUM(Y$595:Y601))</f>
        <v>22.1737</v>
      </c>
      <c r="AD601" s="369"/>
      <c r="AE601" s="369"/>
      <c r="AF601" s="370"/>
    </row>
    <row r="602" spans="1:32" s="23" customFormat="1" ht="15.75" customHeight="1" x14ac:dyDescent="0.15">
      <c r="A602" s="115" t="str">
        <f t="shared" si="117"/>
        <v/>
      </c>
      <c r="B602" s="99"/>
      <c r="F602" s="328">
        <f t="shared" si="118"/>
        <v>9</v>
      </c>
      <c r="G602" s="329"/>
      <c r="H602" s="329"/>
      <c r="I602" s="306">
        <f t="shared" si="119"/>
        <v>1.5</v>
      </c>
      <c r="J602" s="306"/>
      <c r="K602" s="306"/>
      <c r="L602" s="365">
        <f t="shared" si="120"/>
        <v>39390</v>
      </c>
      <c r="M602" s="329"/>
      <c r="N602" s="329"/>
      <c r="O602" s="329"/>
      <c r="P602" s="329">
        <f t="shared" si="122"/>
        <v>2.3068810000000002</v>
      </c>
      <c r="Q602" s="329"/>
      <c r="R602" s="329"/>
      <c r="S602" s="329"/>
      <c r="T602" s="329"/>
      <c r="U602" s="329">
        <f t="shared" si="123"/>
        <v>1.2323999999999999</v>
      </c>
      <c r="V602" s="329"/>
      <c r="W602" s="329"/>
      <c r="X602" s="329"/>
      <c r="Y602" s="371">
        <f t="shared" si="121"/>
        <v>1.8486</v>
      </c>
      <c r="Z602" s="371"/>
      <c r="AA602" s="371"/>
      <c r="AB602" s="371"/>
      <c r="AC602" s="369">
        <f>IF(Y602="","",SUM(Y$595:Y602))</f>
        <v>24.022300000000001</v>
      </c>
      <c r="AD602" s="369"/>
      <c r="AE602" s="369"/>
      <c r="AF602" s="370"/>
    </row>
    <row r="603" spans="1:32" s="23" customFormat="1" ht="15.75" customHeight="1" x14ac:dyDescent="0.15">
      <c r="A603" s="115" t="str">
        <f t="shared" si="117"/>
        <v/>
      </c>
      <c r="B603" s="99"/>
      <c r="F603" s="328">
        <f t="shared" si="118"/>
        <v>10</v>
      </c>
      <c r="G603" s="329"/>
      <c r="H603" s="329"/>
      <c r="I603" s="306">
        <f t="shared" si="119"/>
        <v>3.8499999046325684</v>
      </c>
      <c r="J603" s="306"/>
      <c r="K603" s="306"/>
      <c r="L603" s="365">
        <f t="shared" si="120"/>
        <v>28330</v>
      </c>
      <c r="M603" s="329"/>
      <c r="N603" s="329"/>
      <c r="O603" s="329"/>
      <c r="P603" s="329">
        <f t="shared" si="122"/>
        <v>1.659151</v>
      </c>
      <c r="Q603" s="329"/>
      <c r="R603" s="329"/>
      <c r="S603" s="329"/>
      <c r="T603" s="329"/>
      <c r="U603" s="329">
        <f t="shared" si="123"/>
        <v>1.1349</v>
      </c>
      <c r="V603" s="329"/>
      <c r="W603" s="329"/>
      <c r="X603" s="329"/>
      <c r="Y603" s="371">
        <f t="shared" si="121"/>
        <v>4.3693999999999997</v>
      </c>
      <c r="Z603" s="371"/>
      <c r="AA603" s="371"/>
      <c r="AB603" s="371"/>
      <c r="AC603" s="369">
        <f>IF(Y603="","",SUM(Y$595:Y603))</f>
        <v>28.3917</v>
      </c>
      <c r="AD603" s="369"/>
      <c r="AE603" s="369"/>
      <c r="AF603" s="370"/>
    </row>
    <row r="604" spans="1:32" s="23" customFormat="1" ht="15.75" customHeight="1" x14ac:dyDescent="0.15">
      <c r="A604" s="115" t="str">
        <f t="shared" si="117"/>
        <v/>
      </c>
      <c r="B604" s="99"/>
      <c r="F604" s="328">
        <f t="shared" si="118"/>
        <v>11</v>
      </c>
      <c r="G604" s="329"/>
      <c r="H604" s="329"/>
      <c r="I604" s="306">
        <f t="shared" si="119"/>
        <v>2.4000000953674316</v>
      </c>
      <c r="J604" s="306"/>
      <c r="K604" s="306"/>
      <c r="L604" s="365">
        <f t="shared" si="120"/>
        <v>39390</v>
      </c>
      <c r="M604" s="329"/>
      <c r="N604" s="329"/>
      <c r="O604" s="329"/>
      <c r="P604" s="329">
        <f t="shared" si="122"/>
        <v>2.3068810000000002</v>
      </c>
      <c r="Q604" s="329"/>
      <c r="R604" s="329"/>
      <c r="S604" s="329"/>
      <c r="T604" s="329"/>
      <c r="U604" s="329">
        <f t="shared" si="123"/>
        <v>1.2323999999999999</v>
      </c>
      <c r="V604" s="329"/>
      <c r="W604" s="329"/>
      <c r="X604" s="329"/>
      <c r="Y604" s="371">
        <f t="shared" si="121"/>
        <v>2.9578000000000002</v>
      </c>
      <c r="Z604" s="371"/>
      <c r="AA604" s="371"/>
      <c r="AB604" s="371"/>
      <c r="AC604" s="369">
        <f>IF(Y604="","",SUM(Y$595:Y604))</f>
        <v>31.349499999999999</v>
      </c>
      <c r="AD604" s="369"/>
      <c r="AE604" s="369"/>
      <c r="AF604" s="370"/>
    </row>
    <row r="605" spans="1:32" s="23" customFormat="1" ht="15.75" customHeight="1" x14ac:dyDescent="0.15">
      <c r="A605" s="115" t="str">
        <f t="shared" si="117"/>
        <v/>
      </c>
      <c r="B605" s="99"/>
      <c r="F605" s="328">
        <f t="shared" si="118"/>
        <v>12</v>
      </c>
      <c r="G605" s="329"/>
      <c r="H605" s="329"/>
      <c r="I605" s="306">
        <f t="shared" si="119"/>
        <v>2.2699999809265137</v>
      </c>
      <c r="J605" s="306"/>
      <c r="K605" s="306"/>
      <c r="L605" s="365">
        <f t="shared" si="120"/>
        <v>26700</v>
      </c>
      <c r="M605" s="329"/>
      <c r="N605" s="329"/>
      <c r="O605" s="329"/>
      <c r="P605" s="329">
        <f t="shared" si="122"/>
        <v>1.56369</v>
      </c>
      <c r="Q605" s="329"/>
      <c r="R605" s="329"/>
      <c r="S605" s="329"/>
      <c r="T605" s="329"/>
      <c r="U605" s="329">
        <f t="shared" si="123"/>
        <v>1.1182000000000001</v>
      </c>
      <c r="V605" s="329"/>
      <c r="W605" s="329"/>
      <c r="X605" s="329"/>
      <c r="Y605" s="371">
        <f t="shared" si="121"/>
        <v>2.5383</v>
      </c>
      <c r="Z605" s="371"/>
      <c r="AA605" s="371"/>
      <c r="AB605" s="371"/>
      <c r="AC605" s="369">
        <f>IF(Y605="","",SUM(Y$595:Y605))</f>
        <v>33.887799999999999</v>
      </c>
      <c r="AD605" s="369"/>
      <c r="AE605" s="369"/>
      <c r="AF605" s="370"/>
    </row>
    <row r="606" spans="1:32" s="23" customFormat="1" ht="15.75" customHeight="1" x14ac:dyDescent="0.15">
      <c r="A606" s="115" t="str">
        <f t="shared" si="117"/>
        <v>×</v>
      </c>
      <c r="B606" s="99"/>
      <c r="F606" s="328" t="str">
        <f t="shared" si="118"/>
        <v/>
      </c>
      <c r="G606" s="329"/>
      <c r="H606" s="329"/>
      <c r="I606" s="306">
        <f t="shared" si="119"/>
        <v>0</v>
      </c>
      <c r="J606" s="306"/>
      <c r="K606" s="306"/>
      <c r="L606" s="365" t="str">
        <f t="shared" si="120"/>
        <v/>
      </c>
      <c r="M606" s="329"/>
      <c r="N606" s="329"/>
      <c r="O606" s="329"/>
      <c r="P606" s="329" t="str">
        <f t="shared" si="122"/>
        <v/>
      </c>
      <c r="Q606" s="329"/>
      <c r="R606" s="329"/>
      <c r="S606" s="329"/>
      <c r="T606" s="329"/>
      <c r="U606" s="329" t="str">
        <f t="shared" si="123"/>
        <v/>
      </c>
      <c r="V606" s="329"/>
      <c r="W606" s="329"/>
      <c r="X606" s="329"/>
      <c r="Y606" s="371" t="str">
        <f t="shared" si="121"/>
        <v/>
      </c>
      <c r="Z606" s="371"/>
      <c r="AA606" s="371"/>
      <c r="AB606" s="371"/>
      <c r="AC606" s="369" t="str">
        <f>IF(Y606="","",SUM(Y$595:Y606))</f>
        <v/>
      </c>
      <c r="AD606" s="369"/>
      <c r="AE606" s="369"/>
      <c r="AF606" s="370"/>
    </row>
    <row r="607" spans="1:32" s="23" customFormat="1" ht="15.75" customHeight="1" x14ac:dyDescent="0.15">
      <c r="A607" s="115" t="str">
        <f t="shared" si="117"/>
        <v>×</v>
      </c>
      <c r="B607" s="99"/>
      <c r="F607" s="328" t="str">
        <f t="shared" si="118"/>
        <v/>
      </c>
      <c r="G607" s="329"/>
      <c r="H607" s="329"/>
      <c r="I607" s="306">
        <f t="shared" si="119"/>
        <v>0</v>
      </c>
      <c r="J607" s="306"/>
      <c r="K607" s="306"/>
      <c r="L607" s="365" t="str">
        <f t="shared" si="120"/>
        <v/>
      </c>
      <c r="M607" s="329"/>
      <c r="N607" s="329"/>
      <c r="O607" s="329"/>
      <c r="P607" s="329" t="str">
        <f t="shared" si="122"/>
        <v/>
      </c>
      <c r="Q607" s="329"/>
      <c r="R607" s="329"/>
      <c r="S607" s="329"/>
      <c r="T607" s="329"/>
      <c r="U607" s="329" t="str">
        <f t="shared" si="123"/>
        <v/>
      </c>
      <c r="V607" s="329"/>
      <c r="W607" s="329"/>
      <c r="X607" s="329"/>
      <c r="Y607" s="371" t="str">
        <f t="shared" si="121"/>
        <v/>
      </c>
      <c r="Z607" s="371"/>
      <c r="AA607" s="371"/>
      <c r="AB607" s="371"/>
      <c r="AC607" s="369" t="str">
        <f>IF(Y607="","",SUM(Y$595:Y607))</f>
        <v/>
      </c>
      <c r="AD607" s="369"/>
      <c r="AE607" s="369"/>
      <c r="AF607" s="370"/>
    </row>
    <row r="608" spans="1:32" s="23" customFormat="1" ht="15.75" customHeight="1" x14ac:dyDescent="0.15">
      <c r="A608" s="115" t="str">
        <f t="shared" si="117"/>
        <v>×</v>
      </c>
      <c r="B608" s="99"/>
      <c r="F608" s="328" t="str">
        <f t="shared" si="118"/>
        <v/>
      </c>
      <c r="G608" s="329"/>
      <c r="H608" s="329"/>
      <c r="I608" s="306">
        <f t="shared" si="119"/>
        <v>0</v>
      </c>
      <c r="J608" s="306"/>
      <c r="K608" s="306"/>
      <c r="L608" s="365" t="str">
        <f t="shared" si="120"/>
        <v/>
      </c>
      <c r="M608" s="329"/>
      <c r="N608" s="329"/>
      <c r="O608" s="329"/>
      <c r="P608" s="329" t="str">
        <f t="shared" si="122"/>
        <v/>
      </c>
      <c r="Q608" s="329"/>
      <c r="R608" s="329"/>
      <c r="S608" s="329"/>
      <c r="T608" s="329"/>
      <c r="U608" s="329" t="str">
        <f t="shared" si="123"/>
        <v/>
      </c>
      <c r="V608" s="329"/>
      <c r="W608" s="329"/>
      <c r="X608" s="329"/>
      <c r="Y608" s="371" t="str">
        <f t="shared" si="121"/>
        <v/>
      </c>
      <c r="Z608" s="371"/>
      <c r="AA608" s="371"/>
      <c r="AB608" s="371"/>
      <c r="AC608" s="369" t="str">
        <f>IF(Y608="","",SUM(Y$595:Y608))</f>
        <v/>
      </c>
      <c r="AD608" s="369"/>
      <c r="AE608" s="369"/>
      <c r="AF608" s="370"/>
    </row>
    <row r="609" spans="1:62" s="23" customFormat="1" ht="15.75" customHeight="1" x14ac:dyDescent="0.15">
      <c r="A609" s="115" t="str">
        <f t="shared" si="117"/>
        <v>×</v>
      </c>
      <c r="B609" s="99"/>
      <c r="F609" s="328" t="str">
        <f t="shared" si="118"/>
        <v/>
      </c>
      <c r="G609" s="329"/>
      <c r="H609" s="329"/>
      <c r="I609" s="306">
        <f t="shared" si="119"/>
        <v>0</v>
      </c>
      <c r="J609" s="306"/>
      <c r="K609" s="306"/>
      <c r="L609" s="365" t="str">
        <f t="shared" si="120"/>
        <v/>
      </c>
      <c r="M609" s="329"/>
      <c r="N609" s="329"/>
      <c r="O609" s="329"/>
      <c r="P609" s="329" t="str">
        <f t="shared" si="122"/>
        <v/>
      </c>
      <c r="Q609" s="329"/>
      <c r="R609" s="329"/>
      <c r="S609" s="329"/>
      <c r="T609" s="329"/>
      <c r="U609" s="329" t="str">
        <f t="shared" si="123"/>
        <v/>
      </c>
      <c r="V609" s="329"/>
      <c r="W609" s="329"/>
      <c r="X609" s="329"/>
      <c r="Y609" s="371" t="str">
        <f t="shared" si="121"/>
        <v/>
      </c>
      <c r="Z609" s="371"/>
      <c r="AA609" s="371"/>
      <c r="AB609" s="371"/>
      <c r="AC609" s="369" t="str">
        <f>IF(Y609="","",SUM(Y$595:Y609))</f>
        <v/>
      </c>
      <c r="AD609" s="369"/>
      <c r="AE609" s="369"/>
      <c r="AF609" s="370"/>
    </row>
    <row r="610" spans="1:62" s="23" customFormat="1" ht="15.75" customHeight="1" x14ac:dyDescent="0.15">
      <c r="A610" s="115" t="str">
        <f t="shared" si="117"/>
        <v>×</v>
      </c>
      <c r="B610" s="99"/>
      <c r="F610" s="332" t="str">
        <f t="shared" si="118"/>
        <v/>
      </c>
      <c r="G610" s="333"/>
      <c r="H610" s="333"/>
      <c r="I610" s="319">
        <f t="shared" si="119"/>
        <v>0</v>
      </c>
      <c r="J610" s="319"/>
      <c r="K610" s="319"/>
      <c r="L610" s="573" t="str">
        <f t="shared" si="120"/>
        <v/>
      </c>
      <c r="M610" s="333"/>
      <c r="N610" s="333"/>
      <c r="O610" s="333"/>
      <c r="P610" s="333" t="str">
        <f t="shared" si="122"/>
        <v/>
      </c>
      <c r="Q610" s="333"/>
      <c r="R610" s="333"/>
      <c r="S610" s="333"/>
      <c r="T610" s="333"/>
      <c r="U610" s="333" t="str">
        <f t="shared" si="123"/>
        <v/>
      </c>
      <c r="V610" s="333"/>
      <c r="W610" s="333"/>
      <c r="X610" s="333"/>
      <c r="Y610" s="572" t="str">
        <f t="shared" si="121"/>
        <v/>
      </c>
      <c r="Z610" s="572"/>
      <c r="AA610" s="572"/>
      <c r="AB610" s="572"/>
      <c r="AC610" s="500" t="str">
        <f>IF(Y610="","",SUM(Y$595:Y610))</f>
        <v/>
      </c>
      <c r="AD610" s="500"/>
      <c r="AE610" s="500"/>
      <c r="AF610" s="501"/>
    </row>
    <row r="611" spans="1:62" ht="15.75" customHeight="1" x14ac:dyDescent="0.15">
      <c r="A611" s="115" t="str">
        <f>IF(液状化L2の有無="","","×")</f>
        <v/>
      </c>
      <c r="F611" s="35"/>
      <c r="G611" s="35"/>
      <c r="H611" s="35"/>
      <c r="I611" s="35"/>
      <c r="J611" s="35"/>
      <c r="K611" s="35"/>
      <c r="L611" s="35"/>
      <c r="M611" s="35"/>
      <c r="N611" s="35"/>
      <c r="O611" s="35"/>
      <c r="P611" s="35"/>
      <c r="Q611" s="35"/>
      <c r="R611" s="35"/>
      <c r="S611" s="35"/>
      <c r="T611" s="50" t="s">
        <v>119</v>
      </c>
      <c r="U611" s="35">
        <v>4</v>
      </c>
      <c r="V611" s="438" t="s">
        <v>141</v>
      </c>
      <c r="W611" s="438"/>
      <c r="X611" s="35" t="s">
        <v>25</v>
      </c>
      <c r="Y611" s="499">
        <f>Y586</f>
        <v>17075</v>
      </c>
      <c r="Z611" s="499"/>
      <c r="AA611" s="499"/>
      <c r="AB611" s="499"/>
      <c r="AC611" s="499"/>
      <c r="AD611" s="469" t="s">
        <v>157</v>
      </c>
      <c r="AE611" s="469"/>
      <c r="AF611" s="35" t="s">
        <v>149</v>
      </c>
      <c r="AK611" s="51"/>
      <c r="AL611" s="24"/>
      <c r="AM611" s="24"/>
      <c r="AN611" s="24"/>
      <c r="BG611" s="22"/>
      <c r="BH611" s="22"/>
      <c r="BI611" s="22"/>
      <c r="BJ611" s="22"/>
    </row>
    <row r="612" spans="1:62" ht="15.75" customHeight="1" x14ac:dyDescent="0.15">
      <c r="A612" s="115" t="str">
        <f>IF(液状化L2の有無="","","×")</f>
        <v/>
      </c>
      <c r="F612" s="22"/>
      <c r="T612" s="38"/>
      <c r="Y612" s="52"/>
      <c r="Z612" s="52"/>
      <c r="AA612" s="52"/>
      <c r="AB612" s="52"/>
      <c r="AC612" s="52"/>
      <c r="AD612" s="49"/>
      <c r="AE612" s="49"/>
      <c r="AK612" s="51"/>
      <c r="AL612" s="24"/>
      <c r="AM612" s="24"/>
      <c r="AN612" s="24"/>
      <c r="BG612" s="22"/>
      <c r="BH612" s="22"/>
      <c r="BI612" s="22"/>
      <c r="BJ612" s="22"/>
    </row>
    <row r="613" spans="1:62" ht="15.75" customHeight="1" x14ac:dyDescent="0.15">
      <c r="A613" s="115" t="str">
        <f>IF(液状化L2の有無="","","×")</f>
        <v/>
      </c>
      <c r="F613" s="40" t="s">
        <v>413</v>
      </c>
      <c r="T613" s="38"/>
      <c r="Y613" s="52"/>
      <c r="Z613" s="52"/>
      <c r="AA613" s="52"/>
      <c r="AB613" s="52"/>
      <c r="AC613" s="52"/>
      <c r="AD613" s="49"/>
      <c r="AE613" s="49"/>
      <c r="AK613" s="51"/>
      <c r="AL613" s="24"/>
      <c r="AM613" s="24"/>
      <c r="AN613" s="24"/>
      <c r="BG613" s="22"/>
      <c r="BH613" s="22"/>
      <c r="BI613" s="22"/>
      <c r="BJ613" s="22"/>
    </row>
    <row r="614" spans="1:62" ht="15.75" customHeight="1" x14ac:dyDescent="0.15">
      <c r="A614" s="115" t="str">
        <f>IF(液状化L2の有無="","","×")</f>
        <v/>
      </c>
      <c r="F614" s="266" t="s">
        <v>414</v>
      </c>
      <c r="G614" s="266"/>
      <c r="H614" s="22" t="s">
        <v>415</v>
      </c>
      <c r="I614" s="355">
        <v>7.869999885559082</v>
      </c>
      <c r="J614" s="355"/>
      <c r="K614" s="355"/>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x14ac:dyDescent="0.15">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x14ac:dyDescent="0.15">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9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14" t="s">
        <v>417</v>
      </c>
      <c r="H623" s="361"/>
      <c r="I623" s="361"/>
      <c r="J623" s="361"/>
      <c r="K623" s="361"/>
      <c r="L623" s="361"/>
      <c r="M623" s="361"/>
      <c r="N623" s="361"/>
      <c r="O623" s="361"/>
      <c r="P623" s="361"/>
      <c r="Q623" s="361"/>
      <c r="R623" s="361"/>
      <c r="S623" s="361"/>
      <c r="T623" s="515"/>
      <c r="U623" s="486" t="s">
        <v>418</v>
      </c>
      <c r="V623" s="239"/>
      <c r="W623" s="239"/>
      <c r="X623" s="239"/>
      <c r="Y623" s="239"/>
      <c r="Z623" s="239"/>
      <c r="AA623" s="239"/>
      <c r="AB623" s="239"/>
      <c r="AC623" s="239"/>
      <c r="AD623" s="239"/>
      <c r="AE623" s="239"/>
      <c r="AF623" s="239"/>
      <c r="AG623" s="239"/>
      <c r="AH623" s="290"/>
    </row>
    <row r="624" spans="1:62" s="23" customFormat="1" ht="15.75" customHeight="1" x14ac:dyDescent="0.15">
      <c r="G624" s="350" t="s">
        <v>74</v>
      </c>
      <c r="H624" s="275"/>
      <c r="I624" s="275"/>
      <c r="J624" s="275" t="s">
        <v>182</v>
      </c>
      <c r="K624" s="275"/>
      <c r="L624" s="275"/>
      <c r="M624" s="275"/>
      <c r="N624" s="351" t="s">
        <v>181</v>
      </c>
      <c r="O624" s="352"/>
      <c r="P624" s="352"/>
      <c r="Q624" s="275" t="s">
        <v>548</v>
      </c>
      <c r="R624" s="275"/>
      <c r="S624" s="275"/>
      <c r="T624" s="277"/>
      <c r="U624" s="553" t="s">
        <v>74</v>
      </c>
      <c r="V624" s="275"/>
      <c r="W624" s="275"/>
      <c r="X624" s="275" t="s">
        <v>182</v>
      </c>
      <c r="Y624" s="275"/>
      <c r="Z624" s="275"/>
      <c r="AA624" s="275"/>
      <c r="AB624" s="351" t="s">
        <v>181</v>
      </c>
      <c r="AC624" s="352"/>
      <c r="AD624" s="352"/>
      <c r="AE624" s="275" t="s">
        <v>548</v>
      </c>
      <c r="AF624" s="275"/>
      <c r="AG624" s="275"/>
      <c r="AH624" s="277"/>
    </row>
    <row r="625" spans="1:34" s="23" customFormat="1" ht="15.75" customHeight="1" x14ac:dyDescent="0.15">
      <c r="G625" s="270"/>
      <c r="H625" s="271"/>
      <c r="I625" s="271"/>
      <c r="J625" s="271"/>
      <c r="K625" s="271"/>
      <c r="L625" s="271"/>
      <c r="M625" s="271"/>
      <c r="N625" s="273"/>
      <c r="O625" s="273"/>
      <c r="P625" s="273"/>
      <c r="Q625" s="271"/>
      <c r="R625" s="271"/>
      <c r="S625" s="271"/>
      <c r="T625" s="579"/>
      <c r="U625" s="516"/>
      <c r="V625" s="271"/>
      <c r="W625" s="271"/>
      <c r="X625" s="271"/>
      <c r="Y625" s="271"/>
      <c r="Z625" s="271"/>
      <c r="AA625" s="271"/>
      <c r="AB625" s="273"/>
      <c r="AC625" s="273"/>
      <c r="AD625" s="273"/>
      <c r="AE625" s="271"/>
      <c r="AF625" s="271"/>
      <c r="AG625" s="271"/>
      <c r="AH625" s="579"/>
    </row>
    <row r="626" spans="1:34" s="23" customFormat="1" ht="15.75" customHeight="1" x14ac:dyDescent="0.15">
      <c r="A626" s="109" t="str">
        <f t="shared" ref="A626:A641" si="124">IF(LEN(G626)+LEN(U626)=0,"×","")</f>
        <v/>
      </c>
      <c r="B626" s="99"/>
      <c r="C626" s="22"/>
      <c r="D626" s="22"/>
      <c r="G626" s="278">
        <v>2</v>
      </c>
      <c r="H626" s="244"/>
      <c r="I626" s="244"/>
      <c r="J626" s="576">
        <v>370</v>
      </c>
      <c r="K626" s="576"/>
      <c r="L626" s="576"/>
      <c r="M626" s="576"/>
      <c r="N626" s="279">
        <v>0.33000001311302185</v>
      </c>
      <c r="O626" s="279"/>
      <c r="P626" s="279"/>
      <c r="Q626" s="364">
        <f>IF(J626="","",J626*AE642)</f>
        <v>1743.5839227423353</v>
      </c>
      <c r="R626" s="364"/>
      <c r="S626" s="364"/>
      <c r="T626" s="577"/>
      <c r="U626" s="505">
        <v>2</v>
      </c>
      <c r="V626" s="244"/>
      <c r="W626" s="244"/>
      <c r="X626" s="576">
        <v>370</v>
      </c>
      <c r="Y626" s="576"/>
      <c r="Z626" s="576"/>
      <c r="AA626" s="576"/>
      <c r="AB626" s="279">
        <v>0.33000001311302185</v>
      </c>
      <c r="AC626" s="279"/>
      <c r="AD626" s="279"/>
      <c r="AE626" s="364">
        <f>IF(X626="","",X626*AE642)</f>
        <v>1743.5839227423353</v>
      </c>
      <c r="AF626" s="364"/>
      <c r="AG626" s="364"/>
      <c r="AH626" s="578"/>
    </row>
    <row r="627" spans="1:34" s="23" customFormat="1" ht="15.75" customHeight="1" x14ac:dyDescent="0.15">
      <c r="A627" s="109" t="str">
        <f t="shared" si="124"/>
        <v/>
      </c>
      <c r="B627" s="99"/>
      <c r="C627" s="22"/>
      <c r="D627" s="22"/>
      <c r="G627" s="253">
        <v>3</v>
      </c>
      <c r="H627" s="245"/>
      <c r="I627" s="245"/>
      <c r="J627" s="580">
        <v>0</v>
      </c>
      <c r="K627" s="580"/>
      <c r="L627" s="580"/>
      <c r="M627" s="580"/>
      <c r="N627" s="254">
        <v>1.5</v>
      </c>
      <c r="O627" s="254"/>
      <c r="P627" s="254"/>
      <c r="Q627" s="365">
        <f>IF(J627="","",J627*AE642)</f>
        <v>0</v>
      </c>
      <c r="R627" s="365"/>
      <c r="S627" s="365"/>
      <c r="T627" s="582"/>
      <c r="U627" s="506">
        <v>3</v>
      </c>
      <c r="V627" s="245"/>
      <c r="W627" s="245"/>
      <c r="X627" s="580">
        <v>0</v>
      </c>
      <c r="Y627" s="580"/>
      <c r="Z627" s="580"/>
      <c r="AA627" s="580"/>
      <c r="AB627" s="254">
        <v>1.5</v>
      </c>
      <c r="AC627" s="254"/>
      <c r="AD627" s="254"/>
      <c r="AE627" s="365">
        <f>IF(X627="","",X627*AE642)</f>
        <v>0</v>
      </c>
      <c r="AF627" s="365"/>
      <c r="AG627" s="365"/>
      <c r="AH627" s="574"/>
    </row>
    <row r="628" spans="1:34" s="23" customFormat="1" ht="15.75" customHeight="1" x14ac:dyDescent="0.15">
      <c r="A628" s="109" t="str">
        <f t="shared" si="124"/>
        <v/>
      </c>
      <c r="B628" s="99"/>
      <c r="C628" s="22"/>
      <c r="D628" s="22"/>
      <c r="G628" s="253">
        <v>4</v>
      </c>
      <c r="H628" s="245"/>
      <c r="I628" s="245"/>
      <c r="J628" s="580">
        <v>950</v>
      </c>
      <c r="K628" s="580"/>
      <c r="L628" s="580"/>
      <c r="M628" s="580"/>
      <c r="N628" s="254">
        <v>6.5500001907348633</v>
      </c>
      <c r="O628" s="254"/>
      <c r="P628" s="254"/>
      <c r="Q628" s="365">
        <f>IF(J628="","",J628*AE642)</f>
        <v>4476.7695313654549</v>
      </c>
      <c r="R628" s="365"/>
      <c r="S628" s="365"/>
      <c r="T628" s="582"/>
      <c r="U628" s="506">
        <v>4</v>
      </c>
      <c r="V628" s="245"/>
      <c r="W628" s="245"/>
      <c r="X628" s="580">
        <v>950</v>
      </c>
      <c r="Y628" s="580"/>
      <c r="Z628" s="580"/>
      <c r="AA628" s="580"/>
      <c r="AB628" s="254">
        <v>6.5500001907348633</v>
      </c>
      <c r="AC628" s="254"/>
      <c r="AD628" s="254"/>
      <c r="AE628" s="365">
        <f>IF(X628="","",X628*AE642)</f>
        <v>4476.7695313654549</v>
      </c>
      <c r="AF628" s="365"/>
      <c r="AG628" s="365"/>
      <c r="AH628" s="574"/>
    </row>
    <row r="629" spans="1:34" s="23" customFormat="1" ht="15.75" customHeight="1" x14ac:dyDescent="0.15">
      <c r="A629" s="109" t="str">
        <f t="shared" si="124"/>
        <v/>
      </c>
      <c r="B629" s="99"/>
      <c r="C629" s="22"/>
      <c r="D629" s="22"/>
      <c r="G629" s="253">
        <v>5</v>
      </c>
      <c r="H629" s="245"/>
      <c r="I629" s="245"/>
      <c r="J629" s="580">
        <v>950</v>
      </c>
      <c r="K629" s="580"/>
      <c r="L629" s="580"/>
      <c r="M629" s="580"/>
      <c r="N629" s="254">
        <v>3.4500000476837158</v>
      </c>
      <c r="O629" s="254"/>
      <c r="P629" s="254"/>
      <c r="Q629" s="365">
        <f>IF(J629="","",J629*AE642)</f>
        <v>4476.7695313654549</v>
      </c>
      <c r="R629" s="365"/>
      <c r="S629" s="365"/>
      <c r="T629" s="582"/>
      <c r="U629" s="506">
        <v>5</v>
      </c>
      <c r="V629" s="245"/>
      <c r="W629" s="245"/>
      <c r="X629" s="580">
        <v>950</v>
      </c>
      <c r="Y629" s="580"/>
      <c r="Z629" s="580"/>
      <c r="AA629" s="580"/>
      <c r="AB629" s="254">
        <v>3.4500000476837158</v>
      </c>
      <c r="AC629" s="254"/>
      <c r="AD629" s="254"/>
      <c r="AE629" s="365">
        <f>IF(X629="","",X629*AE642)</f>
        <v>4476.7695313654549</v>
      </c>
      <c r="AF629" s="365"/>
      <c r="AG629" s="365"/>
      <c r="AH629" s="574"/>
    </row>
    <row r="630" spans="1:34" s="23" customFormat="1" ht="15.75" customHeight="1" x14ac:dyDescent="0.15">
      <c r="A630" s="109" t="str">
        <f t="shared" si="124"/>
        <v/>
      </c>
      <c r="B630" s="99"/>
      <c r="C630" s="22"/>
      <c r="D630" s="22"/>
      <c r="G630" s="253">
        <v>6</v>
      </c>
      <c r="H630" s="245"/>
      <c r="I630" s="245"/>
      <c r="J630" s="580">
        <v>950</v>
      </c>
      <c r="K630" s="580"/>
      <c r="L630" s="580"/>
      <c r="M630" s="580"/>
      <c r="N630" s="254">
        <v>2.3499999046325684</v>
      </c>
      <c r="O630" s="254"/>
      <c r="P630" s="254"/>
      <c r="Q630" s="365">
        <f>IF(J630="","",J630*AE642)</f>
        <v>4476.7695313654549</v>
      </c>
      <c r="R630" s="365"/>
      <c r="S630" s="365"/>
      <c r="T630" s="582"/>
      <c r="U630" s="506">
        <v>6</v>
      </c>
      <c r="V630" s="245"/>
      <c r="W630" s="245"/>
      <c r="X630" s="580">
        <v>950</v>
      </c>
      <c r="Y630" s="580"/>
      <c r="Z630" s="580"/>
      <c r="AA630" s="580"/>
      <c r="AB630" s="254">
        <v>2.3499999046325684</v>
      </c>
      <c r="AC630" s="254"/>
      <c r="AD630" s="254"/>
      <c r="AE630" s="365">
        <f>IF(X630="","",X630*AE642)</f>
        <v>4476.7695313654549</v>
      </c>
      <c r="AF630" s="365"/>
      <c r="AG630" s="365"/>
      <c r="AH630" s="574"/>
    </row>
    <row r="631" spans="1:34" s="23" customFormat="1" ht="15.75" customHeight="1" x14ac:dyDescent="0.15">
      <c r="A631" s="109" t="str">
        <f t="shared" si="124"/>
        <v/>
      </c>
      <c r="B631" s="99"/>
      <c r="C631" s="22"/>
      <c r="D631" s="22"/>
      <c r="G631" s="253">
        <v>7</v>
      </c>
      <c r="H631" s="245"/>
      <c r="I631" s="245"/>
      <c r="J631" s="580">
        <v>6250</v>
      </c>
      <c r="K631" s="580"/>
      <c r="L631" s="580"/>
      <c r="M631" s="580"/>
      <c r="N631" s="254">
        <v>8.6000003814697266</v>
      </c>
      <c r="O631" s="254"/>
      <c r="P631" s="254"/>
      <c r="Q631" s="365">
        <f>IF(J631="","",J631*AE642)</f>
        <v>29452.43112740431</v>
      </c>
      <c r="R631" s="365"/>
      <c r="S631" s="365"/>
      <c r="T631" s="582"/>
      <c r="U631" s="506">
        <v>7</v>
      </c>
      <c r="V631" s="245"/>
      <c r="W631" s="245"/>
      <c r="X631" s="580">
        <v>6250</v>
      </c>
      <c r="Y631" s="580"/>
      <c r="Z631" s="580"/>
      <c r="AA631" s="580"/>
      <c r="AB631" s="254">
        <v>8.6000003814697266</v>
      </c>
      <c r="AC631" s="254"/>
      <c r="AD631" s="254"/>
      <c r="AE631" s="365">
        <f>IF(X631="","",X631*AE642)</f>
        <v>29452.43112740431</v>
      </c>
      <c r="AF631" s="365"/>
      <c r="AG631" s="365"/>
      <c r="AH631" s="574"/>
    </row>
    <row r="632" spans="1:34" s="23" customFormat="1" ht="15.75" customHeight="1" x14ac:dyDescent="0.15">
      <c r="A632" s="109" t="str">
        <f t="shared" si="124"/>
        <v/>
      </c>
      <c r="B632" s="99"/>
      <c r="C632" s="22"/>
      <c r="D632" s="22"/>
      <c r="G632" s="253">
        <v>8</v>
      </c>
      <c r="H632" s="245"/>
      <c r="I632" s="245"/>
      <c r="J632" s="580">
        <v>2970</v>
      </c>
      <c r="K632" s="580"/>
      <c r="L632" s="580"/>
      <c r="M632" s="580"/>
      <c r="N632" s="254">
        <v>2.2000000476837158</v>
      </c>
      <c r="O632" s="254"/>
      <c r="P632" s="254"/>
      <c r="Q632" s="365">
        <f>IF(J632="","",J632*AE642)</f>
        <v>13995.795271742529</v>
      </c>
      <c r="R632" s="365"/>
      <c r="S632" s="365"/>
      <c r="T632" s="582"/>
      <c r="U632" s="506">
        <v>8</v>
      </c>
      <c r="V632" s="245"/>
      <c r="W632" s="245"/>
      <c r="X632" s="580">
        <v>2970</v>
      </c>
      <c r="Y632" s="580"/>
      <c r="Z632" s="580"/>
      <c r="AA632" s="580"/>
      <c r="AB632" s="254">
        <v>2.2000000476837158</v>
      </c>
      <c r="AC632" s="254"/>
      <c r="AD632" s="254"/>
      <c r="AE632" s="365">
        <f>IF(X632="","",X632*AE642)</f>
        <v>13995.795271742529</v>
      </c>
      <c r="AF632" s="365"/>
      <c r="AG632" s="365"/>
      <c r="AH632" s="574"/>
    </row>
    <row r="633" spans="1:34" s="23" customFormat="1" ht="15.75" customHeight="1" x14ac:dyDescent="0.15">
      <c r="A633" s="109" t="str">
        <f t="shared" si="124"/>
        <v/>
      </c>
      <c r="B633" s="99"/>
      <c r="C633" s="22"/>
      <c r="D633" s="22"/>
      <c r="G633" s="253">
        <v>9</v>
      </c>
      <c r="H633" s="245"/>
      <c r="I633" s="245"/>
      <c r="J633" s="580">
        <v>4840</v>
      </c>
      <c r="K633" s="580"/>
      <c r="L633" s="580"/>
      <c r="M633" s="580"/>
      <c r="N633" s="254">
        <v>1.5</v>
      </c>
      <c r="O633" s="254"/>
      <c r="P633" s="254"/>
      <c r="Q633" s="365">
        <f>IF(J633="","",J633*AE642)</f>
        <v>22807.962665061899</v>
      </c>
      <c r="R633" s="365"/>
      <c r="S633" s="365"/>
      <c r="T633" s="582"/>
      <c r="U633" s="506">
        <v>9</v>
      </c>
      <c r="V633" s="245"/>
      <c r="W633" s="245"/>
      <c r="X633" s="580">
        <v>4840</v>
      </c>
      <c r="Y633" s="580"/>
      <c r="Z633" s="580"/>
      <c r="AA633" s="580"/>
      <c r="AB633" s="254">
        <v>1.5</v>
      </c>
      <c r="AC633" s="254"/>
      <c r="AD633" s="254"/>
      <c r="AE633" s="365">
        <f>IF(X633="","",X633*AE642)</f>
        <v>22807.962665061899</v>
      </c>
      <c r="AF633" s="365"/>
      <c r="AG633" s="365"/>
      <c r="AH633" s="574"/>
    </row>
    <row r="634" spans="1:34" s="23" customFormat="1" ht="15.75" customHeight="1" x14ac:dyDescent="0.15">
      <c r="A634" s="109" t="str">
        <f t="shared" si="124"/>
        <v/>
      </c>
      <c r="B634" s="99"/>
      <c r="C634" s="22"/>
      <c r="D634" s="22"/>
      <c r="G634" s="253">
        <v>10</v>
      </c>
      <c r="H634" s="245"/>
      <c r="I634" s="245"/>
      <c r="J634" s="580">
        <v>3480</v>
      </c>
      <c r="K634" s="580"/>
      <c r="L634" s="580"/>
      <c r="M634" s="580"/>
      <c r="N634" s="254">
        <v>3.8499999046325684</v>
      </c>
      <c r="O634" s="254"/>
      <c r="P634" s="254"/>
      <c r="Q634" s="365">
        <f>IF(J634="","",J634*AE642)</f>
        <v>16399.11365173872</v>
      </c>
      <c r="R634" s="365"/>
      <c r="S634" s="365"/>
      <c r="T634" s="582"/>
      <c r="U634" s="506">
        <v>10</v>
      </c>
      <c r="V634" s="245"/>
      <c r="W634" s="245"/>
      <c r="X634" s="580">
        <v>3480</v>
      </c>
      <c r="Y634" s="580"/>
      <c r="Z634" s="580"/>
      <c r="AA634" s="580"/>
      <c r="AB634" s="254">
        <v>3.8499999046325684</v>
      </c>
      <c r="AC634" s="254"/>
      <c r="AD634" s="254"/>
      <c r="AE634" s="365">
        <f>IF(X634="","",X634*AE642)</f>
        <v>16399.11365173872</v>
      </c>
      <c r="AF634" s="365"/>
      <c r="AG634" s="365"/>
      <c r="AH634" s="574"/>
    </row>
    <row r="635" spans="1:34" s="23" customFormat="1" ht="15.75" customHeight="1" x14ac:dyDescent="0.15">
      <c r="A635" s="109" t="str">
        <f t="shared" si="124"/>
        <v/>
      </c>
      <c r="B635" s="99"/>
      <c r="C635" s="22"/>
      <c r="D635" s="22"/>
      <c r="G635" s="253">
        <v>11</v>
      </c>
      <c r="H635" s="245"/>
      <c r="I635" s="245"/>
      <c r="J635" s="580">
        <v>4840</v>
      </c>
      <c r="K635" s="580"/>
      <c r="L635" s="580"/>
      <c r="M635" s="580"/>
      <c r="N635" s="254">
        <v>2.4000000953674316</v>
      </c>
      <c r="O635" s="254"/>
      <c r="P635" s="254"/>
      <c r="Q635" s="365">
        <f>IF(J635="","",J635*AE642)</f>
        <v>22807.962665061899</v>
      </c>
      <c r="R635" s="365"/>
      <c r="S635" s="365"/>
      <c r="T635" s="582"/>
      <c r="U635" s="506">
        <v>11</v>
      </c>
      <c r="V635" s="245"/>
      <c r="W635" s="245"/>
      <c r="X635" s="580">
        <v>4840</v>
      </c>
      <c r="Y635" s="580"/>
      <c r="Z635" s="580"/>
      <c r="AA635" s="580"/>
      <c r="AB635" s="254">
        <v>2.4000000953674316</v>
      </c>
      <c r="AC635" s="254"/>
      <c r="AD635" s="254"/>
      <c r="AE635" s="365">
        <f>IF(X635="","",X635*AE642)</f>
        <v>22807.962665061899</v>
      </c>
      <c r="AF635" s="365"/>
      <c r="AG635" s="365"/>
      <c r="AH635" s="574"/>
    </row>
    <row r="636" spans="1:34" s="23" customFormat="1" ht="15.75" customHeight="1" x14ac:dyDescent="0.15">
      <c r="A636" s="109" t="str">
        <f t="shared" si="124"/>
        <v/>
      </c>
      <c r="B636" s="99"/>
      <c r="C636" s="22"/>
      <c r="D636" s="22"/>
      <c r="G636" s="253">
        <v>12</v>
      </c>
      <c r="H636" s="245"/>
      <c r="I636" s="245"/>
      <c r="J636" s="580">
        <v>3280</v>
      </c>
      <c r="K636" s="580"/>
      <c r="L636" s="580"/>
      <c r="M636" s="580"/>
      <c r="N636" s="254">
        <v>1.5199999809265137</v>
      </c>
      <c r="O636" s="254"/>
      <c r="P636" s="254"/>
      <c r="Q636" s="365">
        <f>IF(J636="","",J636*AE642)</f>
        <v>15456.635855661782</v>
      </c>
      <c r="R636" s="365"/>
      <c r="S636" s="365"/>
      <c r="T636" s="582"/>
      <c r="U636" s="506">
        <v>12</v>
      </c>
      <c r="V636" s="245"/>
      <c r="W636" s="245"/>
      <c r="X636" s="580">
        <v>3280</v>
      </c>
      <c r="Y636" s="580"/>
      <c r="Z636" s="580"/>
      <c r="AA636" s="580"/>
      <c r="AB636" s="254">
        <v>2.2699999809265137</v>
      </c>
      <c r="AC636" s="254"/>
      <c r="AD636" s="254"/>
      <c r="AE636" s="365">
        <f>IF(X636="","",X636*AE642)</f>
        <v>15456.635855661782</v>
      </c>
      <c r="AF636" s="365"/>
      <c r="AG636" s="365"/>
      <c r="AH636" s="574"/>
    </row>
    <row r="637" spans="1:34" s="23" customFormat="1" ht="15.75" customHeight="1" x14ac:dyDescent="0.15">
      <c r="A637" s="109" t="str">
        <f t="shared" si="124"/>
        <v/>
      </c>
      <c r="B637" s="99"/>
      <c r="C637" s="22"/>
      <c r="D637" s="22"/>
      <c r="G637" s="253">
        <v>12</v>
      </c>
      <c r="H637" s="245"/>
      <c r="I637" s="245"/>
      <c r="J637" s="580">
        <v>0</v>
      </c>
      <c r="K637" s="580"/>
      <c r="L637" s="580"/>
      <c r="M637" s="580"/>
      <c r="N637" s="254">
        <v>0.75</v>
      </c>
      <c r="O637" s="254"/>
      <c r="P637" s="254"/>
      <c r="Q637" s="365">
        <f>IF(J637="","",J637*AE642)</f>
        <v>0</v>
      </c>
      <c r="R637" s="365"/>
      <c r="S637" s="365"/>
      <c r="T637" s="582"/>
      <c r="U637" s="506"/>
      <c r="V637" s="245"/>
      <c r="W637" s="245"/>
      <c r="X637" s="580"/>
      <c r="Y637" s="580"/>
      <c r="Z637" s="580"/>
      <c r="AA637" s="580"/>
      <c r="AB637" s="254"/>
      <c r="AC637" s="254"/>
      <c r="AD637" s="254"/>
      <c r="AE637" s="365" t="str">
        <f>IF(X637="","",X637*AE642)</f>
        <v/>
      </c>
      <c r="AF637" s="365"/>
      <c r="AG637" s="365"/>
      <c r="AH637" s="574"/>
    </row>
    <row r="638" spans="1:34" s="23" customFormat="1" ht="15.75" customHeight="1" x14ac:dyDescent="0.15">
      <c r="A638" s="109" t="str">
        <f t="shared" si="124"/>
        <v>×</v>
      </c>
      <c r="B638" s="99"/>
      <c r="C638" s="22"/>
      <c r="D638" s="22"/>
      <c r="G638" s="253"/>
      <c r="H638" s="245"/>
      <c r="I638" s="245"/>
      <c r="J638" s="580"/>
      <c r="K638" s="580"/>
      <c r="L638" s="580"/>
      <c r="M638" s="580"/>
      <c r="N638" s="254"/>
      <c r="O638" s="254"/>
      <c r="P638" s="254"/>
      <c r="Q638" s="365" t="str">
        <f>IF(J638="","",J638*AE642)</f>
        <v/>
      </c>
      <c r="R638" s="365"/>
      <c r="S638" s="365"/>
      <c r="T638" s="582"/>
      <c r="U638" s="506"/>
      <c r="V638" s="245"/>
      <c r="W638" s="245"/>
      <c r="X638" s="580"/>
      <c r="Y638" s="580"/>
      <c r="Z638" s="580"/>
      <c r="AA638" s="580"/>
      <c r="AB638" s="254"/>
      <c r="AC638" s="254"/>
      <c r="AD638" s="254"/>
      <c r="AE638" s="365" t="str">
        <f>IF(X638="","",X638*AE642)</f>
        <v/>
      </c>
      <c r="AF638" s="365"/>
      <c r="AG638" s="365"/>
      <c r="AH638" s="574"/>
    </row>
    <row r="639" spans="1:34" s="23" customFormat="1" ht="15.75" customHeight="1" x14ac:dyDescent="0.15">
      <c r="A639" s="109" t="str">
        <f t="shared" si="124"/>
        <v>×</v>
      </c>
      <c r="B639" s="99"/>
      <c r="C639" s="22"/>
      <c r="D639" s="22"/>
      <c r="G639" s="253"/>
      <c r="H639" s="245"/>
      <c r="I639" s="245"/>
      <c r="J639" s="580"/>
      <c r="K639" s="580"/>
      <c r="L639" s="580"/>
      <c r="M639" s="580"/>
      <c r="N639" s="254"/>
      <c r="O639" s="254"/>
      <c r="P639" s="254"/>
      <c r="Q639" s="365" t="str">
        <f>IF(J639="","",J639*AE642)</f>
        <v/>
      </c>
      <c r="R639" s="365"/>
      <c r="S639" s="365"/>
      <c r="T639" s="582"/>
      <c r="U639" s="506"/>
      <c r="V639" s="245"/>
      <c r="W639" s="245"/>
      <c r="X639" s="580"/>
      <c r="Y639" s="580"/>
      <c r="Z639" s="580"/>
      <c r="AA639" s="580"/>
      <c r="AB639" s="254"/>
      <c r="AC639" s="254"/>
      <c r="AD639" s="254"/>
      <c r="AE639" s="365" t="str">
        <f>IF(X639="","",X639*AE642)</f>
        <v/>
      </c>
      <c r="AF639" s="365"/>
      <c r="AG639" s="365"/>
      <c r="AH639" s="574"/>
    </row>
    <row r="640" spans="1:34" s="23" customFormat="1" ht="15.75" customHeight="1" x14ac:dyDescent="0.15">
      <c r="A640" s="109" t="str">
        <f t="shared" si="124"/>
        <v>×</v>
      </c>
      <c r="B640" s="99"/>
      <c r="C640" s="22"/>
      <c r="D640" s="22"/>
      <c r="G640" s="253"/>
      <c r="H640" s="245"/>
      <c r="I640" s="245"/>
      <c r="J640" s="580"/>
      <c r="K640" s="580"/>
      <c r="L640" s="580"/>
      <c r="M640" s="580"/>
      <c r="N640" s="254"/>
      <c r="O640" s="254"/>
      <c r="P640" s="254"/>
      <c r="Q640" s="365" t="str">
        <f>IF(J640="","",J640*AE642)</f>
        <v/>
      </c>
      <c r="R640" s="365"/>
      <c r="S640" s="365"/>
      <c r="T640" s="582"/>
      <c r="U640" s="506"/>
      <c r="V640" s="245"/>
      <c r="W640" s="245"/>
      <c r="X640" s="580"/>
      <c r="Y640" s="580"/>
      <c r="Z640" s="580"/>
      <c r="AA640" s="580"/>
      <c r="AB640" s="254"/>
      <c r="AC640" s="254"/>
      <c r="AD640" s="254"/>
      <c r="AE640" s="365" t="str">
        <f>IF(X640="","",X640*AE642)</f>
        <v/>
      </c>
      <c r="AF640" s="365"/>
      <c r="AG640" s="365"/>
      <c r="AH640" s="574"/>
    </row>
    <row r="641" spans="1:35" s="23" customFormat="1" ht="15.75" customHeight="1" x14ac:dyDescent="0.15">
      <c r="A641" s="109" t="str">
        <f t="shared" si="124"/>
        <v>×</v>
      </c>
      <c r="B641" s="99"/>
      <c r="C641" s="22"/>
      <c r="D641" s="22"/>
      <c r="G641" s="259"/>
      <c r="H641" s="246"/>
      <c r="I641" s="246"/>
      <c r="J641" s="581"/>
      <c r="K641" s="581"/>
      <c r="L641" s="581"/>
      <c r="M641" s="581"/>
      <c r="N641" s="260"/>
      <c r="O641" s="260"/>
      <c r="P641" s="260"/>
      <c r="Q641" s="573" t="str">
        <f>IF(J641="","",J641*AE642)</f>
        <v/>
      </c>
      <c r="R641" s="573"/>
      <c r="S641" s="573"/>
      <c r="T641" s="583"/>
      <c r="U641" s="584"/>
      <c r="V641" s="246"/>
      <c r="W641" s="246"/>
      <c r="X641" s="581"/>
      <c r="Y641" s="581"/>
      <c r="Z641" s="581"/>
      <c r="AA641" s="581"/>
      <c r="AB641" s="260"/>
      <c r="AC641" s="260"/>
      <c r="AD641" s="260"/>
      <c r="AE641" s="573" t="str">
        <f>IF(X641="","",X641*AE642)</f>
        <v/>
      </c>
      <c r="AF641" s="573"/>
      <c r="AG641" s="573"/>
      <c r="AH641" s="575"/>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498">
        <f>PI()*杭先端径</f>
        <v>4.7123889803846897</v>
      </c>
      <c r="AF642" s="498"/>
      <c r="AG642" s="498"/>
      <c r="AH642" s="62" t="s">
        <v>549</v>
      </c>
    </row>
    <row r="643" spans="1:35" s="23" customFormat="1" ht="15.75" customHeight="1" x14ac:dyDescent="0.15">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x14ac:dyDescent="0.15">
      <c r="L644" s="22"/>
      <c r="M644" s="22"/>
      <c r="N644" s="22"/>
      <c r="O644" s="32"/>
      <c r="P644" s="32"/>
      <c r="Q644" s="32"/>
      <c r="R644" s="22"/>
      <c r="S644" s="22"/>
      <c r="T644" s="22"/>
      <c r="U644" s="32"/>
      <c r="V644" s="32"/>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14" t="s">
        <v>417</v>
      </c>
      <c r="H646" s="361"/>
      <c r="I646" s="361"/>
      <c r="J646" s="361"/>
      <c r="K646" s="361"/>
      <c r="L646" s="361"/>
      <c r="M646" s="361"/>
      <c r="N646" s="361"/>
      <c r="O646" s="361"/>
      <c r="P646" s="361"/>
      <c r="Q646" s="361"/>
      <c r="R646" s="361"/>
      <c r="S646" s="361"/>
      <c r="T646" s="515"/>
      <c r="U646" s="486" t="s">
        <v>418</v>
      </c>
      <c r="V646" s="239"/>
      <c r="W646" s="239"/>
      <c r="X646" s="239"/>
      <c r="Y646" s="239"/>
      <c r="Z646" s="239"/>
      <c r="AA646" s="239"/>
      <c r="AB646" s="239"/>
      <c r="AC646" s="239"/>
      <c r="AD646" s="239"/>
      <c r="AE646" s="239"/>
      <c r="AF646" s="239"/>
      <c r="AG646" s="239"/>
      <c r="AH646" s="290"/>
    </row>
    <row r="647" spans="1:35" s="23" customFormat="1" ht="15.75" customHeight="1" x14ac:dyDescent="0.15">
      <c r="G647" s="350" t="s">
        <v>74</v>
      </c>
      <c r="H647" s="275"/>
      <c r="I647" s="275"/>
      <c r="J647" s="275" t="s">
        <v>182</v>
      </c>
      <c r="K647" s="275"/>
      <c r="L647" s="275"/>
      <c r="M647" s="275"/>
      <c r="N647" s="351" t="s">
        <v>181</v>
      </c>
      <c r="O647" s="352"/>
      <c r="P647" s="352"/>
      <c r="Q647" s="275" t="s">
        <v>548</v>
      </c>
      <c r="R647" s="275"/>
      <c r="S647" s="275"/>
      <c r="T647" s="277"/>
      <c r="U647" s="553" t="s">
        <v>74</v>
      </c>
      <c r="V647" s="275"/>
      <c r="W647" s="275"/>
      <c r="X647" s="275" t="s">
        <v>182</v>
      </c>
      <c r="Y647" s="275"/>
      <c r="Z647" s="275"/>
      <c r="AA647" s="275"/>
      <c r="AB647" s="351" t="s">
        <v>181</v>
      </c>
      <c r="AC647" s="352"/>
      <c r="AD647" s="352"/>
      <c r="AE647" s="275" t="s">
        <v>548</v>
      </c>
      <c r="AF647" s="275"/>
      <c r="AG647" s="275"/>
      <c r="AH647" s="277"/>
    </row>
    <row r="648" spans="1:35" s="23" customFormat="1" ht="15.75" customHeight="1" x14ac:dyDescent="0.15">
      <c r="G648" s="270"/>
      <c r="H648" s="271"/>
      <c r="I648" s="271"/>
      <c r="J648" s="271"/>
      <c r="K648" s="271"/>
      <c r="L648" s="271"/>
      <c r="M648" s="271"/>
      <c r="N648" s="273"/>
      <c r="O648" s="273"/>
      <c r="P648" s="273"/>
      <c r="Q648" s="271"/>
      <c r="R648" s="271"/>
      <c r="S648" s="271"/>
      <c r="T648" s="579"/>
      <c r="U648" s="516"/>
      <c r="V648" s="271"/>
      <c r="W648" s="271"/>
      <c r="X648" s="271"/>
      <c r="Y648" s="271"/>
      <c r="Z648" s="271"/>
      <c r="AA648" s="271"/>
      <c r="AB648" s="273"/>
      <c r="AC648" s="273"/>
      <c r="AD648" s="273"/>
      <c r="AE648" s="271"/>
      <c r="AF648" s="271"/>
      <c r="AG648" s="271"/>
      <c r="AH648" s="579"/>
    </row>
    <row r="649" spans="1:35" s="23" customFormat="1" ht="15.75" customHeight="1" x14ac:dyDescent="0.15">
      <c r="A649" s="109" t="str">
        <f t="shared" ref="A649:A664" si="125">IF(LEN(G649)+LEN(U649)=0,"×","")</f>
        <v/>
      </c>
      <c r="B649" s="99"/>
      <c r="C649" s="22"/>
      <c r="D649" s="22"/>
      <c r="G649" s="278">
        <v>2</v>
      </c>
      <c r="H649" s="244"/>
      <c r="I649" s="244"/>
      <c r="J649" s="576">
        <v>740</v>
      </c>
      <c r="K649" s="576"/>
      <c r="L649" s="576"/>
      <c r="M649" s="576"/>
      <c r="N649" s="279">
        <v>0.33000001311302185</v>
      </c>
      <c r="O649" s="279"/>
      <c r="P649" s="279"/>
      <c r="Q649" s="364">
        <f>IF(J649="","",J649*AE665)</f>
        <v>3487.1678454846706</v>
      </c>
      <c r="R649" s="364"/>
      <c r="S649" s="364"/>
      <c r="T649" s="577"/>
      <c r="U649" s="505">
        <v>2</v>
      </c>
      <c r="V649" s="244"/>
      <c r="W649" s="244"/>
      <c r="X649" s="576">
        <v>740</v>
      </c>
      <c r="Y649" s="576"/>
      <c r="Z649" s="576"/>
      <c r="AA649" s="576"/>
      <c r="AB649" s="279">
        <v>0.33000001311302185</v>
      </c>
      <c r="AC649" s="279"/>
      <c r="AD649" s="279"/>
      <c r="AE649" s="364">
        <f>IF(X649="","",X649*AE665)</f>
        <v>3487.1678454846706</v>
      </c>
      <c r="AF649" s="364"/>
      <c r="AG649" s="364"/>
      <c r="AH649" s="578"/>
    </row>
    <row r="650" spans="1:35" s="23" customFormat="1" ht="15.75" customHeight="1" x14ac:dyDescent="0.15">
      <c r="A650" s="109" t="str">
        <f t="shared" si="125"/>
        <v/>
      </c>
      <c r="B650" s="99"/>
      <c r="C650" s="22"/>
      <c r="D650" s="22"/>
      <c r="G650" s="253">
        <v>3</v>
      </c>
      <c r="H650" s="245"/>
      <c r="I650" s="245"/>
      <c r="J650" s="580">
        <v>620</v>
      </c>
      <c r="K650" s="580"/>
      <c r="L650" s="580"/>
      <c r="M650" s="580"/>
      <c r="N650" s="254">
        <v>1.5</v>
      </c>
      <c r="O650" s="254"/>
      <c r="P650" s="254"/>
      <c r="Q650" s="365">
        <f>IF(J650="","",J650*AE665)</f>
        <v>2921.6811678385075</v>
      </c>
      <c r="R650" s="365"/>
      <c r="S650" s="365"/>
      <c r="T650" s="582"/>
      <c r="U650" s="506">
        <v>3</v>
      </c>
      <c r="V650" s="245"/>
      <c r="W650" s="245"/>
      <c r="X650" s="580">
        <v>620</v>
      </c>
      <c r="Y650" s="580"/>
      <c r="Z650" s="580"/>
      <c r="AA650" s="580"/>
      <c r="AB650" s="254">
        <v>1.5</v>
      </c>
      <c r="AC650" s="254"/>
      <c r="AD650" s="254"/>
      <c r="AE650" s="365">
        <f>IF(X650="","",X650*AE665)</f>
        <v>2921.6811678385075</v>
      </c>
      <c r="AF650" s="365"/>
      <c r="AG650" s="365"/>
      <c r="AH650" s="574"/>
    </row>
    <row r="651" spans="1:35" s="23" customFormat="1" ht="15.75" customHeight="1" x14ac:dyDescent="0.15">
      <c r="A651" s="109" t="str">
        <f t="shared" si="125"/>
        <v/>
      </c>
      <c r="B651" s="99"/>
      <c r="C651" s="22"/>
      <c r="D651" s="22"/>
      <c r="G651" s="253">
        <v>4</v>
      </c>
      <c r="H651" s="245"/>
      <c r="I651" s="245"/>
      <c r="J651" s="580">
        <v>1900</v>
      </c>
      <c r="K651" s="580"/>
      <c r="L651" s="580"/>
      <c r="M651" s="580"/>
      <c r="N651" s="254">
        <v>6.5500001907348633</v>
      </c>
      <c r="O651" s="254"/>
      <c r="P651" s="254"/>
      <c r="Q651" s="365">
        <f>IF(J651="","",J651*AE665)</f>
        <v>8953.5390627309098</v>
      </c>
      <c r="R651" s="365"/>
      <c r="S651" s="365"/>
      <c r="T651" s="582"/>
      <c r="U651" s="506">
        <v>4</v>
      </c>
      <c r="V651" s="245"/>
      <c r="W651" s="245"/>
      <c r="X651" s="580">
        <v>1900</v>
      </c>
      <c r="Y651" s="580"/>
      <c r="Z651" s="580"/>
      <c r="AA651" s="580"/>
      <c r="AB651" s="254">
        <v>6.5500001907348633</v>
      </c>
      <c r="AC651" s="254"/>
      <c r="AD651" s="254"/>
      <c r="AE651" s="365">
        <f>IF(X651="","",X651*AE665)</f>
        <v>8953.5390627309098</v>
      </c>
      <c r="AF651" s="365"/>
      <c r="AG651" s="365"/>
      <c r="AH651" s="574"/>
    </row>
    <row r="652" spans="1:35" s="23" customFormat="1" ht="15.75" customHeight="1" x14ac:dyDescent="0.15">
      <c r="A652" s="109" t="str">
        <f t="shared" si="125"/>
        <v/>
      </c>
      <c r="B652" s="99"/>
      <c r="C652" s="22"/>
      <c r="D652" s="22"/>
      <c r="G652" s="253">
        <v>5</v>
      </c>
      <c r="H652" s="245"/>
      <c r="I652" s="245"/>
      <c r="J652" s="580">
        <v>1900</v>
      </c>
      <c r="K652" s="580"/>
      <c r="L652" s="580"/>
      <c r="M652" s="580"/>
      <c r="N652" s="254">
        <v>3.4500000476837158</v>
      </c>
      <c r="O652" s="254"/>
      <c r="P652" s="254"/>
      <c r="Q652" s="365">
        <f>IF(J652="","",J652*AE665)</f>
        <v>8953.5390627309098</v>
      </c>
      <c r="R652" s="365"/>
      <c r="S652" s="365"/>
      <c r="T652" s="582"/>
      <c r="U652" s="506">
        <v>5</v>
      </c>
      <c r="V652" s="245"/>
      <c r="W652" s="245"/>
      <c r="X652" s="580">
        <v>1900</v>
      </c>
      <c r="Y652" s="580"/>
      <c r="Z652" s="580"/>
      <c r="AA652" s="580"/>
      <c r="AB652" s="254">
        <v>3.4500000476837158</v>
      </c>
      <c r="AC652" s="254"/>
      <c r="AD652" s="254"/>
      <c r="AE652" s="365">
        <f>IF(X652="","",X652*AE665)</f>
        <v>8953.5390627309098</v>
      </c>
      <c r="AF652" s="365"/>
      <c r="AG652" s="365"/>
      <c r="AH652" s="574"/>
    </row>
    <row r="653" spans="1:35" s="23" customFormat="1" ht="15.75" customHeight="1" x14ac:dyDescent="0.15">
      <c r="A653" s="109" t="str">
        <f t="shared" si="125"/>
        <v/>
      </c>
      <c r="B653" s="99"/>
      <c r="C653" s="22"/>
      <c r="D653" s="22"/>
      <c r="G653" s="253">
        <v>6</v>
      </c>
      <c r="H653" s="245"/>
      <c r="I653" s="245"/>
      <c r="J653" s="580">
        <v>1900</v>
      </c>
      <c r="K653" s="580"/>
      <c r="L653" s="580"/>
      <c r="M653" s="580"/>
      <c r="N653" s="254">
        <v>2.3499999046325684</v>
      </c>
      <c r="O653" s="254"/>
      <c r="P653" s="254"/>
      <c r="Q653" s="365">
        <f>IF(J653="","",J653*AE665)</f>
        <v>8953.5390627309098</v>
      </c>
      <c r="R653" s="365"/>
      <c r="S653" s="365"/>
      <c r="T653" s="582"/>
      <c r="U653" s="506">
        <v>6</v>
      </c>
      <c r="V653" s="245"/>
      <c r="W653" s="245"/>
      <c r="X653" s="580">
        <v>1900</v>
      </c>
      <c r="Y653" s="580"/>
      <c r="Z653" s="580"/>
      <c r="AA653" s="580"/>
      <c r="AB653" s="254">
        <v>2.3499999046325684</v>
      </c>
      <c r="AC653" s="254"/>
      <c r="AD653" s="254"/>
      <c r="AE653" s="365">
        <f>IF(X653="","",X653*AE665)</f>
        <v>8953.5390627309098</v>
      </c>
      <c r="AF653" s="365"/>
      <c r="AG653" s="365"/>
      <c r="AH653" s="574"/>
    </row>
    <row r="654" spans="1:35" s="23" customFormat="1" ht="15.75" customHeight="1" x14ac:dyDescent="0.15">
      <c r="A654" s="109" t="str">
        <f t="shared" si="125"/>
        <v/>
      </c>
      <c r="B654" s="99"/>
      <c r="C654" s="22"/>
      <c r="D654" s="22"/>
      <c r="G654" s="253">
        <v>7</v>
      </c>
      <c r="H654" s="245"/>
      <c r="I654" s="245"/>
      <c r="J654" s="580">
        <v>12500</v>
      </c>
      <c r="K654" s="580"/>
      <c r="L654" s="580"/>
      <c r="M654" s="580"/>
      <c r="N654" s="254">
        <v>8.6000003814697266</v>
      </c>
      <c r="O654" s="254"/>
      <c r="P654" s="254"/>
      <c r="Q654" s="365">
        <f>IF(J654="","",J654*AE665)</f>
        <v>58904.86225480862</v>
      </c>
      <c r="R654" s="365"/>
      <c r="S654" s="365"/>
      <c r="T654" s="582"/>
      <c r="U654" s="506">
        <v>7</v>
      </c>
      <c r="V654" s="245"/>
      <c r="W654" s="245"/>
      <c r="X654" s="580">
        <v>12500</v>
      </c>
      <c r="Y654" s="580"/>
      <c r="Z654" s="580"/>
      <c r="AA654" s="580"/>
      <c r="AB654" s="254">
        <v>8.6000003814697266</v>
      </c>
      <c r="AC654" s="254"/>
      <c r="AD654" s="254"/>
      <c r="AE654" s="365">
        <f>IF(X654="","",X654*AE665)</f>
        <v>58904.86225480862</v>
      </c>
      <c r="AF654" s="365"/>
      <c r="AG654" s="365"/>
      <c r="AH654" s="574"/>
    </row>
    <row r="655" spans="1:35" s="23" customFormat="1" ht="15.75" customHeight="1" x14ac:dyDescent="0.15">
      <c r="A655" s="109" t="str">
        <f t="shared" si="125"/>
        <v/>
      </c>
      <c r="B655" s="99"/>
      <c r="C655" s="22"/>
      <c r="D655" s="22"/>
      <c r="G655" s="253">
        <v>8</v>
      </c>
      <c r="H655" s="245"/>
      <c r="I655" s="245"/>
      <c r="J655" s="580">
        <v>5940</v>
      </c>
      <c r="K655" s="580"/>
      <c r="L655" s="580"/>
      <c r="M655" s="580"/>
      <c r="N655" s="254">
        <v>2.2000000476837158</v>
      </c>
      <c r="O655" s="254"/>
      <c r="P655" s="254"/>
      <c r="Q655" s="365">
        <f>IF(J655="","",J655*AE665)</f>
        <v>27991.590543485057</v>
      </c>
      <c r="R655" s="365"/>
      <c r="S655" s="365"/>
      <c r="T655" s="582"/>
      <c r="U655" s="506">
        <v>8</v>
      </c>
      <c r="V655" s="245"/>
      <c r="W655" s="245"/>
      <c r="X655" s="580">
        <v>5940</v>
      </c>
      <c r="Y655" s="580"/>
      <c r="Z655" s="580"/>
      <c r="AA655" s="580"/>
      <c r="AB655" s="254">
        <v>2.2000000476837158</v>
      </c>
      <c r="AC655" s="254"/>
      <c r="AD655" s="254"/>
      <c r="AE655" s="365">
        <f>IF(X655="","",X655*AE665)</f>
        <v>27991.590543485057</v>
      </c>
      <c r="AF655" s="365"/>
      <c r="AG655" s="365"/>
      <c r="AH655" s="574"/>
    </row>
    <row r="656" spans="1:35" s="23" customFormat="1" ht="15.75" customHeight="1" x14ac:dyDescent="0.15">
      <c r="A656" s="109" t="str">
        <f t="shared" si="125"/>
        <v/>
      </c>
      <c r="B656" s="99"/>
      <c r="C656" s="22"/>
      <c r="D656" s="22"/>
      <c r="G656" s="253">
        <v>9</v>
      </c>
      <c r="H656" s="245"/>
      <c r="I656" s="245"/>
      <c r="J656" s="580">
        <v>9680</v>
      </c>
      <c r="K656" s="580"/>
      <c r="L656" s="580"/>
      <c r="M656" s="580"/>
      <c r="N656" s="254">
        <v>1.5</v>
      </c>
      <c r="O656" s="254"/>
      <c r="P656" s="254"/>
      <c r="Q656" s="365">
        <f>IF(J656="","",J656*AE665)</f>
        <v>45615.925330123799</v>
      </c>
      <c r="R656" s="365"/>
      <c r="S656" s="365"/>
      <c r="T656" s="582"/>
      <c r="U656" s="506">
        <v>9</v>
      </c>
      <c r="V656" s="245"/>
      <c r="W656" s="245"/>
      <c r="X656" s="580">
        <v>9680</v>
      </c>
      <c r="Y656" s="580"/>
      <c r="Z656" s="580"/>
      <c r="AA656" s="580"/>
      <c r="AB656" s="254">
        <v>1.5</v>
      </c>
      <c r="AC656" s="254"/>
      <c r="AD656" s="254"/>
      <c r="AE656" s="365">
        <f>IF(X656="","",X656*AE665)</f>
        <v>45615.925330123799</v>
      </c>
      <c r="AF656" s="365"/>
      <c r="AG656" s="365"/>
      <c r="AH656" s="574"/>
    </row>
    <row r="657" spans="1:35" s="23" customFormat="1" ht="15.75" customHeight="1" x14ac:dyDescent="0.15">
      <c r="A657" s="109" t="str">
        <f t="shared" si="125"/>
        <v/>
      </c>
      <c r="B657" s="99"/>
      <c r="C657" s="22"/>
      <c r="D657" s="22"/>
      <c r="G657" s="253">
        <v>10</v>
      </c>
      <c r="H657" s="245"/>
      <c r="I657" s="245"/>
      <c r="J657" s="580">
        <v>6960</v>
      </c>
      <c r="K657" s="580"/>
      <c r="L657" s="580"/>
      <c r="M657" s="580"/>
      <c r="N657" s="254">
        <v>3.8499999046325684</v>
      </c>
      <c r="O657" s="254"/>
      <c r="P657" s="254"/>
      <c r="Q657" s="365">
        <f>IF(J657="","",J657*AE665)</f>
        <v>32798.227303477441</v>
      </c>
      <c r="R657" s="365"/>
      <c r="S657" s="365"/>
      <c r="T657" s="582"/>
      <c r="U657" s="506">
        <v>10</v>
      </c>
      <c r="V657" s="245"/>
      <c r="W657" s="245"/>
      <c r="X657" s="580">
        <v>6960</v>
      </c>
      <c r="Y657" s="580"/>
      <c r="Z657" s="580"/>
      <c r="AA657" s="580"/>
      <c r="AB657" s="254">
        <v>3.8499999046325684</v>
      </c>
      <c r="AC657" s="254"/>
      <c r="AD657" s="254"/>
      <c r="AE657" s="365">
        <f>IF(X657="","",X657*AE665)</f>
        <v>32798.227303477441</v>
      </c>
      <c r="AF657" s="365"/>
      <c r="AG657" s="365"/>
      <c r="AH657" s="574"/>
    </row>
    <row r="658" spans="1:35" s="23" customFormat="1" ht="15.75" customHeight="1" x14ac:dyDescent="0.15">
      <c r="A658" s="109" t="str">
        <f t="shared" si="125"/>
        <v/>
      </c>
      <c r="B658" s="99"/>
      <c r="C658" s="22"/>
      <c r="D658" s="22"/>
      <c r="G658" s="253">
        <v>11</v>
      </c>
      <c r="H658" s="245"/>
      <c r="I658" s="245"/>
      <c r="J658" s="580">
        <v>9680</v>
      </c>
      <c r="K658" s="580"/>
      <c r="L658" s="580"/>
      <c r="M658" s="580"/>
      <c r="N658" s="254">
        <v>2.4000000953674316</v>
      </c>
      <c r="O658" s="254"/>
      <c r="P658" s="254"/>
      <c r="Q658" s="365">
        <f>IF(J658="","",J658*AE665)</f>
        <v>45615.925330123799</v>
      </c>
      <c r="R658" s="365"/>
      <c r="S658" s="365"/>
      <c r="T658" s="582"/>
      <c r="U658" s="506">
        <v>11</v>
      </c>
      <c r="V658" s="245"/>
      <c r="W658" s="245"/>
      <c r="X658" s="580">
        <v>9680</v>
      </c>
      <c r="Y658" s="580"/>
      <c r="Z658" s="580"/>
      <c r="AA658" s="580"/>
      <c r="AB658" s="254">
        <v>2.4000000953674316</v>
      </c>
      <c r="AC658" s="254"/>
      <c r="AD658" s="254"/>
      <c r="AE658" s="365">
        <f>IF(X658="","",X658*AE665)</f>
        <v>45615.925330123799</v>
      </c>
      <c r="AF658" s="365"/>
      <c r="AG658" s="365"/>
      <c r="AH658" s="574"/>
    </row>
    <row r="659" spans="1:35" s="23" customFormat="1" ht="15.75" customHeight="1" x14ac:dyDescent="0.15">
      <c r="A659" s="109" t="str">
        <f t="shared" si="125"/>
        <v/>
      </c>
      <c r="B659" s="99"/>
      <c r="C659" s="22"/>
      <c r="D659" s="22"/>
      <c r="G659" s="253">
        <v>12</v>
      </c>
      <c r="H659" s="245"/>
      <c r="I659" s="245"/>
      <c r="J659" s="580">
        <v>6560</v>
      </c>
      <c r="K659" s="580"/>
      <c r="L659" s="580"/>
      <c r="M659" s="580"/>
      <c r="N659" s="254">
        <v>1.5199999809265137</v>
      </c>
      <c r="O659" s="254"/>
      <c r="P659" s="254"/>
      <c r="Q659" s="365">
        <f>IF(J659="","",J659*AE665)</f>
        <v>30913.271711323563</v>
      </c>
      <c r="R659" s="365"/>
      <c r="S659" s="365"/>
      <c r="T659" s="582"/>
      <c r="U659" s="506">
        <v>12</v>
      </c>
      <c r="V659" s="245"/>
      <c r="W659" s="245"/>
      <c r="X659" s="580">
        <v>6560</v>
      </c>
      <c r="Y659" s="580"/>
      <c r="Z659" s="580"/>
      <c r="AA659" s="580"/>
      <c r="AB659" s="254">
        <v>2.2699999809265137</v>
      </c>
      <c r="AC659" s="254"/>
      <c r="AD659" s="254"/>
      <c r="AE659" s="365">
        <f>IF(X659="","",X659*AE665)</f>
        <v>30913.271711323563</v>
      </c>
      <c r="AF659" s="365"/>
      <c r="AG659" s="365"/>
      <c r="AH659" s="574"/>
    </row>
    <row r="660" spans="1:35" s="23" customFormat="1" ht="15.75" customHeight="1" x14ac:dyDescent="0.15">
      <c r="A660" s="109" t="str">
        <f t="shared" si="125"/>
        <v/>
      </c>
      <c r="B660" s="99"/>
      <c r="C660" s="22"/>
      <c r="D660" s="22"/>
      <c r="G660" s="253">
        <v>12</v>
      </c>
      <c r="H660" s="245"/>
      <c r="I660" s="245"/>
      <c r="J660" s="580">
        <v>0</v>
      </c>
      <c r="K660" s="580"/>
      <c r="L660" s="580"/>
      <c r="M660" s="580"/>
      <c r="N660" s="254">
        <v>0.75</v>
      </c>
      <c r="O660" s="254"/>
      <c r="P660" s="254"/>
      <c r="Q660" s="365">
        <f>IF(J660="","",J660*AE665)</f>
        <v>0</v>
      </c>
      <c r="R660" s="365"/>
      <c r="S660" s="365"/>
      <c r="T660" s="582"/>
      <c r="U660" s="506"/>
      <c r="V660" s="245"/>
      <c r="W660" s="245"/>
      <c r="X660" s="580"/>
      <c r="Y660" s="580"/>
      <c r="Z660" s="580"/>
      <c r="AA660" s="580"/>
      <c r="AB660" s="254"/>
      <c r="AC660" s="254"/>
      <c r="AD660" s="254"/>
      <c r="AE660" s="365" t="str">
        <f>IF(X660="","",X660*AE665)</f>
        <v/>
      </c>
      <c r="AF660" s="365"/>
      <c r="AG660" s="365"/>
      <c r="AH660" s="574"/>
    </row>
    <row r="661" spans="1:35" s="23" customFormat="1" ht="15.75" customHeight="1" x14ac:dyDescent="0.15">
      <c r="A661" s="109" t="str">
        <f t="shared" si="125"/>
        <v>×</v>
      </c>
      <c r="B661" s="99"/>
      <c r="C661" s="22"/>
      <c r="D661" s="22"/>
      <c r="G661" s="253"/>
      <c r="H661" s="245"/>
      <c r="I661" s="245"/>
      <c r="J661" s="580"/>
      <c r="K661" s="580"/>
      <c r="L661" s="580"/>
      <c r="M661" s="580"/>
      <c r="N661" s="254"/>
      <c r="O661" s="254"/>
      <c r="P661" s="254"/>
      <c r="Q661" s="365" t="str">
        <f>IF(J661="","",J661*AE665)</f>
        <v/>
      </c>
      <c r="R661" s="365"/>
      <c r="S661" s="365"/>
      <c r="T661" s="582"/>
      <c r="U661" s="506"/>
      <c r="V661" s="245"/>
      <c r="W661" s="245"/>
      <c r="X661" s="580"/>
      <c r="Y661" s="580"/>
      <c r="Z661" s="580"/>
      <c r="AA661" s="580"/>
      <c r="AB661" s="254"/>
      <c r="AC661" s="254"/>
      <c r="AD661" s="254"/>
      <c r="AE661" s="365" t="str">
        <f>IF(X661="","",X661*AE665)</f>
        <v/>
      </c>
      <c r="AF661" s="365"/>
      <c r="AG661" s="365"/>
      <c r="AH661" s="574"/>
    </row>
    <row r="662" spans="1:35" s="23" customFormat="1" ht="15.75" customHeight="1" x14ac:dyDescent="0.15">
      <c r="A662" s="109" t="str">
        <f t="shared" si="125"/>
        <v>×</v>
      </c>
      <c r="B662" s="99"/>
      <c r="C662" s="22"/>
      <c r="D662" s="22"/>
      <c r="G662" s="253"/>
      <c r="H662" s="245"/>
      <c r="I662" s="245"/>
      <c r="J662" s="580"/>
      <c r="K662" s="580"/>
      <c r="L662" s="580"/>
      <c r="M662" s="580"/>
      <c r="N662" s="254"/>
      <c r="O662" s="254"/>
      <c r="P662" s="254"/>
      <c r="Q662" s="365" t="str">
        <f>IF(J662="","",J662*AE665)</f>
        <v/>
      </c>
      <c r="R662" s="365"/>
      <c r="S662" s="365"/>
      <c r="T662" s="582"/>
      <c r="U662" s="506"/>
      <c r="V662" s="245"/>
      <c r="W662" s="245"/>
      <c r="X662" s="580"/>
      <c r="Y662" s="580"/>
      <c r="Z662" s="580"/>
      <c r="AA662" s="580"/>
      <c r="AB662" s="254"/>
      <c r="AC662" s="254"/>
      <c r="AD662" s="254"/>
      <c r="AE662" s="365" t="str">
        <f>IF(X662="","",X662*AE665)</f>
        <v/>
      </c>
      <c r="AF662" s="365"/>
      <c r="AG662" s="365"/>
      <c r="AH662" s="574"/>
    </row>
    <row r="663" spans="1:35" s="23" customFormat="1" ht="15.75" customHeight="1" x14ac:dyDescent="0.15">
      <c r="A663" s="109" t="str">
        <f t="shared" si="125"/>
        <v>×</v>
      </c>
      <c r="B663" s="99"/>
      <c r="C663" s="22"/>
      <c r="D663" s="22"/>
      <c r="G663" s="253"/>
      <c r="H663" s="245"/>
      <c r="I663" s="245"/>
      <c r="J663" s="580"/>
      <c r="K663" s="580"/>
      <c r="L663" s="580"/>
      <c r="M663" s="580"/>
      <c r="N663" s="254"/>
      <c r="O663" s="254"/>
      <c r="P663" s="254"/>
      <c r="Q663" s="365" t="str">
        <f>IF(J663="","",J663*AE665)</f>
        <v/>
      </c>
      <c r="R663" s="365"/>
      <c r="S663" s="365"/>
      <c r="T663" s="582"/>
      <c r="U663" s="506"/>
      <c r="V663" s="245"/>
      <c r="W663" s="245"/>
      <c r="X663" s="580"/>
      <c r="Y663" s="580"/>
      <c r="Z663" s="580"/>
      <c r="AA663" s="580"/>
      <c r="AB663" s="254"/>
      <c r="AC663" s="254"/>
      <c r="AD663" s="254"/>
      <c r="AE663" s="365" t="str">
        <f>IF(X663="","",X663*AE665)</f>
        <v/>
      </c>
      <c r="AF663" s="365"/>
      <c r="AG663" s="365"/>
      <c r="AH663" s="574"/>
    </row>
    <row r="664" spans="1:35" s="23" customFormat="1" ht="15.75" customHeight="1" x14ac:dyDescent="0.15">
      <c r="A664" s="109" t="str">
        <f t="shared" si="125"/>
        <v>×</v>
      </c>
      <c r="B664" s="99"/>
      <c r="C664" s="22"/>
      <c r="D664" s="22"/>
      <c r="G664" s="259"/>
      <c r="H664" s="246"/>
      <c r="I664" s="246"/>
      <c r="J664" s="581"/>
      <c r="K664" s="581"/>
      <c r="L664" s="581"/>
      <c r="M664" s="581"/>
      <c r="N664" s="260"/>
      <c r="O664" s="260"/>
      <c r="P664" s="260"/>
      <c r="Q664" s="573" t="str">
        <f>IF(J664="","",J664*AE665)</f>
        <v/>
      </c>
      <c r="R664" s="573"/>
      <c r="S664" s="573"/>
      <c r="T664" s="583"/>
      <c r="U664" s="584"/>
      <c r="V664" s="246"/>
      <c r="W664" s="246"/>
      <c r="X664" s="581"/>
      <c r="Y664" s="581"/>
      <c r="Z664" s="581"/>
      <c r="AA664" s="581"/>
      <c r="AB664" s="260"/>
      <c r="AC664" s="260"/>
      <c r="AD664" s="260"/>
      <c r="AE664" s="573" t="str">
        <f>IF(X664="","",X664*AE665)</f>
        <v/>
      </c>
      <c r="AF664" s="573"/>
      <c r="AG664" s="573"/>
      <c r="AH664" s="575"/>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498">
        <f>AE642</f>
        <v>4.7123889803846897</v>
      </c>
      <c r="AF665" s="498"/>
      <c r="AG665" s="498"/>
      <c r="AH665" s="62" t="s">
        <v>549</v>
      </c>
    </row>
    <row r="666" spans="1:35" s="23" customFormat="1" ht="15.75" customHeight="1" x14ac:dyDescent="0.15">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x14ac:dyDescent="0.15">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14" t="s">
        <v>417</v>
      </c>
      <c r="H669" s="361"/>
      <c r="I669" s="361"/>
      <c r="J669" s="361"/>
      <c r="K669" s="361"/>
      <c r="L669" s="361"/>
      <c r="M669" s="361"/>
      <c r="N669" s="361"/>
      <c r="O669" s="361"/>
      <c r="P669" s="361"/>
      <c r="Q669" s="361"/>
      <c r="R669" s="361"/>
      <c r="S669" s="361"/>
      <c r="T669" s="515"/>
      <c r="U669" s="486" t="s">
        <v>418</v>
      </c>
      <c r="V669" s="239"/>
      <c r="W669" s="239"/>
      <c r="X669" s="239"/>
      <c r="Y669" s="239"/>
      <c r="Z669" s="239"/>
      <c r="AA669" s="239"/>
      <c r="AB669" s="239"/>
      <c r="AC669" s="239"/>
      <c r="AD669" s="239"/>
      <c r="AE669" s="239"/>
      <c r="AF669" s="239"/>
      <c r="AG669" s="239"/>
      <c r="AH669" s="290"/>
    </row>
    <row r="670" spans="1:35" s="23" customFormat="1" ht="15.75" customHeight="1" x14ac:dyDescent="0.15">
      <c r="G670" s="350" t="s">
        <v>74</v>
      </c>
      <c r="H670" s="275"/>
      <c r="I670" s="275"/>
      <c r="J670" s="275" t="s">
        <v>182</v>
      </c>
      <c r="K670" s="275"/>
      <c r="L670" s="275"/>
      <c r="M670" s="275"/>
      <c r="N670" s="351" t="s">
        <v>181</v>
      </c>
      <c r="O670" s="352"/>
      <c r="P670" s="352"/>
      <c r="Q670" s="275" t="s">
        <v>548</v>
      </c>
      <c r="R670" s="275"/>
      <c r="S670" s="275"/>
      <c r="T670" s="277"/>
      <c r="U670" s="553" t="s">
        <v>74</v>
      </c>
      <c r="V670" s="275"/>
      <c r="W670" s="275"/>
      <c r="X670" s="275" t="s">
        <v>182</v>
      </c>
      <c r="Y670" s="275"/>
      <c r="Z670" s="275"/>
      <c r="AA670" s="275"/>
      <c r="AB670" s="351" t="s">
        <v>181</v>
      </c>
      <c r="AC670" s="352"/>
      <c r="AD670" s="352"/>
      <c r="AE670" s="275" t="s">
        <v>548</v>
      </c>
      <c r="AF670" s="275"/>
      <c r="AG670" s="275"/>
      <c r="AH670" s="277"/>
    </row>
    <row r="671" spans="1:35" s="23" customFormat="1" ht="15.75" customHeight="1" x14ac:dyDescent="0.15">
      <c r="G671" s="270"/>
      <c r="H671" s="271"/>
      <c r="I671" s="271"/>
      <c r="J671" s="271"/>
      <c r="K671" s="271"/>
      <c r="L671" s="271"/>
      <c r="M671" s="271"/>
      <c r="N671" s="273"/>
      <c r="O671" s="273"/>
      <c r="P671" s="273"/>
      <c r="Q671" s="271"/>
      <c r="R671" s="271"/>
      <c r="S671" s="271"/>
      <c r="T671" s="579"/>
      <c r="U671" s="516"/>
      <c r="V671" s="271"/>
      <c r="W671" s="271"/>
      <c r="X671" s="271"/>
      <c r="Y671" s="271"/>
      <c r="Z671" s="271"/>
      <c r="AA671" s="271"/>
      <c r="AB671" s="273"/>
      <c r="AC671" s="273"/>
      <c r="AD671" s="273"/>
      <c r="AE671" s="271"/>
      <c r="AF671" s="271"/>
      <c r="AG671" s="271"/>
      <c r="AH671" s="579"/>
    </row>
    <row r="672" spans="1:35" s="23" customFormat="1" ht="15.75" customHeight="1" x14ac:dyDescent="0.15">
      <c r="A672" s="109" t="str">
        <f t="shared" ref="A672:A687" si="126">IF(LEN(G672)+LEN(U672)=0,"×","")</f>
        <v/>
      </c>
      <c r="B672" s="99"/>
      <c r="C672" s="22"/>
      <c r="D672" s="22"/>
      <c r="G672" s="278">
        <v>2</v>
      </c>
      <c r="H672" s="244"/>
      <c r="I672" s="244"/>
      <c r="J672" s="576">
        <v>0</v>
      </c>
      <c r="K672" s="576"/>
      <c r="L672" s="576"/>
      <c r="M672" s="576"/>
      <c r="N672" s="279">
        <v>0.33000001311302185</v>
      </c>
      <c r="O672" s="279"/>
      <c r="P672" s="279"/>
      <c r="Q672" s="364">
        <f>IF(J672="","",J672*AE688)</f>
        <v>0</v>
      </c>
      <c r="R672" s="364"/>
      <c r="S672" s="364"/>
      <c r="T672" s="577"/>
      <c r="U672" s="505">
        <v>2</v>
      </c>
      <c r="V672" s="244"/>
      <c r="W672" s="244"/>
      <c r="X672" s="576">
        <v>0</v>
      </c>
      <c r="Y672" s="576"/>
      <c r="Z672" s="576"/>
      <c r="AA672" s="576"/>
      <c r="AB672" s="279">
        <v>0.33000001311302185</v>
      </c>
      <c r="AC672" s="279"/>
      <c r="AD672" s="279"/>
      <c r="AE672" s="364">
        <f>IF(X672="","",X672*AE688)</f>
        <v>0</v>
      </c>
      <c r="AF672" s="364"/>
      <c r="AG672" s="364"/>
      <c r="AH672" s="578"/>
    </row>
    <row r="673" spans="1:34" s="23" customFormat="1" ht="15.75" customHeight="1" x14ac:dyDescent="0.15">
      <c r="A673" s="109" t="str">
        <f t="shared" si="126"/>
        <v/>
      </c>
      <c r="B673" s="99"/>
      <c r="C673" s="22"/>
      <c r="D673" s="22"/>
      <c r="G673" s="253">
        <v>3</v>
      </c>
      <c r="H673" s="245"/>
      <c r="I673" s="245"/>
      <c r="J673" s="580">
        <v>0</v>
      </c>
      <c r="K673" s="580"/>
      <c r="L673" s="580"/>
      <c r="M673" s="580"/>
      <c r="N673" s="254">
        <v>1.5</v>
      </c>
      <c r="O673" s="254"/>
      <c r="P673" s="254"/>
      <c r="Q673" s="365">
        <f>IF(J673="","",J673*AE688)</f>
        <v>0</v>
      </c>
      <c r="R673" s="365"/>
      <c r="S673" s="365"/>
      <c r="T673" s="582"/>
      <c r="U673" s="506">
        <v>3</v>
      </c>
      <c r="V673" s="245"/>
      <c r="W673" s="245"/>
      <c r="X673" s="580">
        <v>0</v>
      </c>
      <c r="Y673" s="580"/>
      <c r="Z673" s="580"/>
      <c r="AA673" s="580"/>
      <c r="AB673" s="254">
        <v>1.5</v>
      </c>
      <c r="AC673" s="254"/>
      <c r="AD673" s="254"/>
      <c r="AE673" s="365">
        <f>IF(X673="","",X673*AE688)</f>
        <v>0</v>
      </c>
      <c r="AF673" s="365"/>
      <c r="AG673" s="365"/>
      <c r="AH673" s="574"/>
    </row>
    <row r="674" spans="1:34" s="23" customFormat="1" ht="15.75" customHeight="1" x14ac:dyDescent="0.15">
      <c r="A674" s="109" t="str">
        <f t="shared" si="126"/>
        <v/>
      </c>
      <c r="B674" s="99"/>
      <c r="C674" s="22"/>
      <c r="D674" s="22"/>
      <c r="G674" s="253">
        <v>4</v>
      </c>
      <c r="H674" s="245"/>
      <c r="I674" s="245"/>
      <c r="J674" s="580">
        <v>0</v>
      </c>
      <c r="K674" s="580"/>
      <c r="L674" s="580"/>
      <c r="M674" s="580"/>
      <c r="N674" s="254">
        <v>5.940000057220459</v>
      </c>
      <c r="O674" s="254"/>
      <c r="P674" s="254"/>
      <c r="Q674" s="365">
        <f>IF(J674="","",J674*AE688)</f>
        <v>0</v>
      </c>
      <c r="R674" s="365"/>
      <c r="S674" s="365"/>
      <c r="T674" s="582"/>
      <c r="U674" s="506">
        <v>4</v>
      </c>
      <c r="V674" s="245"/>
      <c r="W674" s="245"/>
      <c r="X674" s="580">
        <v>0</v>
      </c>
      <c r="Y674" s="580"/>
      <c r="Z674" s="580"/>
      <c r="AA674" s="580"/>
      <c r="AB674" s="254">
        <v>5.940000057220459</v>
      </c>
      <c r="AC674" s="254"/>
      <c r="AD674" s="254"/>
      <c r="AE674" s="365">
        <f>IF(X674="","",X674*AE688)</f>
        <v>0</v>
      </c>
      <c r="AF674" s="365"/>
      <c r="AG674" s="365"/>
      <c r="AH674" s="574"/>
    </row>
    <row r="675" spans="1:34" s="23" customFormat="1" ht="15.75" customHeight="1" x14ac:dyDescent="0.15">
      <c r="A675" s="109" t="str">
        <f t="shared" si="126"/>
        <v/>
      </c>
      <c r="B675" s="99"/>
      <c r="C675" s="22"/>
      <c r="D675" s="22"/>
      <c r="G675" s="253">
        <v>4</v>
      </c>
      <c r="H675" s="245"/>
      <c r="I675" s="245"/>
      <c r="J675" s="580">
        <v>1900</v>
      </c>
      <c r="K675" s="580"/>
      <c r="L675" s="580"/>
      <c r="M675" s="580"/>
      <c r="N675" s="254">
        <v>0.6100001335144043</v>
      </c>
      <c r="O675" s="254"/>
      <c r="P675" s="254"/>
      <c r="Q675" s="365">
        <f>IF(J675="","",J675*AE688)</f>
        <v>8953.5390627309098</v>
      </c>
      <c r="R675" s="365"/>
      <c r="S675" s="365"/>
      <c r="T675" s="582"/>
      <c r="U675" s="506">
        <v>4</v>
      </c>
      <c r="V675" s="245"/>
      <c r="W675" s="245"/>
      <c r="X675" s="580">
        <v>1900</v>
      </c>
      <c r="Y675" s="580"/>
      <c r="Z675" s="580"/>
      <c r="AA675" s="580"/>
      <c r="AB675" s="254">
        <v>0.6100001335144043</v>
      </c>
      <c r="AC675" s="254"/>
      <c r="AD675" s="254"/>
      <c r="AE675" s="365">
        <f>IF(X675="","",X675*AE688)</f>
        <v>8953.5390627309098</v>
      </c>
      <c r="AF675" s="365"/>
      <c r="AG675" s="365"/>
      <c r="AH675" s="574"/>
    </row>
    <row r="676" spans="1:34" s="23" customFormat="1" ht="15.75" customHeight="1" x14ac:dyDescent="0.15">
      <c r="A676" s="109" t="str">
        <f t="shared" si="126"/>
        <v/>
      </c>
      <c r="B676" s="99"/>
      <c r="C676" s="22"/>
      <c r="D676" s="22"/>
      <c r="G676" s="253">
        <v>5</v>
      </c>
      <c r="H676" s="245"/>
      <c r="I676" s="245"/>
      <c r="J676" s="580">
        <v>1900</v>
      </c>
      <c r="K676" s="580"/>
      <c r="L676" s="580"/>
      <c r="M676" s="580"/>
      <c r="N676" s="254">
        <v>3.4500000476837158</v>
      </c>
      <c r="O676" s="254"/>
      <c r="P676" s="254"/>
      <c r="Q676" s="365">
        <f>IF(J676="","",J676*AE688)</f>
        <v>8953.5390627309098</v>
      </c>
      <c r="R676" s="365"/>
      <c r="S676" s="365"/>
      <c r="T676" s="582"/>
      <c r="U676" s="506">
        <v>5</v>
      </c>
      <c r="V676" s="245"/>
      <c r="W676" s="245"/>
      <c r="X676" s="580">
        <v>1900</v>
      </c>
      <c r="Y676" s="580"/>
      <c r="Z676" s="580"/>
      <c r="AA676" s="580"/>
      <c r="AB676" s="254">
        <v>3.4500000476837158</v>
      </c>
      <c r="AC676" s="254"/>
      <c r="AD676" s="254"/>
      <c r="AE676" s="365">
        <f>IF(X676="","",X676*AE688)</f>
        <v>8953.5390627309098</v>
      </c>
      <c r="AF676" s="365"/>
      <c r="AG676" s="365"/>
      <c r="AH676" s="574"/>
    </row>
    <row r="677" spans="1:34" s="23" customFormat="1" ht="15.75" customHeight="1" x14ac:dyDescent="0.15">
      <c r="A677" s="109" t="str">
        <f t="shared" si="126"/>
        <v/>
      </c>
      <c r="B677" s="99"/>
      <c r="C677" s="22"/>
      <c r="D677" s="22"/>
      <c r="G677" s="253">
        <v>6</v>
      </c>
      <c r="H677" s="245"/>
      <c r="I677" s="245"/>
      <c r="J677" s="580">
        <v>1900</v>
      </c>
      <c r="K677" s="580"/>
      <c r="L677" s="580"/>
      <c r="M677" s="580"/>
      <c r="N677" s="254">
        <v>2.3499999046325684</v>
      </c>
      <c r="O677" s="254"/>
      <c r="P677" s="254"/>
      <c r="Q677" s="365">
        <f>IF(J677="","",J677*AE688)</f>
        <v>8953.5390627309098</v>
      </c>
      <c r="R677" s="365"/>
      <c r="S677" s="365"/>
      <c r="T677" s="582"/>
      <c r="U677" s="506">
        <v>6</v>
      </c>
      <c r="V677" s="245"/>
      <c r="W677" s="245"/>
      <c r="X677" s="580">
        <v>1900</v>
      </c>
      <c r="Y677" s="580"/>
      <c r="Z677" s="580"/>
      <c r="AA677" s="580"/>
      <c r="AB677" s="254">
        <v>2.3499999046325684</v>
      </c>
      <c r="AC677" s="254"/>
      <c r="AD677" s="254"/>
      <c r="AE677" s="365">
        <f>IF(X677="","",X677*AE688)</f>
        <v>8953.5390627309098</v>
      </c>
      <c r="AF677" s="365"/>
      <c r="AG677" s="365"/>
      <c r="AH677" s="574"/>
    </row>
    <row r="678" spans="1:34" s="23" customFormat="1" ht="15.75" customHeight="1" x14ac:dyDescent="0.15">
      <c r="A678" s="109" t="str">
        <f t="shared" si="126"/>
        <v/>
      </c>
      <c r="B678" s="99"/>
      <c r="C678" s="22"/>
      <c r="D678" s="22"/>
      <c r="G678" s="253">
        <v>7</v>
      </c>
      <c r="H678" s="245"/>
      <c r="I678" s="245"/>
      <c r="J678" s="580">
        <v>12500</v>
      </c>
      <c r="K678" s="580"/>
      <c r="L678" s="580"/>
      <c r="M678" s="580"/>
      <c r="N678" s="254">
        <v>8.6000003814697266</v>
      </c>
      <c r="O678" s="254"/>
      <c r="P678" s="254"/>
      <c r="Q678" s="365">
        <f>IF(J678="","",J678*AE688)</f>
        <v>58904.86225480862</v>
      </c>
      <c r="R678" s="365"/>
      <c r="S678" s="365"/>
      <c r="T678" s="582"/>
      <c r="U678" s="506">
        <v>7</v>
      </c>
      <c r="V678" s="245"/>
      <c r="W678" s="245"/>
      <c r="X678" s="580">
        <v>12500</v>
      </c>
      <c r="Y678" s="580"/>
      <c r="Z678" s="580"/>
      <c r="AA678" s="580"/>
      <c r="AB678" s="254">
        <v>8.6000003814697266</v>
      </c>
      <c r="AC678" s="254"/>
      <c r="AD678" s="254"/>
      <c r="AE678" s="365">
        <f>IF(X678="","",X678*AE688)</f>
        <v>58904.86225480862</v>
      </c>
      <c r="AF678" s="365"/>
      <c r="AG678" s="365"/>
      <c r="AH678" s="574"/>
    </row>
    <row r="679" spans="1:34" s="23" customFormat="1" ht="15.75" customHeight="1" x14ac:dyDescent="0.15">
      <c r="A679" s="109" t="str">
        <f t="shared" si="126"/>
        <v/>
      </c>
      <c r="B679" s="99"/>
      <c r="C679" s="22"/>
      <c r="D679" s="22"/>
      <c r="G679" s="253">
        <v>8</v>
      </c>
      <c r="H679" s="245"/>
      <c r="I679" s="245"/>
      <c r="J679" s="580">
        <v>5940</v>
      </c>
      <c r="K679" s="580"/>
      <c r="L679" s="580"/>
      <c r="M679" s="580"/>
      <c r="N679" s="254">
        <v>2.2000000476837158</v>
      </c>
      <c r="O679" s="254"/>
      <c r="P679" s="254"/>
      <c r="Q679" s="365">
        <f>IF(J679="","",J679*AE688)</f>
        <v>27991.590543485057</v>
      </c>
      <c r="R679" s="365"/>
      <c r="S679" s="365"/>
      <c r="T679" s="582"/>
      <c r="U679" s="506">
        <v>8</v>
      </c>
      <c r="V679" s="245"/>
      <c r="W679" s="245"/>
      <c r="X679" s="580">
        <v>5940</v>
      </c>
      <c r="Y679" s="580"/>
      <c r="Z679" s="580"/>
      <c r="AA679" s="580"/>
      <c r="AB679" s="254">
        <v>2.2000000476837158</v>
      </c>
      <c r="AC679" s="254"/>
      <c r="AD679" s="254"/>
      <c r="AE679" s="365">
        <f>IF(X679="","",X679*AE688)</f>
        <v>27991.590543485057</v>
      </c>
      <c r="AF679" s="365"/>
      <c r="AG679" s="365"/>
      <c r="AH679" s="574"/>
    </row>
    <row r="680" spans="1:34" s="23" customFormat="1" ht="15.75" customHeight="1" x14ac:dyDescent="0.15">
      <c r="A680" s="109" t="str">
        <f t="shared" si="126"/>
        <v/>
      </c>
      <c r="B680" s="99"/>
      <c r="C680" s="22"/>
      <c r="D680" s="22"/>
      <c r="G680" s="253">
        <v>9</v>
      </c>
      <c r="H680" s="245"/>
      <c r="I680" s="245"/>
      <c r="J680" s="580">
        <v>9680</v>
      </c>
      <c r="K680" s="580"/>
      <c r="L680" s="580"/>
      <c r="M680" s="580"/>
      <c r="N680" s="254">
        <v>1.5</v>
      </c>
      <c r="O680" s="254"/>
      <c r="P680" s="254"/>
      <c r="Q680" s="365">
        <f>IF(J680="","",J680*AE688)</f>
        <v>45615.925330123799</v>
      </c>
      <c r="R680" s="365"/>
      <c r="S680" s="365"/>
      <c r="T680" s="582"/>
      <c r="U680" s="506">
        <v>9</v>
      </c>
      <c r="V680" s="245"/>
      <c r="W680" s="245"/>
      <c r="X680" s="580">
        <v>9680</v>
      </c>
      <c r="Y680" s="580"/>
      <c r="Z680" s="580"/>
      <c r="AA680" s="580"/>
      <c r="AB680" s="254">
        <v>1.5</v>
      </c>
      <c r="AC680" s="254"/>
      <c r="AD680" s="254"/>
      <c r="AE680" s="365">
        <f>IF(X680="","",X680*AE688)</f>
        <v>45615.925330123799</v>
      </c>
      <c r="AF680" s="365"/>
      <c r="AG680" s="365"/>
      <c r="AH680" s="574"/>
    </row>
    <row r="681" spans="1:34" s="23" customFormat="1" ht="15.75" customHeight="1" x14ac:dyDescent="0.15">
      <c r="A681" s="109" t="str">
        <f t="shared" si="126"/>
        <v/>
      </c>
      <c r="B681" s="99"/>
      <c r="C681" s="22"/>
      <c r="D681" s="22"/>
      <c r="G681" s="253">
        <v>10</v>
      </c>
      <c r="H681" s="245"/>
      <c r="I681" s="245"/>
      <c r="J681" s="580">
        <v>6960</v>
      </c>
      <c r="K681" s="580"/>
      <c r="L681" s="580"/>
      <c r="M681" s="580"/>
      <c r="N681" s="254">
        <v>3.8499999046325684</v>
      </c>
      <c r="O681" s="254"/>
      <c r="P681" s="254"/>
      <c r="Q681" s="365">
        <f>IF(J681="","",J681*AE688)</f>
        <v>32798.227303477441</v>
      </c>
      <c r="R681" s="365"/>
      <c r="S681" s="365"/>
      <c r="T681" s="582"/>
      <c r="U681" s="506">
        <v>10</v>
      </c>
      <c r="V681" s="245"/>
      <c r="W681" s="245"/>
      <c r="X681" s="580">
        <v>6960</v>
      </c>
      <c r="Y681" s="580"/>
      <c r="Z681" s="580"/>
      <c r="AA681" s="580"/>
      <c r="AB681" s="254">
        <v>3.8499999046325684</v>
      </c>
      <c r="AC681" s="254"/>
      <c r="AD681" s="254"/>
      <c r="AE681" s="365">
        <f>IF(X681="","",X681*AE688)</f>
        <v>32798.227303477441</v>
      </c>
      <c r="AF681" s="365"/>
      <c r="AG681" s="365"/>
      <c r="AH681" s="574"/>
    </row>
    <row r="682" spans="1:34" s="23" customFormat="1" ht="15.75" customHeight="1" x14ac:dyDescent="0.15">
      <c r="A682" s="109" t="str">
        <f t="shared" si="126"/>
        <v/>
      </c>
      <c r="B682" s="99"/>
      <c r="C682" s="22"/>
      <c r="D682" s="22"/>
      <c r="G682" s="253">
        <v>11</v>
      </c>
      <c r="H682" s="245"/>
      <c r="I682" s="245"/>
      <c r="J682" s="580">
        <v>9680</v>
      </c>
      <c r="K682" s="580"/>
      <c r="L682" s="580"/>
      <c r="M682" s="580"/>
      <c r="N682" s="254">
        <v>2.4000000953674316</v>
      </c>
      <c r="O682" s="254"/>
      <c r="P682" s="254"/>
      <c r="Q682" s="365">
        <f>IF(J682="","",J682*AE688)</f>
        <v>45615.925330123799</v>
      </c>
      <c r="R682" s="365"/>
      <c r="S682" s="365"/>
      <c r="T682" s="582"/>
      <c r="U682" s="506">
        <v>11</v>
      </c>
      <c r="V682" s="245"/>
      <c r="W682" s="245"/>
      <c r="X682" s="580">
        <v>9680</v>
      </c>
      <c r="Y682" s="580"/>
      <c r="Z682" s="580"/>
      <c r="AA682" s="580"/>
      <c r="AB682" s="254">
        <v>2.4000000953674316</v>
      </c>
      <c r="AC682" s="254"/>
      <c r="AD682" s="254"/>
      <c r="AE682" s="365">
        <f>IF(X682="","",X682*AE688)</f>
        <v>45615.925330123799</v>
      </c>
      <c r="AF682" s="365"/>
      <c r="AG682" s="365"/>
      <c r="AH682" s="574"/>
    </row>
    <row r="683" spans="1:34" s="23" customFormat="1" ht="15.75" customHeight="1" x14ac:dyDescent="0.15">
      <c r="A683" s="109" t="str">
        <f t="shared" si="126"/>
        <v/>
      </c>
      <c r="B683" s="99"/>
      <c r="C683" s="22"/>
      <c r="D683" s="22"/>
      <c r="G683" s="253">
        <v>12</v>
      </c>
      <c r="H683" s="245"/>
      <c r="I683" s="245"/>
      <c r="J683" s="580">
        <v>6560</v>
      </c>
      <c r="K683" s="580"/>
      <c r="L683" s="580"/>
      <c r="M683" s="580"/>
      <c r="N683" s="254">
        <v>1.5199999809265137</v>
      </c>
      <c r="O683" s="254"/>
      <c r="P683" s="254"/>
      <c r="Q683" s="365">
        <f>IF(J683="","",J683*AE688)</f>
        <v>30913.271711323563</v>
      </c>
      <c r="R683" s="365"/>
      <c r="S683" s="365"/>
      <c r="T683" s="582"/>
      <c r="U683" s="506">
        <v>12</v>
      </c>
      <c r="V683" s="245"/>
      <c r="W683" s="245"/>
      <c r="X683" s="580">
        <v>6560</v>
      </c>
      <c r="Y683" s="580"/>
      <c r="Z683" s="580"/>
      <c r="AA683" s="580"/>
      <c r="AB683" s="254">
        <v>2.2699999809265137</v>
      </c>
      <c r="AC683" s="254"/>
      <c r="AD683" s="254"/>
      <c r="AE683" s="365">
        <f>IF(X683="","",X683*AE688)</f>
        <v>30913.271711323563</v>
      </c>
      <c r="AF683" s="365"/>
      <c r="AG683" s="365"/>
      <c r="AH683" s="574"/>
    </row>
    <row r="684" spans="1:34" s="23" customFormat="1" ht="15.75" customHeight="1" x14ac:dyDescent="0.15">
      <c r="A684" s="109" t="str">
        <f t="shared" si="126"/>
        <v/>
      </c>
      <c r="B684" s="99"/>
      <c r="C684" s="22"/>
      <c r="D684" s="22"/>
      <c r="G684" s="253">
        <v>12</v>
      </c>
      <c r="H684" s="245"/>
      <c r="I684" s="245"/>
      <c r="J684" s="580">
        <v>0</v>
      </c>
      <c r="K684" s="580"/>
      <c r="L684" s="580"/>
      <c r="M684" s="580"/>
      <c r="N684" s="254">
        <v>0.75</v>
      </c>
      <c r="O684" s="254"/>
      <c r="P684" s="254"/>
      <c r="Q684" s="365">
        <f>IF(J684="","",J684*AE688)</f>
        <v>0</v>
      </c>
      <c r="R684" s="365"/>
      <c r="S684" s="365"/>
      <c r="T684" s="582"/>
      <c r="U684" s="506"/>
      <c r="V684" s="245"/>
      <c r="W684" s="245"/>
      <c r="X684" s="580"/>
      <c r="Y684" s="580"/>
      <c r="Z684" s="580"/>
      <c r="AA684" s="580"/>
      <c r="AB684" s="254"/>
      <c r="AC684" s="254"/>
      <c r="AD684" s="254"/>
      <c r="AE684" s="365" t="str">
        <f>IF(X684="","",X684*AE688)</f>
        <v/>
      </c>
      <c r="AF684" s="365"/>
      <c r="AG684" s="365"/>
      <c r="AH684" s="574"/>
    </row>
    <row r="685" spans="1:34" s="23" customFormat="1" ht="15.75" customHeight="1" x14ac:dyDescent="0.15">
      <c r="A685" s="109" t="str">
        <f t="shared" si="126"/>
        <v>×</v>
      </c>
      <c r="B685" s="99"/>
      <c r="C685" s="22"/>
      <c r="D685" s="22"/>
      <c r="G685" s="253"/>
      <c r="H685" s="245"/>
      <c r="I685" s="245"/>
      <c r="J685" s="580"/>
      <c r="K685" s="580"/>
      <c r="L685" s="580"/>
      <c r="M685" s="580"/>
      <c r="N685" s="254"/>
      <c r="O685" s="254"/>
      <c r="P685" s="254"/>
      <c r="Q685" s="365" t="str">
        <f>IF(J685="","",J685*AE688)</f>
        <v/>
      </c>
      <c r="R685" s="365"/>
      <c r="S685" s="365"/>
      <c r="T685" s="582"/>
      <c r="U685" s="506"/>
      <c r="V685" s="245"/>
      <c r="W685" s="245"/>
      <c r="X685" s="580"/>
      <c r="Y685" s="580"/>
      <c r="Z685" s="580"/>
      <c r="AA685" s="580"/>
      <c r="AB685" s="254"/>
      <c r="AC685" s="254"/>
      <c r="AD685" s="254"/>
      <c r="AE685" s="365" t="str">
        <f>IF(X685="","",X685*AE688)</f>
        <v/>
      </c>
      <c r="AF685" s="365"/>
      <c r="AG685" s="365"/>
      <c r="AH685" s="574"/>
    </row>
    <row r="686" spans="1:34" s="23" customFormat="1" ht="15.75" customHeight="1" x14ac:dyDescent="0.15">
      <c r="A686" s="109" t="str">
        <f t="shared" si="126"/>
        <v>×</v>
      </c>
      <c r="B686" s="99"/>
      <c r="C686" s="22"/>
      <c r="D686" s="22"/>
      <c r="G686" s="253"/>
      <c r="H686" s="245"/>
      <c r="I686" s="245"/>
      <c r="J686" s="580"/>
      <c r="K686" s="580"/>
      <c r="L686" s="580"/>
      <c r="M686" s="580"/>
      <c r="N686" s="254"/>
      <c r="O686" s="254"/>
      <c r="P686" s="254"/>
      <c r="Q686" s="365" t="str">
        <f>IF(J686="","",J686*AE688)</f>
        <v/>
      </c>
      <c r="R686" s="365"/>
      <c r="S686" s="365"/>
      <c r="T686" s="582"/>
      <c r="U686" s="506"/>
      <c r="V686" s="245"/>
      <c r="W686" s="245"/>
      <c r="X686" s="580"/>
      <c r="Y686" s="580"/>
      <c r="Z686" s="580"/>
      <c r="AA686" s="580"/>
      <c r="AB686" s="254"/>
      <c r="AC686" s="254"/>
      <c r="AD686" s="254"/>
      <c r="AE686" s="365" t="str">
        <f>IF(X686="","",X686*AE688)</f>
        <v/>
      </c>
      <c r="AF686" s="365"/>
      <c r="AG686" s="365"/>
      <c r="AH686" s="574"/>
    </row>
    <row r="687" spans="1:34" s="23" customFormat="1" ht="15.75" customHeight="1" x14ac:dyDescent="0.15">
      <c r="A687" s="109" t="str">
        <f t="shared" si="126"/>
        <v>×</v>
      </c>
      <c r="B687" s="99"/>
      <c r="C687" s="22"/>
      <c r="D687" s="22"/>
      <c r="G687" s="259"/>
      <c r="H687" s="246"/>
      <c r="I687" s="246"/>
      <c r="J687" s="581"/>
      <c r="K687" s="581"/>
      <c r="L687" s="581"/>
      <c r="M687" s="581"/>
      <c r="N687" s="260"/>
      <c r="O687" s="260"/>
      <c r="P687" s="260"/>
      <c r="Q687" s="573" t="str">
        <f>IF(J687="","",J687*AE688)</f>
        <v/>
      </c>
      <c r="R687" s="573"/>
      <c r="S687" s="573"/>
      <c r="T687" s="583"/>
      <c r="U687" s="584"/>
      <c r="V687" s="246"/>
      <c r="W687" s="246"/>
      <c r="X687" s="581"/>
      <c r="Y687" s="581"/>
      <c r="Z687" s="581"/>
      <c r="AA687" s="581"/>
      <c r="AB687" s="260"/>
      <c r="AC687" s="260"/>
      <c r="AD687" s="260"/>
      <c r="AE687" s="573" t="str">
        <f>IF(X687="","",X687*AE688)</f>
        <v/>
      </c>
      <c r="AF687" s="573"/>
      <c r="AG687" s="573"/>
      <c r="AH687" s="575"/>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498">
        <f>AE665</f>
        <v>4.7123889803846897</v>
      </c>
      <c r="AF688" s="498"/>
      <c r="AG688" s="498"/>
      <c r="AH688" s="62" t="s">
        <v>549</v>
      </c>
    </row>
    <row r="689" spans="1:62" s="23" customFormat="1" ht="15.75" customHeight="1" x14ac:dyDescent="0.15">
      <c r="A689" s="116" t="str">
        <f t="shared" ref="A689:A694" si="127">IF(液状化L1の有無="","","×")</f>
        <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customHeight="1" x14ac:dyDescent="0.15">
      <c r="A690" s="116" t="str">
        <f t="shared" si="127"/>
        <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customHeight="1" x14ac:dyDescent="0.15">
      <c r="A691" s="116" t="str">
        <f t="shared" si="127"/>
        <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7"/>
        <v/>
      </c>
      <c r="B692" s="99"/>
      <c r="C692" s="22"/>
      <c r="D692" s="22"/>
      <c r="G692" s="514" t="s">
        <v>417</v>
      </c>
      <c r="H692" s="361"/>
      <c r="I692" s="361"/>
      <c r="J692" s="361"/>
      <c r="K692" s="361"/>
      <c r="L692" s="361"/>
      <c r="M692" s="361"/>
      <c r="N692" s="361"/>
      <c r="O692" s="361"/>
      <c r="P692" s="361"/>
      <c r="Q692" s="361"/>
      <c r="R692" s="361"/>
      <c r="S692" s="361"/>
      <c r="T692" s="515"/>
      <c r="U692" s="486" t="s">
        <v>418</v>
      </c>
      <c r="V692" s="239"/>
      <c r="W692" s="239"/>
      <c r="X692" s="239"/>
      <c r="Y692" s="239"/>
      <c r="Z692" s="239"/>
      <c r="AA692" s="239"/>
      <c r="AB692" s="239"/>
      <c r="AC692" s="239"/>
      <c r="AD692" s="239"/>
      <c r="AE692" s="239"/>
      <c r="AF692" s="239"/>
      <c r="AG692" s="239"/>
      <c r="AH692" s="290"/>
    </row>
    <row r="693" spans="1:62" s="23" customFormat="1" ht="15.75" customHeight="1" x14ac:dyDescent="0.15">
      <c r="A693" s="116" t="str">
        <f t="shared" si="127"/>
        <v/>
      </c>
      <c r="B693" s="99"/>
      <c r="C693" s="22"/>
      <c r="D693" s="22"/>
      <c r="G693" s="350" t="s">
        <v>74</v>
      </c>
      <c r="H693" s="275"/>
      <c r="I693" s="275"/>
      <c r="J693" s="275" t="s">
        <v>182</v>
      </c>
      <c r="K693" s="275"/>
      <c r="L693" s="275"/>
      <c r="M693" s="275"/>
      <c r="N693" s="351" t="s">
        <v>181</v>
      </c>
      <c r="O693" s="352"/>
      <c r="P693" s="352"/>
      <c r="Q693" s="275" t="s">
        <v>548</v>
      </c>
      <c r="R693" s="275"/>
      <c r="S693" s="275"/>
      <c r="T693" s="277"/>
      <c r="U693" s="553" t="s">
        <v>74</v>
      </c>
      <c r="V693" s="275"/>
      <c r="W693" s="275"/>
      <c r="X693" s="275" t="s">
        <v>182</v>
      </c>
      <c r="Y693" s="275"/>
      <c r="Z693" s="275"/>
      <c r="AA693" s="275"/>
      <c r="AB693" s="351" t="s">
        <v>181</v>
      </c>
      <c r="AC693" s="352"/>
      <c r="AD693" s="352"/>
      <c r="AE693" s="275" t="s">
        <v>548</v>
      </c>
      <c r="AF693" s="275"/>
      <c r="AG693" s="275"/>
      <c r="AH693" s="277"/>
    </row>
    <row r="694" spans="1:62" s="23" customFormat="1" ht="15.75" customHeight="1" x14ac:dyDescent="0.15">
      <c r="A694" s="116" t="str">
        <f t="shared" si="127"/>
        <v/>
      </c>
      <c r="B694" s="99"/>
      <c r="C694" s="22"/>
      <c r="D694" s="22"/>
      <c r="G694" s="270"/>
      <c r="H694" s="271"/>
      <c r="I694" s="271"/>
      <c r="J694" s="271"/>
      <c r="K694" s="271"/>
      <c r="L694" s="271"/>
      <c r="M694" s="271"/>
      <c r="N694" s="273"/>
      <c r="O694" s="273"/>
      <c r="P694" s="273"/>
      <c r="Q694" s="271"/>
      <c r="R694" s="271"/>
      <c r="S694" s="271"/>
      <c r="T694" s="579"/>
      <c r="U694" s="516"/>
      <c r="V694" s="271"/>
      <c r="W694" s="271"/>
      <c r="X694" s="271"/>
      <c r="Y694" s="271"/>
      <c r="Z694" s="271"/>
      <c r="AA694" s="271"/>
      <c r="AB694" s="273"/>
      <c r="AC694" s="273"/>
      <c r="AD694" s="273"/>
      <c r="AE694" s="271"/>
      <c r="AF694" s="271"/>
      <c r="AG694" s="271"/>
      <c r="AH694" s="579"/>
    </row>
    <row r="695" spans="1:62" s="23" customFormat="1" ht="15.75" customHeight="1" x14ac:dyDescent="0.15">
      <c r="A695" s="116" t="str">
        <f t="shared" ref="A695:A710" si="128">IF(液状化L1の有無="",IF(LEN(G695)+LEN(U695)=0,"×",""),"×")</f>
        <v/>
      </c>
      <c r="B695" s="99"/>
      <c r="C695" s="22"/>
      <c r="D695" s="22"/>
      <c r="G695" s="278">
        <v>2</v>
      </c>
      <c r="H695" s="244"/>
      <c r="I695" s="244"/>
      <c r="J695" s="576">
        <v>0</v>
      </c>
      <c r="K695" s="576"/>
      <c r="L695" s="576"/>
      <c r="M695" s="576"/>
      <c r="N695" s="279">
        <v>0.33000001311302185</v>
      </c>
      <c r="O695" s="279"/>
      <c r="P695" s="279"/>
      <c r="Q695" s="364">
        <f>IF(J695="","",J695*AE711)</f>
        <v>0</v>
      </c>
      <c r="R695" s="364"/>
      <c r="S695" s="364"/>
      <c r="T695" s="577"/>
      <c r="U695" s="505">
        <v>2</v>
      </c>
      <c r="V695" s="244"/>
      <c r="W695" s="244"/>
      <c r="X695" s="576">
        <v>0</v>
      </c>
      <c r="Y695" s="576"/>
      <c r="Z695" s="576"/>
      <c r="AA695" s="576"/>
      <c r="AB695" s="279">
        <v>0.33000001311302185</v>
      </c>
      <c r="AC695" s="279"/>
      <c r="AD695" s="279"/>
      <c r="AE695" s="364">
        <f>IF(X695="","",X695*AE711)</f>
        <v>0</v>
      </c>
      <c r="AF695" s="364"/>
      <c r="AG695" s="364"/>
      <c r="AH695" s="578"/>
    </row>
    <row r="696" spans="1:62" s="23" customFormat="1" ht="15.75" customHeight="1" x14ac:dyDescent="0.15">
      <c r="A696" s="116" t="str">
        <f t="shared" si="128"/>
        <v/>
      </c>
      <c r="B696" s="99"/>
      <c r="C696" s="22"/>
      <c r="D696" s="22"/>
      <c r="G696" s="253">
        <v>3</v>
      </c>
      <c r="H696" s="245"/>
      <c r="I696" s="245"/>
      <c r="J696" s="580">
        <v>0</v>
      </c>
      <c r="K696" s="580"/>
      <c r="L696" s="580"/>
      <c r="M696" s="580"/>
      <c r="N696" s="254">
        <v>1.5</v>
      </c>
      <c r="O696" s="254"/>
      <c r="P696" s="254"/>
      <c r="Q696" s="365">
        <f>IF(J696="","",J696*AE711)</f>
        <v>0</v>
      </c>
      <c r="R696" s="365"/>
      <c r="S696" s="365"/>
      <c r="T696" s="582"/>
      <c r="U696" s="506">
        <v>3</v>
      </c>
      <c r="V696" s="245"/>
      <c r="W696" s="245"/>
      <c r="X696" s="580">
        <v>0</v>
      </c>
      <c r="Y696" s="580"/>
      <c r="Z696" s="580"/>
      <c r="AA696" s="580"/>
      <c r="AB696" s="254">
        <v>1.5</v>
      </c>
      <c r="AC696" s="254"/>
      <c r="AD696" s="254"/>
      <c r="AE696" s="365">
        <f>IF(X696="","",X696*AE711)</f>
        <v>0</v>
      </c>
      <c r="AF696" s="365"/>
      <c r="AG696" s="365"/>
      <c r="AH696" s="574"/>
    </row>
    <row r="697" spans="1:62" s="23" customFormat="1" ht="15.75" customHeight="1" x14ac:dyDescent="0.15">
      <c r="A697" s="116" t="str">
        <f t="shared" si="128"/>
        <v/>
      </c>
      <c r="B697" s="99"/>
      <c r="C697" s="22"/>
      <c r="D697" s="22"/>
      <c r="G697" s="253">
        <v>4</v>
      </c>
      <c r="H697" s="245"/>
      <c r="I697" s="245"/>
      <c r="J697" s="580">
        <v>0</v>
      </c>
      <c r="K697" s="580"/>
      <c r="L697" s="580"/>
      <c r="M697" s="580"/>
      <c r="N697" s="254">
        <v>5.940000057220459</v>
      </c>
      <c r="O697" s="254"/>
      <c r="P697" s="254"/>
      <c r="Q697" s="365">
        <f>IF(J697="","",J697*AE711)</f>
        <v>0</v>
      </c>
      <c r="R697" s="365"/>
      <c r="S697" s="365"/>
      <c r="T697" s="582"/>
      <c r="U697" s="506">
        <v>4</v>
      </c>
      <c r="V697" s="245"/>
      <c r="W697" s="245"/>
      <c r="X697" s="580">
        <v>0</v>
      </c>
      <c r="Y697" s="580"/>
      <c r="Z697" s="580"/>
      <c r="AA697" s="580"/>
      <c r="AB697" s="254">
        <v>5.940000057220459</v>
      </c>
      <c r="AC697" s="254"/>
      <c r="AD697" s="254"/>
      <c r="AE697" s="365">
        <f>IF(X697="","",X697*AE711)</f>
        <v>0</v>
      </c>
      <c r="AF697" s="365"/>
      <c r="AG697" s="365"/>
      <c r="AH697" s="574"/>
    </row>
    <row r="698" spans="1:62" s="23" customFormat="1" ht="15.75" customHeight="1" x14ac:dyDescent="0.15">
      <c r="A698" s="116" t="str">
        <f t="shared" si="128"/>
        <v/>
      </c>
      <c r="B698" s="99"/>
      <c r="C698" s="22"/>
      <c r="D698" s="22"/>
      <c r="G698" s="253">
        <v>4</v>
      </c>
      <c r="H698" s="245"/>
      <c r="I698" s="245"/>
      <c r="J698" s="580">
        <v>1900</v>
      </c>
      <c r="K698" s="580"/>
      <c r="L698" s="580"/>
      <c r="M698" s="580"/>
      <c r="N698" s="254">
        <v>0.6100001335144043</v>
      </c>
      <c r="O698" s="254"/>
      <c r="P698" s="254"/>
      <c r="Q698" s="365">
        <f>IF(J698="","",J698*AE711)</f>
        <v>8953.5390627309098</v>
      </c>
      <c r="R698" s="365"/>
      <c r="S698" s="365"/>
      <c r="T698" s="582"/>
      <c r="U698" s="506">
        <v>4</v>
      </c>
      <c r="V698" s="245"/>
      <c r="W698" s="245"/>
      <c r="X698" s="580">
        <v>1900</v>
      </c>
      <c r="Y698" s="580"/>
      <c r="Z698" s="580"/>
      <c r="AA698" s="580"/>
      <c r="AB698" s="254">
        <v>0.6100001335144043</v>
      </c>
      <c r="AC698" s="254"/>
      <c r="AD698" s="254"/>
      <c r="AE698" s="365">
        <f>IF(X698="","",X698*AE711)</f>
        <v>8953.5390627309098</v>
      </c>
      <c r="AF698" s="365"/>
      <c r="AG698" s="365"/>
      <c r="AH698" s="574"/>
    </row>
    <row r="699" spans="1:62" s="23" customFormat="1" ht="15.75" customHeight="1" x14ac:dyDescent="0.15">
      <c r="A699" s="116" t="str">
        <f t="shared" si="128"/>
        <v/>
      </c>
      <c r="B699" s="99"/>
      <c r="C699" s="22"/>
      <c r="D699" s="22"/>
      <c r="G699" s="253">
        <v>5</v>
      </c>
      <c r="H699" s="245"/>
      <c r="I699" s="245"/>
      <c r="J699" s="580">
        <v>1900</v>
      </c>
      <c r="K699" s="580"/>
      <c r="L699" s="580"/>
      <c r="M699" s="580"/>
      <c r="N699" s="254">
        <v>3.4500000476837158</v>
      </c>
      <c r="O699" s="254"/>
      <c r="P699" s="254"/>
      <c r="Q699" s="365">
        <f>IF(J699="","",J699*AE711)</f>
        <v>8953.5390627309098</v>
      </c>
      <c r="R699" s="365"/>
      <c r="S699" s="365"/>
      <c r="T699" s="582"/>
      <c r="U699" s="506">
        <v>5</v>
      </c>
      <c r="V699" s="245"/>
      <c r="W699" s="245"/>
      <c r="X699" s="580">
        <v>1900</v>
      </c>
      <c r="Y699" s="580"/>
      <c r="Z699" s="580"/>
      <c r="AA699" s="580"/>
      <c r="AB699" s="254">
        <v>3.4500000476837158</v>
      </c>
      <c r="AC699" s="254"/>
      <c r="AD699" s="254"/>
      <c r="AE699" s="365">
        <f>IF(X699="","",X699*AE711)</f>
        <v>8953.5390627309098</v>
      </c>
      <c r="AF699" s="365"/>
      <c r="AG699" s="365"/>
      <c r="AH699" s="574"/>
    </row>
    <row r="700" spans="1:62" s="23" customFormat="1" ht="15.75" customHeight="1" x14ac:dyDescent="0.15">
      <c r="A700" s="116" t="str">
        <f t="shared" si="128"/>
        <v/>
      </c>
      <c r="B700" s="99"/>
      <c r="C700" s="22"/>
      <c r="D700" s="22"/>
      <c r="G700" s="253">
        <v>6</v>
      </c>
      <c r="H700" s="245"/>
      <c r="I700" s="245"/>
      <c r="J700" s="580">
        <v>1900</v>
      </c>
      <c r="K700" s="580"/>
      <c r="L700" s="580"/>
      <c r="M700" s="580"/>
      <c r="N700" s="254">
        <v>2.3499999046325684</v>
      </c>
      <c r="O700" s="254"/>
      <c r="P700" s="254"/>
      <c r="Q700" s="365">
        <f>IF(J700="","",J700*AE711)</f>
        <v>8953.5390627309098</v>
      </c>
      <c r="R700" s="365"/>
      <c r="S700" s="365"/>
      <c r="T700" s="582"/>
      <c r="U700" s="506">
        <v>6</v>
      </c>
      <c r="V700" s="245"/>
      <c r="W700" s="245"/>
      <c r="X700" s="580">
        <v>1900</v>
      </c>
      <c r="Y700" s="580"/>
      <c r="Z700" s="580"/>
      <c r="AA700" s="580"/>
      <c r="AB700" s="254">
        <v>2.3499999046325684</v>
      </c>
      <c r="AC700" s="254"/>
      <c r="AD700" s="254"/>
      <c r="AE700" s="365">
        <f>IF(X700="","",X700*AE711)</f>
        <v>8953.5390627309098</v>
      </c>
      <c r="AF700" s="365"/>
      <c r="AG700" s="365"/>
      <c r="AH700" s="574"/>
    </row>
    <row r="701" spans="1:62" s="23" customFormat="1" ht="15.75" customHeight="1" x14ac:dyDescent="0.15">
      <c r="A701" s="116" t="str">
        <f t="shared" si="128"/>
        <v/>
      </c>
      <c r="B701" s="99"/>
      <c r="C701" s="22"/>
      <c r="D701" s="22"/>
      <c r="G701" s="253">
        <v>7</v>
      </c>
      <c r="H701" s="245"/>
      <c r="I701" s="245"/>
      <c r="J701" s="580">
        <v>9012</v>
      </c>
      <c r="K701" s="580"/>
      <c r="L701" s="580"/>
      <c r="M701" s="580"/>
      <c r="N701" s="254">
        <v>8.6000003814697266</v>
      </c>
      <c r="O701" s="254"/>
      <c r="P701" s="254"/>
      <c r="Q701" s="365">
        <f>IF(J701="","",J701*AE711)</f>
        <v>42468.049491226826</v>
      </c>
      <c r="R701" s="365"/>
      <c r="S701" s="365"/>
      <c r="T701" s="582"/>
      <c r="U701" s="506">
        <v>7</v>
      </c>
      <c r="V701" s="245"/>
      <c r="W701" s="245"/>
      <c r="X701" s="580">
        <v>9012</v>
      </c>
      <c r="Y701" s="580"/>
      <c r="Z701" s="580"/>
      <c r="AA701" s="580"/>
      <c r="AB701" s="254">
        <v>8.6000003814697266</v>
      </c>
      <c r="AC701" s="254"/>
      <c r="AD701" s="254"/>
      <c r="AE701" s="365">
        <f>IF(X701="","",X701*AE711)</f>
        <v>42468.049491226826</v>
      </c>
      <c r="AF701" s="365"/>
      <c r="AG701" s="365"/>
      <c r="AH701" s="574"/>
    </row>
    <row r="702" spans="1:62" s="23" customFormat="1" ht="15.75" customHeight="1" x14ac:dyDescent="0.15">
      <c r="A702" s="116" t="str">
        <f t="shared" si="128"/>
        <v/>
      </c>
      <c r="B702" s="99"/>
      <c r="C702" s="22"/>
      <c r="D702" s="22"/>
      <c r="G702" s="253">
        <v>8</v>
      </c>
      <c r="H702" s="245"/>
      <c r="I702" s="245"/>
      <c r="J702" s="580">
        <v>5940</v>
      </c>
      <c r="K702" s="580"/>
      <c r="L702" s="580"/>
      <c r="M702" s="580"/>
      <c r="N702" s="254">
        <v>2.2000000476837158</v>
      </c>
      <c r="O702" s="254"/>
      <c r="P702" s="254"/>
      <c r="Q702" s="365">
        <f>IF(J702="","",J702*AE711)</f>
        <v>27991.590543485057</v>
      </c>
      <c r="R702" s="365"/>
      <c r="S702" s="365"/>
      <c r="T702" s="582"/>
      <c r="U702" s="506">
        <v>8</v>
      </c>
      <c r="V702" s="245"/>
      <c r="W702" s="245"/>
      <c r="X702" s="580">
        <v>5940</v>
      </c>
      <c r="Y702" s="580"/>
      <c r="Z702" s="580"/>
      <c r="AA702" s="580"/>
      <c r="AB702" s="254">
        <v>2.2000000476837158</v>
      </c>
      <c r="AC702" s="254"/>
      <c r="AD702" s="254"/>
      <c r="AE702" s="365">
        <f>IF(X702="","",X702*AE711)</f>
        <v>27991.590543485057</v>
      </c>
      <c r="AF702" s="365"/>
      <c r="AG702" s="365"/>
      <c r="AH702" s="574"/>
    </row>
    <row r="703" spans="1:62" s="23" customFormat="1" ht="15.75" customHeight="1" x14ac:dyDescent="0.15">
      <c r="A703" s="116" t="str">
        <f t="shared" si="128"/>
        <v/>
      </c>
      <c r="B703" s="99"/>
      <c r="C703" s="22"/>
      <c r="D703" s="22"/>
      <c r="G703" s="253">
        <v>9</v>
      </c>
      <c r="H703" s="245"/>
      <c r="I703" s="245"/>
      <c r="J703" s="580">
        <v>9680</v>
      </c>
      <c r="K703" s="580"/>
      <c r="L703" s="580"/>
      <c r="M703" s="580"/>
      <c r="N703" s="254">
        <v>1.5</v>
      </c>
      <c r="O703" s="254"/>
      <c r="P703" s="254"/>
      <c r="Q703" s="365">
        <f>IF(J703="","",J703*AE711)</f>
        <v>45615.925330123799</v>
      </c>
      <c r="R703" s="365"/>
      <c r="S703" s="365"/>
      <c r="T703" s="582"/>
      <c r="U703" s="506">
        <v>9</v>
      </c>
      <c r="V703" s="245"/>
      <c r="W703" s="245"/>
      <c r="X703" s="580">
        <v>9680</v>
      </c>
      <c r="Y703" s="580"/>
      <c r="Z703" s="580"/>
      <c r="AA703" s="580"/>
      <c r="AB703" s="254">
        <v>1.5</v>
      </c>
      <c r="AC703" s="254"/>
      <c r="AD703" s="254"/>
      <c r="AE703" s="365">
        <f>IF(X703="","",X703*AE711)</f>
        <v>45615.925330123799</v>
      </c>
      <c r="AF703" s="365"/>
      <c r="AG703" s="365"/>
      <c r="AH703" s="574"/>
    </row>
    <row r="704" spans="1:62" s="23" customFormat="1" ht="15.75" customHeight="1" x14ac:dyDescent="0.15">
      <c r="A704" s="116" t="str">
        <f t="shared" si="128"/>
        <v/>
      </c>
      <c r="B704" s="99"/>
      <c r="C704" s="22"/>
      <c r="D704" s="22"/>
      <c r="G704" s="253">
        <v>10</v>
      </c>
      <c r="H704" s="245"/>
      <c r="I704" s="245"/>
      <c r="J704" s="580">
        <v>6960</v>
      </c>
      <c r="K704" s="580"/>
      <c r="L704" s="580"/>
      <c r="M704" s="580"/>
      <c r="N704" s="254">
        <v>3.8499999046325684</v>
      </c>
      <c r="O704" s="254"/>
      <c r="P704" s="254"/>
      <c r="Q704" s="365">
        <f>IF(J704="","",J704*AE711)</f>
        <v>32798.227303477441</v>
      </c>
      <c r="R704" s="365"/>
      <c r="S704" s="365"/>
      <c r="T704" s="582"/>
      <c r="U704" s="506">
        <v>10</v>
      </c>
      <c r="V704" s="245"/>
      <c r="W704" s="245"/>
      <c r="X704" s="580">
        <v>6960</v>
      </c>
      <c r="Y704" s="580"/>
      <c r="Z704" s="580"/>
      <c r="AA704" s="580"/>
      <c r="AB704" s="254">
        <v>3.8499999046325684</v>
      </c>
      <c r="AC704" s="254"/>
      <c r="AD704" s="254"/>
      <c r="AE704" s="365">
        <f>IF(X704="","",X704*AE711)</f>
        <v>32798.227303477441</v>
      </c>
      <c r="AF704" s="365"/>
      <c r="AG704" s="365"/>
      <c r="AH704" s="574"/>
    </row>
    <row r="705" spans="1:62" s="23" customFormat="1" ht="15.75" customHeight="1" x14ac:dyDescent="0.15">
      <c r="A705" s="116" t="str">
        <f t="shared" si="128"/>
        <v/>
      </c>
      <c r="B705" s="99"/>
      <c r="C705" s="22"/>
      <c r="D705" s="22"/>
      <c r="G705" s="253">
        <v>11</v>
      </c>
      <c r="H705" s="245"/>
      <c r="I705" s="245"/>
      <c r="J705" s="580">
        <v>9680</v>
      </c>
      <c r="K705" s="580"/>
      <c r="L705" s="580"/>
      <c r="M705" s="580"/>
      <c r="N705" s="254">
        <v>2.4000000953674316</v>
      </c>
      <c r="O705" s="254"/>
      <c r="P705" s="254"/>
      <c r="Q705" s="365">
        <f>IF(J705="","",J705*AE711)</f>
        <v>45615.925330123799</v>
      </c>
      <c r="R705" s="365"/>
      <c r="S705" s="365"/>
      <c r="T705" s="582"/>
      <c r="U705" s="506">
        <v>11</v>
      </c>
      <c r="V705" s="245"/>
      <c r="W705" s="245"/>
      <c r="X705" s="580">
        <v>9680</v>
      </c>
      <c r="Y705" s="580"/>
      <c r="Z705" s="580"/>
      <c r="AA705" s="580"/>
      <c r="AB705" s="254">
        <v>2.4000000953674316</v>
      </c>
      <c r="AC705" s="254"/>
      <c r="AD705" s="254"/>
      <c r="AE705" s="365">
        <f>IF(X705="","",X705*AE711)</f>
        <v>45615.925330123799</v>
      </c>
      <c r="AF705" s="365"/>
      <c r="AG705" s="365"/>
      <c r="AH705" s="574"/>
    </row>
    <row r="706" spans="1:62" s="23" customFormat="1" ht="15.75" customHeight="1" x14ac:dyDescent="0.15">
      <c r="A706" s="116" t="str">
        <f t="shared" si="128"/>
        <v/>
      </c>
      <c r="B706" s="99"/>
      <c r="C706" s="22"/>
      <c r="D706" s="22"/>
      <c r="G706" s="253">
        <v>12</v>
      </c>
      <c r="H706" s="245"/>
      <c r="I706" s="245"/>
      <c r="J706" s="580">
        <v>6560</v>
      </c>
      <c r="K706" s="580"/>
      <c r="L706" s="580"/>
      <c r="M706" s="580"/>
      <c r="N706" s="254">
        <v>1.5199999809265137</v>
      </c>
      <c r="O706" s="254"/>
      <c r="P706" s="254"/>
      <c r="Q706" s="365">
        <f>IF(J706="","",J706*AE711)</f>
        <v>30913.271711323563</v>
      </c>
      <c r="R706" s="365"/>
      <c r="S706" s="365"/>
      <c r="T706" s="582"/>
      <c r="U706" s="506">
        <v>12</v>
      </c>
      <c r="V706" s="245"/>
      <c r="W706" s="245"/>
      <c r="X706" s="580">
        <v>6560</v>
      </c>
      <c r="Y706" s="580"/>
      <c r="Z706" s="580"/>
      <c r="AA706" s="580"/>
      <c r="AB706" s="254">
        <v>2.2699999809265137</v>
      </c>
      <c r="AC706" s="254"/>
      <c r="AD706" s="254"/>
      <c r="AE706" s="365">
        <f>IF(X706="","",X706*AE711)</f>
        <v>30913.271711323563</v>
      </c>
      <c r="AF706" s="365"/>
      <c r="AG706" s="365"/>
      <c r="AH706" s="574"/>
    </row>
    <row r="707" spans="1:62" s="23" customFormat="1" ht="15.75" customHeight="1" x14ac:dyDescent="0.15">
      <c r="A707" s="116" t="str">
        <f t="shared" si="128"/>
        <v/>
      </c>
      <c r="B707" s="99"/>
      <c r="C707" s="22"/>
      <c r="D707" s="22"/>
      <c r="G707" s="253">
        <v>12</v>
      </c>
      <c r="H707" s="245"/>
      <c r="I707" s="245"/>
      <c r="J707" s="580">
        <v>0</v>
      </c>
      <c r="K707" s="580"/>
      <c r="L707" s="580"/>
      <c r="M707" s="580"/>
      <c r="N707" s="254">
        <v>0.75</v>
      </c>
      <c r="O707" s="254"/>
      <c r="P707" s="254"/>
      <c r="Q707" s="365">
        <f>IF(J707="","",J707*AE711)</f>
        <v>0</v>
      </c>
      <c r="R707" s="365"/>
      <c r="S707" s="365"/>
      <c r="T707" s="582"/>
      <c r="U707" s="506"/>
      <c r="V707" s="245"/>
      <c r="W707" s="245"/>
      <c r="X707" s="580"/>
      <c r="Y707" s="580"/>
      <c r="Z707" s="580"/>
      <c r="AA707" s="580"/>
      <c r="AB707" s="254"/>
      <c r="AC707" s="254"/>
      <c r="AD707" s="254"/>
      <c r="AE707" s="365" t="str">
        <f>IF(X707="","",X707*AE711)</f>
        <v/>
      </c>
      <c r="AF707" s="365"/>
      <c r="AG707" s="365"/>
      <c r="AH707" s="574"/>
    </row>
    <row r="708" spans="1:62" s="23" customFormat="1" ht="15.75" customHeight="1" x14ac:dyDescent="0.15">
      <c r="A708" s="116" t="str">
        <f t="shared" si="128"/>
        <v>×</v>
      </c>
      <c r="B708" s="99"/>
      <c r="C708" s="22"/>
      <c r="D708" s="22"/>
      <c r="G708" s="253"/>
      <c r="H708" s="245"/>
      <c r="I708" s="245"/>
      <c r="J708" s="580"/>
      <c r="K708" s="580"/>
      <c r="L708" s="580"/>
      <c r="M708" s="580"/>
      <c r="N708" s="254"/>
      <c r="O708" s="254"/>
      <c r="P708" s="254"/>
      <c r="Q708" s="365" t="str">
        <f>IF(J708="","",J708*AE711)</f>
        <v/>
      </c>
      <c r="R708" s="365"/>
      <c r="S708" s="365"/>
      <c r="T708" s="582"/>
      <c r="U708" s="506"/>
      <c r="V708" s="245"/>
      <c r="W708" s="245"/>
      <c r="X708" s="580"/>
      <c r="Y708" s="580"/>
      <c r="Z708" s="580"/>
      <c r="AA708" s="580"/>
      <c r="AB708" s="254"/>
      <c r="AC708" s="254"/>
      <c r="AD708" s="254"/>
      <c r="AE708" s="365" t="str">
        <f>IF(X708="","",X708*AE711)</f>
        <v/>
      </c>
      <c r="AF708" s="365"/>
      <c r="AG708" s="365"/>
      <c r="AH708" s="574"/>
    </row>
    <row r="709" spans="1:62" s="23" customFormat="1" ht="15.75" customHeight="1" x14ac:dyDescent="0.15">
      <c r="A709" s="116" t="str">
        <f t="shared" si="128"/>
        <v>×</v>
      </c>
      <c r="B709" s="99"/>
      <c r="C709" s="22"/>
      <c r="D709" s="22"/>
      <c r="G709" s="253"/>
      <c r="H709" s="245"/>
      <c r="I709" s="245"/>
      <c r="J709" s="580"/>
      <c r="K709" s="580"/>
      <c r="L709" s="580"/>
      <c r="M709" s="580"/>
      <c r="N709" s="254"/>
      <c r="O709" s="254"/>
      <c r="P709" s="254"/>
      <c r="Q709" s="365" t="str">
        <f>IF(J709="","",J709*AE711)</f>
        <v/>
      </c>
      <c r="R709" s="365"/>
      <c r="S709" s="365"/>
      <c r="T709" s="582"/>
      <c r="U709" s="506"/>
      <c r="V709" s="245"/>
      <c r="W709" s="245"/>
      <c r="X709" s="580"/>
      <c r="Y709" s="580"/>
      <c r="Z709" s="580"/>
      <c r="AA709" s="580"/>
      <c r="AB709" s="254"/>
      <c r="AC709" s="254"/>
      <c r="AD709" s="254"/>
      <c r="AE709" s="365" t="str">
        <f>IF(X709="","",X709*AE711)</f>
        <v/>
      </c>
      <c r="AF709" s="365"/>
      <c r="AG709" s="365"/>
      <c r="AH709" s="574"/>
    </row>
    <row r="710" spans="1:62" s="23" customFormat="1" ht="15.75" customHeight="1" x14ac:dyDescent="0.15">
      <c r="A710" s="116" t="str">
        <f t="shared" si="128"/>
        <v>×</v>
      </c>
      <c r="B710" s="99"/>
      <c r="C710" s="22"/>
      <c r="D710" s="22"/>
      <c r="G710" s="259"/>
      <c r="H710" s="246"/>
      <c r="I710" s="246"/>
      <c r="J710" s="581"/>
      <c r="K710" s="581"/>
      <c r="L710" s="581"/>
      <c r="M710" s="581"/>
      <c r="N710" s="260"/>
      <c r="O710" s="260"/>
      <c r="P710" s="260"/>
      <c r="Q710" s="573" t="str">
        <f>IF(J710="","",J710*AE711)</f>
        <v/>
      </c>
      <c r="R710" s="573"/>
      <c r="S710" s="573"/>
      <c r="T710" s="583"/>
      <c r="U710" s="584"/>
      <c r="V710" s="246"/>
      <c r="W710" s="246"/>
      <c r="X710" s="581"/>
      <c r="Y710" s="581"/>
      <c r="Z710" s="581"/>
      <c r="AA710" s="581"/>
      <c r="AB710" s="260"/>
      <c r="AC710" s="260"/>
      <c r="AD710" s="260"/>
      <c r="AE710" s="573" t="str">
        <f>IF(X710="","",X710*AE711)</f>
        <v/>
      </c>
      <c r="AF710" s="573"/>
      <c r="AG710" s="573"/>
      <c r="AH710" s="575"/>
    </row>
    <row r="711" spans="1:62" s="23" customFormat="1" ht="15.75" customHeight="1" x14ac:dyDescent="0.15">
      <c r="A711" s="117" t="str">
        <f>IF(液状化L1の有無="","","×")</f>
        <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498">
        <f>AE688</f>
        <v>4.7123889803846897</v>
      </c>
      <c r="AF711" s="498"/>
      <c r="AG711" s="498"/>
      <c r="AH711" s="62" t="s">
        <v>549</v>
      </c>
    </row>
    <row r="712" spans="1:62" ht="15.75" customHeight="1" x14ac:dyDescent="0.15">
      <c r="A712" s="115" t="str">
        <f t="shared" ref="A712:A717" si="129">IF(液状化L2の有無="","","×")</f>
        <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customHeight="1" x14ac:dyDescent="0.15">
      <c r="A713" s="115" t="str">
        <f t="shared" si="129"/>
        <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customHeight="1" x14ac:dyDescent="0.15">
      <c r="A714" s="115" t="str">
        <f t="shared" si="129"/>
        <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9"/>
        <v/>
      </c>
      <c r="B715" s="99"/>
      <c r="C715" s="22"/>
      <c r="D715" s="22"/>
      <c r="G715" s="514" t="s">
        <v>417</v>
      </c>
      <c r="H715" s="361"/>
      <c r="I715" s="361"/>
      <c r="J715" s="361"/>
      <c r="K715" s="361"/>
      <c r="L715" s="361"/>
      <c r="M715" s="361"/>
      <c r="N715" s="361"/>
      <c r="O715" s="361"/>
      <c r="P715" s="361"/>
      <c r="Q715" s="361"/>
      <c r="R715" s="361"/>
      <c r="S715" s="361"/>
      <c r="T715" s="515"/>
      <c r="U715" s="486" t="s">
        <v>418</v>
      </c>
      <c r="V715" s="239"/>
      <c r="W715" s="239"/>
      <c r="X715" s="239"/>
      <c r="Y715" s="239"/>
      <c r="Z715" s="239"/>
      <c r="AA715" s="239"/>
      <c r="AB715" s="239"/>
      <c r="AC715" s="239"/>
      <c r="AD715" s="239"/>
      <c r="AE715" s="239"/>
      <c r="AF715" s="239"/>
      <c r="AG715" s="239"/>
      <c r="AH715" s="290"/>
    </row>
    <row r="716" spans="1:62" s="23" customFormat="1" ht="15.75" customHeight="1" x14ac:dyDescent="0.15">
      <c r="A716" s="115" t="str">
        <f t="shared" si="129"/>
        <v/>
      </c>
      <c r="B716" s="99"/>
      <c r="C716" s="22"/>
      <c r="D716" s="22"/>
      <c r="G716" s="350" t="s">
        <v>74</v>
      </c>
      <c r="H716" s="275"/>
      <c r="I716" s="275"/>
      <c r="J716" s="275" t="s">
        <v>182</v>
      </c>
      <c r="K716" s="275"/>
      <c r="L716" s="275"/>
      <c r="M716" s="275"/>
      <c r="N716" s="351" t="s">
        <v>181</v>
      </c>
      <c r="O716" s="352"/>
      <c r="P716" s="352"/>
      <c r="Q716" s="275" t="s">
        <v>548</v>
      </c>
      <c r="R716" s="275"/>
      <c r="S716" s="275"/>
      <c r="T716" s="277"/>
      <c r="U716" s="553" t="s">
        <v>74</v>
      </c>
      <c r="V716" s="275"/>
      <c r="W716" s="275"/>
      <c r="X716" s="275" t="s">
        <v>182</v>
      </c>
      <c r="Y716" s="275"/>
      <c r="Z716" s="275"/>
      <c r="AA716" s="275"/>
      <c r="AB716" s="351" t="s">
        <v>181</v>
      </c>
      <c r="AC716" s="352"/>
      <c r="AD716" s="352"/>
      <c r="AE716" s="275" t="s">
        <v>548</v>
      </c>
      <c r="AF716" s="275"/>
      <c r="AG716" s="275"/>
      <c r="AH716" s="277"/>
    </row>
    <row r="717" spans="1:62" s="23" customFormat="1" ht="15.75" customHeight="1" x14ac:dyDescent="0.15">
      <c r="A717" s="115" t="str">
        <f t="shared" si="129"/>
        <v/>
      </c>
      <c r="B717" s="99"/>
      <c r="C717" s="22"/>
      <c r="D717" s="22"/>
      <c r="G717" s="270"/>
      <c r="H717" s="271"/>
      <c r="I717" s="271"/>
      <c r="J717" s="271"/>
      <c r="K717" s="271"/>
      <c r="L717" s="271"/>
      <c r="M717" s="271"/>
      <c r="N717" s="273"/>
      <c r="O717" s="273"/>
      <c r="P717" s="273"/>
      <c r="Q717" s="271"/>
      <c r="R717" s="271"/>
      <c r="S717" s="271"/>
      <c r="T717" s="579"/>
      <c r="U717" s="516"/>
      <c r="V717" s="271"/>
      <c r="W717" s="271"/>
      <c r="X717" s="271"/>
      <c r="Y717" s="271"/>
      <c r="Z717" s="271"/>
      <c r="AA717" s="271"/>
      <c r="AB717" s="273"/>
      <c r="AC717" s="273"/>
      <c r="AD717" s="273"/>
      <c r="AE717" s="271"/>
      <c r="AF717" s="271"/>
      <c r="AG717" s="271"/>
      <c r="AH717" s="579"/>
    </row>
    <row r="718" spans="1:62" s="23" customFormat="1" ht="15.75" customHeight="1" x14ac:dyDescent="0.15">
      <c r="A718" s="115" t="str">
        <f t="shared" ref="A718:A733" si="130">IF(液状化L2の有無="",IF(LEN(G718)+LEN(U718)=0,"×",""),"×")</f>
        <v/>
      </c>
      <c r="B718" s="99"/>
      <c r="C718" s="22"/>
      <c r="D718" s="22"/>
      <c r="G718" s="278">
        <v>2</v>
      </c>
      <c r="H718" s="244"/>
      <c r="I718" s="244"/>
      <c r="J718" s="576">
        <v>0</v>
      </c>
      <c r="K718" s="576"/>
      <c r="L718" s="576"/>
      <c r="M718" s="576"/>
      <c r="N718" s="279">
        <v>0.33000001311302185</v>
      </c>
      <c r="O718" s="279"/>
      <c r="P718" s="279"/>
      <c r="Q718" s="364">
        <f>IF(J718="","",J718*AE734)</f>
        <v>0</v>
      </c>
      <c r="R718" s="364"/>
      <c r="S718" s="364"/>
      <c r="T718" s="577"/>
      <c r="U718" s="505">
        <v>2</v>
      </c>
      <c r="V718" s="244"/>
      <c r="W718" s="244"/>
      <c r="X718" s="576">
        <v>0</v>
      </c>
      <c r="Y718" s="576"/>
      <c r="Z718" s="576"/>
      <c r="AA718" s="576"/>
      <c r="AB718" s="279">
        <v>0.33000001311302185</v>
      </c>
      <c r="AC718" s="279"/>
      <c r="AD718" s="279"/>
      <c r="AE718" s="364">
        <f>IF(X718="","",X718*AE734)</f>
        <v>0</v>
      </c>
      <c r="AF718" s="364"/>
      <c r="AG718" s="364"/>
      <c r="AH718" s="578"/>
    </row>
    <row r="719" spans="1:62" s="23" customFormat="1" ht="15.75" customHeight="1" x14ac:dyDescent="0.15">
      <c r="A719" s="115" t="str">
        <f t="shared" si="130"/>
        <v/>
      </c>
      <c r="B719" s="99"/>
      <c r="C719" s="22"/>
      <c r="D719" s="22"/>
      <c r="G719" s="253">
        <v>3</v>
      </c>
      <c r="H719" s="245"/>
      <c r="I719" s="245"/>
      <c r="J719" s="580">
        <v>0</v>
      </c>
      <c r="K719" s="580"/>
      <c r="L719" s="580"/>
      <c r="M719" s="580"/>
      <c r="N719" s="254">
        <v>1.5</v>
      </c>
      <c r="O719" s="254"/>
      <c r="P719" s="254"/>
      <c r="Q719" s="365">
        <f>IF(J719="","",J719*AE734)</f>
        <v>0</v>
      </c>
      <c r="R719" s="365"/>
      <c r="S719" s="365"/>
      <c r="T719" s="582"/>
      <c r="U719" s="506">
        <v>3</v>
      </c>
      <c r="V719" s="245"/>
      <c r="W719" s="245"/>
      <c r="X719" s="580">
        <v>0</v>
      </c>
      <c r="Y719" s="580"/>
      <c r="Z719" s="580"/>
      <c r="AA719" s="580"/>
      <c r="AB719" s="254">
        <v>1.5</v>
      </c>
      <c r="AC719" s="254"/>
      <c r="AD719" s="254"/>
      <c r="AE719" s="365">
        <f>IF(X719="","",X719*AE734)</f>
        <v>0</v>
      </c>
      <c r="AF719" s="365"/>
      <c r="AG719" s="365"/>
      <c r="AH719" s="574"/>
    </row>
    <row r="720" spans="1:62" s="23" customFormat="1" ht="15.75" customHeight="1" x14ac:dyDescent="0.15">
      <c r="A720" s="115" t="str">
        <f t="shared" si="130"/>
        <v/>
      </c>
      <c r="B720" s="99"/>
      <c r="C720" s="22"/>
      <c r="D720" s="22"/>
      <c r="G720" s="253">
        <v>4</v>
      </c>
      <c r="H720" s="245"/>
      <c r="I720" s="245"/>
      <c r="J720" s="580">
        <v>0</v>
      </c>
      <c r="K720" s="580"/>
      <c r="L720" s="580"/>
      <c r="M720" s="580"/>
      <c r="N720" s="254">
        <v>6.0399999618530273</v>
      </c>
      <c r="O720" s="254"/>
      <c r="P720" s="254"/>
      <c r="Q720" s="365">
        <f>IF(J720="","",J720*AE734)</f>
        <v>0</v>
      </c>
      <c r="R720" s="365"/>
      <c r="S720" s="365"/>
      <c r="T720" s="582"/>
      <c r="U720" s="506">
        <v>4</v>
      </c>
      <c r="V720" s="245"/>
      <c r="W720" s="245"/>
      <c r="X720" s="580">
        <v>0</v>
      </c>
      <c r="Y720" s="580"/>
      <c r="Z720" s="580"/>
      <c r="AA720" s="580"/>
      <c r="AB720" s="254">
        <v>6.0399999618530273</v>
      </c>
      <c r="AC720" s="254"/>
      <c r="AD720" s="254"/>
      <c r="AE720" s="365">
        <f>IF(X720="","",X720*AE734)</f>
        <v>0</v>
      </c>
      <c r="AF720" s="365"/>
      <c r="AG720" s="365"/>
      <c r="AH720" s="574"/>
    </row>
    <row r="721" spans="1:62" s="23" customFormat="1" ht="15.75" customHeight="1" x14ac:dyDescent="0.15">
      <c r="A721" s="115" t="str">
        <f t="shared" si="130"/>
        <v/>
      </c>
      <c r="B721" s="99"/>
      <c r="C721" s="22"/>
      <c r="D721" s="22"/>
      <c r="G721" s="253">
        <v>4</v>
      </c>
      <c r="H721" s="245"/>
      <c r="I721" s="245"/>
      <c r="J721" s="580">
        <v>1900</v>
      </c>
      <c r="K721" s="580"/>
      <c r="L721" s="580"/>
      <c r="M721" s="580"/>
      <c r="N721" s="254">
        <v>0.51000022888183594</v>
      </c>
      <c r="O721" s="254"/>
      <c r="P721" s="254"/>
      <c r="Q721" s="365">
        <f>IF(J721="","",J721*AE734)</f>
        <v>8953.5390627309098</v>
      </c>
      <c r="R721" s="365"/>
      <c r="S721" s="365"/>
      <c r="T721" s="582"/>
      <c r="U721" s="506">
        <v>4</v>
      </c>
      <c r="V721" s="245"/>
      <c r="W721" s="245"/>
      <c r="X721" s="580">
        <v>1900</v>
      </c>
      <c r="Y721" s="580"/>
      <c r="Z721" s="580"/>
      <c r="AA721" s="580"/>
      <c r="AB721" s="254">
        <v>0.51000022888183594</v>
      </c>
      <c r="AC721" s="254"/>
      <c r="AD721" s="254"/>
      <c r="AE721" s="365">
        <f>IF(X721="","",X721*AE734)</f>
        <v>8953.5390627309098</v>
      </c>
      <c r="AF721" s="365"/>
      <c r="AG721" s="365"/>
      <c r="AH721" s="574"/>
    </row>
    <row r="722" spans="1:62" s="23" customFormat="1" ht="15.75" customHeight="1" x14ac:dyDescent="0.15">
      <c r="A722" s="115" t="str">
        <f t="shared" si="130"/>
        <v/>
      </c>
      <c r="B722" s="99"/>
      <c r="C722" s="22"/>
      <c r="D722" s="22"/>
      <c r="G722" s="253">
        <v>5</v>
      </c>
      <c r="H722" s="245"/>
      <c r="I722" s="245"/>
      <c r="J722" s="580">
        <v>1900</v>
      </c>
      <c r="K722" s="580"/>
      <c r="L722" s="580"/>
      <c r="M722" s="580"/>
      <c r="N722" s="254">
        <v>3.4500000476837158</v>
      </c>
      <c r="O722" s="254"/>
      <c r="P722" s="254"/>
      <c r="Q722" s="365">
        <f>IF(J722="","",J722*AE734)</f>
        <v>8953.5390627309098</v>
      </c>
      <c r="R722" s="365"/>
      <c r="S722" s="365"/>
      <c r="T722" s="582"/>
      <c r="U722" s="506">
        <v>5</v>
      </c>
      <c r="V722" s="245"/>
      <c r="W722" s="245"/>
      <c r="X722" s="580">
        <v>1900</v>
      </c>
      <c r="Y722" s="580"/>
      <c r="Z722" s="580"/>
      <c r="AA722" s="580"/>
      <c r="AB722" s="254">
        <v>3.4500000476837158</v>
      </c>
      <c r="AC722" s="254"/>
      <c r="AD722" s="254"/>
      <c r="AE722" s="365">
        <f>IF(X722="","",X722*AE734)</f>
        <v>8953.5390627309098</v>
      </c>
      <c r="AF722" s="365"/>
      <c r="AG722" s="365"/>
      <c r="AH722" s="574"/>
    </row>
    <row r="723" spans="1:62" s="23" customFormat="1" ht="15.75" customHeight="1" x14ac:dyDescent="0.15">
      <c r="A723" s="115" t="str">
        <f t="shared" si="130"/>
        <v/>
      </c>
      <c r="B723" s="99"/>
      <c r="C723" s="22"/>
      <c r="D723" s="22"/>
      <c r="G723" s="253">
        <v>6</v>
      </c>
      <c r="H723" s="245"/>
      <c r="I723" s="245"/>
      <c r="J723" s="580">
        <v>1900</v>
      </c>
      <c r="K723" s="580"/>
      <c r="L723" s="580"/>
      <c r="M723" s="580"/>
      <c r="N723" s="254">
        <v>2.3499999046325684</v>
      </c>
      <c r="O723" s="254"/>
      <c r="P723" s="254"/>
      <c r="Q723" s="365">
        <f>IF(J723="","",J723*AE734)</f>
        <v>8953.5390627309098</v>
      </c>
      <c r="R723" s="365"/>
      <c r="S723" s="365"/>
      <c r="T723" s="582"/>
      <c r="U723" s="506">
        <v>6</v>
      </c>
      <c r="V723" s="245"/>
      <c r="W723" s="245"/>
      <c r="X723" s="580">
        <v>1900</v>
      </c>
      <c r="Y723" s="580"/>
      <c r="Z723" s="580"/>
      <c r="AA723" s="580"/>
      <c r="AB723" s="254">
        <v>2.3499999046325684</v>
      </c>
      <c r="AC723" s="254"/>
      <c r="AD723" s="254"/>
      <c r="AE723" s="365">
        <f>IF(X723="","",X723*AE734)</f>
        <v>8953.5390627309098</v>
      </c>
      <c r="AF723" s="365"/>
      <c r="AG723" s="365"/>
      <c r="AH723" s="574"/>
    </row>
    <row r="724" spans="1:62" s="23" customFormat="1" ht="15.75" customHeight="1" x14ac:dyDescent="0.15">
      <c r="A724" s="115" t="str">
        <f t="shared" si="130"/>
        <v/>
      </c>
      <c r="B724" s="99"/>
      <c r="C724" s="22"/>
      <c r="D724" s="22"/>
      <c r="G724" s="253">
        <v>7</v>
      </c>
      <c r="H724" s="245"/>
      <c r="I724" s="245"/>
      <c r="J724" s="580">
        <v>4162</v>
      </c>
      <c r="K724" s="580"/>
      <c r="L724" s="580"/>
      <c r="M724" s="580"/>
      <c r="N724" s="254">
        <v>8.6000003814697266</v>
      </c>
      <c r="O724" s="254"/>
      <c r="P724" s="254"/>
      <c r="Q724" s="365">
        <f>IF(J724="","",J724*AE734)</f>
        <v>19612.96293636108</v>
      </c>
      <c r="R724" s="365"/>
      <c r="S724" s="365"/>
      <c r="T724" s="582"/>
      <c r="U724" s="506">
        <v>7</v>
      </c>
      <c r="V724" s="245"/>
      <c r="W724" s="245"/>
      <c r="X724" s="580">
        <v>4162</v>
      </c>
      <c r="Y724" s="580"/>
      <c r="Z724" s="580"/>
      <c r="AA724" s="580"/>
      <c r="AB724" s="254">
        <v>8.6000003814697266</v>
      </c>
      <c r="AC724" s="254"/>
      <c r="AD724" s="254"/>
      <c r="AE724" s="365">
        <f>IF(X724="","",X724*AE734)</f>
        <v>19612.96293636108</v>
      </c>
      <c r="AF724" s="365"/>
      <c r="AG724" s="365"/>
      <c r="AH724" s="574"/>
    </row>
    <row r="725" spans="1:62" s="23" customFormat="1" ht="15.75" customHeight="1" x14ac:dyDescent="0.15">
      <c r="A725" s="115" t="str">
        <f t="shared" si="130"/>
        <v/>
      </c>
      <c r="B725" s="99"/>
      <c r="C725" s="22"/>
      <c r="D725" s="22"/>
      <c r="G725" s="253">
        <v>8</v>
      </c>
      <c r="H725" s="245"/>
      <c r="I725" s="245"/>
      <c r="J725" s="580">
        <v>5940</v>
      </c>
      <c r="K725" s="580"/>
      <c r="L725" s="580"/>
      <c r="M725" s="580"/>
      <c r="N725" s="254">
        <v>2.2000000476837158</v>
      </c>
      <c r="O725" s="254"/>
      <c r="P725" s="254"/>
      <c r="Q725" s="365">
        <f>IF(J725="","",J725*AE734)</f>
        <v>27991.590543485057</v>
      </c>
      <c r="R725" s="365"/>
      <c r="S725" s="365"/>
      <c r="T725" s="582"/>
      <c r="U725" s="506">
        <v>8</v>
      </c>
      <c r="V725" s="245"/>
      <c r="W725" s="245"/>
      <c r="X725" s="580">
        <v>5940</v>
      </c>
      <c r="Y725" s="580"/>
      <c r="Z725" s="580"/>
      <c r="AA725" s="580"/>
      <c r="AB725" s="254">
        <v>2.2000000476837158</v>
      </c>
      <c r="AC725" s="254"/>
      <c r="AD725" s="254"/>
      <c r="AE725" s="365">
        <f>IF(X725="","",X725*AE734)</f>
        <v>27991.590543485057</v>
      </c>
      <c r="AF725" s="365"/>
      <c r="AG725" s="365"/>
      <c r="AH725" s="574"/>
    </row>
    <row r="726" spans="1:62" s="23" customFormat="1" ht="15.75" customHeight="1" x14ac:dyDescent="0.15">
      <c r="A726" s="115" t="str">
        <f t="shared" si="130"/>
        <v/>
      </c>
      <c r="B726" s="99"/>
      <c r="C726" s="22"/>
      <c r="D726" s="22"/>
      <c r="G726" s="253">
        <v>9</v>
      </c>
      <c r="H726" s="245"/>
      <c r="I726" s="245"/>
      <c r="J726" s="580">
        <v>9680</v>
      </c>
      <c r="K726" s="580"/>
      <c r="L726" s="580"/>
      <c r="M726" s="580"/>
      <c r="N726" s="254">
        <v>1.5</v>
      </c>
      <c r="O726" s="254"/>
      <c r="P726" s="254"/>
      <c r="Q726" s="365">
        <f>IF(J726="","",J726*AE734)</f>
        <v>45615.925330123799</v>
      </c>
      <c r="R726" s="365"/>
      <c r="S726" s="365"/>
      <c r="T726" s="582"/>
      <c r="U726" s="506">
        <v>9</v>
      </c>
      <c r="V726" s="245"/>
      <c r="W726" s="245"/>
      <c r="X726" s="580">
        <v>9680</v>
      </c>
      <c r="Y726" s="580"/>
      <c r="Z726" s="580"/>
      <c r="AA726" s="580"/>
      <c r="AB726" s="254">
        <v>1.5</v>
      </c>
      <c r="AC726" s="254"/>
      <c r="AD726" s="254"/>
      <c r="AE726" s="365">
        <f>IF(X726="","",X726*AE734)</f>
        <v>45615.925330123799</v>
      </c>
      <c r="AF726" s="365"/>
      <c r="AG726" s="365"/>
      <c r="AH726" s="574"/>
    </row>
    <row r="727" spans="1:62" s="23" customFormat="1" ht="15.75" customHeight="1" x14ac:dyDescent="0.15">
      <c r="A727" s="115" t="str">
        <f t="shared" si="130"/>
        <v/>
      </c>
      <c r="B727" s="99"/>
      <c r="C727" s="22"/>
      <c r="D727" s="22"/>
      <c r="G727" s="253">
        <v>10</v>
      </c>
      <c r="H727" s="245"/>
      <c r="I727" s="245"/>
      <c r="J727" s="580">
        <v>6960</v>
      </c>
      <c r="K727" s="580"/>
      <c r="L727" s="580"/>
      <c r="M727" s="580"/>
      <c r="N727" s="254">
        <v>3.8499999046325684</v>
      </c>
      <c r="O727" s="254"/>
      <c r="P727" s="254"/>
      <c r="Q727" s="365">
        <f>IF(J727="","",J727*AE734)</f>
        <v>32798.227303477441</v>
      </c>
      <c r="R727" s="365"/>
      <c r="S727" s="365"/>
      <c r="T727" s="582"/>
      <c r="U727" s="506">
        <v>10</v>
      </c>
      <c r="V727" s="245"/>
      <c r="W727" s="245"/>
      <c r="X727" s="580">
        <v>6960</v>
      </c>
      <c r="Y727" s="580"/>
      <c r="Z727" s="580"/>
      <c r="AA727" s="580"/>
      <c r="AB727" s="254">
        <v>3.8499999046325684</v>
      </c>
      <c r="AC727" s="254"/>
      <c r="AD727" s="254"/>
      <c r="AE727" s="365">
        <f>IF(X727="","",X727*AE734)</f>
        <v>32798.227303477441</v>
      </c>
      <c r="AF727" s="365"/>
      <c r="AG727" s="365"/>
      <c r="AH727" s="574"/>
    </row>
    <row r="728" spans="1:62" s="23" customFormat="1" ht="15.75" customHeight="1" x14ac:dyDescent="0.15">
      <c r="A728" s="115" t="str">
        <f t="shared" si="130"/>
        <v/>
      </c>
      <c r="B728" s="99"/>
      <c r="C728" s="22"/>
      <c r="D728" s="22"/>
      <c r="G728" s="253">
        <v>11</v>
      </c>
      <c r="H728" s="245"/>
      <c r="I728" s="245"/>
      <c r="J728" s="580">
        <v>9680</v>
      </c>
      <c r="K728" s="580"/>
      <c r="L728" s="580"/>
      <c r="M728" s="580"/>
      <c r="N728" s="254">
        <v>2.4000000953674316</v>
      </c>
      <c r="O728" s="254"/>
      <c r="P728" s="254"/>
      <c r="Q728" s="365">
        <f>IF(J728="","",J728*AE734)</f>
        <v>45615.925330123799</v>
      </c>
      <c r="R728" s="365"/>
      <c r="S728" s="365"/>
      <c r="T728" s="582"/>
      <c r="U728" s="506">
        <v>11</v>
      </c>
      <c r="V728" s="245"/>
      <c r="W728" s="245"/>
      <c r="X728" s="580">
        <v>9680</v>
      </c>
      <c r="Y728" s="580"/>
      <c r="Z728" s="580"/>
      <c r="AA728" s="580"/>
      <c r="AB728" s="254">
        <v>2.4000000953674316</v>
      </c>
      <c r="AC728" s="254"/>
      <c r="AD728" s="254"/>
      <c r="AE728" s="365">
        <f>IF(X728="","",X728*AE734)</f>
        <v>45615.925330123799</v>
      </c>
      <c r="AF728" s="365"/>
      <c r="AG728" s="365"/>
      <c r="AH728" s="574"/>
    </row>
    <row r="729" spans="1:62" s="23" customFormat="1" ht="15.75" customHeight="1" x14ac:dyDescent="0.15">
      <c r="A729" s="115" t="str">
        <f t="shared" si="130"/>
        <v/>
      </c>
      <c r="B729" s="99"/>
      <c r="C729" s="22"/>
      <c r="D729" s="22"/>
      <c r="G729" s="253">
        <v>12</v>
      </c>
      <c r="H729" s="245"/>
      <c r="I729" s="245"/>
      <c r="J729" s="580">
        <v>6560</v>
      </c>
      <c r="K729" s="580"/>
      <c r="L729" s="580"/>
      <c r="M729" s="580"/>
      <c r="N729" s="254">
        <v>1.5199999809265137</v>
      </c>
      <c r="O729" s="254"/>
      <c r="P729" s="254"/>
      <c r="Q729" s="365">
        <f>IF(J729="","",J729*AE734)</f>
        <v>30913.271711323563</v>
      </c>
      <c r="R729" s="365"/>
      <c r="S729" s="365"/>
      <c r="T729" s="582"/>
      <c r="U729" s="506">
        <v>12</v>
      </c>
      <c r="V729" s="245"/>
      <c r="W729" s="245"/>
      <c r="X729" s="580">
        <v>6560</v>
      </c>
      <c r="Y729" s="580"/>
      <c r="Z729" s="580"/>
      <c r="AA729" s="580"/>
      <c r="AB729" s="254">
        <v>2.2699999809265137</v>
      </c>
      <c r="AC729" s="254"/>
      <c r="AD729" s="254"/>
      <c r="AE729" s="365">
        <f>IF(X729="","",X729*AE734)</f>
        <v>30913.271711323563</v>
      </c>
      <c r="AF729" s="365"/>
      <c r="AG729" s="365"/>
      <c r="AH729" s="574"/>
    </row>
    <row r="730" spans="1:62" s="23" customFormat="1" ht="15.75" customHeight="1" x14ac:dyDescent="0.15">
      <c r="A730" s="115" t="str">
        <f t="shared" si="130"/>
        <v/>
      </c>
      <c r="B730" s="99"/>
      <c r="C730" s="22"/>
      <c r="D730" s="22"/>
      <c r="G730" s="253">
        <v>12</v>
      </c>
      <c r="H730" s="245"/>
      <c r="I730" s="245"/>
      <c r="J730" s="580">
        <v>0</v>
      </c>
      <c r="K730" s="580"/>
      <c r="L730" s="580"/>
      <c r="M730" s="580"/>
      <c r="N730" s="254">
        <v>0.75</v>
      </c>
      <c r="O730" s="254"/>
      <c r="P730" s="254"/>
      <c r="Q730" s="365">
        <f>IF(J730="","",J730*AE734)</f>
        <v>0</v>
      </c>
      <c r="R730" s="365"/>
      <c r="S730" s="365"/>
      <c r="T730" s="582"/>
      <c r="U730" s="506"/>
      <c r="V730" s="245"/>
      <c r="W730" s="245"/>
      <c r="X730" s="580"/>
      <c r="Y730" s="580"/>
      <c r="Z730" s="580"/>
      <c r="AA730" s="580"/>
      <c r="AB730" s="254"/>
      <c r="AC730" s="254"/>
      <c r="AD730" s="254"/>
      <c r="AE730" s="365" t="str">
        <f>IF(X730="","",X730*AE734)</f>
        <v/>
      </c>
      <c r="AF730" s="365"/>
      <c r="AG730" s="365"/>
      <c r="AH730" s="574"/>
    </row>
    <row r="731" spans="1:62" s="23" customFormat="1" ht="15.75" customHeight="1" x14ac:dyDescent="0.15">
      <c r="A731" s="115" t="str">
        <f t="shared" si="130"/>
        <v>×</v>
      </c>
      <c r="B731" s="99"/>
      <c r="C731" s="22"/>
      <c r="D731" s="22"/>
      <c r="G731" s="253"/>
      <c r="H731" s="245"/>
      <c r="I731" s="245"/>
      <c r="J731" s="580"/>
      <c r="K731" s="580"/>
      <c r="L731" s="580"/>
      <c r="M731" s="580"/>
      <c r="N731" s="254"/>
      <c r="O731" s="254"/>
      <c r="P731" s="254"/>
      <c r="Q731" s="365" t="str">
        <f>IF(J731="","",J731*AE734)</f>
        <v/>
      </c>
      <c r="R731" s="365"/>
      <c r="S731" s="365"/>
      <c r="T731" s="582"/>
      <c r="U731" s="506"/>
      <c r="V731" s="245"/>
      <c r="W731" s="245"/>
      <c r="X731" s="580"/>
      <c r="Y731" s="580"/>
      <c r="Z731" s="580"/>
      <c r="AA731" s="580"/>
      <c r="AB731" s="254"/>
      <c r="AC731" s="254"/>
      <c r="AD731" s="254"/>
      <c r="AE731" s="365" t="str">
        <f>IF(X731="","",X731*AE734)</f>
        <v/>
      </c>
      <c r="AF731" s="365"/>
      <c r="AG731" s="365"/>
      <c r="AH731" s="574"/>
    </row>
    <row r="732" spans="1:62" s="23" customFormat="1" ht="15.75" customHeight="1" x14ac:dyDescent="0.15">
      <c r="A732" s="115" t="str">
        <f t="shared" si="130"/>
        <v>×</v>
      </c>
      <c r="B732" s="99"/>
      <c r="C732" s="22"/>
      <c r="D732" s="22"/>
      <c r="G732" s="253"/>
      <c r="H732" s="245"/>
      <c r="I732" s="245"/>
      <c r="J732" s="580"/>
      <c r="K732" s="580"/>
      <c r="L732" s="580"/>
      <c r="M732" s="580"/>
      <c r="N732" s="254"/>
      <c r="O732" s="254"/>
      <c r="P732" s="254"/>
      <c r="Q732" s="365" t="str">
        <f>IF(J732="","",J732*AE734)</f>
        <v/>
      </c>
      <c r="R732" s="365"/>
      <c r="S732" s="365"/>
      <c r="T732" s="582"/>
      <c r="U732" s="506"/>
      <c r="V732" s="245"/>
      <c r="W732" s="245"/>
      <c r="X732" s="580"/>
      <c r="Y732" s="580"/>
      <c r="Z732" s="580"/>
      <c r="AA732" s="580"/>
      <c r="AB732" s="254"/>
      <c r="AC732" s="254"/>
      <c r="AD732" s="254"/>
      <c r="AE732" s="365" t="str">
        <f>IF(X732="","",X732*AE734)</f>
        <v/>
      </c>
      <c r="AF732" s="365"/>
      <c r="AG732" s="365"/>
      <c r="AH732" s="574"/>
    </row>
    <row r="733" spans="1:62" s="23" customFormat="1" ht="15.75" customHeight="1" x14ac:dyDescent="0.15">
      <c r="A733" s="115" t="str">
        <f t="shared" si="130"/>
        <v>×</v>
      </c>
      <c r="B733" s="99"/>
      <c r="C733" s="22"/>
      <c r="D733" s="22"/>
      <c r="G733" s="259"/>
      <c r="H733" s="246"/>
      <c r="I733" s="246"/>
      <c r="J733" s="581"/>
      <c r="K733" s="581"/>
      <c r="L733" s="581"/>
      <c r="M733" s="581"/>
      <c r="N733" s="260"/>
      <c r="O733" s="260"/>
      <c r="P733" s="260"/>
      <c r="Q733" s="573" t="str">
        <f>IF(J733="","",J733*AE734)</f>
        <v/>
      </c>
      <c r="R733" s="573"/>
      <c r="S733" s="573"/>
      <c r="T733" s="583"/>
      <c r="U733" s="584"/>
      <c r="V733" s="246"/>
      <c r="W733" s="246"/>
      <c r="X733" s="581"/>
      <c r="Y733" s="581"/>
      <c r="Z733" s="581"/>
      <c r="AA733" s="581"/>
      <c r="AB733" s="260"/>
      <c r="AC733" s="260"/>
      <c r="AD733" s="260"/>
      <c r="AE733" s="573" t="str">
        <f>IF(X733="","",X733*AE734)</f>
        <v/>
      </c>
      <c r="AF733" s="573"/>
      <c r="AG733" s="573"/>
      <c r="AH733" s="575"/>
    </row>
    <row r="734" spans="1:62" s="23" customFormat="1" ht="15.75" customHeight="1" x14ac:dyDescent="0.15">
      <c r="A734" s="115" t="str">
        <f>IF(液状化L2の有無="","","×")</f>
        <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498">
        <f>AE711</f>
        <v>4.7123889803846897</v>
      </c>
      <c r="AF734" s="498"/>
      <c r="AG734" s="498"/>
      <c r="AH734" s="62" t="s">
        <v>549</v>
      </c>
    </row>
    <row r="735" spans="1:62" ht="15.75" customHeight="1" x14ac:dyDescent="0.15">
      <c r="A735" s="119" t="str">
        <f>IF(液状化L2の有無="","","×")</f>
        <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x14ac:dyDescent="0.15">
      <c r="F736" s="23"/>
      <c r="G736" s="23"/>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14" t="s">
        <v>417</v>
      </c>
      <c r="H738" s="361"/>
      <c r="I738" s="361"/>
      <c r="J738" s="361"/>
      <c r="K738" s="361"/>
      <c r="L738" s="361"/>
      <c r="M738" s="361"/>
      <c r="N738" s="361"/>
      <c r="O738" s="361"/>
      <c r="P738" s="361"/>
      <c r="Q738" s="361"/>
      <c r="R738" s="361"/>
      <c r="S738" s="361"/>
      <c r="T738" s="515"/>
      <c r="U738" s="486" t="s">
        <v>418</v>
      </c>
      <c r="V738" s="239"/>
      <c r="W738" s="239"/>
      <c r="X738" s="239"/>
      <c r="Y738" s="239"/>
      <c r="Z738" s="239"/>
      <c r="AA738" s="239"/>
      <c r="AB738" s="239"/>
      <c r="AC738" s="239"/>
      <c r="AD738" s="239"/>
      <c r="AE738" s="239"/>
      <c r="AF738" s="239"/>
      <c r="AG738" s="239"/>
      <c r="AH738" s="290"/>
    </row>
    <row r="739" spans="1:35" s="23" customFormat="1" ht="15.75" customHeight="1" x14ac:dyDescent="0.15">
      <c r="G739" s="350" t="s">
        <v>74</v>
      </c>
      <c r="H739" s="275"/>
      <c r="I739" s="275"/>
      <c r="J739" s="275" t="s">
        <v>182</v>
      </c>
      <c r="K739" s="275"/>
      <c r="L739" s="275"/>
      <c r="M739" s="275"/>
      <c r="N739" s="351" t="s">
        <v>181</v>
      </c>
      <c r="O739" s="352"/>
      <c r="P739" s="352"/>
      <c r="Q739" s="275" t="s">
        <v>548</v>
      </c>
      <c r="R739" s="275"/>
      <c r="S739" s="275"/>
      <c r="T739" s="277"/>
      <c r="U739" s="553" t="s">
        <v>74</v>
      </c>
      <c r="V739" s="275"/>
      <c r="W739" s="275"/>
      <c r="X739" s="275" t="s">
        <v>182</v>
      </c>
      <c r="Y739" s="275"/>
      <c r="Z739" s="275"/>
      <c r="AA739" s="275"/>
      <c r="AB739" s="351" t="s">
        <v>181</v>
      </c>
      <c r="AC739" s="352"/>
      <c r="AD739" s="352"/>
      <c r="AE739" s="275" t="s">
        <v>548</v>
      </c>
      <c r="AF739" s="275"/>
      <c r="AG739" s="275"/>
      <c r="AH739" s="277"/>
    </row>
    <row r="740" spans="1:35" s="23" customFormat="1" ht="15.75" customHeight="1" x14ac:dyDescent="0.15">
      <c r="G740" s="270"/>
      <c r="H740" s="271"/>
      <c r="I740" s="271"/>
      <c r="J740" s="271"/>
      <c r="K740" s="271"/>
      <c r="L740" s="271"/>
      <c r="M740" s="271"/>
      <c r="N740" s="273"/>
      <c r="O740" s="273"/>
      <c r="P740" s="273"/>
      <c r="Q740" s="271"/>
      <c r="R740" s="271"/>
      <c r="S740" s="271"/>
      <c r="T740" s="579"/>
      <c r="U740" s="516"/>
      <c r="V740" s="271"/>
      <c r="W740" s="271"/>
      <c r="X740" s="271"/>
      <c r="Y740" s="271"/>
      <c r="Z740" s="271"/>
      <c r="AA740" s="271"/>
      <c r="AB740" s="273"/>
      <c r="AC740" s="273"/>
      <c r="AD740" s="273"/>
      <c r="AE740" s="271"/>
      <c r="AF740" s="271"/>
      <c r="AG740" s="271"/>
      <c r="AH740" s="579"/>
    </row>
    <row r="741" spans="1:35" s="23" customFormat="1" ht="15.75" customHeight="1" x14ac:dyDescent="0.15">
      <c r="A741" s="109" t="str">
        <f t="shared" ref="A741:A756" si="131">IF(LEN(G741)+LEN(U741)=0,"×","")</f>
        <v/>
      </c>
      <c r="B741" s="99"/>
      <c r="C741" s="22"/>
      <c r="D741" s="22"/>
      <c r="G741" s="278">
        <v>2</v>
      </c>
      <c r="H741" s="244"/>
      <c r="I741" s="244"/>
      <c r="J741" s="576">
        <v>0</v>
      </c>
      <c r="K741" s="576"/>
      <c r="L741" s="576"/>
      <c r="M741" s="576"/>
      <c r="N741" s="279">
        <v>0.33000001311302185</v>
      </c>
      <c r="O741" s="279"/>
      <c r="P741" s="279"/>
      <c r="Q741" s="364">
        <f>IF(J741="","",J741*AE757)</f>
        <v>0</v>
      </c>
      <c r="R741" s="364"/>
      <c r="S741" s="364"/>
      <c r="T741" s="577"/>
      <c r="U741" s="505">
        <v>2</v>
      </c>
      <c r="V741" s="244"/>
      <c r="W741" s="244"/>
      <c r="X741" s="576">
        <v>0</v>
      </c>
      <c r="Y741" s="576"/>
      <c r="Z741" s="576"/>
      <c r="AA741" s="576"/>
      <c r="AB741" s="279">
        <v>0.33000001311302185</v>
      </c>
      <c r="AC741" s="279"/>
      <c r="AD741" s="279"/>
      <c r="AE741" s="364">
        <f>IF(X741="","",X741*AE757)</f>
        <v>0</v>
      </c>
      <c r="AF741" s="364"/>
      <c r="AG741" s="364"/>
      <c r="AH741" s="578"/>
    </row>
    <row r="742" spans="1:35" s="23" customFormat="1" ht="15.75" customHeight="1" x14ac:dyDescent="0.15">
      <c r="A742" s="109" t="str">
        <f t="shared" si="131"/>
        <v/>
      </c>
      <c r="B742" s="99"/>
      <c r="C742" s="22"/>
      <c r="D742" s="22"/>
      <c r="G742" s="253">
        <v>3</v>
      </c>
      <c r="H742" s="245"/>
      <c r="I742" s="245"/>
      <c r="J742" s="580">
        <v>0</v>
      </c>
      <c r="K742" s="580"/>
      <c r="L742" s="580"/>
      <c r="M742" s="580"/>
      <c r="N742" s="254">
        <v>1.5</v>
      </c>
      <c r="O742" s="254"/>
      <c r="P742" s="254"/>
      <c r="Q742" s="365">
        <f>IF(J742="","",J742*AE757)</f>
        <v>0</v>
      </c>
      <c r="R742" s="365"/>
      <c r="S742" s="365"/>
      <c r="T742" s="582"/>
      <c r="U742" s="506">
        <v>3</v>
      </c>
      <c r="V742" s="245"/>
      <c r="W742" s="245"/>
      <c r="X742" s="580">
        <v>0</v>
      </c>
      <c r="Y742" s="580"/>
      <c r="Z742" s="580"/>
      <c r="AA742" s="580"/>
      <c r="AB742" s="254">
        <v>1.5</v>
      </c>
      <c r="AC742" s="254"/>
      <c r="AD742" s="254"/>
      <c r="AE742" s="365">
        <f>IF(X742="","",X742*AE757)</f>
        <v>0</v>
      </c>
      <c r="AF742" s="365"/>
      <c r="AG742" s="365"/>
      <c r="AH742" s="574"/>
    </row>
    <row r="743" spans="1:35" s="23" customFormat="1" ht="15.75" customHeight="1" x14ac:dyDescent="0.15">
      <c r="A743" s="109" t="str">
        <f t="shared" si="131"/>
        <v/>
      </c>
      <c r="B743" s="99"/>
      <c r="C743" s="22"/>
      <c r="D743" s="22"/>
      <c r="G743" s="253">
        <v>4</v>
      </c>
      <c r="H743" s="245"/>
      <c r="I743" s="245"/>
      <c r="J743" s="580">
        <v>0</v>
      </c>
      <c r="K743" s="580"/>
      <c r="L743" s="580"/>
      <c r="M743" s="580"/>
      <c r="N743" s="254">
        <v>5.940000057220459</v>
      </c>
      <c r="O743" s="254"/>
      <c r="P743" s="254"/>
      <c r="Q743" s="365">
        <f>IF(J743="","",J743*AE757)</f>
        <v>0</v>
      </c>
      <c r="R743" s="365"/>
      <c r="S743" s="365"/>
      <c r="T743" s="582"/>
      <c r="U743" s="506">
        <v>4</v>
      </c>
      <c r="V743" s="245"/>
      <c r="W743" s="245"/>
      <c r="X743" s="580">
        <v>0</v>
      </c>
      <c r="Y743" s="580"/>
      <c r="Z743" s="580"/>
      <c r="AA743" s="580"/>
      <c r="AB743" s="254">
        <v>5.940000057220459</v>
      </c>
      <c r="AC743" s="254"/>
      <c r="AD743" s="254"/>
      <c r="AE743" s="365">
        <f>IF(X743="","",X743*AE757)</f>
        <v>0</v>
      </c>
      <c r="AF743" s="365"/>
      <c r="AG743" s="365"/>
      <c r="AH743" s="574"/>
    </row>
    <row r="744" spans="1:35" s="23" customFormat="1" ht="15.75" customHeight="1" x14ac:dyDescent="0.15">
      <c r="A744" s="109" t="str">
        <f t="shared" si="131"/>
        <v/>
      </c>
      <c r="B744" s="99"/>
      <c r="C744" s="22"/>
      <c r="D744" s="22"/>
      <c r="G744" s="253">
        <v>4</v>
      </c>
      <c r="H744" s="245"/>
      <c r="I744" s="245"/>
      <c r="J744" s="580">
        <v>1900</v>
      </c>
      <c r="K744" s="580"/>
      <c r="L744" s="580"/>
      <c r="M744" s="580"/>
      <c r="N744" s="254">
        <v>0.6100001335144043</v>
      </c>
      <c r="O744" s="254"/>
      <c r="P744" s="254"/>
      <c r="Q744" s="365">
        <f>IF(J744="","",J744*AE757)</f>
        <v>8953.5390627309098</v>
      </c>
      <c r="R744" s="365"/>
      <c r="S744" s="365"/>
      <c r="T744" s="582"/>
      <c r="U744" s="506">
        <v>4</v>
      </c>
      <c r="V744" s="245"/>
      <c r="W744" s="245"/>
      <c r="X744" s="580">
        <v>1900</v>
      </c>
      <c r="Y744" s="580"/>
      <c r="Z744" s="580"/>
      <c r="AA744" s="580"/>
      <c r="AB744" s="254">
        <v>0.6100001335144043</v>
      </c>
      <c r="AC744" s="254"/>
      <c r="AD744" s="254"/>
      <c r="AE744" s="365">
        <f>IF(X744="","",X744*AE757)</f>
        <v>8953.5390627309098</v>
      </c>
      <c r="AF744" s="365"/>
      <c r="AG744" s="365"/>
      <c r="AH744" s="574"/>
    </row>
    <row r="745" spans="1:35" s="23" customFormat="1" ht="15.75" customHeight="1" x14ac:dyDescent="0.15">
      <c r="A745" s="109" t="str">
        <f t="shared" si="131"/>
        <v/>
      </c>
      <c r="B745" s="99"/>
      <c r="C745" s="22"/>
      <c r="D745" s="22"/>
      <c r="G745" s="253">
        <v>5</v>
      </c>
      <c r="H745" s="245"/>
      <c r="I745" s="245"/>
      <c r="J745" s="580">
        <v>1900</v>
      </c>
      <c r="K745" s="580"/>
      <c r="L745" s="580"/>
      <c r="M745" s="580"/>
      <c r="N745" s="254">
        <v>3.4500000476837158</v>
      </c>
      <c r="O745" s="254"/>
      <c r="P745" s="254"/>
      <c r="Q745" s="365">
        <f>IF(J745="","",J745*AE757)</f>
        <v>8953.5390627309098</v>
      </c>
      <c r="R745" s="365"/>
      <c r="S745" s="365"/>
      <c r="T745" s="582"/>
      <c r="U745" s="506">
        <v>5</v>
      </c>
      <c r="V745" s="245"/>
      <c r="W745" s="245"/>
      <c r="X745" s="580">
        <v>1900</v>
      </c>
      <c r="Y745" s="580"/>
      <c r="Z745" s="580"/>
      <c r="AA745" s="580"/>
      <c r="AB745" s="254">
        <v>3.4500000476837158</v>
      </c>
      <c r="AC745" s="254"/>
      <c r="AD745" s="254"/>
      <c r="AE745" s="365">
        <f>IF(X745="","",X745*AE757)</f>
        <v>8953.5390627309098</v>
      </c>
      <c r="AF745" s="365"/>
      <c r="AG745" s="365"/>
      <c r="AH745" s="574"/>
    </row>
    <row r="746" spans="1:35" s="23" customFormat="1" ht="15.75" customHeight="1" x14ac:dyDescent="0.15">
      <c r="A746" s="109" t="str">
        <f t="shared" si="131"/>
        <v/>
      </c>
      <c r="B746" s="99"/>
      <c r="C746" s="22"/>
      <c r="D746" s="22"/>
      <c r="G746" s="253">
        <v>6</v>
      </c>
      <c r="H746" s="245"/>
      <c r="I746" s="245"/>
      <c r="J746" s="580">
        <v>1900</v>
      </c>
      <c r="K746" s="580"/>
      <c r="L746" s="580"/>
      <c r="M746" s="580"/>
      <c r="N746" s="254">
        <v>2.3499999046325684</v>
      </c>
      <c r="O746" s="254"/>
      <c r="P746" s="254"/>
      <c r="Q746" s="365">
        <f>IF(J746="","",J746*AE757)</f>
        <v>8953.5390627309098</v>
      </c>
      <c r="R746" s="365"/>
      <c r="S746" s="365"/>
      <c r="T746" s="582"/>
      <c r="U746" s="506">
        <v>6</v>
      </c>
      <c r="V746" s="245"/>
      <c r="W746" s="245"/>
      <c r="X746" s="580">
        <v>1900</v>
      </c>
      <c r="Y746" s="580"/>
      <c r="Z746" s="580"/>
      <c r="AA746" s="580"/>
      <c r="AB746" s="254">
        <v>2.3499999046325684</v>
      </c>
      <c r="AC746" s="254"/>
      <c r="AD746" s="254"/>
      <c r="AE746" s="365">
        <f>IF(X746="","",X746*AE757)</f>
        <v>8953.5390627309098</v>
      </c>
      <c r="AF746" s="365"/>
      <c r="AG746" s="365"/>
      <c r="AH746" s="574"/>
    </row>
    <row r="747" spans="1:35" s="23" customFormat="1" ht="15.75" customHeight="1" x14ac:dyDescent="0.15">
      <c r="A747" s="109" t="str">
        <f t="shared" si="131"/>
        <v/>
      </c>
      <c r="B747" s="99"/>
      <c r="C747" s="22"/>
      <c r="D747" s="22"/>
      <c r="G747" s="253">
        <v>7</v>
      </c>
      <c r="H747" s="245"/>
      <c r="I747" s="245"/>
      <c r="J747" s="580">
        <v>12500</v>
      </c>
      <c r="K747" s="580"/>
      <c r="L747" s="580"/>
      <c r="M747" s="580"/>
      <c r="N747" s="254">
        <v>8.6000003814697266</v>
      </c>
      <c r="O747" s="254"/>
      <c r="P747" s="254"/>
      <c r="Q747" s="365">
        <f>IF(J747="","",J747*AE757)</f>
        <v>58904.86225480862</v>
      </c>
      <c r="R747" s="365"/>
      <c r="S747" s="365"/>
      <c r="T747" s="582"/>
      <c r="U747" s="506">
        <v>7</v>
      </c>
      <c r="V747" s="245"/>
      <c r="W747" s="245"/>
      <c r="X747" s="580">
        <v>12500</v>
      </c>
      <c r="Y747" s="580"/>
      <c r="Z747" s="580"/>
      <c r="AA747" s="580"/>
      <c r="AB747" s="254">
        <v>8.6000003814697266</v>
      </c>
      <c r="AC747" s="254"/>
      <c r="AD747" s="254"/>
      <c r="AE747" s="365">
        <f>IF(X747="","",X747*AE757)</f>
        <v>58904.86225480862</v>
      </c>
      <c r="AF747" s="365"/>
      <c r="AG747" s="365"/>
      <c r="AH747" s="574"/>
    </row>
    <row r="748" spans="1:35" s="23" customFormat="1" ht="15.75" customHeight="1" x14ac:dyDescent="0.15">
      <c r="A748" s="109" t="str">
        <f t="shared" si="131"/>
        <v/>
      </c>
      <c r="B748" s="99"/>
      <c r="C748" s="22"/>
      <c r="D748" s="22"/>
      <c r="G748" s="253">
        <v>8</v>
      </c>
      <c r="H748" s="245"/>
      <c r="I748" s="245"/>
      <c r="J748" s="580">
        <v>5940</v>
      </c>
      <c r="K748" s="580"/>
      <c r="L748" s="580"/>
      <c r="M748" s="580"/>
      <c r="N748" s="254">
        <v>2.2000000476837158</v>
      </c>
      <c r="O748" s="254"/>
      <c r="P748" s="254"/>
      <c r="Q748" s="365">
        <f>IF(J748="","",J748*AE757)</f>
        <v>27991.590543485057</v>
      </c>
      <c r="R748" s="365"/>
      <c r="S748" s="365"/>
      <c r="T748" s="582"/>
      <c r="U748" s="506">
        <v>8</v>
      </c>
      <c r="V748" s="245"/>
      <c r="W748" s="245"/>
      <c r="X748" s="580">
        <v>5940</v>
      </c>
      <c r="Y748" s="580"/>
      <c r="Z748" s="580"/>
      <c r="AA748" s="580"/>
      <c r="AB748" s="254">
        <v>2.2000000476837158</v>
      </c>
      <c r="AC748" s="254"/>
      <c r="AD748" s="254"/>
      <c r="AE748" s="365">
        <f>IF(X748="","",X748*AE757)</f>
        <v>27991.590543485057</v>
      </c>
      <c r="AF748" s="365"/>
      <c r="AG748" s="365"/>
      <c r="AH748" s="574"/>
    </row>
    <row r="749" spans="1:35" s="23" customFormat="1" ht="15.75" customHeight="1" x14ac:dyDescent="0.15">
      <c r="A749" s="109" t="str">
        <f t="shared" si="131"/>
        <v/>
      </c>
      <c r="B749" s="99"/>
      <c r="C749" s="22"/>
      <c r="D749" s="22"/>
      <c r="G749" s="253">
        <v>9</v>
      </c>
      <c r="H749" s="245"/>
      <c r="I749" s="245"/>
      <c r="J749" s="580">
        <v>9680</v>
      </c>
      <c r="K749" s="580"/>
      <c r="L749" s="580"/>
      <c r="M749" s="580"/>
      <c r="N749" s="254">
        <v>1.5</v>
      </c>
      <c r="O749" s="254"/>
      <c r="P749" s="254"/>
      <c r="Q749" s="365">
        <f>IF(J749="","",J749*AE757)</f>
        <v>45615.925330123799</v>
      </c>
      <c r="R749" s="365"/>
      <c r="S749" s="365"/>
      <c r="T749" s="582"/>
      <c r="U749" s="506">
        <v>9</v>
      </c>
      <c r="V749" s="245"/>
      <c r="W749" s="245"/>
      <c r="X749" s="580">
        <v>9680</v>
      </c>
      <c r="Y749" s="580"/>
      <c r="Z749" s="580"/>
      <c r="AA749" s="580"/>
      <c r="AB749" s="254">
        <v>1.5</v>
      </c>
      <c r="AC749" s="254"/>
      <c r="AD749" s="254"/>
      <c r="AE749" s="365">
        <f>IF(X749="","",X749*AE757)</f>
        <v>45615.925330123799</v>
      </c>
      <c r="AF749" s="365"/>
      <c r="AG749" s="365"/>
      <c r="AH749" s="574"/>
    </row>
    <row r="750" spans="1:35" s="23" customFormat="1" ht="15.75" customHeight="1" x14ac:dyDescent="0.15">
      <c r="A750" s="109" t="str">
        <f t="shared" si="131"/>
        <v/>
      </c>
      <c r="B750" s="99"/>
      <c r="C750" s="22"/>
      <c r="D750" s="22"/>
      <c r="G750" s="253">
        <v>10</v>
      </c>
      <c r="H750" s="245"/>
      <c r="I750" s="245"/>
      <c r="J750" s="580">
        <v>6960</v>
      </c>
      <c r="K750" s="580"/>
      <c r="L750" s="580"/>
      <c r="M750" s="580"/>
      <c r="N750" s="254">
        <v>3.8499999046325684</v>
      </c>
      <c r="O750" s="254"/>
      <c r="P750" s="254"/>
      <c r="Q750" s="365">
        <f>IF(J750="","",J750*AE757)</f>
        <v>32798.227303477441</v>
      </c>
      <c r="R750" s="365"/>
      <c r="S750" s="365"/>
      <c r="T750" s="582"/>
      <c r="U750" s="506">
        <v>10</v>
      </c>
      <c r="V750" s="245"/>
      <c r="W750" s="245"/>
      <c r="X750" s="580">
        <v>6960</v>
      </c>
      <c r="Y750" s="580"/>
      <c r="Z750" s="580"/>
      <c r="AA750" s="580"/>
      <c r="AB750" s="254">
        <v>3.8499999046325684</v>
      </c>
      <c r="AC750" s="254"/>
      <c r="AD750" s="254"/>
      <c r="AE750" s="365">
        <f>IF(X750="","",X750*AE757)</f>
        <v>32798.227303477441</v>
      </c>
      <c r="AF750" s="365"/>
      <c r="AG750" s="365"/>
      <c r="AH750" s="574"/>
    </row>
    <row r="751" spans="1:35" s="23" customFormat="1" ht="15.75" customHeight="1" x14ac:dyDescent="0.15">
      <c r="A751" s="109" t="str">
        <f t="shared" si="131"/>
        <v/>
      </c>
      <c r="B751" s="99"/>
      <c r="C751" s="22"/>
      <c r="D751" s="22"/>
      <c r="G751" s="253">
        <v>11</v>
      </c>
      <c r="H751" s="245"/>
      <c r="I751" s="245"/>
      <c r="J751" s="580">
        <v>9680</v>
      </c>
      <c r="K751" s="580"/>
      <c r="L751" s="580"/>
      <c r="M751" s="580"/>
      <c r="N751" s="254">
        <v>2.4000000953674316</v>
      </c>
      <c r="O751" s="254"/>
      <c r="P751" s="254"/>
      <c r="Q751" s="365">
        <f>IF(J751="","",J751*AE757)</f>
        <v>45615.925330123799</v>
      </c>
      <c r="R751" s="365"/>
      <c r="S751" s="365"/>
      <c r="T751" s="582"/>
      <c r="U751" s="506">
        <v>11</v>
      </c>
      <c r="V751" s="245"/>
      <c r="W751" s="245"/>
      <c r="X751" s="580">
        <v>9680</v>
      </c>
      <c r="Y751" s="580"/>
      <c r="Z751" s="580"/>
      <c r="AA751" s="580"/>
      <c r="AB751" s="254">
        <v>2.4000000953674316</v>
      </c>
      <c r="AC751" s="254"/>
      <c r="AD751" s="254"/>
      <c r="AE751" s="365">
        <f>IF(X751="","",X751*AE757)</f>
        <v>45615.925330123799</v>
      </c>
      <c r="AF751" s="365"/>
      <c r="AG751" s="365"/>
      <c r="AH751" s="574"/>
    </row>
    <row r="752" spans="1:35" s="23" customFormat="1" ht="15.75" customHeight="1" x14ac:dyDescent="0.15">
      <c r="A752" s="109" t="str">
        <f t="shared" si="131"/>
        <v/>
      </c>
      <c r="B752" s="99"/>
      <c r="C752" s="22"/>
      <c r="D752" s="22"/>
      <c r="G752" s="253">
        <v>12</v>
      </c>
      <c r="H752" s="245"/>
      <c r="I752" s="245"/>
      <c r="J752" s="580">
        <v>6560</v>
      </c>
      <c r="K752" s="580"/>
      <c r="L752" s="580"/>
      <c r="M752" s="580"/>
      <c r="N752" s="254">
        <v>1.5199999809265137</v>
      </c>
      <c r="O752" s="254"/>
      <c r="P752" s="254"/>
      <c r="Q752" s="365">
        <f>IF(J752="","",J752*AE757)</f>
        <v>30913.271711323563</v>
      </c>
      <c r="R752" s="365"/>
      <c r="S752" s="365"/>
      <c r="T752" s="582"/>
      <c r="U752" s="506">
        <v>12</v>
      </c>
      <c r="V752" s="245"/>
      <c r="W752" s="245"/>
      <c r="X752" s="580">
        <v>6560</v>
      </c>
      <c r="Y752" s="580"/>
      <c r="Z752" s="580"/>
      <c r="AA752" s="580"/>
      <c r="AB752" s="254">
        <v>2.2699999809265137</v>
      </c>
      <c r="AC752" s="254"/>
      <c r="AD752" s="254"/>
      <c r="AE752" s="365">
        <f>IF(X752="","",X752*AE757)</f>
        <v>30913.271711323563</v>
      </c>
      <c r="AF752" s="365"/>
      <c r="AG752" s="365"/>
      <c r="AH752" s="574"/>
    </row>
    <row r="753" spans="1:62" s="23" customFormat="1" ht="15.75" customHeight="1" x14ac:dyDescent="0.15">
      <c r="A753" s="109" t="str">
        <f t="shared" si="131"/>
        <v/>
      </c>
      <c r="B753" s="99"/>
      <c r="C753" s="22"/>
      <c r="D753" s="22"/>
      <c r="G753" s="253">
        <v>12</v>
      </c>
      <c r="H753" s="245"/>
      <c r="I753" s="245"/>
      <c r="J753" s="580">
        <v>0</v>
      </c>
      <c r="K753" s="580"/>
      <c r="L753" s="580"/>
      <c r="M753" s="580"/>
      <c r="N753" s="254">
        <v>0.75</v>
      </c>
      <c r="O753" s="254"/>
      <c r="P753" s="254"/>
      <c r="Q753" s="365">
        <f>IF(J753="","",J753*AE757)</f>
        <v>0</v>
      </c>
      <c r="R753" s="365"/>
      <c r="S753" s="365"/>
      <c r="T753" s="582"/>
      <c r="U753" s="506"/>
      <c r="V753" s="245"/>
      <c r="W753" s="245"/>
      <c r="X753" s="580"/>
      <c r="Y753" s="580"/>
      <c r="Z753" s="580"/>
      <c r="AA753" s="580"/>
      <c r="AB753" s="254"/>
      <c r="AC753" s="254"/>
      <c r="AD753" s="254"/>
      <c r="AE753" s="365" t="str">
        <f>IF(X753="","",X753*AE757)</f>
        <v/>
      </c>
      <c r="AF753" s="365"/>
      <c r="AG753" s="365"/>
      <c r="AH753" s="574"/>
    </row>
    <row r="754" spans="1:62" s="23" customFormat="1" ht="15.75" customHeight="1" x14ac:dyDescent="0.15">
      <c r="A754" s="109" t="str">
        <f t="shared" si="131"/>
        <v>×</v>
      </c>
      <c r="B754" s="99"/>
      <c r="C754" s="22"/>
      <c r="D754" s="22"/>
      <c r="G754" s="253"/>
      <c r="H754" s="245"/>
      <c r="I754" s="245"/>
      <c r="J754" s="580"/>
      <c r="K754" s="580"/>
      <c r="L754" s="580"/>
      <c r="M754" s="580"/>
      <c r="N754" s="254"/>
      <c r="O754" s="254"/>
      <c r="P754" s="254"/>
      <c r="Q754" s="365" t="str">
        <f>IF(J754="","",J754*AE757)</f>
        <v/>
      </c>
      <c r="R754" s="365"/>
      <c r="S754" s="365"/>
      <c r="T754" s="582"/>
      <c r="U754" s="506"/>
      <c r="V754" s="245"/>
      <c r="W754" s="245"/>
      <c r="X754" s="580"/>
      <c r="Y754" s="580"/>
      <c r="Z754" s="580"/>
      <c r="AA754" s="580"/>
      <c r="AB754" s="254"/>
      <c r="AC754" s="254"/>
      <c r="AD754" s="254"/>
      <c r="AE754" s="365" t="str">
        <f>IF(X754="","",X754*AE757)</f>
        <v/>
      </c>
      <c r="AF754" s="365"/>
      <c r="AG754" s="365"/>
      <c r="AH754" s="574"/>
    </row>
    <row r="755" spans="1:62" s="23" customFormat="1" ht="15.75" customHeight="1" x14ac:dyDescent="0.15">
      <c r="A755" s="109" t="str">
        <f t="shared" si="131"/>
        <v>×</v>
      </c>
      <c r="B755" s="99"/>
      <c r="C755" s="22"/>
      <c r="D755" s="22"/>
      <c r="G755" s="253"/>
      <c r="H755" s="245"/>
      <c r="I755" s="245"/>
      <c r="J755" s="580"/>
      <c r="K755" s="580"/>
      <c r="L755" s="580"/>
      <c r="M755" s="580"/>
      <c r="N755" s="254"/>
      <c r="O755" s="254"/>
      <c r="P755" s="254"/>
      <c r="Q755" s="365" t="str">
        <f>IF(J755="","",J755*AE757)</f>
        <v/>
      </c>
      <c r="R755" s="365"/>
      <c r="S755" s="365"/>
      <c r="T755" s="582"/>
      <c r="U755" s="506"/>
      <c r="V755" s="245"/>
      <c r="W755" s="245"/>
      <c r="X755" s="580"/>
      <c r="Y755" s="580"/>
      <c r="Z755" s="580"/>
      <c r="AA755" s="580"/>
      <c r="AB755" s="254"/>
      <c r="AC755" s="254"/>
      <c r="AD755" s="254"/>
      <c r="AE755" s="365" t="str">
        <f>IF(X755="","",X755*AE757)</f>
        <v/>
      </c>
      <c r="AF755" s="365"/>
      <c r="AG755" s="365"/>
      <c r="AH755" s="574"/>
    </row>
    <row r="756" spans="1:62" s="23" customFormat="1" ht="15.75" customHeight="1" x14ac:dyDescent="0.15">
      <c r="A756" s="109" t="str">
        <f t="shared" si="131"/>
        <v>×</v>
      </c>
      <c r="B756" s="99"/>
      <c r="C756" s="22"/>
      <c r="D756" s="22"/>
      <c r="G756" s="259"/>
      <c r="H756" s="246"/>
      <c r="I756" s="246"/>
      <c r="J756" s="581"/>
      <c r="K756" s="581"/>
      <c r="L756" s="581"/>
      <c r="M756" s="581"/>
      <c r="N756" s="260"/>
      <c r="O756" s="260"/>
      <c r="P756" s="260"/>
      <c r="Q756" s="573" t="str">
        <f>IF(J756="","",J756*AE757)</f>
        <v/>
      </c>
      <c r="R756" s="573"/>
      <c r="S756" s="573"/>
      <c r="T756" s="583"/>
      <c r="U756" s="584"/>
      <c r="V756" s="246"/>
      <c r="W756" s="246"/>
      <c r="X756" s="581"/>
      <c r="Y756" s="581"/>
      <c r="Z756" s="581"/>
      <c r="AA756" s="581"/>
      <c r="AB756" s="260"/>
      <c r="AC756" s="260"/>
      <c r="AD756" s="260"/>
      <c r="AE756" s="573" t="str">
        <f>IF(X756="","",X756*AE757)</f>
        <v/>
      </c>
      <c r="AF756" s="573"/>
      <c r="AG756" s="573"/>
      <c r="AH756" s="575"/>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498">
        <f>AE734</f>
        <v>4.7123889803846897</v>
      </c>
      <c r="AF757" s="498"/>
      <c r="AG757" s="498"/>
      <c r="AH757" s="62" t="s">
        <v>549</v>
      </c>
    </row>
    <row r="758" spans="1:62" s="99" customFormat="1" ht="15.75" customHeight="1" x14ac:dyDescent="0.15">
      <c r="A758" s="116" t="str">
        <f t="shared" ref="A758:A763" si="132">IF(液状化L1の有無="","","×")</f>
        <v/>
      </c>
      <c r="B758" s="99" t="s">
        <v>571</v>
      </c>
      <c r="F758" s="23"/>
      <c r="G758" s="23"/>
    </row>
    <row r="759" spans="1:62" ht="15.75" customHeight="1" x14ac:dyDescent="0.15">
      <c r="A759" s="116" t="str">
        <f t="shared" si="132"/>
        <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customHeight="1" x14ac:dyDescent="0.15">
      <c r="A760" s="116" t="str">
        <f t="shared" si="132"/>
        <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32"/>
        <v/>
      </c>
      <c r="B761" s="99"/>
      <c r="C761" s="22"/>
      <c r="D761" s="22"/>
      <c r="G761" s="514" t="s">
        <v>417</v>
      </c>
      <c r="H761" s="361"/>
      <c r="I761" s="361"/>
      <c r="J761" s="361"/>
      <c r="K761" s="361"/>
      <c r="L761" s="361"/>
      <c r="M761" s="361"/>
      <c r="N761" s="361"/>
      <c r="O761" s="361"/>
      <c r="P761" s="361"/>
      <c r="Q761" s="361"/>
      <c r="R761" s="361"/>
      <c r="S761" s="361"/>
      <c r="T761" s="515"/>
      <c r="U761" s="486" t="s">
        <v>418</v>
      </c>
      <c r="V761" s="239"/>
      <c r="W761" s="239"/>
      <c r="X761" s="239"/>
      <c r="Y761" s="239"/>
      <c r="Z761" s="239"/>
      <c r="AA761" s="239"/>
      <c r="AB761" s="239"/>
      <c r="AC761" s="239"/>
      <c r="AD761" s="239"/>
      <c r="AE761" s="239"/>
      <c r="AF761" s="239"/>
      <c r="AG761" s="239"/>
      <c r="AH761" s="290"/>
    </row>
    <row r="762" spans="1:62" s="23" customFormat="1" ht="15.75" customHeight="1" x14ac:dyDescent="0.15">
      <c r="A762" s="116" t="str">
        <f t="shared" si="132"/>
        <v/>
      </c>
      <c r="B762" s="99"/>
      <c r="C762" s="22"/>
      <c r="D762" s="22"/>
      <c r="G762" s="350" t="s">
        <v>74</v>
      </c>
      <c r="H762" s="275"/>
      <c r="I762" s="275"/>
      <c r="J762" s="275" t="s">
        <v>182</v>
      </c>
      <c r="K762" s="275"/>
      <c r="L762" s="275"/>
      <c r="M762" s="275"/>
      <c r="N762" s="351" t="s">
        <v>181</v>
      </c>
      <c r="O762" s="352"/>
      <c r="P762" s="352"/>
      <c r="Q762" s="275" t="s">
        <v>548</v>
      </c>
      <c r="R762" s="275"/>
      <c r="S762" s="275"/>
      <c r="T762" s="277"/>
      <c r="U762" s="553" t="s">
        <v>74</v>
      </c>
      <c r="V762" s="275"/>
      <c r="W762" s="275"/>
      <c r="X762" s="275" t="s">
        <v>182</v>
      </c>
      <c r="Y762" s="275"/>
      <c r="Z762" s="275"/>
      <c r="AA762" s="275"/>
      <c r="AB762" s="351" t="s">
        <v>181</v>
      </c>
      <c r="AC762" s="352"/>
      <c r="AD762" s="352"/>
      <c r="AE762" s="275" t="s">
        <v>548</v>
      </c>
      <c r="AF762" s="275"/>
      <c r="AG762" s="275"/>
      <c r="AH762" s="277"/>
    </row>
    <row r="763" spans="1:62" s="23" customFormat="1" ht="15.75" customHeight="1" x14ac:dyDescent="0.15">
      <c r="A763" s="116" t="str">
        <f t="shared" si="132"/>
        <v/>
      </c>
      <c r="B763" s="99"/>
      <c r="C763" s="22"/>
      <c r="D763" s="22"/>
      <c r="G763" s="270"/>
      <c r="H763" s="271"/>
      <c r="I763" s="271"/>
      <c r="J763" s="271"/>
      <c r="K763" s="271"/>
      <c r="L763" s="271"/>
      <c r="M763" s="271"/>
      <c r="N763" s="273"/>
      <c r="O763" s="273"/>
      <c r="P763" s="273"/>
      <c r="Q763" s="271"/>
      <c r="R763" s="271"/>
      <c r="S763" s="271"/>
      <c r="T763" s="579"/>
      <c r="U763" s="516"/>
      <c r="V763" s="271"/>
      <c r="W763" s="271"/>
      <c r="X763" s="271"/>
      <c r="Y763" s="271"/>
      <c r="Z763" s="271"/>
      <c r="AA763" s="271"/>
      <c r="AB763" s="273"/>
      <c r="AC763" s="273"/>
      <c r="AD763" s="273"/>
      <c r="AE763" s="271"/>
      <c r="AF763" s="271"/>
      <c r="AG763" s="271"/>
      <c r="AH763" s="579"/>
    </row>
    <row r="764" spans="1:62" s="23" customFormat="1" ht="15.75" customHeight="1" x14ac:dyDescent="0.15">
      <c r="A764" s="116" t="str">
        <f t="shared" ref="A764:A779" si="133">IF(液状化L1の有無="",IF(LEN(G764)+LEN(U764)=0,"×",""),"×")</f>
        <v/>
      </c>
      <c r="B764" s="99"/>
      <c r="C764" s="22"/>
      <c r="D764" s="22"/>
      <c r="G764" s="278">
        <v>2</v>
      </c>
      <c r="H764" s="244"/>
      <c r="I764" s="244"/>
      <c r="J764" s="576">
        <v>0</v>
      </c>
      <c r="K764" s="576"/>
      <c r="L764" s="576"/>
      <c r="M764" s="576"/>
      <c r="N764" s="279">
        <v>0.33000001311302185</v>
      </c>
      <c r="O764" s="279"/>
      <c r="P764" s="279"/>
      <c r="Q764" s="364">
        <f>IF(J764="","",J764*AE780)</f>
        <v>0</v>
      </c>
      <c r="R764" s="364"/>
      <c r="S764" s="364"/>
      <c r="T764" s="577"/>
      <c r="U764" s="505">
        <v>2</v>
      </c>
      <c r="V764" s="244"/>
      <c r="W764" s="244"/>
      <c r="X764" s="576">
        <v>0</v>
      </c>
      <c r="Y764" s="576"/>
      <c r="Z764" s="576"/>
      <c r="AA764" s="576"/>
      <c r="AB764" s="279">
        <v>0.33000001311302185</v>
      </c>
      <c r="AC764" s="279"/>
      <c r="AD764" s="279"/>
      <c r="AE764" s="364">
        <f>IF(X764="","",X764*AE780)</f>
        <v>0</v>
      </c>
      <c r="AF764" s="364"/>
      <c r="AG764" s="364"/>
      <c r="AH764" s="578"/>
    </row>
    <row r="765" spans="1:62" s="23" customFormat="1" ht="15.75" customHeight="1" x14ac:dyDescent="0.15">
      <c r="A765" s="116" t="str">
        <f t="shared" si="133"/>
        <v/>
      </c>
      <c r="B765" s="99"/>
      <c r="C765" s="22"/>
      <c r="D765" s="22"/>
      <c r="G765" s="253">
        <v>3</v>
      </c>
      <c r="H765" s="245"/>
      <c r="I765" s="245"/>
      <c r="J765" s="580">
        <v>0</v>
      </c>
      <c r="K765" s="580"/>
      <c r="L765" s="580"/>
      <c r="M765" s="580"/>
      <c r="N765" s="254">
        <v>1.5</v>
      </c>
      <c r="O765" s="254"/>
      <c r="P765" s="254"/>
      <c r="Q765" s="365">
        <f>IF(J765="","",J765*AE780)</f>
        <v>0</v>
      </c>
      <c r="R765" s="365"/>
      <c r="S765" s="365"/>
      <c r="T765" s="582"/>
      <c r="U765" s="506">
        <v>3</v>
      </c>
      <c r="V765" s="245"/>
      <c r="W765" s="245"/>
      <c r="X765" s="580">
        <v>0</v>
      </c>
      <c r="Y765" s="580"/>
      <c r="Z765" s="580"/>
      <c r="AA765" s="580"/>
      <c r="AB765" s="254">
        <v>1.5</v>
      </c>
      <c r="AC765" s="254"/>
      <c r="AD765" s="254"/>
      <c r="AE765" s="365">
        <f>IF(X765="","",X765*AE780)</f>
        <v>0</v>
      </c>
      <c r="AF765" s="365"/>
      <c r="AG765" s="365"/>
      <c r="AH765" s="574"/>
    </row>
    <row r="766" spans="1:62" s="23" customFormat="1" ht="15.75" customHeight="1" x14ac:dyDescent="0.15">
      <c r="A766" s="116" t="str">
        <f t="shared" si="133"/>
        <v/>
      </c>
      <c r="B766" s="99"/>
      <c r="C766" s="22"/>
      <c r="D766" s="22"/>
      <c r="G766" s="253">
        <v>4</v>
      </c>
      <c r="H766" s="245"/>
      <c r="I766" s="245"/>
      <c r="J766" s="580">
        <v>0</v>
      </c>
      <c r="K766" s="580"/>
      <c r="L766" s="580"/>
      <c r="M766" s="580"/>
      <c r="N766" s="254">
        <v>5.940000057220459</v>
      </c>
      <c r="O766" s="254"/>
      <c r="P766" s="254"/>
      <c r="Q766" s="365">
        <f>IF(J766="","",J766*AE780)</f>
        <v>0</v>
      </c>
      <c r="R766" s="365"/>
      <c r="S766" s="365"/>
      <c r="T766" s="582"/>
      <c r="U766" s="506">
        <v>4</v>
      </c>
      <c r="V766" s="245"/>
      <c r="W766" s="245"/>
      <c r="X766" s="580">
        <v>0</v>
      </c>
      <c r="Y766" s="580"/>
      <c r="Z766" s="580"/>
      <c r="AA766" s="580"/>
      <c r="AB766" s="254">
        <v>5.940000057220459</v>
      </c>
      <c r="AC766" s="254"/>
      <c r="AD766" s="254"/>
      <c r="AE766" s="365">
        <f>IF(X766="","",X766*AE780)</f>
        <v>0</v>
      </c>
      <c r="AF766" s="365"/>
      <c r="AG766" s="365"/>
      <c r="AH766" s="574"/>
    </row>
    <row r="767" spans="1:62" s="23" customFormat="1" ht="15.75" customHeight="1" x14ac:dyDescent="0.15">
      <c r="A767" s="116" t="str">
        <f t="shared" si="133"/>
        <v/>
      </c>
      <c r="B767" s="99"/>
      <c r="C767" s="22"/>
      <c r="D767" s="22"/>
      <c r="G767" s="253">
        <v>4</v>
      </c>
      <c r="H767" s="245"/>
      <c r="I767" s="245"/>
      <c r="J767" s="580">
        <v>1900</v>
      </c>
      <c r="K767" s="580"/>
      <c r="L767" s="580"/>
      <c r="M767" s="580"/>
      <c r="N767" s="254">
        <v>0.6100001335144043</v>
      </c>
      <c r="O767" s="254"/>
      <c r="P767" s="254"/>
      <c r="Q767" s="365">
        <f>IF(J767="","",J767*AE780)</f>
        <v>8953.5390627309098</v>
      </c>
      <c r="R767" s="365"/>
      <c r="S767" s="365"/>
      <c r="T767" s="582"/>
      <c r="U767" s="506">
        <v>4</v>
      </c>
      <c r="V767" s="245"/>
      <c r="W767" s="245"/>
      <c r="X767" s="580">
        <v>1900</v>
      </c>
      <c r="Y767" s="580"/>
      <c r="Z767" s="580"/>
      <c r="AA767" s="580"/>
      <c r="AB767" s="254">
        <v>0.6100001335144043</v>
      </c>
      <c r="AC767" s="254"/>
      <c r="AD767" s="254"/>
      <c r="AE767" s="365">
        <f>IF(X767="","",X767*AE780)</f>
        <v>8953.5390627309098</v>
      </c>
      <c r="AF767" s="365"/>
      <c r="AG767" s="365"/>
      <c r="AH767" s="574"/>
    </row>
    <row r="768" spans="1:62" s="23" customFormat="1" ht="15.75" customHeight="1" x14ac:dyDescent="0.15">
      <c r="A768" s="116" t="str">
        <f t="shared" si="133"/>
        <v/>
      </c>
      <c r="B768" s="99"/>
      <c r="C768" s="22"/>
      <c r="D768" s="22"/>
      <c r="G768" s="253">
        <v>5</v>
      </c>
      <c r="H768" s="245"/>
      <c r="I768" s="245"/>
      <c r="J768" s="580">
        <v>1900</v>
      </c>
      <c r="K768" s="580"/>
      <c r="L768" s="580"/>
      <c r="M768" s="580"/>
      <c r="N768" s="254">
        <v>3.4500000476837158</v>
      </c>
      <c r="O768" s="254"/>
      <c r="P768" s="254"/>
      <c r="Q768" s="365">
        <f>IF(J768="","",J768*AE780)</f>
        <v>8953.5390627309098</v>
      </c>
      <c r="R768" s="365"/>
      <c r="S768" s="365"/>
      <c r="T768" s="582"/>
      <c r="U768" s="506">
        <v>5</v>
      </c>
      <c r="V768" s="245"/>
      <c r="W768" s="245"/>
      <c r="X768" s="580">
        <v>1900</v>
      </c>
      <c r="Y768" s="580"/>
      <c r="Z768" s="580"/>
      <c r="AA768" s="580"/>
      <c r="AB768" s="254">
        <v>3.4500000476837158</v>
      </c>
      <c r="AC768" s="254"/>
      <c r="AD768" s="254"/>
      <c r="AE768" s="365">
        <f>IF(X768="","",X768*AE780)</f>
        <v>8953.5390627309098</v>
      </c>
      <c r="AF768" s="365"/>
      <c r="AG768" s="365"/>
      <c r="AH768" s="574"/>
    </row>
    <row r="769" spans="1:62" s="23" customFormat="1" ht="15.75" customHeight="1" x14ac:dyDescent="0.15">
      <c r="A769" s="116" t="str">
        <f t="shared" si="133"/>
        <v/>
      </c>
      <c r="B769" s="99"/>
      <c r="C769" s="22"/>
      <c r="D769" s="22"/>
      <c r="G769" s="253">
        <v>6</v>
      </c>
      <c r="H769" s="245"/>
      <c r="I769" s="245"/>
      <c r="J769" s="580">
        <v>1900</v>
      </c>
      <c r="K769" s="580"/>
      <c r="L769" s="580"/>
      <c r="M769" s="580"/>
      <c r="N769" s="254">
        <v>2.3499999046325684</v>
      </c>
      <c r="O769" s="254"/>
      <c r="P769" s="254"/>
      <c r="Q769" s="365">
        <f>IF(J769="","",J769*AE780)</f>
        <v>8953.5390627309098</v>
      </c>
      <c r="R769" s="365"/>
      <c r="S769" s="365"/>
      <c r="T769" s="582"/>
      <c r="U769" s="506">
        <v>6</v>
      </c>
      <c r="V769" s="245"/>
      <c r="W769" s="245"/>
      <c r="X769" s="580">
        <v>1900</v>
      </c>
      <c r="Y769" s="580"/>
      <c r="Z769" s="580"/>
      <c r="AA769" s="580"/>
      <c r="AB769" s="254">
        <v>2.3499999046325684</v>
      </c>
      <c r="AC769" s="254"/>
      <c r="AD769" s="254"/>
      <c r="AE769" s="365">
        <f>IF(X769="","",X769*AE780)</f>
        <v>8953.5390627309098</v>
      </c>
      <c r="AF769" s="365"/>
      <c r="AG769" s="365"/>
      <c r="AH769" s="574"/>
    </row>
    <row r="770" spans="1:62" s="23" customFormat="1" ht="15.75" customHeight="1" x14ac:dyDescent="0.15">
      <c r="A770" s="116" t="str">
        <f t="shared" si="133"/>
        <v/>
      </c>
      <c r="B770" s="99"/>
      <c r="C770" s="22"/>
      <c r="D770" s="22"/>
      <c r="G770" s="253">
        <v>7</v>
      </c>
      <c r="H770" s="245"/>
      <c r="I770" s="245"/>
      <c r="J770" s="580">
        <v>9012</v>
      </c>
      <c r="K770" s="580"/>
      <c r="L770" s="580"/>
      <c r="M770" s="580"/>
      <c r="N770" s="254">
        <v>8.6000003814697266</v>
      </c>
      <c r="O770" s="254"/>
      <c r="P770" s="254"/>
      <c r="Q770" s="365">
        <f>IF(J770="","",J770*AE780)</f>
        <v>42468.049491226826</v>
      </c>
      <c r="R770" s="365"/>
      <c r="S770" s="365"/>
      <c r="T770" s="582"/>
      <c r="U770" s="506">
        <v>7</v>
      </c>
      <c r="V770" s="245"/>
      <c r="W770" s="245"/>
      <c r="X770" s="580">
        <v>9012</v>
      </c>
      <c r="Y770" s="580"/>
      <c r="Z770" s="580"/>
      <c r="AA770" s="580"/>
      <c r="AB770" s="254">
        <v>8.6000003814697266</v>
      </c>
      <c r="AC770" s="254"/>
      <c r="AD770" s="254"/>
      <c r="AE770" s="365">
        <f>IF(X770="","",X770*AE780)</f>
        <v>42468.049491226826</v>
      </c>
      <c r="AF770" s="365"/>
      <c r="AG770" s="365"/>
      <c r="AH770" s="574"/>
    </row>
    <row r="771" spans="1:62" s="23" customFormat="1" ht="15.75" customHeight="1" x14ac:dyDescent="0.15">
      <c r="A771" s="116" t="str">
        <f t="shared" si="133"/>
        <v/>
      </c>
      <c r="B771" s="99"/>
      <c r="C771" s="22"/>
      <c r="D771" s="22"/>
      <c r="G771" s="253">
        <v>8</v>
      </c>
      <c r="H771" s="245"/>
      <c r="I771" s="245"/>
      <c r="J771" s="580">
        <v>5940</v>
      </c>
      <c r="K771" s="580"/>
      <c r="L771" s="580"/>
      <c r="M771" s="580"/>
      <c r="N771" s="254">
        <v>2.2000000476837158</v>
      </c>
      <c r="O771" s="254"/>
      <c r="P771" s="254"/>
      <c r="Q771" s="365">
        <f>IF(J771="","",J771*AE780)</f>
        <v>27991.590543485057</v>
      </c>
      <c r="R771" s="365"/>
      <c r="S771" s="365"/>
      <c r="T771" s="582"/>
      <c r="U771" s="506">
        <v>8</v>
      </c>
      <c r="V771" s="245"/>
      <c r="W771" s="245"/>
      <c r="X771" s="580">
        <v>5940</v>
      </c>
      <c r="Y771" s="580"/>
      <c r="Z771" s="580"/>
      <c r="AA771" s="580"/>
      <c r="AB771" s="254">
        <v>2.2000000476837158</v>
      </c>
      <c r="AC771" s="254"/>
      <c r="AD771" s="254"/>
      <c r="AE771" s="365">
        <f>IF(X771="","",X771*AE780)</f>
        <v>27991.590543485057</v>
      </c>
      <c r="AF771" s="365"/>
      <c r="AG771" s="365"/>
      <c r="AH771" s="574"/>
    </row>
    <row r="772" spans="1:62" s="23" customFormat="1" ht="15.75" customHeight="1" x14ac:dyDescent="0.15">
      <c r="A772" s="116" t="str">
        <f t="shared" si="133"/>
        <v/>
      </c>
      <c r="B772" s="99"/>
      <c r="C772" s="22"/>
      <c r="D772" s="22"/>
      <c r="G772" s="253">
        <v>9</v>
      </c>
      <c r="H772" s="245"/>
      <c r="I772" s="245"/>
      <c r="J772" s="580">
        <v>9680</v>
      </c>
      <c r="K772" s="580"/>
      <c r="L772" s="580"/>
      <c r="M772" s="580"/>
      <c r="N772" s="254">
        <v>1.5</v>
      </c>
      <c r="O772" s="254"/>
      <c r="P772" s="254"/>
      <c r="Q772" s="365">
        <f>IF(J772="","",J772*AE780)</f>
        <v>45615.925330123799</v>
      </c>
      <c r="R772" s="365"/>
      <c r="S772" s="365"/>
      <c r="T772" s="582"/>
      <c r="U772" s="506">
        <v>9</v>
      </c>
      <c r="V772" s="245"/>
      <c r="W772" s="245"/>
      <c r="X772" s="580">
        <v>9680</v>
      </c>
      <c r="Y772" s="580"/>
      <c r="Z772" s="580"/>
      <c r="AA772" s="580"/>
      <c r="AB772" s="254">
        <v>1.5</v>
      </c>
      <c r="AC772" s="254"/>
      <c r="AD772" s="254"/>
      <c r="AE772" s="365">
        <f>IF(X772="","",X772*AE780)</f>
        <v>45615.925330123799</v>
      </c>
      <c r="AF772" s="365"/>
      <c r="AG772" s="365"/>
      <c r="AH772" s="574"/>
    </row>
    <row r="773" spans="1:62" s="23" customFormat="1" ht="15.75" customHeight="1" x14ac:dyDescent="0.15">
      <c r="A773" s="116" t="str">
        <f t="shared" si="133"/>
        <v/>
      </c>
      <c r="B773" s="99"/>
      <c r="C773" s="22"/>
      <c r="D773" s="22"/>
      <c r="G773" s="253">
        <v>10</v>
      </c>
      <c r="H773" s="245"/>
      <c r="I773" s="245"/>
      <c r="J773" s="580">
        <v>6960</v>
      </c>
      <c r="K773" s="580"/>
      <c r="L773" s="580"/>
      <c r="M773" s="580"/>
      <c r="N773" s="254">
        <v>3.8499999046325684</v>
      </c>
      <c r="O773" s="254"/>
      <c r="P773" s="254"/>
      <c r="Q773" s="365">
        <f>IF(J773="","",J773*AE780)</f>
        <v>32798.227303477441</v>
      </c>
      <c r="R773" s="365"/>
      <c r="S773" s="365"/>
      <c r="T773" s="582"/>
      <c r="U773" s="506">
        <v>10</v>
      </c>
      <c r="V773" s="245"/>
      <c r="W773" s="245"/>
      <c r="X773" s="580">
        <v>6960</v>
      </c>
      <c r="Y773" s="580"/>
      <c r="Z773" s="580"/>
      <c r="AA773" s="580"/>
      <c r="AB773" s="254">
        <v>3.8499999046325684</v>
      </c>
      <c r="AC773" s="254"/>
      <c r="AD773" s="254"/>
      <c r="AE773" s="365">
        <f>IF(X773="","",X773*AE780)</f>
        <v>32798.227303477441</v>
      </c>
      <c r="AF773" s="365"/>
      <c r="AG773" s="365"/>
      <c r="AH773" s="574"/>
    </row>
    <row r="774" spans="1:62" s="23" customFormat="1" ht="15.75" customHeight="1" x14ac:dyDescent="0.15">
      <c r="A774" s="116" t="str">
        <f t="shared" si="133"/>
        <v/>
      </c>
      <c r="B774" s="99"/>
      <c r="C774" s="22"/>
      <c r="D774" s="22"/>
      <c r="G774" s="253">
        <v>11</v>
      </c>
      <c r="H774" s="245"/>
      <c r="I774" s="245"/>
      <c r="J774" s="580">
        <v>9680</v>
      </c>
      <c r="K774" s="580"/>
      <c r="L774" s="580"/>
      <c r="M774" s="580"/>
      <c r="N774" s="254">
        <v>2.4000000953674316</v>
      </c>
      <c r="O774" s="254"/>
      <c r="P774" s="254"/>
      <c r="Q774" s="365">
        <f>IF(J774="","",J774*AE780)</f>
        <v>45615.925330123799</v>
      </c>
      <c r="R774" s="365"/>
      <c r="S774" s="365"/>
      <c r="T774" s="582"/>
      <c r="U774" s="506">
        <v>11</v>
      </c>
      <c r="V774" s="245"/>
      <c r="W774" s="245"/>
      <c r="X774" s="580">
        <v>9680</v>
      </c>
      <c r="Y774" s="580"/>
      <c r="Z774" s="580"/>
      <c r="AA774" s="580"/>
      <c r="AB774" s="254">
        <v>2.4000000953674316</v>
      </c>
      <c r="AC774" s="254"/>
      <c r="AD774" s="254"/>
      <c r="AE774" s="365">
        <f>IF(X774="","",X774*AE780)</f>
        <v>45615.925330123799</v>
      </c>
      <c r="AF774" s="365"/>
      <c r="AG774" s="365"/>
      <c r="AH774" s="574"/>
    </row>
    <row r="775" spans="1:62" s="23" customFormat="1" ht="15.75" customHeight="1" x14ac:dyDescent="0.15">
      <c r="A775" s="116" t="str">
        <f t="shared" si="133"/>
        <v/>
      </c>
      <c r="B775" s="99"/>
      <c r="C775" s="22"/>
      <c r="D775" s="22"/>
      <c r="G775" s="253">
        <v>12</v>
      </c>
      <c r="H775" s="245"/>
      <c r="I775" s="245"/>
      <c r="J775" s="580">
        <v>6560</v>
      </c>
      <c r="K775" s="580"/>
      <c r="L775" s="580"/>
      <c r="M775" s="580"/>
      <c r="N775" s="254">
        <v>1.5199999809265137</v>
      </c>
      <c r="O775" s="254"/>
      <c r="P775" s="254"/>
      <c r="Q775" s="365">
        <f>IF(J775="","",J775*AE780)</f>
        <v>30913.271711323563</v>
      </c>
      <c r="R775" s="365"/>
      <c r="S775" s="365"/>
      <c r="T775" s="582"/>
      <c r="U775" s="506">
        <v>12</v>
      </c>
      <c r="V775" s="245"/>
      <c r="W775" s="245"/>
      <c r="X775" s="580">
        <v>6560</v>
      </c>
      <c r="Y775" s="580"/>
      <c r="Z775" s="580"/>
      <c r="AA775" s="580"/>
      <c r="AB775" s="254">
        <v>2.2699999809265137</v>
      </c>
      <c r="AC775" s="254"/>
      <c r="AD775" s="254"/>
      <c r="AE775" s="365">
        <f>IF(X775="","",X775*AE780)</f>
        <v>30913.271711323563</v>
      </c>
      <c r="AF775" s="365"/>
      <c r="AG775" s="365"/>
      <c r="AH775" s="574"/>
    </row>
    <row r="776" spans="1:62" s="23" customFormat="1" ht="15.75" customHeight="1" x14ac:dyDescent="0.15">
      <c r="A776" s="116" t="str">
        <f t="shared" si="133"/>
        <v/>
      </c>
      <c r="B776" s="99"/>
      <c r="C776" s="22"/>
      <c r="D776" s="22"/>
      <c r="G776" s="253">
        <v>12</v>
      </c>
      <c r="H776" s="245"/>
      <c r="I776" s="245"/>
      <c r="J776" s="580">
        <v>0</v>
      </c>
      <c r="K776" s="580"/>
      <c r="L776" s="580"/>
      <c r="M776" s="580"/>
      <c r="N776" s="254">
        <v>0.75</v>
      </c>
      <c r="O776" s="254"/>
      <c r="P776" s="254"/>
      <c r="Q776" s="365">
        <f>IF(J776="","",J776*AE780)</f>
        <v>0</v>
      </c>
      <c r="R776" s="365"/>
      <c r="S776" s="365"/>
      <c r="T776" s="582"/>
      <c r="U776" s="506"/>
      <c r="V776" s="245"/>
      <c r="W776" s="245"/>
      <c r="X776" s="580"/>
      <c r="Y776" s="580"/>
      <c r="Z776" s="580"/>
      <c r="AA776" s="580"/>
      <c r="AB776" s="254"/>
      <c r="AC776" s="254"/>
      <c r="AD776" s="254"/>
      <c r="AE776" s="365" t="str">
        <f>IF(X776="","",X776*AE780)</f>
        <v/>
      </c>
      <c r="AF776" s="365"/>
      <c r="AG776" s="365"/>
      <c r="AH776" s="574"/>
    </row>
    <row r="777" spans="1:62" s="23" customFormat="1" ht="15.75" customHeight="1" x14ac:dyDescent="0.15">
      <c r="A777" s="116" t="str">
        <f t="shared" si="133"/>
        <v>×</v>
      </c>
      <c r="B777" s="99"/>
      <c r="C777" s="22"/>
      <c r="D777" s="22"/>
      <c r="G777" s="253"/>
      <c r="H777" s="245"/>
      <c r="I777" s="245"/>
      <c r="J777" s="580"/>
      <c r="K777" s="580"/>
      <c r="L777" s="580"/>
      <c r="M777" s="580"/>
      <c r="N777" s="254"/>
      <c r="O777" s="254"/>
      <c r="P777" s="254"/>
      <c r="Q777" s="365" t="str">
        <f>IF(J777="","",J777*AE780)</f>
        <v/>
      </c>
      <c r="R777" s="365"/>
      <c r="S777" s="365"/>
      <c r="T777" s="582"/>
      <c r="U777" s="506"/>
      <c r="V777" s="245"/>
      <c r="W777" s="245"/>
      <c r="X777" s="580"/>
      <c r="Y777" s="580"/>
      <c r="Z777" s="580"/>
      <c r="AA777" s="580"/>
      <c r="AB777" s="254"/>
      <c r="AC777" s="254"/>
      <c r="AD777" s="254"/>
      <c r="AE777" s="365" t="str">
        <f>IF(X777="","",X777*AE780)</f>
        <v/>
      </c>
      <c r="AF777" s="365"/>
      <c r="AG777" s="365"/>
      <c r="AH777" s="574"/>
    </row>
    <row r="778" spans="1:62" s="23" customFormat="1" ht="15.75" customHeight="1" x14ac:dyDescent="0.15">
      <c r="A778" s="116" t="str">
        <f t="shared" si="133"/>
        <v>×</v>
      </c>
      <c r="B778" s="99"/>
      <c r="C778" s="22"/>
      <c r="D778" s="22"/>
      <c r="G778" s="253"/>
      <c r="H778" s="245"/>
      <c r="I778" s="245"/>
      <c r="J778" s="580"/>
      <c r="K778" s="580"/>
      <c r="L778" s="580"/>
      <c r="M778" s="580"/>
      <c r="N778" s="254"/>
      <c r="O778" s="254"/>
      <c r="P778" s="254"/>
      <c r="Q778" s="365" t="str">
        <f>IF(J778="","",J778*AE780)</f>
        <v/>
      </c>
      <c r="R778" s="365"/>
      <c r="S778" s="365"/>
      <c r="T778" s="582"/>
      <c r="U778" s="506"/>
      <c r="V778" s="245"/>
      <c r="W778" s="245"/>
      <c r="X778" s="580"/>
      <c r="Y778" s="580"/>
      <c r="Z778" s="580"/>
      <c r="AA778" s="580"/>
      <c r="AB778" s="254"/>
      <c r="AC778" s="254"/>
      <c r="AD778" s="254"/>
      <c r="AE778" s="365" t="str">
        <f>IF(X778="","",X778*AE780)</f>
        <v/>
      </c>
      <c r="AF778" s="365"/>
      <c r="AG778" s="365"/>
      <c r="AH778" s="574"/>
    </row>
    <row r="779" spans="1:62" s="23" customFormat="1" ht="15.75" customHeight="1" x14ac:dyDescent="0.15">
      <c r="A779" s="116" t="str">
        <f t="shared" si="133"/>
        <v>×</v>
      </c>
      <c r="B779" s="99"/>
      <c r="C779" s="22"/>
      <c r="D779" s="22"/>
      <c r="G779" s="259"/>
      <c r="H779" s="246"/>
      <c r="I779" s="246"/>
      <c r="J779" s="581"/>
      <c r="K779" s="581"/>
      <c r="L779" s="581"/>
      <c r="M779" s="581"/>
      <c r="N779" s="260"/>
      <c r="O779" s="260"/>
      <c r="P779" s="260"/>
      <c r="Q779" s="573" t="str">
        <f>IF(J779="","",J779*AE780)</f>
        <v/>
      </c>
      <c r="R779" s="573"/>
      <c r="S779" s="573"/>
      <c r="T779" s="583"/>
      <c r="U779" s="584"/>
      <c r="V779" s="246"/>
      <c r="W779" s="246"/>
      <c r="X779" s="581"/>
      <c r="Y779" s="581"/>
      <c r="Z779" s="581"/>
      <c r="AA779" s="581"/>
      <c r="AB779" s="260"/>
      <c r="AC779" s="260"/>
      <c r="AD779" s="260"/>
      <c r="AE779" s="573" t="str">
        <f>IF(X779="","",X779*AE780)</f>
        <v/>
      </c>
      <c r="AF779" s="573"/>
      <c r="AG779" s="573"/>
      <c r="AH779" s="575"/>
    </row>
    <row r="780" spans="1:62" s="23" customFormat="1" ht="15.75" customHeight="1" x14ac:dyDescent="0.15">
      <c r="A780" s="117" t="str">
        <f>IF(液状化L1の有無="","","×")</f>
        <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498">
        <f>AE757</f>
        <v>4.7123889803846897</v>
      </c>
      <c r="AF780" s="498"/>
      <c r="AG780" s="498"/>
      <c r="AH780" s="62" t="s">
        <v>549</v>
      </c>
    </row>
    <row r="781" spans="1:62" ht="15.75" customHeight="1" x14ac:dyDescent="0.15">
      <c r="A781" s="115" t="str">
        <f t="shared" ref="A781:A786" si="134">IF(液状化L2の有無="","","×")</f>
        <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customHeight="1" x14ac:dyDescent="0.15">
      <c r="A782" s="115" t="str">
        <f t="shared" si="134"/>
        <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customHeight="1" x14ac:dyDescent="0.15">
      <c r="A783" s="115" t="str">
        <f t="shared" si="134"/>
        <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4"/>
        <v/>
      </c>
      <c r="B784" s="99"/>
      <c r="C784" s="22"/>
      <c r="D784" s="22"/>
      <c r="G784" s="514" t="s">
        <v>417</v>
      </c>
      <c r="H784" s="361"/>
      <c r="I784" s="361"/>
      <c r="J784" s="361"/>
      <c r="K784" s="361"/>
      <c r="L784" s="361"/>
      <c r="M784" s="361"/>
      <c r="N784" s="361"/>
      <c r="O784" s="361"/>
      <c r="P784" s="361"/>
      <c r="Q784" s="361"/>
      <c r="R784" s="361"/>
      <c r="S784" s="361"/>
      <c r="T784" s="515"/>
      <c r="U784" s="486" t="s">
        <v>418</v>
      </c>
      <c r="V784" s="239"/>
      <c r="W784" s="239"/>
      <c r="X784" s="239"/>
      <c r="Y784" s="239"/>
      <c r="Z784" s="239"/>
      <c r="AA784" s="239"/>
      <c r="AB784" s="239"/>
      <c r="AC784" s="239"/>
      <c r="AD784" s="239"/>
      <c r="AE784" s="239"/>
      <c r="AF784" s="239"/>
      <c r="AG784" s="239"/>
      <c r="AH784" s="290"/>
    </row>
    <row r="785" spans="1:34" s="23" customFormat="1" ht="15.75" customHeight="1" x14ac:dyDescent="0.15">
      <c r="A785" s="115" t="str">
        <f t="shared" si="134"/>
        <v/>
      </c>
      <c r="B785" s="99"/>
      <c r="C785" s="22"/>
      <c r="D785" s="22"/>
      <c r="G785" s="350" t="s">
        <v>74</v>
      </c>
      <c r="H785" s="275"/>
      <c r="I785" s="275"/>
      <c r="J785" s="275" t="s">
        <v>182</v>
      </c>
      <c r="K785" s="275"/>
      <c r="L785" s="275"/>
      <c r="M785" s="275"/>
      <c r="N785" s="351" t="s">
        <v>181</v>
      </c>
      <c r="O785" s="352"/>
      <c r="P785" s="352"/>
      <c r="Q785" s="275" t="s">
        <v>548</v>
      </c>
      <c r="R785" s="275"/>
      <c r="S785" s="275"/>
      <c r="T785" s="277"/>
      <c r="U785" s="553" t="s">
        <v>74</v>
      </c>
      <c r="V785" s="275"/>
      <c r="W785" s="275"/>
      <c r="X785" s="275" t="s">
        <v>182</v>
      </c>
      <c r="Y785" s="275"/>
      <c r="Z785" s="275"/>
      <c r="AA785" s="275"/>
      <c r="AB785" s="351" t="s">
        <v>181</v>
      </c>
      <c r="AC785" s="352"/>
      <c r="AD785" s="352"/>
      <c r="AE785" s="275" t="s">
        <v>548</v>
      </c>
      <c r="AF785" s="275"/>
      <c r="AG785" s="275"/>
      <c r="AH785" s="277"/>
    </row>
    <row r="786" spans="1:34" s="23" customFormat="1" ht="15.75" customHeight="1" x14ac:dyDescent="0.15">
      <c r="A786" s="115" t="str">
        <f t="shared" si="134"/>
        <v/>
      </c>
      <c r="B786" s="99"/>
      <c r="C786" s="22"/>
      <c r="D786" s="22"/>
      <c r="G786" s="270"/>
      <c r="H786" s="271"/>
      <c r="I786" s="271"/>
      <c r="J786" s="271"/>
      <c r="K786" s="271"/>
      <c r="L786" s="271"/>
      <c r="M786" s="271"/>
      <c r="N786" s="273"/>
      <c r="O786" s="273"/>
      <c r="P786" s="273"/>
      <c r="Q786" s="271"/>
      <c r="R786" s="271"/>
      <c r="S786" s="271"/>
      <c r="T786" s="579"/>
      <c r="U786" s="516"/>
      <c r="V786" s="271"/>
      <c r="W786" s="271"/>
      <c r="X786" s="271"/>
      <c r="Y786" s="271"/>
      <c r="Z786" s="271"/>
      <c r="AA786" s="271"/>
      <c r="AB786" s="273"/>
      <c r="AC786" s="273"/>
      <c r="AD786" s="273"/>
      <c r="AE786" s="271"/>
      <c r="AF786" s="271"/>
      <c r="AG786" s="271"/>
      <c r="AH786" s="579"/>
    </row>
    <row r="787" spans="1:34" s="23" customFormat="1" ht="15.75" customHeight="1" x14ac:dyDescent="0.15">
      <c r="A787" s="115" t="str">
        <f t="shared" ref="A787:A802" si="135">IF(液状化L2の有無="",IF(LEN(G787)+LEN(U787)=0,"×",""),"×")</f>
        <v/>
      </c>
      <c r="B787" s="99"/>
      <c r="C787" s="22"/>
      <c r="D787" s="22"/>
      <c r="G787" s="278">
        <v>2</v>
      </c>
      <c r="H787" s="244"/>
      <c r="I787" s="244"/>
      <c r="J787" s="576">
        <v>0</v>
      </c>
      <c r="K787" s="576"/>
      <c r="L787" s="576"/>
      <c r="M787" s="576"/>
      <c r="N787" s="279">
        <v>0.33000001311302185</v>
      </c>
      <c r="O787" s="279"/>
      <c r="P787" s="279"/>
      <c r="Q787" s="364">
        <f>IF(J787="","",J787*AE803)</f>
        <v>0</v>
      </c>
      <c r="R787" s="364"/>
      <c r="S787" s="364"/>
      <c r="T787" s="577"/>
      <c r="U787" s="505">
        <v>2</v>
      </c>
      <c r="V787" s="244"/>
      <c r="W787" s="244"/>
      <c r="X787" s="576">
        <v>0</v>
      </c>
      <c r="Y787" s="576"/>
      <c r="Z787" s="576"/>
      <c r="AA787" s="576"/>
      <c r="AB787" s="279">
        <v>0.33000001311302185</v>
      </c>
      <c r="AC787" s="279"/>
      <c r="AD787" s="279"/>
      <c r="AE787" s="364">
        <f>IF(X787="","",X787*AE803)</f>
        <v>0</v>
      </c>
      <c r="AF787" s="364"/>
      <c r="AG787" s="364"/>
      <c r="AH787" s="578"/>
    </row>
    <row r="788" spans="1:34" s="23" customFormat="1" ht="15.75" customHeight="1" x14ac:dyDescent="0.15">
      <c r="A788" s="115" t="str">
        <f t="shared" si="135"/>
        <v/>
      </c>
      <c r="B788" s="99"/>
      <c r="C788" s="22"/>
      <c r="D788" s="22"/>
      <c r="G788" s="253">
        <v>3</v>
      </c>
      <c r="H788" s="245"/>
      <c r="I788" s="245"/>
      <c r="J788" s="580">
        <v>0</v>
      </c>
      <c r="K788" s="580"/>
      <c r="L788" s="580"/>
      <c r="M788" s="580"/>
      <c r="N788" s="254">
        <v>1.5</v>
      </c>
      <c r="O788" s="254"/>
      <c r="P788" s="254"/>
      <c r="Q788" s="365">
        <f>IF(J788="","",J788*AE803)</f>
        <v>0</v>
      </c>
      <c r="R788" s="365"/>
      <c r="S788" s="365"/>
      <c r="T788" s="582"/>
      <c r="U788" s="506">
        <v>3</v>
      </c>
      <c r="V788" s="245"/>
      <c r="W788" s="245"/>
      <c r="X788" s="580">
        <v>0</v>
      </c>
      <c r="Y788" s="580"/>
      <c r="Z788" s="580"/>
      <c r="AA788" s="580"/>
      <c r="AB788" s="254">
        <v>1.5</v>
      </c>
      <c r="AC788" s="254"/>
      <c r="AD788" s="254"/>
      <c r="AE788" s="365">
        <f>IF(X788="","",X788*AE803)</f>
        <v>0</v>
      </c>
      <c r="AF788" s="365"/>
      <c r="AG788" s="365"/>
      <c r="AH788" s="574"/>
    </row>
    <row r="789" spans="1:34" s="23" customFormat="1" ht="15.75" customHeight="1" x14ac:dyDescent="0.15">
      <c r="A789" s="115" t="str">
        <f t="shared" si="135"/>
        <v/>
      </c>
      <c r="B789" s="99"/>
      <c r="C789" s="22"/>
      <c r="D789" s="22"/>
      <c r="G789" s="253">
        <v>4</v>
      </c>
      <c r="H789" s="245"/>
      <c r="I789" s="245"/>
      <c r="J789" s="580">
        <v>0</v>
      </c>
      <c r="K789" s="580"/>
      <c r="L789" s="580"/>
      <c r="M789" s="580"/>
      <c r="N789" s="254">
        <v>6.0399999618530273</v>
      </c>
      <c r="O789" s="254"/>
      <c r="P789" s="254"/>
      <c r="Q789" s="365">
        <f>IF(J789="","",J789*AE803)</f>
        <v>0</v>
      </c>
      <c r="R789" s="365"/>
      <c r="S789" s="365"/>
      <c r="T789" s="582"/>
      <c r="U789" s="506">
        <v>4</v>
      </c>
      <c r="V789" s="245"/>
      <c r="W789" s="245"/>
      <c r="X789" s="580">
        <v>0</v>
      </c>
      <c r="Y789" s="580"/>
      <c r="Z789" s="580"/>
      <c r="AA789" s="580"/>
      <c r="AB789" s="254">
        <v>6.0399999618530273</v>
      </c>
      <c r="AC789" s="254"/>
      <c r="AD789" s="254"/>
      <c r="AE789" s="365">
        <f>IF(X789="","",X789*AE803)</f>
        <v>0</v>
      </c>
      <c r="AF789" s="365"/>
      <c r="AG789" s="365"/>
      <c r="AH789" s="574"/>
    </row>
    <row r="790" spans="1:34" s="23" customFormat="1" ht="15.75" customHeight="1" x14ac:dyDescent="0.15">
      <c r="A790" s="115" t="str">
        <f t="shared" si="135"/>
        <v/>
      </c>
      <c r="B790" s="99"/>
      <c r="C790" s="22"/>
      <c r="D790" s="22"/>
      <c r="G790" s="253">
        <v>4</v>
      </c>
      <c r="H790" s="245"/>
      <c r="I790" s="245"/>
      <c r="J790" s="580">
        <v>1900</v>
      </c>
      <c r="K790" s="580"/>
      <c r="L790" s="580"/>
      <c r="M790" s="580"/>
      <c r="N790" s="254">
        <v>0.51000022888183594</v>
      </c>
      <c r="O790" s="254"/>
      <c r="P790" s="254"/>
      <c r="Q790" s="365">
        <f>IF(J790="","",J790*AE803)</f>
        <v>8953.5390627309098</v>
      </c>
      <c r="R790" s="365"/>
      <c r="S790" s="365"/>
      <c r="T790" s="582"/>
      <c r="U790" s="506">
        <v>4</v>
      </c>
      <c r="V790" s="245"/>
      <c r="W790" s="245"/>
      <c r="X790" s="580">
        <v>1900</v>
      </c>
      <c r="Y790" s="580"/>
      <c r="Z790" s="580"/>
      <c r="AA790" s="580"/>
      <c r="AB790" s="254">
        <v>0.51000022888183594</v>
      </c>
      <c r="AC790" s="254"/>
      <c r="AD790" s="254"/>
      <c r="AE790" s="365">
        <f>IF(X790="","",X790*AE803)</f>
        <v>8953.5390627309098</v>
      </c>
      <c r="AF790" s="365"/>
      <c r="AG790" s="365"/>
      <c r="AH790" s="574"/>
    </row>
    <row r="791" spans="1:34" s="23" customFormat="1" ht="15.75" customHeight="1" x14ac:dyDescent="0.15">
      <c r="A791" s="115" t="str">
        <f t="shared" si="135"/>
        <v/>
      </c>
      <c r="B791" s="99"/>
      <c r="C791" s="22"/>
      <c r="D791" s="22"/>
      <c r="G791" s="253">
        <v>5</v>
      </c>
      <c r="H791" s="245"/>
      <c r="I791" s="245"/>
      <c r="J791" s="580">
        <v>1900</v>
      </c>
      <c r="K791" s="580"/>
      <c r="L791" s="580"/>
      <c r="M791" s="580"/>
      <c r="N791" s="254">
        <v>3.4500000476837158</v>
      </c>
      <c r="O791" s="254"/>
      <c r="P791" s="254"/>
      <c r="Q791" s="365">
        <f>IF(J791="","",J791*AE803)</f>
        <v>8953.5390627309098</v>
      </c>
      <c r="R791" s="365"/>
      <c r="S791" s="365"/>
      <c r="T791" s="582"/>
      <c r="U791" s="506">
        <v>5</v>
      </c>
      <c r="V791" s="245"/>
      <c r="W791" s="245"/>
      <c r="X791" s="580">
        <v>1900</v>
      </c>
      <c r="Y791" s="580"/>
      <c r="Z791" s="580"/>
      <c r="AA791" s="580"/>
      <c r="AB791" s="254">
        <v>3.4500000476837158</v>
      </c>
      <c r="AC791" s="254"/>
      <c r="AD791" s="254"/>
      <c r="AE791" s="365">
        <f>IF(X791="","",X791*AE803)</f>
        <v>8953.5390627309098</v>
      </c>
      <c r="AF791" s="365"/>
      <c r="AG791" s="365"/>
      <c r="AH791" s="574"/>
    </row>
    <row r="792" spans="1:34" s="23" customFormat="1" ht="15.75" customHeight="1" x14ac:dyDescent="0.15">
      <c r="A792" s="115" t="str">
        <f t="shared" si="135"/>
        <v/>
      </c>
      <c r="B792" s="99"/>
      <c r="C792" s="22"/>
      <c r="D792" s="22"/>
      <c r="G792" s="253">
        <v>6</v>
      </c>
      <c r="H792" s="245"/>
      <c r="I792" s="245"/>
      <c r="J792" s="580">
        <v>1900</v>
      </c>
      <c r="K792" s="580"/>
      <c r="L792" s="580"/>
      <c r="M792" s="580"/>
      <c r="N792" s="254">
        <v>2.3499999046325684</v>
      </c>
      <c r="O792" s="254"/>
      <c r="P792" s="254"/>
      <c r="Q792" s="365">
        <f>IF(J792="","",J792*AE803)</f>
        <v>8953.5390627309098</v>
      </c>
      <c r="R792" s="365"/>
      <c r="S792" s="365"/>
      <c r="T792" s="582"/>
      <c r="U792" s="506">
        <v>6</v>
      </c>
      <c r="V792" s="245"/>
      <c r="W792" s="245"/>
      <c r="X792" s="580">
        <v>1900</v>
      </c>
      <c r="Y792" s="580"/>
      <c r="Z792" s="580"/>
      <c r="AA792" s="580"/>
      <c r="AB792" s="254">
        <v>2.3499999046325684</v>
      </c>
      <c r="AC792" s="254"/>
      <c r="AD792" s="254"/>
      <c r="AE792" s="365">
        <f>IF(X792="","",X792*AE803)</f>
        <v>8953.5390627309098</v>
      </c>
      <c r="AF792" s="365"/>
      <c r="AG792" s="365"/>
      <c r="AH792" s="574"/>
    </row>
    <row r="793" spans="1:34" s="23" customFormat="1" ht="15.75" customHeight="1" x14ac:dyDescent="0.15">
      <c r="A793" s="115" t="str">
        <f t="shared" si="135"/>
        <v/>
      </c>
      <c r="B793" s="99"/>
      <c r="C793" s="22"/>
      <c r="D793" s="22"/>
      <c r="G793" s="253">
        <v>7</v>
      </c>
      <c r="H793" s="245"/>
      <c r="I793" s="245"/>
      <c r="J793" s="580">
        <v>4162</v>
      </c>
      <c r="K793" s="580"/>
      <c r="L793" s="580"/>
      <c r="M793" s="580"/>
      <c r="N793" s="254">
        <v>8.6000003814697266</v>
      </c>
      <c r="O793" s="254"/>
      <c r="P793" s="254"/>
      <c r="Q793" s="365">
        <f>IF(J793="","",J793*AE803)</f>
        <v>19612.96293636108</v>
      </c>
      <c r="R793" s="365"/>
      <c r="S793" s="365"/>
      <c r="T793" s="582"/>
      <c r="U793" s="506">
        <v>7</v>
      </c>
      <c r="V793" s="245"/>
      <c r="W793" s="245"/>
      <c r="X793" s="580">
        <v>4162</v>
      </c>
      <c r="Y793" s="580"/>
      <c r="Z793" s="580"/>
      <c r="AA793" s="580"/>
      <c r="AB793" s="254">
        <v>8.6000003814697266</v>
      </c>
      <c r="AC793" s="254"/>
      <c r="AD793" s="254"/>
      <c r="AE793" s="365">
        <f>IF(X793="","",X793*AE803)</f>
        <v>19612.96293636108</v>
      </c>
      <c r="AF793" s="365"/>
      <c r="AG793" s="365"/>
      <c r="AH793" s="574"/>
    </row>
    <row r="794" spans="1:34" s="23" customFormat="1" ht="15.75" customHeight="1" x14ac:dyDescent="0.15">
      <c r="A794" s="115" t="str">
        <f t="shared" si="135"/>
        <v/>
      </c>
      <c r="B794" s="99"/>
      <c r="C794" s="22"/>
      <c r="D794" s="22"/>
      <c r="G794" s="253">
        <v>8</v>
      </c>
      <c r="H794" s="245"/>
      <c r="I794" s="245"/>
      <c r="J794" s="580">
        <v>5940</v>
      </c>
      <c r="K794" s="580"/>
      <c r="L794" s="580"/>
      <c r="M794" s="580"/>
      <c r="N794" s="254">
        <v>2.2000000476837158</v>
      </c>
      <c r="O794" s="254"/>
      <c r="P794" s="254"/>
      <c r="Q794" s="365">
        <f>IF(J794="","",J794*AE803)</f>
        <v>27991.590543485057</v>
      </c>
      <c r="R794" s="365"/>
      <c r="S794" s="365"/>
      <c r="T794" s="582"/>
      <c r="U794" s="506">
        <v>8</v>
      </c>
      <c r="V794" s="245"/>
      <c r="W794" s="245"/>
      <c r="X794" s="580">
        <v>5940</v>
      </c>
      <c r="Y794" s="580"/>
      <c r="Z794" s="580"/>
      <c r="AA794" s="580"/>
      <c r="AB794" s="254">
        <v>2.2000000476837158</v>
      </c>
      <c r="AC794" s="254"/>
      <c r="AD794" s="254"/>
      <c r="AE794" s="365">
        <f>IF(X794="","",X794*AE803)</f>
        <v>27991.590543485057</v>
      </c>
      <c r="AF794" s="365"/>
      <c r="AG794" s="365"/>
      <c r="AH794" s="574"/>
    </row>
    <row r="795" spans="1:34" s="23" customFormat="1" ht="15.75" customHeight="1" x14ac:dyDescent="0.15">
      <c r="A795" s="115" t="str">
        <f t="shared" si="135"/>
        <v/>
      </c>
      <c r="B795" s="99"/>
      <c r="C795" s="22"/>
      <c r="D795" s="22"/>
      <c r="G795" s="253">
        <v>9</v>
      </c>
      <c r="H795" s="245"/>
      <c r="I795" s="245"/>
      <c r="J795" s="580">
        <v>9680</v>
      </c>
      <c r="K795" s="580"/>
      <c r="L795" s="580"/>
      <c r="M795" s="580"/>
      <c r="N795" s="254">
        <v>1.5</v>
      </c>
      <c r="O795" s="254"/>
      <c r="P795" s="254"/>
      <c r="Q795" s="365">
        <f>IF(J795="","",J795*AE803)</f>
        <v>45615.925330123799</v>
      </c>
      <c r="R795" s="365"/>
      <c r="S795" s="365"/>
      <c r="T795" s="582"/>
      <c r="U795" s="506">
        <v>9</v>
      </c>
      <c r="V795" s="245"/>
      <c r="W795" s="245"/>
      <c r="X795" s="580">
        <v>9680</v>
      </c>
      <c r="Y795" s="580"/>
      <c r="Z795" s="580"/>
      <c r="AA795" s="580"/>
      <c r="AB795" s="254">
        <v>1.5</v>
      </c>
      <c r="AC795" s="254"/>
      <c r="AD795" s="254"/>
      <c r="AE795" s="365">
        <f>IF(X795="","",X795*AE803)</f>
        <v>45615.925330123799</v>
      </c>
      <c r="AF795" s="365"/>
      <c r="AG795" s="365"/>
      <c r="AH795" s="574"/>
    </row>
    <row r="796" spans="1:34" s="23" customFormat="1" ht="15.75" customHeight="1" x14ac:dyDescent="0.15">
      <c r="A796" s="115" t="str">
        <f t="shared" si="135"/>
        <v/>
      </c>
      <c r="B796" s="99"/>
      <c r="C796" s="22"/>
      <c r="D796" s="22"/>
      <c r="G796" s="253">
        <v>10</v>
      </c>
      <c r="H796" s="245"/>
      <c r="I796" s="245"/>
      <c r="J796" s="580">
        <v>6960</v>
      </c>
      <c r="K796" s="580"/>
      <c r="L796" s="580"/>
      <c r="M796" s="580"/>
      <c r="N796" s="254">
        <v>3.8499999046325684</v>
      </c>
      <c r="O796" s="254"/>
      <c r="P796" s="254"/>
      <c r="Q796" s="365">
        <f>IF(J796="","",J796*AE803)</f>
        <v>32798.227303477441</v>
      </c>
      <c r="R796" s="365"/>
      <c r="S796" s="365"/>
      <c r="T796" s="582"/>
      <c r="U796" s="506">
        <v>10</v>
      </c>
      <c r="V796" s="245"/>
      <c r="W796" s="245"/>
      <c r="X796" s="580">
        <v>6960</v>
      </c>
      <c r="Y796" s="580"/>
      <c r="Z796" s="580"/>
      <c r="AA796" s="580"/>
      <c r="AB796" s="254">
        <v>3.8499999046325684</v>
      </c>
      <c r="AC796" s="254"/>
      <c r="AD796" s="254"/>
      <c r="AE796" s="365">
        <f>IF(X796="","",X796*AE803)</f>
        <v>32798.227303477441</v>
      </c>
      <c r="AF796" s="365"/>
      <c r="AG796" s="365"/>
      <c r="AH796" s="574"/>
    </row>
    <row r="797" spans="1:34" s="23" customFormat="1" ht="15.75" customHeight="1" x14ac:dyDescent="0.15">
      <c r="A797" s="115" t="str">
        <f t="shared" si="135"/>
        <v/>
      </c>
      <c r="B797" s="99"/>
      <c r="C797" s="22"/>
      <c r="D797" s="22"/>
      <c r="G797" s="253">
        <v>11</v>
      </c>
      <c r="H797" s="245"/>
      <c r="I797" s="245"/>
      <c r="J797" s="580">
        <v>9680</v>
      </c>
      <c r="K797" s="580"/>
      <c r="L797" s="580"/>
      <c r="M797" s="580"/>
      <c r="N797" s="254">
        <v>2.4000000953674316</v>
      </c>
      <c r="O797" s="254"/>
      <c r="P797" s="254"/>
      <c r="Q797" s="365">
        <f>IF(J797="","",J797*AE803)</f>
        <v>45615.925330123799</v>
      </c>
      <c r="R797" s="365"/>
      <c r="S797" s="365"/>
      <c r="T797" s="582"/>
      <c r="U797" s="506">
        <v>11</v>
      </c>
      <c r="V797" s="245"/>
      <c r="W797" s="245"/>
      <c r="X797" s="580">
        <v>9680</v>
      </c>
      <c r="Y797" s="580"/>
      <c r="Z797" s="580"/>
      <c r="AA797" s="580"/>
      <c r="AB797" s="254">
        <v>2.4000000953674316</v>
      </c>
      <c r="AC797" s="254"/>
      <c r="AD797" s="254"/>
      <c r="AE797" s="365">
        <f>IF(X797="","",X797*AE803)</f>
        <v>45615.925330123799</v>
      </c>
      <c r="AF797" s="365"/>
      <c r="AG797" s="365"/>
      <c r="AH797" s="574"/>
    </row>
    <row r="798" spans="1:34" s="23" customFormat="1" ht="15.75" customHeight="1" x14ac:dyDescent="0.15">
      <c r="A798" s="115" t="str">
        <f t="shared" si="135"/>
        <v/>
      </c>
      <c r="B798" s="99"/>
      <c r="C798" s="22"/>
      <c r="D798" s="22"/>
      <c r="G798" s="253">
        <v>12</v>
      </c>
      <c r="H798" s="245"/>
      <c r="I798" s="245"/>
      <c r="J798" s="580">
        <v>6560</v>
      </c>
      <c r="K798" s="580"/>
      <c r="L798" s="580"/>
      <c r="M798" s="580"/>
      <c r="N798" s="254">
        <v>1.5199999809265137</v>
      </c>
      <c r="O798" s="254"/>
      <c r="P798" s="254"/>
      <c r="Q798" s="365">
        <f>IF(J798="","",J798*AE803)</f>
        <v>30913.271711323563</v>
      </c>
      <c r="R798" s="365"/>
      <c r="S798" s="365"/>
      <c r="T798" s="582"/>
      <c r="U798" s="506">
        <v>12</v>
      </c>
      <c r="V798" s="245"/>
      <c r="W798" s="245"/>
      <c r="X798" s="580">
        <v>6560</v>
      </c>
      <c r="Y798" s="580"/>
      <c r="Z798" s="580"/>
      <c r="AA798" s="580"/>
      <c r="AB798" s="254">
        <v>2.2699999809265137</v>
      </c>
      <c r="AC798" s="254"/>
      <c r="AD798" s="254"/>
      <c r="AE798" s="365">
        <f>IF(X798="","",X798*AE803)</f>
        <v>30913.271711323563</v>
      </c>
      <c r="AF798" s="365"/>
      <c r="AG798" s="365"/>
      <c r="AH798" s="574"/>
    </row>
    <row r="799" spans="1:34" s="23" customFormat="1" ht="15.75" customHeight="1" x14ac:dyDescent="0.15">
      <c r="A799" s="115" t="str">
        <f t="shared" si="135"/>
        <v/>
      </c>
      <c r="B799" s="99"/>
      <c r="C799" s="22"/>
      <c r="D799" s="22"/>
      <c r="G799" s="253">
        <v>12</v>
      </c>
      <c r="H799" s="245"/>
      <c r="I799" s="245"/>
      <c r="J799" s="580">
        <v>0</v>
      </c>
      <c r="K799" s="580"/>
      <c r="L799" s="580"/>
      <c r="M799" s="580"/>
      <c r="N799" s="254">
        <v>0.75</v>
      </c>
      <c r="O799" s="254"/>
      <c r="P799" s="254"/>
      <c r="Q799" s="365">
        <f>IF(J799="","",J799*AE803)</f>
        <v>0</v>
      </c>
      <c r="R799" s="365"/>
      <c r="S799" s="365"/>
      <c r="T799" s="582"/>
      <c r="U799" s="506"/>
      <c r="V799" s="245"/>
      <c r="W799" s="245"/>
      <c r="X799" s="580"/>
      <c r="Y799" s="580"/>
      <c r="Z799" s="580"/>
      <c r="AA799" s="580"/>
      <c r="AB799" s="254"/>
      <c r="AC799" s="254"/>
      <c r="AD799" s="254"/>
      <c r="AE799" s="365" t="str">
        <f>IF(X799="","",X799*AE803)</f>
        <v/>
      </c>
      <c r="AF799" s="365"/>
      <c r="AG799" s="365"/>
      <c r="AH799" s="574"/>
    </row>
    <row r="800" spans="1:34" s="23" customFormat="1" ht="15.75" customHeight="1" x14ac:dyDescent="0.15">
      <c r="A800" s="115" t="str">
        <f t="shared" si="135"/>
        <v>×</v>
      </c>
      <c r="B800" s="99"/>
      <c r="C800" s="22"/>
      <c r="D800" s="22"/>
      <c r="G800" s="253"/>
      <c r="H800" s="245"/>
      <c r="I800" s="245"/>
      <c r="J800" s="580"/>
      <c r="K800" s="580"/>
      <c r="L800" s="580"/>
      <c r="M800" s="580"/>
      <c r="N800" s="254"/>
      <c r="O800" s="254"/>
      <c r="P800" s="254"/>
      <c r="Q800" s="365" t="str">
        <f>IF(J800="","",J800*AE803)</f>
        <v/>
      </c>
      <c r="R800" s="365"/>
      <c r="S800" s="365"/>
      <c r="T800" s="582"/>
      <c r="U800" s="506"/>
      <c r="V800" s="245"/>
      <c r="W800" s="245"/>
      <c r="X800" s="580"/>
      <c r="Y800" s="580"/>
      <c r="Z800" s="580"/>
      <c r="AA800" s="580"/>
      <c r="AB800" s="254"/>
      <c r="AC800" s="254"/>
      <c r="AD800" s="254"/>
      <c r="AE800" s="365" t="str">
        <f>IF(X800="","",X800*AE803)</f>
        <v/>
      </c>
      <c r="AF800" s="365"/>
      <c r="AG800" s="365"/>
      <c r="AH800" s="574"/>
    </row>
    <row r="801" spans="1:34" s="23" customFormat="1" ht="15.75" customHeight="1" x14ac:dyDescent="0.15">
      <c r="A801" s="115" t="str">
        <f t="shared" si="135"/>
        <v>×</v>
      </c>
      <c r="B801" s="99"/>
      <c r="C801" s="22"/>
      <c r="D801" s="22"/>
      <c r="G801" s="253"/>
      <c r="H801" s="245"/>
      <c r="I801" s="245"/>
      <c r="J801" s="580"/>
      <c r="K801" s="580"/>
      <c r="L801" s="580"/>
      <c r="M801" s="580"/>
      <c r="N801" s="254"/>
      <c r="O801" s="254"/>
      <c r="P801" s="254"/>
      <c r="Q801" s="365" t="str">
        <f>IF(J801="","",J801*AE803)</f>
        <v/>
      </c>
      <c r="R801" s="365"/>
      <c r="S801" s="365"/>
      <c r="T801" s="582"/>
      <c r="U801" s="506"/>
      <c r="V801" s="245"/>
      <c r="W801" s="245"/>
      <c r="X801" s="580"/>
      <c r="Y801" s="580"/>
      <c r="Z801" s="580"/>
      <c r="AA801" s="580"/>
      <c r="AB801" s="254"/>
      <c r="AC801" s="254"/>
      <c r="AD801" s="254"/>
      <c r="AE801" s="365" t="str">
        <f>IF(X801="","",X801*AE803)</f>
        <v/>
      </c>
      <c r="AF801" s="365"/>
      <c r="AG801" s="365"/>
      <c r="AH801" s="574"/>
    </row>
    <row r="802" spans="1:34" s="23" customFormat="1" ht="15.75" customHeight="1" x14ac:dyDescent="0.15">
      <c r="A802" s="115" t="str">
        <f t="shared" si="135"/>
        <v>×</v>
      </c>
      <c r="B802" s="99"/>
      <c r="C802" s="22"/>
      <c r="D802" s="22"/>
      <c r="G802" s="259"/>
      <c r="H802" s="246"/>
      <c r="I802" s="246"/>
      <c r="J802" s="581"/>
      <c r="K802" s="581"/>
      <c r="L802" s="581"/>
      <c r="M802" s="581"/>
      <c r="N802" s="260"/>
      <c r="O802" s="260"/>
      <c r="P802" s="260"/>
      <c r="Q802" s="573" t="str">
        <f>IF(J802="","",J802*AE803)</f>
        <v/>
      </c>
      <c r="R802" s="573"/>
      <c r="S802" s="573"/>
      <c r="T802" s="583"/>
      <c r="U802" s="584"/>
      <c r="V802" s="246"/>
      <c r="W802" s="246"/>
      <c r="X802" s="581"/>
      <c r="Y802" s="581"/>
      <c r="Z802" s="581"/>
      <c r="AA802" s="581"/>
      <c r="AB802" s="260"/>
      <c r="AC802" s="260"/>
      <c r="AD802" s="260"/>
      <c r="AE802" s="573" t="str">
        <f>IF(X802="","",X802*AE803)</f>
        <v/>
      </c>
      <c r="AF802" s="573"/>
      <c r="AG802" s="573"/>
      <c r="AH802" s="575"/>
    </row>
    <row r="803" spans="1:34" s="23" customFormat="1" ht="15.75" customHeight="1" x14ac:dyDescent="0.15">
      <c r="A803" s="115" t="str">
        <f>IF(液状化L2の有無="","","×")</f>
        <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498">
        <f>AE780</f>
        <v>4.7123889803846897</v>
      </c>
      <c r="AF803" s="498"/>
      <c r="AG803" s="498"/>
      <c r="AH803" s="62" t="s">
        <v>549</v>
      </c>
    </row>
    <row r="804" spans="1:34" ht="15.75" customHeight="1" x14ac:dyDescent="0.15">
      <c r="A804" s="216" t="str">
        <f t="shared" ref="A804:A826" si="136">IF(先端支持力=0,"×","")</f>
        <v/>
      </c>
      <c r="B804" s="99" t="s">
        <v>571</v>
      </c>
    </row>
    <row r="805" spans="1:34" s="23" customFormat="1" ht="15.75" customHeight="1" x14ac:dyDescent="0.15">
      <c r="A805" s="216" t="str">
        <f t="shared" si="136"/>
        <v/>
      </c>
    </row>
    <row r="806" spans="1:34" s="23" customFormat="1" ht="15.75" customHeight="1" x14ac:dyDescent="0.15">
      <c r="A806" s="216" t="str">
        <f t="shared" si="136"/>
        <v/>
      </c>
      <c r="E806" s="23" t="s">
        <v>640</v>
      </c>
      <c r="N806" s="25"/>
    </row>
    <row r="807" spans="1:34" s="23" customFormat="1" ht="15.75" customHeight="1" x14ac:dyDescent="0.15">
      <c r="A807" s="216" t="str">
        <f t="shared" si="136"/>
        <v/>
      </c>
    </row>
    <row r="808" spans="1:34" s="23" customFormat="1" ht="15.75" customHeight="1" x14ac:dyDescent="0.15">
      <c r="A808" s="216" t="str">
        <f t="shared" si="136"/>
        <v/>
      </c>
      <c r="G808" s="23" t="s">
        <v>177</v>
      </c>
    </row>
    <row r="809" spans="1:34" s="23" customFormat="1" ht="15.75" customHeight="1" x14ac:dyDescent="0.15">
      <c r="A809" s="216" t="str">
        <f t="shared" si="136"/>
        <v/>
      </c>
      <c r="G809" s="23" t="s">
        <v>71</v>
      </c>
    </row>
    <row r="810" spans="1:34" s="23" customFormat="1" ht="15.75" customHeight="1" x14ac:dyDescent="0.15">
      <c r="A810" s="216" t="str">
        <f t="shared" si="136"/>
        <v/>
      </c>
    </row>
    <row r="811" spans="1:34" s="23" customFormat="1" ht="15.75" customHeight="1" x14ac:dyDescent="0.15">
      <c r="A811" s="216" t="str">
        <f t="shared" si="136"/>
        <v/>
      </c>
      <c r="G811" s="266" t="s">
        <v>111</v>
      </c>
      <c r="H811" s="266"/>
      <c r="I811" s="22" t="s">
        <v>25</v>
      </c>
      <c r="J811" s="266" t="s">
        <v>59</v>
      </c>
      <c r="K811" s="266"/>
      <c r="L811" s="22" t="s">
        <v>88</v>
      </c>
      <c r="M811" s="266" t="s">
        <v>112</v>
      </c>
      <c r="N811" s="266"/>
    </row>
    <row r="812" spans="1:34" s="23" customFormat="1" ht="15.75" customHeight="1" x14ac:dyDescent="0.15">
      <c r="A812" s="216" t="str">
        <f t="shared" si="136"/>
        <v/>
      </c>
    </row>
    <row r="813" spans="1:34" s="23" customFormat="1" ht="15.75" customHeight="1" x14ac:dyDescent="0.15">
      <c r="A813" s="216" t="str">
        <f t="shared" si="136"/>
        <v/>
      </c>
      <c r="H813" s="23" t="s">
        <v>3</v>
      </c>
      <c r="K813" s="266" t="s">
        <v>111</v>
      </c>
      <c r="L813" s="266"/>
      <c r="M813" s="22" t="s">
        <v>2</v>
      </c>
      <c r="N813" s="23" t="s">
        <v>113</v>
      </c>
    </row>
    <row r="814" spans="1:34" s="23" customFormat="1" ht="15.75" customHeight="1" x14ac:dyDescent="0.15">
      <c r="A814" s="216" t="str">
        <f t="shared" si="136"/>
        <v/>
      </c>
      <c r="K814" s="266" t="s">
        <v>59</v>
      </c>
      <c r="L814" s="266"/>
      <c r="M814" s="22" t="s">
        <v>2</v>
      </c>
      <c r="N814" s="23" t="s">
        <v>64</v>
      </c>
    </row>
    <row r="815" spans="1:34" s="23" customFormat="1" ht="15.75" customHeight="1" x14ac:dyDescent="0.15">
      <c r="A815" s="216" t="str">
        <f t="shared" si="136"/>
        <v/>
      </c>
      <c r="K815" s="266" t="s">
        <v>112</v>
      </c>
      <c r="L815" s="266"/>
      <c r="M815" s="22" t="s">
        <v>2</v>
      </c>
      <c r="N815" s="23" t="s">
        <v>114</v>
      </c>
    </row>
    <row r="816" spans="1:34" s="23" customFormat="1" ht="15.75" customHeight="1" x14ac:dyDescent="0.15">
      <c r="A816" s="216" t="str">
        <f t="shared" si="136"/>
        <v/>
      </c>
      <c r="K816" s="22"/>
      <c r="L816" s="22"/>
      <c r="M816" s="22"/>
      <c r="N816" s="266" t="s">
        <v>112</v>
      </c>
      <c r="O816" s="266"/>
      <c r="P816" s="22" t="s">
        <v>25</v>
      </c>
      <c r="Q816" s="382">
        <v>0.25</v>
      </c>
      <c r="R816" s="382"/>
      <c r="S816" s="22" t="s">
        <v>88</v>
      </c>
      <c r="T816" s="22" t="s">
        <v>115</v>
      </c>
      <c r="U816" s="22" t="s">
        <v>88</v>
      </c>
      <c r="V816" s="38" t="s">
        <v>62</v>
      </c>
      <c r="W816" s="39">
        <v>2</v>
      </c>
    </row>
    <row r="817" spans="1:38" s="23" customFormat="1" ht="15.75" customHeight="1" x14ac:dyDescent="0.15">
      <c r="A817" s="216" t="str">
        <f t="shared" si="136"/>
        <v/>
      </c>
      <c r="K817" s="22"/>
      <c r="L817" s="22"/>
      <c r="M817" s="22"/>
      <c r="N817" s="22"/>
      <c r="O817" s="22"/>
      <c r="P817" s="22" t="s">
        <v>25</v>
      </c>
      <c r="Q817" s="382">
        <f>Q816</f>
        <v>0.25</v>
      </c>
      <c r="R817" s="382"/>
      <c r="S817" s="22" t="s">
        <v>116</v>
      </c>
      <c r="T817" s="22" t="s">
        <v>115</v>
      </c>
      <c r="U817" s="22" t="s">
        <v>116</v>
      </c>
      <c r="V817" s="295">
        <f>V818</f>
        <v>1.5</v>
      </c>
      <c r="W817" s="295"/>
      <c r="X817" s="295"/>
      <c r="Y817" s="39">
        <f>W816</f>
        <v>2</v>
      </c>
      <c r="Z817" s="22" t="s">
        <v>25</v>
      </c>
      <c r="AA817" s="266">
        <f>ROUND(Q817*PI()*V817^Y817,3)</f>
        <v>1.7669999999999999</v>
      </c>
      <c r="AB817" s="266"/>
      <c r="AC817" s="266"/>
      <c r="AD817" s="23" t="s">
        <v>117</v>
      </c>
    </row>
    <row r="818" spans="1:38" s="23" customFormat="1" ht="15.75" customHeight="1" x14ac:dyDescent="0.15">
      <c r="A818" s="216" t="str">
        <f t="shared" si="136"/>
        <v/>
      </c>
      <c r="K818" s="266" t="s">
        <v>62</v>
      </c>
      <c r="L818" s="266"/>
      <c r="M818" s="22" t="s">
        <v>2</v>
      </c>
      <c r="N818" s="23" t="s">
        <v>118</v>
      </c>
      <c r="T818" s="38" t="s">
        <v>119</v>
      </c>
      <c r="U818" s="22" t="s">
        <v>25</v>
      </c>
      <c r="V818" s="295">
        <f>杭先端径</f>
        <v>1.5</v>
      </c>
      <c r="W818" s="295"/>
      <c r="X818" s="295"/>
      <c r="Y818" s="23" t="s">
        <v>120</v>
      </c>
    </row>
    <row r="819" spans="1:38" s="23" customFormat="1" ht="15.75" customHeight="1" x14ac:dyDescent="0.15">
      <c r="A819" s="216" t="str">
        <f t="shared" si="136"/>
        <v/>
      </c>
      <c r="K819" s="22"/>
      <c r="L819" s="22"/>
      <c r="M819" s="22"/>
      <c r="S819" s="38"/>
      <c r="T819" s="22"/>
      <c r="U819" s="32"/>
      <c r="V819" s="32"/>
    </row>
    <row r="820" spans="1:38" s="23" customFormat="1" ht="15.75" customHeight="1" x14ac:dyDescent="0.15">
      <c r="A820" s="216" t="str">
        <f t="shared" si="136"/>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216" t="str">
        <f t="shared" si="136"/>
        <v/>
      </c>
      <c r="K821" s="289" t="s">
        <v>70</v>
      </c>
      <c r="L821" s="239"/>
      <c r="M821" s="239"/>
      <c r="N821" s="239"/>
      <c r="O821" s="239"/>
      <c r="P821" s="239"/>
      <c r="Q821" s="239" t="s">
        <v>122</v>
      </c>
      <c r="R821" s="239"/>
      <c r="S821" s="239"/>
      <c r="T821" s="239"/>
      <c r="U821" s="239"/>
      <c r="V821" s="239"/>
      <c r="W821" s="239" t="s">
        <v>442</v>
      </c>
      <c r="X821" s="239"/>
      <c r="Y821" s="239"/>
      <c r="Z821" s="239"/>
      <c r="AA821" s="239"/>
      <c r="AB821" s="290"/>
    </row>
    <row r="822" spans="1:38" s="23" customFormat="1" ht="15.75" customHeight="1" x14ac:dyDescent="0.15">
      <c r="A822" s="216" t="str">
        <f t="shared" si="136"/>
        <v/>
      </c>
      <c r="K822" s="292">
        <f>X211</f>
        <v>16940</v>
      </c>
      <c r="L822" s="240"/>
      <c r="M822" s="240"/>
      <c r="N822" s="240"/>
      <c r="O822" s="240"/>
      <c r="P822" s="240"/>
      <c r="Q822" s="286">
        <f>ROUND(AA817,3)</f>
        <v>1.7669999999999999</v>
      </c>
      <c r="R822" s="286"/>
      <c r="S822" s="286"/>
      <c r="T822" s="286"/>
      <c r="U822" s="286"/>
      <c r="V822" s="286"/>
      <c r="W822" s="240">
        <f>ROUND(K822*Q822,0)</f>
        <v>29933</v>
      </c>
      <c r="X822" s="240"/>
      <c r="Y822" s="240"/>
      <c r="Z822" s="240"/>
      <c r="AA822" s="240"/>
      <c r="AB822" s="325"/>
    </row>
    <row r="823" spans="1:38" s="23" customFormat="1" ht="15.75" customHeight="1" x14ac:dyDescent="0.15">
      <c r="A823" s="216" t="str">
        <f t="shared" si="136"/>
        <v/>
      </c>
    </row>
    <row r="824" spans="1:38" s="23" customFormat="1" ht="15.75" customHeight="1" x14ac:dyDescent="0.15">
      <c r="A824" s="216" t="str">
        <f t="shared" si="136"/>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216" t="str">
        <f t="shared" si="136"/>
        <v/>
      </c>
      <c r="K825" s="289" t="s">
        <v>70</v>
      </c>
      <c r="L825" s="239"/>
      <c r="M825" s="239"/>
      <c r="N825" s="239"/>
      <c r="O825" s="239"/>
      <c r="P825" s="239"/>
      <c r="Q825" s="239" t="s">
        <v>122</v>
      </c>
      <c r="R825" s="239"/>
      <c r="S825" s="239"/>
      <c r="T825" s="239"/>
      <c r="U825" s="239"/>
      <c r="V825" s="239"/>
      <c r="W825" s="239" t="s">
        <v>442</v>
      </c>
      <c r="X825" s="239"/>
      <c r="Y825" s="239"/>
      <c r="Z825" s="239"/>
      <c r="AA825" s="239"/>
      <c r="AB825" s="290"/>
    </row>
    <row r="826" spans="1:38" s="23" customFormat="1" ht="15.75" customHeight="1" x14ac:dyDescent="0.15">
      <c r="A826" s="216" t="str">
        <f t="shared" si="136"/>
        <v/>
      </c>
      <c r="K826" s="292">
        <f>X215</f>
        <v>33879</v>
      </c>
      <c r="L826" s="240"/>
      <c r="M826" s="240"/>
      <c r="N826" s="240"/>
      <c r="O826" s="240"/>
      <c r="P826" s="240"/>
      <c r="Q826" s="286">
        <f>ROUND(AA817,3)</f>
        <v>1.7669999999999999</v>
      </c>
      <c r="R826" s="286"/>
      <c r="S826" s="286"/>
      <c r="T826" s="286"/>
      <c r="U826" s="286"/>
      <c r="V826" s="286"/>
      <c r="W826" s="240">
        <f>ROUND(K826*Q826,0)</f>
        <v>59864</v>
      </c>
      <c r="X826" s="240"/>
      <c r="Y826" s="240"/>
      <c r="Z826" s="240"/>
      <c r="AA826" s="240"/>
      <c r="AB826" s="325"/>
    </row>
    <row r="827" spans="1:38" s="23" customFormat="1" ht="15.75" customHeight="1" x14ac:dyDescent="0.15">
      <c r="A827" s="201" t="str">
        <f t="shared" ref="A827:A842" si="137">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x14ac:dyDescent="0.15">
      <c r="A828" s="201" t="str">
        <f t="shared" si="137"/>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x14ac:dyDescent="0.15">
      <c r="A829" s="201" t="str">
        <f t="shared" si="137"/>
        <v>×</v>
      </c>
      <c r="E829" s="23" t="s">
        <v>641</v>
      </c>
      <c r="N829" s="25"/>
    </row>
    <row r="830" spans="1:38" s="23" customFormat="1" ht="15.75" customHeight="1" x14ac:dyDescent="0.15">
      <c r="A830" s="201" t="str">
        <f t="shared" si="137"/>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x14ac:dyDescent="0.15">
      <c r="A831" s="201" t="str">
        <f t="shared" si="137"/>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x14ac:dyDescent="0.15">
      <c r="A832" s="201" t="str">
        <f t="shared" si="137"/>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x14ac:dyDescent="0.15">
      <c r="A833" s="201" t="str">
        <f t="shared" si="137"/>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x14ac:dyDescent="0.15">
      <c r="A834" s="201" t="str">
        <f t="shared" si="137"/>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x14ac:dyDescent="0.15">
      <c r="A835" s="201" t="str">
        <f t="shared" si="137"/>
        <v>×</v>
      </c>
      <c r="G835" s="266" t="s">
        <v>644</v>
      </c>
      <c r="H835" s="266"/>
      <c r="I835" s="179" t="s">
        <v>25</v>
      </c>
      <c r="J835" s="266" t="s">
        <v>645</v>
      </c>
      <c r="K835" s="266"/>
      <c r="L835" s="179" t="s">
        <v>88</v>
      </c>
      <c r="M835" s="266" t="s">
        <v>646</v>
      </c>
      <c r="N835" s="266"/>
    </row>
    <row r="836" spans="1:38" s="23" customFormat="1" ht="15.75" customHeight="1" x14ac:dyDescent="0.15">
      <c r="A836" s="201" t="str">
        <f t="shared" si="137"/>
        <v>×</v>
      </c>
    </row>
    <row r="837" spans="1:38" s="23" customFormat="1" ht="15.75" customHeight="1" x14ac:dyDescent="0.15">
      <c r="A837" s="201" t="str">
        <f t="shared" si="137"/>
        <v>×</v>
      </c>
      <c r="H837" s="23" t="s">
        <v>3</v>
      </c>
      <c r="K837" s="266" t="s">
        <v>648</v>
      </c>
      <c r="L837" s="266"/>
      <c r="M837" s="179" t="s">
        <v>647</v>
      </c>
      <c r="N837" s="23" t="s">
        <v>651</v>
      </c>
    </row>
    <row r="838" spans="1:38" s="23" customFormat="1" ht="15.75" customHeight="1" x14ac:dyDescent="0.15">
      <c r="A838" s="201" t="str">
        <f t="shared" si="137"/>
        <v>×</v>
      </c>
      <c r="K838" s="266" t="s">
        <v>650</v>
      </c>
      <c r="L838" s="266"/>
      <c r="M838" s="179" t="s">
        <v>649</v>
      </c>
      <c r="N838" s="23" t="s">
        <v>652</v>
      </c>
    </row>
    <row r="839" spans="1:38" s="23" customFormat="1" ht="15.75" customHeight="1" x14ac:dyDescent="0.15">
      <c r="A839" s="201" t="str">
        <f t="shared" si="137"/>
        <v>×</v>
      </c>
      <c r="K839" s="179"/>
      <c r="L839" s="179"/>
      <c r="M839" s="179"/>
      <c r="N839" s="266" t="s">
        <v>650</v>
      </c>
      <c r="O839" s="266"/>
      <c r="P839" s="179" t="s">
        <v>25</v>
      </c>
      <c r="Q839" s="23" t="s">
        <v>654</v>
      </c>
      <c r="R839" s="179" t="s">
        <v>88</v>
      </c>
      <c r="S839" s="266" t="s">
        <v>59</v>
      </c>
      <c r="T839" s="266"/>
    </row>
    <row r="840" spans="1:38" s="23" customFormat="1" ht="15.75" customHeight="1" x14ac:dyDescent="0.15">
      <c r="A840" s="201" t="str">
        <f t="shared" si="137"/>
        <v>×</v>
      </c>
      <c r="K840" s="266" t="s">
        <v>655</v>
      </c>
      <c r="L840" s="266"/>
      <c r="M840" s="179" t="s">
        <v>649</v>
      </c>
      <c r="N840" s="23" t="s">
        <v>656</v>
      </c>
    </row>
    <row r="841" spans="1:38" s="23" customFormat="1" ht="15.75" customHeight="1" x14ac:dyDescent="0.15">
      <c r="A841" s="201" t="str">
        <f t="shared" si="137"/>
        <v>×</v>
      </c>
      <c r="K841" s="266" t="s">
        <v>653</v>
      </c>
      <c r="L841" s="266"/>
      <c r="M841" s="179" t="s">
        <v>2</v>
      </c>
      <c r="N841" s="23" t="s">
        <v>114</v>
      </c>
    </row>
    <row r="842" spans="1:38" s="23" customFormat="1" ht="15.75" customHeight="1" thickBot="1" x14ac:dyDescent="0.2">
      <c r="A842" s="201" t="str">
        <f t="shared" si="137"/>
        <v>×</v>
      </c>
      <c r="K842" s="179"/>
      <c r="L842" s="179"/>
      <c r="M842" s="179"/>
      <c r="S842" s="186"/>
      <c r="T842" s="179"/>
      <c r="U842" s="180"/>
      <c r="V842" s="180"/>
    </row>
    <row r="843" spans="1:38" s="23" customFormat="1" ht="15.75"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x14ac:dyDescent="0.2">
      <c r="A844" s="203" t="str">
        <f>IF(先端支持力=0,"×",IF(特に短い杭="",IF(MIN(MAX(βL_線路長期),MAX(βL_直角長期))&gt;2.5,"×",""),"×"))</f>
        <v>×</v>
      </c>
      <c r="K844" s="289" t="s">
        <v>657</v>
      </c>
      <c r="L844" s="239"/>
      <c r="M844" s="239"/>
      <c r="N844" s="239"/>
      <c r="O844" s="239"/>
      <c r="P844" s="239"/>
      <c r="Q844" s="239" t="s">
        <v>658</v>
      </c>
      <c r="R844" s="239"/>
      <c r="S844" s="239"/>
      <c r="T844" s="239"/>
      <c r="U844" s="239"/>
      <c r="V844" s="239"/>
      <c r="W844" s="239" t="s">
        <v>659</v>
      </c>
      <c r="X844" s="239"/>
      <c r="Y844" s="239"/>
      <c r="Z844" s="239"/>
      <c r="AA844" s="239"/>
      <c r="AB844" s="290"/>
    </row>
    <row r="845" spans="1:38" s="23" customFormat="1" ht="15.75" customHeight="1" thickBot="1" x14ac:dyDescent="0.2">
      <c r="A845" s="203" t="str">
        <f>IF(先端支持力=0,"×",IF(特に短い杭="",IF(MIN(MAX(βL_線路長期),MAX(βL_直角長期))&gt;2.5,"×",""),"×"))</f>
        <v>×</v>
      </c>
      <c r="K845" s="292">
        <f>ROUND(K822/3,0)</f>
        <v>5647</v>
      </c>
      <c r="L845" s="240"/>
      <c r="M845" s="240"/>
      <c r="N845" s="240"/>
      <c r="O845" s="240"/>
      <c r="P845" s="240"/>
      <c r="Q845" s="286">
        <f>Q822</f>
        <v>1.7669999999999999</v>
      </c>
      <c r="R845" s="286"/>
      <c r="S845" s="286"/>
      <c r="T845" s="286"/>
      <c r="U845" s="286"/>
      <c r="V845" s="286"/>
      <c r="W845" s="287">
        <f>ROUND(K845*Q845,0)</f>
        <v>9978</v>
      </c>
      <c r="X845" s="287"/>
      <c r="Y845" s="287"/>
      <c r="Z845" s="287"/>
      <c r="AA845" s="287"/>
      <c r="AB845" s="288"/>
    </row>
    <row r="846" spans="1:38" s="23" customFormat="1" ht="15.75" customHeight="1" thickBot="1" x14ac:dyDescent="0.2">
      <c r="A846" s="203" t="str">
        <f>IF(先端支持力=0,"×",IF(特に短い杭="",IF(MIN(MAX(βL_線路長期),MAX(βL_直角長期))&gt;2.5,"×",""),"×"))</f>
        <v>×</v>
      </c>
    </row>
    <row r="847" spans="1:38" s="23" customFormat="1" ht="15.75"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x14ac:dyDescent="0.2">
      <c r="A848" s="204" t="str">
        <f>IF(先端支持力=0,"×",IF(特に短い杭="",IF(MIN(MAX(βL_線路液状L1),MAX(βL_線路液状L2),MAX(βL_直角),MAX(βL_直角液状L1),MAX(βL_直角液状L2))&gt;2.5,"×",""),"×"))</f>
        <v>×</v>
      </c>
      <c r="K848" s="289" t="s">
        <v>657</v>
      </c>
      <c r="L848" s="239"/>
      <c r="M848" s="239"/>
      <c r="N848" s="239"/>
      <c r="O848" s="239"/>
      <c r="P848" s="239"/>
      <c r="Q848" s="239" t="s">
        <v>658</v>
      </c>
      <c r="R848" s="239"/>
      <c r="S848" s="239"/>
      <c r="T848" s="239"/>
      <c r="U848" s="239"/>
      <c r="V848" s="239"/>
      <c r="W848" s="239" t="s">
        <v>659</v>
      </c>
      <c r="X848" s="239"/>
      <c r="Y848" s="239"/>
      <c r="Z848" s="239"/>
      <c r="AA848" s="239"/>
      <c r="AB848" s="290"/>
    </row>
    <row r="849" spans="1:38" s="23" customFormat="1" ht="15.75" customHeight="1" thickTop="1" thickBot="1" x14ac:dyDescent="0.2">
      <c r="A849" s="204" t="str">
        <f>IF(先端支持力=0,"×",IF(特に短い杭="",IF(MIN(MAX(βL_線路液状L1),MAX(βL_線路液状L2),MAX(βL_直角),MAX(βL_直角液状L1),MAX(βL_直角液状L2))&gt;2.5,"×",""),"×"))</f>
        <v>×</v>
      </c>
      <c r="K849" s="292">
        <f>ROUND(K826/3,0)</f>
        <v>11293</v>
      </c>
      <c r="L849" s="240"/>
      <c r="M849" s="240"/>
      <c r="N849" s="240"/>
      <c r="O849" s="240"/>
      <c r="P849" s="240"/>
      <c r="Q849" s="286">
        <f>Q826</f>
        <v>1.7669999999999999</v>
      </c>
      <c r="R849" s="286"/>
      <c r="S849" s="286"/>
      <c r="T849" s="286"/>
      <c r="U849" s="286"/>
      <c r="V849" s="286"/>
      <c r="W849" s="287">
        <f>ROUND(K849*Q849,0)</f>
        <v>19955</v>
      </c>
      <c r="X849" s="287"/>
      <c r="Y849" s="287"/>
      <c r="Z849" s="287"/>
      <c r="AA849" s="287"/>
      <c r="AB849" s="288"/>
    </row>
    <row r="850" spans="1:38" s="23" customFormat="1" ht="15.75"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x14ac:dyDescent="0.15">
      <c r="A851" s="201" t="str">
        <f t="shared" ref="A851:A862" si="138">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x14ac:dyDescent="0.15">
      <c r="A852" s="201" t="str">
        <f t="shared" si="138"/>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x14ac:dyDescent="0.15">
      <c r="A853" s="201" t="str">
        <f t="shared" si="138"/>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x14ac:dyDescent="0.15">
      <c r="A854" s="201" t="str">
        <f t="shared" si="138"/>
        <v>×</v>
      </c>
      <c r="G854" s="266" t="s">
        <v>661</v>
      </c>
      <c r="H854" s="266"/>
      <c r="I854" s="179" t="s">
        <v>25</v>
      </c>
      <c r="J854" s="266" t="s">
        <v>59</v>
      </c>
      <c r="K854" s="266"/>
      <c r="L854" s="179" t="s">
        <v>88</v>
      </c>
      <c r="M854" s="266" t="s">
        <v>662</v>
      </c>
      <c r="N854" s="266"/>
    </row>
    <row r="855" spans="1:38" s="23" customFormat="1" ht="15.75" customHeight="1" x14ac:dyDescent="0.15">
      <c r="A855" s="201" t="str">
        <f t="shared" si="138"/>
        <v>×</v>
      </c>
    </row>
    <row r="856" spans="1:38" s="23" customFormat="1" ht="15.75" customHeight="1" x14ac:dyDescent="0.15">
      <c r="A856" s="201" t="str">
        <f t="shared" si="138"/>
        <v>×</v>
      </c>
      <c r="H856" s="23" t="s">
        <v>3</v>
      </c>
      <c r="K856" s="266" t="s">
        <v>661</v>
      </c>
      <c r="L856" s="266"/>
      <c r="M856" s="179" t="s">
        <v>647</v>
      </c>
      <c r="N856" s="23" t="s">
        <v>665</v>
      </c>
    </row>
    <row r="857" spans="1:38" s="23" customFormat="1" ht="15.75" customHeight="1" x14ac:dyDescent="0.15">
      <c r="A857" s="201" t="str">
        <f t="shared" si="138"/>
        <v>×</v>
      </c>
      <c r="K857" s="266" t="s">
        <v>59</v>
      </c>
      <c r="L857" s="266"/>
      <c r="M857" s="179" t="s">
        <v>2</v>
      </c>
      <c r="N857" s="23" t="s">
        <v>64</v>
      </c>
    </row>
    <row r="858" spans="1:38" s="23" customFormat="1" ht="15.75" customHeight="1" x14ac:dyDescent="0.15">
      <c r="A858" s="201" t="str">
        <f t="shared" si="138"/>
        <v>×</v>
      </c>
      <c r="K858" s="266" t="s">
        <v>662</v>
      </c>
      <c r="L858" s="266"/>
      <c r="M858" s="179" t="s">
        <v>2</v>
      </c>
      <c r="N858" s="23" t="s">
        <v>666</v>
      </c>
    </row>
    <row r="859" spans="1:38" s="23" customFormat="1" ht="15.75" customHeight="1" x14ac:dyDescent="0.15">
      <c r="A859" s="201" t="str">
        <f t="shared" si="138"/>
        <v>×</v>
      </c>
      <c r="K859" s="179"/>
      <c r="L859" s="179"/>
      <c r="M859" s="179"/>
      <c r="N859" s="266" t="s">
        <v>662</v>
      </c>
      <c r="O859" s="266"/>
      <c r="P859" s="179" t="s">
        <v>25</v>
      </c>
      <c r="Q859" s="294">
        <f>1/64</f>
        <v>1.5625E-2</v>
      </c>
      <c r="R859" s="294"/>
      <c r="S859" s="179" t="s">
        <v>88</v>
      </c>
      <c r="T859" s="179" t="s">
        <v>115</v>
      </c>
      <c r="U859" s="179" t="s">
        <v>88</v>
      </c>
      <c r="V859" s="186" t="s">
        <v>62</v>
      </c>
      <c r="W859" s="198">
        <v>4</v>
      </c>
    </row>
    <row r="860" spans="1:38" s="23" customFormat="1" ht="15.75" customHeight="1" x14ac:dyDescent="0.15">
      <c r="A860" s="201" t="str">
        <f t="shared" si="138"/>
        <v>×</v>
      </c>
      <c r="K860" s="179"/>
      <c r="L860" s="179"/>
      <c r="M860" s="179"/>
      <c r="N860" s="179"/>
      <c r="O860" s="179"/>
      <c r="P860" s="179" t="s">
        <v>25</v>
      </c>
      <c r="Q860" s="294">
        <f>1/64</f>
        <v>1.5625E-2</v>
      </c>
      <c r="R860" s="294"/>
      <c r="S860" s="179" t="s">
        <v>1</v>
      </c>
      <c r="T860" s="179" t="s">
        <v>115</v>
      </c>
      <c r="U860" s="179" t="s">
        <v>1</v>
      </c>
      <c r="V860" s="295">
        <f>V861</f>
        <v>1.5</v>
      </c>
      <c r="W860" s="295"/>
      <c r="X860" s="295"/>
      <c r="Y860" s="198">
        <f>W859</f>
        <v>4</v>
      </c>
      <c r="Z860" s="179" t="s">
        <v>25</v>
      </c>
      <c r="AA860" s="296">
        <f>ROUND(Q860*PI()*V860^Y860,6)</f>
        <v>0.248505</v>
      </c>
      <c r="AB860" s="296"/>
      <c r="AC860" s="296"/>
      <c r="AD860" s="296"/>
      <c r="AE860" s="23" t="s">
        <v>663</v>
      </c>
    </row>
    <row r="861" spans="1:38" s="23" customFormat="1" ht="15.75" customHeight="1" x14ac:dyDescent="0.15">
      <c r="A861" s="201" t="str">
        <f t="shared" si="138"/>
        <v>×</v>
      </c>
      <c r="K861" s="266" t="s">
        <v>62</v>
      </c>
      <c r="L861" s="266"/>
      <c r="M861" s="179" t="s">
        <v>2</v>
      </c>
      <c r="N861" s="23" t="s">
        <v>118</v>
      </c>
      <c r="T861" s="186" t="s">
        <v>119</v>
      </c>
      <c r="U861" s="179" t="s">
        <v>25</v>
      </c>
      <c r="V861" s="295">
        <f>杭先端径</f>
        <v>1.5</v>
      </c>
      <c r="W861" s="295"/>
      <c r="X861" s="295"/>
      <c r="Y861" s="23" t="s">
        <v>120</v>
      </c>
    </row>
    <row r="862" spans="1:38" s="23" customFormat="1" ht="15.75" customHeight="1" thickBot="1" x14ac:dyDescent="0.2">
      <c r="A862" s="201" t="str">
        <f t="shared" si="138"/>
        <v>×</v>
      </c>
      <c r="K862" s="179"/>
      <c r="L862" s="179"/>
      <c r="M862" s="179"/>
      <c r="S862" s="186"/>
      <c r="T862" s="179"/>
      <c r="U862" s="180"/>
      <c r="V862" s="180"/>
    </row>
    <row r="863" spans="1:38" s="23" customFormat="1" ht="15.75"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x14ac:dyDescent="0.2">
      <c r="A864" s="203" t="str">
        <f>IF(先端支持力=0,"×",IF(特に短い杭="",IF(MIN(MAX(βL_線路長期),MAX(βL_直角長期))&gt;2.5,"×",""),"×"))</f>
        <v>×</v>
      </c>
      <c r="K864" s="289" t="s">
        <v>70</v>
      </c>
      <c r="L864" s="239"/>
      <c r="M864" s="239"/>
      <c r="N864" s="239"/>
      <c r="O864" s="239"/>
      <c r="P864" s="239"/>
      <c r="Q864" s="239" t="s">
        <v>664</v>
      </c>
      <c r="R864" s="239"/>
      <c r="S864" s="239"/>
      <c r="T864" s="239"/>
      <c r="U864" s="239"/>
      <c r="V864" s="239"/>
      <c r="W864" s="239" t="s">
        <v>667</v>
      </c>
      <c r="X864" s="239"/>
      <c r="Y864" s="239"/>
      <c r="Z864" s="239"/>
      <c r="AA864" s="239"/>
      <c r="AB864" s="290"/>
    </row>
    <row r="865" spans="1:62" s="23" customFormat="1" ht="15.75" customHeight="1" thickBot="1" x14ac:dyDescent="0.2">
      <c r="A865" s="203" t="str">
        <f>IF(先端支持力=0,"×",IF(特に短い杭="",IF(MIN(MAX(βL_線路長期),MAX(βL_直角長期))&gt;2.5,"×",""),"×"))</f>
        <v>×</v>
      </c>
      <c r="K865" s="291">
        <f>K822</f>
        <v>16940</v>
      </c>
      <c r="L865" s="291"/>
      <c r="M865" s="291"/>
      <c r="N865" s="291"/>
      <c r="O865" s="291"/>
      <c r="P865" s="292"/>
      <c r="Q865" s="293">
        <f>AA860</f>
        <v>0.248505</v>
      </c>
      <c r="R865" s="293"/>
      <c r="S865" s="293"/>
      <c r="T865" s="293"/>
      <c r="U865" s="293"/>
      <c r="V865" s="293"/>
      <c r="W865" s="287">
        <f>ROUND(K865*Q865,0)</f>
        <v>4210</v>
      </c>
      <c r="X865" s="287"/>
      <c r="Y865" s="287"/>
      <c r="Z865" s="287"/>
      <c r="AA865" s="287"/>
      <c r="AB865" s="288"/>
    </row>
    <row r="866" spans="1:62" s="23" customFormat="1" ht="15.75" customHeight="1" thickBot="1" x14ac:dyDescent="0.2">
      <c r="A866" s="203" t="str">
        <f>IF(先端支持力=0,"×",IF(特に短い杭="",IF(MIN(MAX(βL_線路長期),MAX(βL_直角長期))&gt;2.5,"×",""),"×"))</f>
        <v>×</v>
      </c>
    </row>
    <row r="867" spans="1:62" s="23" customFormat="1" ht="15.75"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customHeight="1" thickTop="1" thickBot="1" x14ac:dyDescent="0.2">
      <c r="A868" s="204" t="str">
        <f>IF(先端支持力=0,"×",IF(特に短い杭="",IF(MIN(MAX(βL_線路液状L1),MAX(βL_線路液状L2),MAX(βL_直角),MAX(βL_直角液状L1),MAX(βL_直角液状L2))&gt;2.5,"×",""),"×"))</f>
        <v>×</v>
      </c>
      <c r="K868" s="289" t="s">
        <v>70</v>
      </c>
      <c r="L868" s="239"/>
      <c r="M868" s="239"/>
      <c r="N868" s="239"/>
      <c r="O868" s="239"/>
      <c r="P868" s="239"/>
      <c r="Q868" s="239" t="s">
        <v>664</v>
      </c>
      <c r="R868" s="239"/>
      <c r="S868" s="239"/>
      <c r="T868" s="239"/>
      <c r="U868" s="239"/>
      <c r="V868" s="239"/>
      <c r="W868" s="239" t="s">
        <v>667</v>
      </c>
      <c r="X868" s="239"/>
      <c r="Y868" s="239"/>
      <c r="Z868" s="239"/>
      <c r="AA868" s="239"/>
      <c r="AB868" s="290"/>
    </row>
    <row r="869" spans="1:62" s="23" customFormat="1" ht="15.75" customHeight="1" thickTop="1" thickBot="1" x14ac:dyDescent="0.2">
      <c r="A869" s="204" t="str">
        <f>IF(先端支持力=0,"×",IF(特に短い杭="",IF(MIN(MAX(βL_線路液状L1),MAX(βL_線路液状L2),MAX(βL_直角),MAX(βL_直角液状L1),MAX(βL_直角液状L2))&gt;2.5,"×",""),"×"))</f>
        <v>×</v>
      </c>
      <c r="K869" s="291">
        <f>K826</f>
        <v>33879</v>
      </c>
      <c r="L869" s="291"/>
      <c r="M869" s="291"/>
      <c r="N869" s="291"/>
      <c r="O869" s="291"/>
      <c r="P869" s="292"/>
      <c r="Q869" s="293">
        <f>Q865</f>
        <v>0.248505</v>
      </c>
      <c r="R869" s="293"/>
      <c r="S869" s="293"/>
      <c r="T869" s="293"/>
      <c r="U869" s="293"/>
      <c r="V869" s="293"/>
      <c r="W869" s="287">
        <f>ROUND(K869*Q869,0)</f>
        <v>8419</v>
      </c>
      <c r="X869" s="287"/>
      <c r="Y869" s="287"/>
      <c r="Z869" s="287"/>
      <c r="AA869" s="287"/>
      <c r="AB869" s="288"/>
    </row>
    <row r="870" spans="1:62" s="23" customFormat="1" ht="15.75"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thickTop="1" x14ac:dyDescent="0.15">
      <c r="B871" s="99" t="s">
        <v>571</v>
      </c>
    </row>
    <row r="872" spans="1:62" s="99" customFormat="1" ht="15.75" customHeight="1" x14ac:dyDescent="0.15">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x14ac:dyDescent="0.15">
      <c r="D873" s="25" t="s">
        <v>188</v>
      </c>
    </row>
    <row r="874" spans="1:62" s="23" customFormat="1" ht="15.75" customHeight="1" x14ac:dyDescent="0.15"/>
    <row r="875" spans="1:62" s="23" customFormat="1" ht="15.75" customHeight="1" x14ac:dyDescent="0.15">
      <c r="E875" s="25" t="s">
        <v>189</v>
      </c>
    </row>
    <row r="876" spans="1:62" s="23" customFormat="1" ht="15.75" customHeight="1" x14ac:dyDescent="0.15"/>
    <row r="877" spans="1:62" s="23" customFormat="1" ht="15.75" customHeight="1" x14ac:dyDescent="0.15">
      <c r="F877" s="266" t="s">
        <v>190</v>
      </c>
      <c r="G877" s="266"/>
      <c r="H877" s="22" t="s">
        <v>25</v>
      </c>
      <c r="I877" s="266" t="s">
        <v>191</v>
      </c>
      <c r="J877" s="266"/>
      <c r="K877" s="22" t="s">
        <v>6</v>
      </c>
      <c r="L877" s="266" t="s">
        <v>192</v>
      </c>
      <c r="M877" s="266"/>
    </row>
    <row r="878" spans="1:62" s="23" customFormat="1" ht="15.75" customHeight="1" x14ac:dyDescent="0.15"/>
    <row r="879" spans="1:62" s="23" customFormat="1" ht="15.75" customHeight="1" x14ac:dyDescent="0.15">
      <c r="G879" s="23" t="s">
        <v>3</v>
      </c>
      <c r="J879" s="284" t="s">
        <v>190</v>
      </c>
      <c r="K879" s="284"/>
      <c r="L879" s="22" t="s">
        <v>2</v>
      </c>
      <c r="M879" s="23" t="s">
        <v>194</v>
      </c>
    </row>
    <row r="880" spans="1:62" s="23" customFormat="1" ht="15.75" customHeight="1" x14ac:dyDescent="0.15">
      <c r="J880" s="284" t="s">
        <v>191</v>
      </c>
      <c r="K880" s="284"/>
      <c r="L880" s="22" t="s">
        <v>2</v>
      </c>
      <c r="M880" s="23" t="s">
        <v>195</v>
      </c>
    </row>
    <row r="881" spans="4:60" s="23" customFormat="1" ht="15.75" customHeight="1" x14ac:dyDescent="0.15">
      <c r="J881" s="284" t="s">
        <v>193</v>
      </c>
      <c r="K881" s="284"/>
      <c r="L881" s="22" t="s">
        <v>2</v>
      </c>
      <c r="M881" s="23" t="s">
        <v>196</v>
      </c>
    </row>
    <row r="882" spans="4:60" s="23" customFormat="1" ht="15.75" customHeight="1" x14ac:dyDescent="0.15"/>
    <row r="883" spans="4:60" s="23" customFormat="1" ht="15.75" customHeight="1" x14ac:dyDescent="0.15">
      <c r="F883" s="23" t="s">
        <v>197</v>
      </c>
    </row>
    <row r="884" spans="4:60" s="23" customFormat="1" ht="15.75" customHeight="1" x14ac:dyDescent="0.15">
      <c r="G884" s="23" t="s">
        <v>198</v>
      </c>
    </row>
    <row r="885" spans="4:60" ht="15.75" customHeight="1" x14ac:dyDescent="0.15">
      <c r="F885" s="22"/>
    </row>
    <row r="886" spans="4:60" s="23" customFormat="1" ht="15.75" customHeight="1" x14ac:dyDescent="0.15">
      <c r="F886" s="266" t="s">
        <v>191</v>
      </c>
      <c r="G886" s="266"/>
      <c r="H886" s="22" t="s">
        <v>25</v>
      </c>
      <c r="I886" s="266" t="s">
        <v>199</v>
      </c>
      <c r="J886" s="266"/>
      <c r="K886" s="22" t="s">
        <v>1</v>
      </c>
      <c r="L886" s="266" t="s">
        <v>200</v>
      </c>
      <c r="M886" s="266"/>
    </row>
    <row r="887" spans="4:60" s="23" customFormat="1" ht="15.75" customHeight="1" x14ac:dyDescent="0.15"/>
    <row r="888" spans="4:60" s="23" customFormat="1" ht="15.75" customHeight="1" x14ac:dyDescent="0.15">
      <c r="G888" s="23" t="s">
        <v>3</v>
      </c>
      <c r="J888" s="284" t="s">
        <v>191</v>
      </c>
      <c r="K888" s="284"/>
      <c r="L888" s="22" t="s">
        <v>2</v>
      </c>
      <c r="M888" s="23" t="s">
        <v>201</v>
      </c>
    </row>
    <row r="889" spans="4:60" s="23" customFormat="1" ht="15.75" customHeight="1" x14ac:dyDescent="0.15">
      <c r="J889" s="284" t="s">
        <v>199</v>
      </c>
      <c r="K889" s="284"/>
      <c r="L889" s="22" t="s">
        <v>2</v>
      </c>
      <c r="M889" s="23" t="s">
        <v>603</v>
      </c>
    </row>
    <row r="890" spans="4:60" s="23" customFormat="1" ht="15.75" customHeight="1" x14ac:dyDescent="0.15">
      <c r="J890" s="38"/>
      <c r="K890" s="38"/>
      <c r="L890" s="22"/>
      <c r="M890" s="23" t="s">
        <v>604</v>
      </c>
    </row>
    <row r="891" spans="4:60" s="23" customFormat="1" ht="15.75" customHeight="1" x14ac:dyDescent="0.15">
      <c r="J891" s="38"/>
      <c r="K891" s="38"/>
      <c r="L891" s="22"/>
      <c r="N891" s="23" t="s">
        <v>202</v>
      </c>
      <c r="U891" s="22" t="s">
        <v>2</v>
      </c>
      <c r="V891" s="266" t="s">
        <v>199</v>
      </c>
      <c r="W891" s="266"/>
      <c r="X891" s="22" t="s">
        <v>25</v>
      </c>
      <c r="Y891" s="266" t="s">
        <v>205</v>
      </c>
      <c r="Z891" s="266"/>
      <c r="AA891" s="23" t="s">
        <v>206</v>
      </c>
      <c r="AB891" s="266">
        <v>3500</v>
      </c>
      <c r="AC891" s="266"/>
      <c r="AD891" s="23" t="s">
        <v>207</v>
      </c>
    </row>
    <row r="892" spans="4:60" s="23" customFormat="1" ht="15.75" customHeight="1" x14ac:dyDescent="0.15">
      <c r="J892" s="38"/>
      <c r="K892" s="38"/>
      <c r="L892" s="22"/>
      <c r="N892" s="23" t="s">
        <v>203</v>
      </c>
      <c r="U892" s="22" t="s">
        <v>2</v>
      </c>
      <c r="V892" s="266" t="s">
        <v>199</v>
      </c>
      <c r="W892" s="266"/>
      <c r="X892" s="22" t="s">
        <v>25</v>
      </c>
      <c r="Y892" s="266" t="s">
        <v>205</v>
      </c>
      <c r="Z892" s="266"/>
      <c r="AA892" s="23" t="s">
        <v>206</v>
      </c>
      <c r="AB892" s="266">
        <v>7500</v>
      </c>
      <c r="AC892" s="266"/>
      <c r="AD892" s="23" t="s">
        <v>207</v>
      </c>
    </row>
    <row r="893" spans="4:60" s="23" customFormat="1" ht="15.75" customHeight="1" x14ac:dyDescent="0.15">
      <c r="J893" s="186"/>
      <c r="K893" s="186"/>
      <c r="L893" s="179"/>
      <c r="N893" s="23" t="s">
        <v>675</v>
      </c>
      <c r="U893" s="179" t="s">
        <v>2</v>
      </c>
      <c r="V893" s="266" t="s">
        <v>199</v>
      </c>
      <c r="W893" s="266"/>
      <c r="X893" s="179" t="s">
        <v>25</v>
      </c>
      <c r="Y893" s="267">
        <v>5.0999999999999996</v>
      </c>
      <c r="Z893" s="267"/>
      <c r="AA893" s="268" t="s">
        <v>427</v>
      </c>
      <c r="AB893" s="268"/>
      <c r="AC893" s="267">
        <v>9000</v>
      </c>
      <c r="AD893" s="267"/>
      <c r="AE893" s="23" t="s">
        <v>207</v>
      </c>
      <c r="AF893" s="54"/>
    </row>
    <row r="894" spans="4:60" s="179" customFormat="1" ht="15.75" customHeight="1" x14ac:dyDescent="0.15">
      <c r="D894" s="23"/>
      <c r="F894" s="23"/>
      <c r="G894" s="23"/>
      <c r="H894" s="23"/>
      <c r="I894" s="23"/>
      <c r="L894" s="199"/>
      <c r="M894" s="199"/>
      <c r="N894" s="199"/>
      <c r="O894" s="199"/>
      <c r="Y894" s="53"/>
      <c r="Z894" s="269" t="s">
        <v>219</v>
      </c>
      <c r="AA894" s="269"/>
      <c r="AB894" s="206">
        <v>51</v>
      </c>
      <c r="AC894" s="268" t="s">
        <v>426</v>
      </c>
      <c r="AD894" s="268"/>
      <c r="AE894" s="267">
        <v>9000</v>
      </c>
      <c r="AF894" s="267"/>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x14ac:dyDescent="0.15">
      <c r="J895" s="38"/>
      <c r="K895" s="38"/>
      <c r="L895" s="22"/>
      <c r="N895" s="186" t="s">
        <v>204</v>
      </c>
      <c r="O895" s="22" t="s">
        <v>2</v>
      </c>
      <c r="P895" s="23" t="s">
        <v>208</v>
      </c>
    </row>
    <row r="896" spans="4:60" s="23" customFormat="1" ht="15.75" customHeight="1" x14ac:dyDescent="0.15">
      <c r="J896" s="186"/>
      <c r="K896" s="186"/>
      <c r="L896" s="179"/>
      <c r="N896" s="186" t="s">
        <v>221</v>
      </c>
      <c r="O896" s="179" t="s">
        <v>2</v>
      </c>
      <c r="P896" s="194" t="s">
        <v>222</v>
      </c>
      <c r="Q896" s="179"/>
    </row>
    <row r="897" spans="1:76" s="23" customFormat="1" ht="15.75" customHeight="1" x14ac:dyDescent="0.15">
      <c r="J897" s="284" t="s">
        <v>200</v>
      </c>
      <c r="K897" s="284"/>
      <c r="L897" s="22" t="s">
        <v>2</v>
      </c>
      <c r="M897" s="23" t="s">
        <v>696</v>
      </c>
    </row>
    <row r="898" spans="1:76" ht="15.75" customHeight="1" x14ac:dyDescent="0.15">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customHeight="1" x14ac:dyDescent="0.15">
      <c r="A899" s="208" t="str">
        <f>IF(A908="","","×")</f>
        <v>×</v>
      </c>
      <c r="D899" s="23"/>
      <c r="M899" s="194" t="s">
        <v>689</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customHeight="1" x14ac:dyDescent="0.15">
      <c r="A900" s="208" t="str">
        <f>IF(A908="","","×")</f>
        <v>×</v>
      </c>
      <c r="D900" s="23"/>
      <c r="M900" s="194" t="s">
        <v>688</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customHeight="1" x14ac:dyDescent="0.15">
      <c r="A901" s="208" t="str">
        <f>IF(A908="","","×")</f>
        <v>×</v>
      </c>
      <c r="D901" s="23"/>
      <c r="M901" s="284" t="s">
        <v>680</v>
      </c>
      <c r="N901" s="284"/>
      <c r="O901" s="266" t="s">
        <v>25</v>
      </c>
      <c r="P901" s="207" t="s">
        <v>679</v>
      </c>
      <c r="Q901" s="285" t="s">
        <v>681</v>
      </c>
      <c r="R901" s="285"/>
      <c r="S901" s="285"/>
      <c r="T901" s="285"/>
      <c r="U901" s="285"/>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customHeight="1" x14ac:dyDescent="0.15">
      <c r="A902" s="208" t="str">
        <f>IF(A908="","","×")</f>
        <v>×</v>
      </c>
      <c r="D902" s="23"/>
      <c r="M902" s="284"/>
      <c r="N902" s="284"/>
      <c r="O902" s="266"/>
      <c r="P902" s="179">
        <v>4</v>
      </c>
      <c r="Q902" s="285"/>
      <c r="R902" s="285"/>
      <c r="S902" s="285"/>
      <c r="T902" s="285"/>
      <c r="U902" s="285"/>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x14ac:dyDescent="0.15">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x14ac:dyDescent="0.15">
      <c r="D904" s="23"/>
      <c r="AF904" s="24"/>
      <c r="AG904" s="24"/>
      <c r="AH904" s="24"/>
      <c r="AI904" s="24"/>
      <c r="AJ904" s="24"/>
      <c r="AK904" s="24"/>
      <c r="AL904" s="24"/>
      <c r="AM904" s="24"/>
      <c r="AN904" s="24"/>
      <c r="AO904" s="24"/>
      <c r="AP904" s="24"/>
      <c r="AQ904" s="24"/>
      <c r="AR904" s="24"/>
      <c r="AS904" s="24"/>
      <c r="AT904" s="24"/>
    </row>
    <row r="905" spans="1:76" s="23" customFormat="1" ht="15.75" customHeight="1" x14ac:dyDescent="0.15">
      <c r="F905" s="270" t="s">
        <v>74</v>
      </c>
      <c r="G905" s="271"/>
      <c r="H905" s="272" t="s">
        <v>181</v>
      </c>
      <c r="I905" s="273"/>
      <c r="J905" s="273"/>
      <c r="K905" s="274" t="s">
        <v>224</v>
      </c>
      <c r="L905" s="274"/>
      <c r="M905" s="274"/>
      <c r="N905" s="238" t="s">
        <v>676</v>
      </c>
      <c r="O905" s="239"/>
      <c r="P905" s="239"/>
      <c r="Q905" s="238" t="s">
        <v>307</v>
      </c>
      <c r="R905" s="239"/>
      <c r="S905" s="239"/>
      <c r="T905" s="274" t="s">
        <v>677</v>
      </c>
      <c r="U905" s="274"/>
      <c r="V905" s="274"/>
      <c r="W905" s="274"/>
      <c r="X905" s="274"/>
      <c r="Y905" s="274"/>
      <c r="Z905" s="274"/>
      <c r="AA905" s="274"/>
      <c r="AB905" s="238" t="s">
        <v>678</v>
      </c>
      <c r="AC905" s="239"/>
      <c r="AD905" s="239"/>
      <c r="AE905" s="274" t="s">
        <v>227</v>
      </c>
      <c r="AF905" s="274"/>
      <c r="AG905" s="274"/>
      <c r="AH905" s="276"/>
    </row>
    <row r="906" spans="1:76" s="23" customFormat="1" ht="15.75" customHeight="1" x14ac:dyDescent="0.15">
      <c r="F906" s="270"/>
      <c r="G906" s="271"/>
      <c r="H906" s="273"/>
      <c r="I906" s="273"/>
      <c r="J906" s="273"/>
      <c r="K906" s="275"/>
      <c r="L906" s="275"/>
      <c r="M906" s="275"/>
      <c r="N906" s="240"/>
      <c r="O906" s="240"/>
      <c r="P906" s="240"/>
      <c r="Q906" s="240"/>
      <c r="R906" s="240"/>
      <c r="S906" s="240"/>
      <c r="T906" s="275"/>
      <c r="U906" s="275"/>
      <c r="V906" s="275"/>
      <c r="W906" s="275"/>
      <c r="X906" s="275"/>
      <c r="Y906" s="275"/>
      <c r="Z906" s="275"/>
      <c r="AA906" s="275"/>
      <c r="AB906" s="240"/>
      <c r="AC906" s="240"/>
      <c r="AD906" s="240"/>
      <c r="AE906" s="275"/>
      <c r="AF906" s="275"/>
      <c r="AG906" s="275"/>
      <c r="AH906" s="277"/>
    </row>
    <row r="907" spans="1:76" s="23" customFormat="1" ht="15.75" customHeight="1" x14ac:dyDescent="0.15">
      <c r="A907" s="181" t="str">
        <f>IF(F907="","×","")</f>
        <v/>
      </c>
      <c r="B907" s="179"/>
      <c r="F907" s="278" t="s">
        <v>690</v>
      </c>
      <c r="G907" s="244"/>
      <c r="H907" s="279">
        <v>2.2699999809265137</v>
      </c>
      <c r="I907" s="279"/>
      <c r="J907" s="279"/>
      <c r="K907" s="244" t="s">
        <v>452</v>
      </c>
      <c r="L907" s="244"/>
      <c r="M907" s="244"/>
      <c r="N907" s="244">
        <v>7</v>
      </c>
      <c r="O907" s="244"/>
      <c r="P907" s="244"/>
      <c r="Q907" s="241">
        <v>85.900001525878906</v>
      </c>
      <c r="R907" s="241"/>
      <c r="S907" s="241"/>
      <c r="T907" s="489">
        <v>5.0999999999999996</v>
      </c>
      <c r="U907" s="490"/>
      <c r="V907" s="210" t="s">
        <v>424</v>
      </c>
      <c r="W907" s="187" t="s">
        <v>684</v>
      </c>
      <c r="X907" s="211" t="s">
        <v>682</v>
      </c>
      <c r="Y907" s="280">
        <v>438.1</v>
      </c>
      <c r="Z907" s="280"/>
      <c r="AA907" s="281"/>
      <c r="AB907" s="251">
        <v>1.7669999999999999</v>
      </c>
      <c r="AC907" s="251"/>
      <c r="AD907" s="251"/>
      <c r="AE907" s="282">
        <v>774.1</v>
      </c>
      <c r="AF907" s="282"/>
      <c r="AG907" s="282"/>
      <c r="AH907" s="283"/>
    </row>
    <row r="908" spans="1:76" s="23" customFormat="1" ht="15.75" customHeight="1" x14ac:dyDescent="0.15">
      <c r="A908" s="181" t="str">
        <f t="shared" ref="A908:A922" si="139">IF(F908="","×","")</f>
        <v>×</v>
      </c>
      <c r="B908" s="179"/>
      <c r="F908" s="253"/>
      <c r="G908" s="245"/>
      <c r="H908" s="254"/>
      <c r="I908" s="254"/>
      <c r="J908" s="254"/>
      <c r="K908" s="245"/>
      <c r="L908" s="245"/>
      <c r="M908" s="245"/>
      <c r="N908" s="245"/>
      <c r="O908" s="245"/>
      <c r="P908" s="245"/>
      <c r="Q908" s="242"/>
      <c r="R908" s="242"/>
      <c r="S908" s="242"/>
      <c r="T908" s="247"/>
      <c r="U908" s="248"/>
      <c r="V908" s="212"/>
      <c r="W908" s="191"/>
      <c r="X908" s="213"/>
      <c r="Y908" s="255"/>
      <c r="Z908" s="255"/>
      <c r="AA908" s="256"/>
      <c r="AB908" s="252"/>
      <c r="AC908" s="252"/>
      <c r="AD908" s="252"/>
      <c r="AE908" s="257"/>
      <c r="AF908" s="257"/>
      <c r="AG908" s="257"/>
      <c r="AH908" s="258"/>
    </row>
    <row r="909" spans="1:76" s="23" customFormat="1" ht="15.75" customHeight="1" x14ac:dyDescent="0.15">
      <c r="A909" s="181" t="str">
        <f t="shared" si="139"/>
        <v>×</v>
      </c>
      <c r="B909" s="179"/>
      <c r="F909" s="253"/>
      <c r="G909" s="245"/>
      <c r="H909" s="254"/>
      <c r="I909" s="254"/>
      <c r="J909" s="254"/>
      <c r="K909" s="245"/>
      <c r="L909" s="245"/>
      <c r="M909" s="245"/>
      <c r="N909" s="245"/>
      <c r="O909" s="245"/>
      <c r="P909" s="245"/>
      <c r="Q909" s="242"/>
      <c r="R909" s="242"/>
      <c r="S909" s="242"/>
      <c r="T909" s="247"/>
      <c r="U909" s="248"/>
      <c r="V909" s="212"/>
      <c r="W909" s="191"/>
      <c r="X909" s="213"/>
      <c r="Y909" s="255"/>
      <c r="Z909" s="255"/>
      <c r="AA909" s="256"/>
      <c r="AB909" s="252"/>
      <c r="AC909" s="252"/>
      <c r="AD909" s="252"/>
      <c r="AE909" s="257"/>
      <c r="AF909" s="257"/>
      <c r="AG909" s="257"/>
      <c r="AH909" s="258"/>
    </row>
    <row r="910" spans="1:76" s="23" customFormat="1" ht="15.75" customHeight="1" x14ac:dyDescent="0.15">
      <c r="A910" s="181" t="str">
        <f t="shared" si="139"/>
        <v>×</v>
      </c>
      <c r="B910" s="179"/>
      <c r="F910" s="253"/>
      <c r="G910" s="245"/>
      <c r="H910" s="254"/>
      <c r="I910" s="254"/>
      <c r="J910" s="254"/>
      <c r="K910" s="245"/>
      <c r="L910" s="245"/>
      <c r="M910" s="245"/>
      <c r="N910" s="245"/>
      <c r="O910" s="245"/>
      <c r="P910" s="245"/>
      <c r="Q910" s="242"/>
      <c r="R910" s="242"/>
      <c r="S910" s="242"/>
      <c r="T910" s="247"/>
      <c r="U910" s="248"/>
      <c r="V910" s="212"/>
      <c r="W910" s="191"/>
      <c r="X910" s="213"/>
      <c r="Y910" s="255"/>
      <c r="Z910" s="255"/>
      <c r="AA910" s="256"/>
      <c r="AB910" s="252"/>
      <c r="AC910" s="252"/>
      <c r="AD910" s="252"/>
      <c r="AE910" s="257"/>
      <c r="AF910" s="257"/>
      <c r="AG910" s="257"/>
      <c r="AH910" s="258"/>
    </row>
    <row r="911" spans="1:76" s="23" customFormat="1" ht="15.75" customHeight="1" x14ac:dyDescent="0.15">
      <c r="A911" s="181" t="str">
        <f t="shared" si="139"/>
        <v>×</v>
      </c>
      <c r="B911" s="179"/>
      <c r="F911" s="253"/>
      <c r="G911" s="245"/>
      <c r="H911" s="254"/>
      <c r="I911" s="254"/>
      <c r="J911" s="254"/>
      <c r="K911" s="245"/>
      <c r="L911" s="245"/>
      <c r="M911" s="245"/>
      <c r="N911" s="245"/>
      <c r="O911" s="245"/>
      <c r="P911" s="245"/>
      <c r="Q911" s="242"/>
      <c r="R911" s="242"/>
      <c r="S911" s="242"/>
      <c r="T911" s="247"/>
      <c r="U911" s="248"/>
      <c r="V911" s="212"/>
      <c r="W911" s="191"/>
      <c r="X911" s="213"/>
      <c r="Y911" s="255"/>
      <c r="Z911" s="255"/>
      <c r="AA911" s="256"/>
      <c r="AB911" s="252"/>
      <c r="AC911" s="252"/>
      <c r="AD911" s="252"/>
      <c r="AE911" s="257"/>
      <c r="AF911" s="257"/>
      <c r="AG911" s="257"/>
      <c r="AH911" s="258"/>
    </row>
    <row r="912" spans="1:76" s="23" customFormat="1" ht="15.75" customHeight="1" x14ac:dyDescent="0.15">
      <c r="A912" s="181" t="str">
        <f t="shared" si="139"/>
        <v>×</v>
      </c>
      <c r="B912" s="179"/>
      <c r="F912" s="253"/>
      <c r="G912" s="245"/>
      <c r="H912" s="254"/>
      <c r="I912" s="254"/>
      <c r="J912" s="254"/>
      <c r="K912" s="245"/>
      <c r="L912" s="245"/>
      <c r="M912" s="245"/>
      <c r="N912" s="245"/>
      <c r="O912" s="245"/>
      <c r="P912" s="245"/>
      <c r="Q912" s="242"/>
      <c r="R912" s="242"/>
      <c r="S912" s="242"/>
      <c r="T912" s="247"/>
      <c r="U912" s="248"/>
      <c r="V912" s="212"/>
      <c r="W912" s="191"/>
      <c r="X912" s="213"/>
      <c r="Y912" s="255"/>
      <c r="Z912" s="255"/>
      <c r="AA912" s="256"/>
      <c r="AB912" s="252"/>
      <c r="AC912" s="252"/>
      <c r="AD912" s="252"/>
      <c r="AE912" s="257"/>
      <c r="AF912" s="257"/>
      <c r="AG912" s="257"/>
      <c r="AH912" s="258"/>
    </row>
    <row r="913" spans="1:62" s="23" customFormat="1" ht="15.75" customHeight="1" x14ac:dyDescent="0.15">
      <c r="A913" s="181" t="str">
        <f t="shared" si="139"/>
        <v>×</v>
      </c>
      <c r="B913" s="179"/>
      <c r="F913" s="253"/>
      <c r="G913" s="245"/>
      <c r="H913" s="254"/>
      <c r="I913" s="254"/>
      <c r="J913" s="254"/>
      <c r="K913" s="245"/>
      <c r="L913" s="245"/>
      <c r="M913" s="245"/>
      <c r="N913" s="245"/>
      <c r="O913" s="245"/>
      <c r="P913" s="245"/>
      <c r="Q913" s="242"/>
      <c r="R913" s="242"/>
      <c r="S913" s="242"/>
      <c r="T913" s="247"/>
      <c r="U913" s="248"/>
      <c r="V913" s="212"/>
      <c r="W913" s="191"/>
      <c r="X913" s="213"/>
      <c r="Y913" s="255"/>
      <c r="Z913" s="255"/>
      <c r="AA913" s="256"/>
      <c r="AB913" s="252"/>
      <c r="AC913" s="252"/>
      <c r="AD913" s="252"/>
      <c r="AE913" s="257"/>
      <c r="AF913" s="257"/>
      <c r="AG913" s="257"/>
      <c r="AH913" s="258"/>
    </row>
    <row r="914" spans="1:62" s="23" customFormat="1" ht="15.75" customHeight="1" x14ac:dyDescent="0.15">
      <c r="A914" s="181" t="str">
        <f t="shared" si="139"/>
        <v>×</v>
      </c>
      <c r="B914" s="179"/>
      <c r="F914" s="253"/>
      <c r="G914" s="245"/>
      <c r="H914" s="254"/>
      <c r="I914" s="254"/>
      <c r="J914" s="254"/>
      <c r="K914" s="245"/>
      <c r="L914" s="245"/>
      <c r="M914" s="245"/>
      <c r="N914" s="245"/>
      <c r="O914" s="245"/>
      <c r="P914" s="245"/>
      <c r="Q914" s="242"/>
      <c r="R914" s="242"/>
      <c r="S914" s="242"/>
      <c r="T914" s="247"/>
      <c r="U914" s="248"/>
      <c r="V914" s="212"/>
      <c r="W914" s="191"/>
      <c r="X914" s="213"/>
      <c r="Y914" s="255"/>
      <c r="Z914" s="255"/>
      <c r="AA914" s="256"/>
      <c r="AB914" s="252"/>
      <c r="AC914" s="252"/>
      <c r="AD914" s="252"/>
      <c r="AE914" s="257"/>
      <c r="AF914" s="257"/>
      <c r="AG914" s="257"/>
      <c r="AH914" s="258"/>
    </row>
    <row r="915" spans="1:62" s="23" customFormat="1" ht="15.75" customHeight="1" x14ac:dyDescent="0.15">
      <c r="A915" s="181" t="str">
        <f t="shared" si="139"/>
        <v>×</v>
      </c>
      <c r="B915" s="179"/>
      <c r="F915" s="253"/>
      <c r="G915" s="245"/>
      <c r="H915" s="254"/>
      <c r="I915" s="254"/>
      <c r="J915" s="254"/>
      <c r="K915" s="245"/>
      <c r="L915" s="245"/>
      <c r="M915" s="245"/>
      <c r="N915" s="245"/>
      <c r="O915" s="245"/>
      <c r="P915" s="245"/>
      <c r="Q915" s="242"/>
      <c r="R915" s="242"/>
      <c r="S915" s="242"/>
      <c r="T915" s="247"/>
      <c r="U915" s="248"/>
      <c r="V915" s="212"/>
      <c r="W915" s="191"/>
      <c r="X915" s="213"/>
      <c r="Y915" s="255"/>
      <c r="Z915" s="255"/>
      <c r="AA915" s="256"/>
      <c r="AB915" s="252"/>
      <c r="AC915" s="252"/>
      <c r="AD915" s="252"/>
      <c r="AE915" s="257"/>
      <c r="AF915" s="257"/>
      <c r="AG915" s="257"/>
      <c r="AH915" s="258"/>
    </row>
    <row r="916" spans="1:62" s="23" customFormat="1" ht="15.75" customHeight="1" x14ac:dyDescent="0.15">
      <c r="A916" s="181" t="str">
        <f t="shared" si="139"/>
        <v>×</v>
      </c>
      <c r="B916" s="179"/>
      <c r="F916" s="253"/>
      <c r="G916" s="245"/>
      <c r="H916" s="254"/>
      <c r="I916" s="254"/>
      <c r="J916" s="254"/>
      <c r="K916" s="245"/>
      <c r="L916" s="245"/>
      <c r="M916" s="245"/>
      <c r="N916" s="245"/>
      <c r="O916" s="245"/>
      <c r="P916" s="245"/>
      <c r="Q916" s="242"/>
      <c r="R916" s="242"/>
      <c r="S916" s="242"/>
      <c r="T916" s="247"/>
      <c r="U916" s="248"/>
      <c r="V916" s="212"/>
      <c r="W916" s="191"/>
      <c r="X916" s="213"/>
      <c r="Y916" s="255"/>
      <c r="Z916" s="255"/>
      <c r="AA916" s="256"/>
      <c r="AB916" s="252"/>
      <c r="AC916" s="252"/>
      <c r="AD916" s="252"/>
      <c r="AE916" s="257"/>
      <c r="AF916" s="257"/>
      <c r="AG916" s="257"/>
      <c r="AH916" s="258"/>
    </row>
    <row r="917" spans="1:62" s="23" customFormat="1" ht="15.75" customHeight="1" x14ac:dyDescent="0.15">
      <c r="A917" s="181" t="str">
        <f t="shared" si="139"/>
        <v>×</v>
      </c>
      <c r="B917" s="179"/>
      <c r="F917" s="253"/>
      <c r="G917" s="245"/>
      <c r="H917" s="254"/>
      <c r="I917" s="254"/>
      <c r="J917" s="254"/>
      <c r="K917" s="245"/>
      <c r="L917" s="245"/>
      <c r="M917" s="245"/>
      <c r="N917" s="245"/>
      <c r="O917" s="245"/>
      <c r="P917" s="245"/>
      <c r="Q917" s="242"/>
      <c r="R917" s="242"/>
      <c r="S917" s="242"/>
      <c r="T917" s="247"/>
      <c r="U917" s="248"/>
      <c r="V917" s="212"/>
      <c r="W917" s="191"/>
      <c r="X917" s="213"/>
      <c r="Y917" s="255"/>
      <c r="Z917" s="255"/>
      <c r="AA917" s="256"/>
      <c r="AB917" s="252"/>
      <c r="AC917" s="252"/>
      <c r="AD917" s="252"/>
      <c r="AE917" s="257"/>
      <c r="AF917" s="257"/>
      <c r="AG917" s="257"/>
      <c r="AH917" s="258"/>
    </row>
    <row r="918" spans="1:62" s="23" customFormat="1" ht="15.75" customHeight="1" x14ac:dyDescent="0.15">
      <c r="A918" s="181" t="str">
        <f t="shared" si="139"/>
        <v>×</v>
      </c>
      <c r="B918" s="179"/>
      <c r="F918" s="253"/>
      <c r="G918" s="245"/>
      <c r="H918" s="254"/>
      <c r="I918" s="254"/>
      <c r="J918" s="254"/>
      <c r="K918" s="245"/>
      <c r="L918" s="245"/>
      <c r="M918" s="245"/>
      <c r="N918" s="245"/>
      <c r="O918" s="245"/>
      <c r="P918" s="245"/>
      <c r="Q918" s="242"/>
      <c r="R918" s="242"/>
      <c r="S918" s="242"/>
      <c r="T918" s="247"/>
      <c r="U918" s="248"/>
      <c r="V918" s="212"/>
      <c r="W918" s="191"/>
      <c r="X918" s="213"/>
      <c r="Y918" s="255"/>
      <c r="Z918" s="255"/>
      <c r="AA918" s="256"/>
      <c r="AB918" s="252"/>
      <c r="AC918" s="252"/>
      <c r="AD918" s="252"/>
      <c r="AE918" s="257"/>
      <c r="AF918" s="257"/>
      <c r="AG918" s="257"/>
      <c r="AH918" s="258"/>
    </row>
    <row r="919" spans="1:62" s="23" customFormat="1" ht="15.75" customHeight="1" x14ac:dyDescent="0.15">
      <c r="A919" s="181" t="str">
        <f t="shared" si="139"/>
        <v>×</v>
      </c>
      <c r="B919" s="179"/>
      <c r="F919" s="253"/>
      <c r="G919" s="245"/>
      <c r="H919" s="254"/>
      <c r="I919" s="254"/>
      <c r="J919" s="254"/>
      <c r="K919" s="245"/>
      <c r="L919" s="245"/>
      <c r="M919" s="245"/>
      <c r="N919" s="245"/>
      <c r="O919" s="245"/>
      <c r="P919" s="245"/>
      <c r="Q919" s="242"/>
      <c r="R919" s="242"/>
      <c r="S919" s="242"/>
      <c r="T919" s="247"/>
      <c r="U919" s="248"/>
      <c r="V919" s="212"/>
      <c r="W919" s="191"/>
      <c r="X919" s="213"/>
      <c r="Y919" s="255"/>
      <c r="Z919" s="255"/>
      <c r="AA919" s="256"/>
      <c r="AB919" s="252"/>
      <c r="AC919" s="252"/>
      <c r="AD919" s="252"/>
      <c r="AE919" s="257"/>
      <c r="AF919" s="257"/>
      <c r="AG919" s="257"/>
      <c r="AH919" s="258"/>
    </row>
    <row r="920" spans="1:62" s="23" customFormat="1" ht="15.75" customHeight="1" x14ac:dyDescent="0.15">
      <c r="A920" s="181" t="str">
        <f t="shared" si="139"/>
        <v>×</v>
      </c>
      <c r="B920" s="179"/>
      <c r="F920" s="253"/>
      <c r="G920" s="245"/>
      <c r="H920" s="254"/>
      <c r="I920" s="254"/>
      <c r="J920" s="254"/>
      <c r="K920" s="245"/>
      <c r="L920" s="245"/>
      <c r="M920" s="245"/>
      <c r="N920" s="245"/>
      <c r="O920" s="245"/>
      <c r="P920" s="245"/>
      <c r="Q920" s="242"/>
      <c r="R920" s="242"/>
      <c r="S920" s="242"/>
      <c r="T920" s="247"/>
      <c r="U920" s="248"/>
      <c r="V920" s="212"/>
      <c r="W920" s="191"/>
      <c r="X920" s="213"/>
      <c r="Y920" s="255"/>
      <c r="Z920" s="255"/>
      <c r="AA920" s="256"/>
      <c r="AB920" s="252"/>
      <c r="AC920" s="252"/>
      <c r="AD920" s="252"/>
      <c r="AE920" s="257"/>
      <c r="AF920" s="257"/>
      <c r="AG920" s="257"/>
      <c r="AH920" s="258"/>
    </row>
    <row r="921" spans="1:62" s="23" customFormat="1" ht="15.75" customHeight="1" x14ac:dyDescent="0.15">
      <c r="A921" s="181" t="str">
        <f t="shared" si="139"/>
        <v>×</v>
      </c>
      <c r="B921" s="179"/>
      <c r="F921" s="253"/>
      <c r="G921" s="245"/>
      <c r="H921" s="254"/>
      <c r="I921" s="254"/>
      <c r="J921" s="254"/>
      <c r="K921" s="245"/>
      <c r="L921" s="245"/>
      <c r="M921" s="245"/>
      <c r="N921" s="245"/>
      <c r="O921" s="245"/>
      <c r="P921" s="245"/>
      <c r="Q921" s="242"/>
      <c r="R921" s="242"/>
      <c r="S921" s="242"/>
      <c r="T921" s="247"/>
      <c r="U921" s="248"/>
      <c r="V921" s="212"/>
      <c r="W921" s="191"/>
      <c r="X921" s="213"/>
      <c r="Y921" s="255"/>
      <c r="Z921" s="255"/>
      <c r="AA921" s="256"/>
      <c r="AB921" s="252"/>
      <c r="AC921" s="252"/>
      <c r="AD921" s="252"/>
      <c r="AE921" s="257"/>
      <c r="AF921" s="257"/>
      <c r="AG921" s="257"/>
      <c r="AH921" s="258"/>
    </row>
    <row r="922" spans="1:62" s="23" customFormat="1" ht="15.75" customHeight="1" x14ac:dyDescent="0.15">
      <c r="A922" s="181" t="str">
        <f t="shared" si="139"/>
        <v>×</v>
      </c>
      <c r="B922" s="179"/>
      <c r="F922" s="259"/>
      <c r="G922" s="246"/>
      <c r="H922" s="260"/>
      <c r="I922" s="260"/>
      <c r="J922" s="260"/>
      <c r="K922" s="246"/>
      <c r="L922" s="246"/>
      <c r="M922" s="246"/>
      <c r="N922" s="246"/>
      <c r="O922" s="246"/>
      <c r="P922" s="246"/>
      <c r="Q922" s="243"/>
      <c r="R922" s="243"/>
      <c r="S922" s="243"/>
      <c r="T922" s="249"/>
      <c r="U922" s="250"/>
      <c r="V922" s="214"/>
      <c r="W922" s="209"/>
      <c r="X922" s="215"/>
      <c r="Y922" s="261"/>
      <c r="Z922" s="261"/>
      <c r="AA922" s="262"/>
      <c r="AB922" s="265"/>
      <c r="AC922" s="265"/>
      <c r="AD922" s="265"/>
      <c r="AE922" s="263"/>
      <c r="AF922" s="263"/>
      <c r="AG922" s="263"/>
      <c r="AH922" s="264"/>
    </row>
    <row r="923" spans="1:62" s="179" customFormat="1" ht="15.75" customHeight="1" x14ac:dyDescent="0.15">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x14ac:dyDescent="0.15">
      <c r="G924" s="186" t="s">
        <v>683</v>
      </c>
      <c r="H924" s="179" t="s">
        <v>25</v>
      </c>
      <c r="I924" s="237">
        <f>MIN(AE907:AH922)</f>
        <v>774.1</v>
      </c>
      <c r="J924" s="237"/>
      <c r="K924" s="237"/>
      <c r="L924" s="23" t="s">
        <v>444</v>
      </c>
      <c r="P924" s="65"/>
      <c r="T924" s="63"/>
      <c r="U924" s="63"/>
      <c r="V924" s="63"/>
      <c r="W924" s="64"/>
    </row>
    <row r="925" spans="1:62" s="179" customFormat="1" ht="15.75" customHeight="1" x14ac:dyDescent="0.15">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x14ac:dyDescent="0.15">
      <c r="G926" s="40" t="s">
        <v>210</v>
      </c>
    </row>
    <row r="927" spans="1:62" ht="15.75" customHeight="1" x14ac:dyDescent="0.15">
      <c r="B927" s="99" t="s">
        <v>571</v>
      </c>
    </row>
    <row r="928" spans="1:62" s="179" customFormat="1" ht="15.75" customHeight="1" x14ac:dyDescent="0.15">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x14ac:dyDescent="0.15">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x14ac:dyDescent="0.15">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x14ac:dyDescent="0.15">
      <c r="F931" s="22"/>
    </row>
    <row r="932" spans="2:76" ht="15.75" customHeight="1" x14ac:dyDescent="0.15">
      <c r="F932" s="266" t="s">
        <v>193</v>
      </c>
      <c r="G932" s="266"/>
      <c r="H932" s="22" t="s">
        <v>25</v>
      </c>
      <c r="I932" s="266" t="s">
        <v>213</v>
      </c>
      <c r="J932" s="266"/>
      <c r="K932" s="22" t="s">
        <v>1</v>
      </c>
      <c r="L932" s="266" t="s">
        <v>214</v>
      </c>
      <c r="M932" s="266"/>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x14ac:dyDescent="0.15">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x14ac:dyDescent="0.15">
      <c r="G934" s="23" t="s">
        <v>3</v>
      </c>
      <c r="H934" s="23"/>
      <c r="I934" s="23"/>
      <c r="J934" s="266" t="s">
        <v>214</v>
      </c>
      <c r="K934" s="266"/>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x14ac:dyDescent="0.15">
      <c r="G935" s="23"/>
      <c r="H935" s="23"/>
      <c r="I935" s="23"/>
      <c r="J935" s="266" t="s">
        <v>213</v>
      </c>
      <c r="K935" s="266"/>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x14ac:dyDescent="0.15">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x14ac:dyDescent="0.15">
      <c r="G937" s="23"/>
      <c r="H937" s="23"/>
      <c r="I937" s="23"/>
      <c r="L937" s="285" t="s">
        <v>217</v>
      </c>
      <c r="M937" s="285"/>
      <c r="N937" s="285"/>
      <c r="O937" s="285"/>
      <c r="P937" s="285"/>
      <c r="Q937" s="285"/>
      <c r="R937" s="285"/>
      <c r="S937" s="285"/>
      <c r="T937" s="285"/>
      <c r="U937" s="22" t="s">
        <v>2</v>
      </c>
      <c r="V937" s="266" t="s">
        <v>428</v>
      </c>
      <c r="W937" s="266"/>
      <c r="X937" s="585">
        <v>3</v>
      </c>
      <c r="Y937" s="585"/>
      <c r="Z937" s="285" t="s">
        <v>426</v>
      </c>
      <c r="AA937" s="285"/>
      <c r="AB937" s="494">
        <v>150</v>
      </c>
      <c r="AC937" s="494"/>
      <c r="AD937" s="23" t="s">
        <v>207</v>
      </c>
      <c r="AE937" s="23"/>
      <c r="AF937" s="23"/>
      <c r="AG937" s="23"/>
      <c r="AH937" s="23"/>
      <c r="AI937" s="23"/>
      <c r="AJ937" s="23"/>
      <c r="AK937" s="23"/>
      <c r="AM937" s="24"/>
      <c r="AN937" s="24"/>
      <c r="BI937" s="22"/>
      <c r="BJ937" s="22"/>
      <c r="BW937" s="99"/>
      <c r="BX937" s="22"/>
    </row>
    <row r="938" spans="2:76" ht="15.75" customHeight="1" x14ac:dyDescent="0.15">
      <c r="G938" s="23"/>
      <c r="H938" s="23"/>
      <c r="I938" s="23"/>
      <c r="L938" s="502" t="s">
        <v>218</v>
      </c>
      <c r="M938" s="502"/>
      <c r="N938" s="502"/>
      <c r="O938" s="502"/>
      <c r="P938" s="502"/>
      <c r="Q938" s="22" t="s">
        <v>2</v>
      </c>
      <c r="R938" s="266" t="s">
        <v>428</v>
      </c>
      <c r="S938" s="266"/>
      <c r="T938" s="494">
        <v>0.4</v>
      </c>
      <c r="U938" s="494"/>
      <c r="V938" s="285" t="s">
        <v>427</v>
      </c>
      <c r="W938" s="285"/>
      <c r="X938" s="494">
        <v>150</v>
      </c>
      <c r="Y938" s="494"/>
      <c r="Z938" s="495" t="s">
        <v>219</v>
      </c>
      <c r="AA938" s="495"/>
      <c r="AB938" s="95">
        <v>6</v>
      </c>
      <c r="AC938" s="285" t="s">
        <v>426</v>
      </c>
      <c r="AD938" s="285"/>
      <c r="AE938" s="494">
        <v>150</v>
      </c>
      <c r="AF938" s="494"/>
      <c r="AG938" s="23" t="s">
        <v>207</v>
      </c>
      <c r="AH938" s="23"/>
      <c r="AM938" s="24"/>
      <c r="AN938" s="24"/>
      <c r="BI938" s="22"/>
      <c r="BJ938" s="22"/>
      <c r="BW938" s="99"/>
      <c r="BX938" s="22"/>
    </row>
    <row r="939" spans="2:76" ht="15.75" customHeight="1" x14ac:dyDescent="0.15">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x14ac:dyDescent="0.15">
      <c r="F940" s="22"/>
      <c r="N940" s="38" t="s">
        <v>221</v>
      </c>
      <c r="O940" s="22" t="s">
        <v>2</v>
      </c>
      <c r="P940" s="40" t="s">
        <v>222</v>
      </c>
    </row>
    <row r="941" spans="2:76" ht="15.75" customHeight="1" x14ac:dyDescent="0.15">
      <c r="N941" s="38" t="s">
        <v>215</v>
      </c>
      <c r="O941" s="22" t="s">
        <v>2</v>
      </c>
      <c r="P941" s="40" t="s">
        <v>223</v>
      </c>
    </row>
    <row r="943" spans="2:76" ht="15.75" customHeight="1" x14ac:dyDescent="0.15">
      <c r="G943" s="40" t="s">
        <v>343</v>
      </c>
    </row>
    <row r="944" spans="2:76" s="40" customFormat="1" ht="15.75" customHeight="1" x14ac:dyDescent="0.15">
      <c r="B944" s="106"/>
      <c r="G944" s="40" t="s">
        <v>344</v>
      </c>
      <c r="BX944" s="106"/>
    </row>
    <row r="945" spans="1:76" s="40" customFormat="1" ht="15.75" customHeight="1" x14ac:dyDescent="0.15">
      <c r="B945" s="99" t="s">
        <v>571</v>
      </c>
      <c r="BX945" s="106"/>
    </row>
    <row r="946" spans="1:76" s="40" customFormat="1" ht="15.75" customHeight="1" x14ac:dyDescent="0.15">
      <c r="B946" s="106"/>
      <c r="BX946" s="106"/>
    </row>
    <row r="947" spans="1:76" s="23" customFormat="1" ht="15.75" customHeight="1" x14ac:dyDescent="0.15">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x14ac:dyDescent="0.15">
      <c r="F948" s="514" t="s">
        <v>417</v>
      </c>
      <c r="G948" s="361"/>
      <c r="H948" s="361"/>
      <c r="I948" s="361"/>
      <c r="J948" s="361"/>
      <c r="K948" s="361"/>
      <c r="L948" s="361"/>
      <c r="M948" s="361"/>
      <c r="N948" s="361"/>
      <c r="O948" s="361"/>
      <c r="P948" s="361"/>
      <c r="Q948" s="361"/>
      <c r="R948" s="361"/>
      <c r="S948" s="361"/>
      <c r="T948" s="515"/>
      <c r="U948" s="486" t="s">
        <v>418</v>
      </c>
      <c r="V948" s="239"/>
      <c r="W948" s="239"/>
      <c r="X948" s="239"/>
      <c r="Y948" s="239"/>
      <c r="Z948" s="239"/>
      <c r="AA948" s="239"/>
      <c r="AB948" s="239"/>
      <c r="AC948" s="239"/>
      <c r="AD948" s="239"/>
      <c r="AE948" s="239"/>
      <c r="AF948" s="239"/>
      <c r="AG948" s="239"/>
      <c r="AH948" s="239"/>
      <c r="AI948" s="290"/>
    </row>
    <row r="949" spans="1:76" s="23" customFormat="1" ht="15.75" customHeight="1" x14ac:dyDescent="0.15">
      <c r="F949" s="350" t="s">
        <v>74</v>
      </c>
      <c r="G949" s="275"/>
      <c r="H949" s="351" t="s">
        <v>181</v>
      </c>
      <c r="I949" s="352"/>
      <c r="J949" s="352"/>
      <c r="K949" s="480" t="s">
        <v>224</v>
      </c>
      <c r="L949" s="389"/>
      <c r="M949" s="390"/>
      <c r="N949" s="480" t="s">
        <v>450</v>
      </c>
      <c r="O949" s="389"/>
      <c r="P949" s="390"/>
      <c r="Q949" s="480" t="s">
        <v>227</v>
      </c>
      <c r="R949" s="389"/>
      <c r="S949" s="389"/>
      <c r="T949" s="518"/>
      <c r="U949" s="478" t="s">
        <v>74</v>
      </c>
      <c r="V949" s="315"/>
      <c r="W949" s="510" t="s">
        <v>181</v>
      </c>
      <c r="X949" s="362"/>
      <c r="Y949" s="362"/>
      <c r="Z949" s="511" t="s">
        <v>224</v>
      </c>
      <c r="AA949" s="512"/>
      <c r="AB949" s="513"/>
      <c r="AC949" s="511" t="s">
        <v>450</v>
      </c>
      <c r="AD949" s="512"/>
      <c r="AE949" s="513"/>
      <c r="AF949" s="511" t="s">
        <v>227</v>
      </c>
      <c r="AG949" s="512"/>
      <c r="AH949" s="512"/>
      <c r="AI949" s="512"/>
    </row>
    <row r="950" spans="1:76" s="23" customFormat="1" ht="15.75" customHeight="1" x14ac:dyDescent="0.15">
      <c r="F950" s="270"/>
      <c r="G950" s="271"/>
      <c r="H950" s="273"/>
      <c r="I950" s="273"/>
      <c r="J950" s="273"/>
      <c r="K950" s="277"/>
      <c r="L950" s="392"/>
      <c r="M950" s="350"/>
      <c r="N950" s="277"/>
      <c r="O950" s="392"/>
      <c r="P950" s="350"/>
      <c r="Q950" s="277"/>
      <c r="R950" s="392"/>
      <c r="S950" s="392"/>
      <c r="T950" s="519"/>
      <c r="U950" s="516"/>
      <c r="V950" s="271"/>
      <c r="W950" s="273"/>
      <c r="X950" s="273"/>
      <c r="Y950" s="273"/>
      <c r="Z950" s="277"/>
      <c r="AA950" s="392"/>
      <c r="AB950" s="350"/>
      <c r="AC950" s="277"/>
      <c r="AD950" s="392"/>
      <c r="AE950" s="350"/>
      <c r="AF950" s="277"/>
      <c r="AG950" s="392"/>
      <c r="AH950" s="392"/>
      <c r="AI950" s="392"/>
    </row>
    <row r="951" spans="1:76" s="23" customFormat="1" ht="15.75" customHeight="1" x14ac:dyDescent="0.15">
      <c r="A951" s="109" t="str">
        <f t="shared" ref="A951:A966" si="140">IF(LEN(F951)+LEN(U951)=0,"×","")</f>
        <v/>
      </c>
      <c r="B951" s="99"/>
      <c r="F951" s="278">
        <v>2</v>
      </c>
      <c r="G951" s="244"/>
      <c r="H951" s="279">
        <v>0.33000001311302185</v>
      </c>
      <c r="I951" s="279"/>
      <c r="J951" s="279"/>
      <c r="K951" s="489" t="s">
        <v>397</v>
      </c>
      <c r="L951" s="490"/>
      <c r="M951" s="278"/>
      <c r="N951" s="491">
        <v>9</v>
      </c>
      <c r="O951" s="491"/>
      <c r="P951" s="491"/>
      <c r="Q951" s="492">
        <f>IF(N951="","",N951*H951*AE968)</f>
        <v>13.995795827885466</v>
      </c>
      <c r="R951" s="493"/>
      <c r="S951" s="493"/>
      <c r="T951" s="520"/>
      <c r="U951" s="505">
        <v>2</v>
      </c>
      <c r="V951" s="244"/>
      <c r="W951" s="279">
        <v>0.33000001311302185</v>
      </c>
      <c r="X951" s="279"/>
      <c r="Y951" s="279"/>
      <c r="Z951" s="489" t="s">
        <v>397</v>
      </c>
      <c r="AA951" s="490"/>
      <c r="AB951" s="278"/>
      <c r="AC951" s="491">
        <v>9</v>
      </c>
      <c r="AD951" s="491"/>
      <c r="AE951" s="491"/>
      <c r="AF951" s="492">
        <f>IF(AC951="","",AC951*W951*AE968)</f>
        <v>13.995795827885466</v>
      </c>
      <c r="AG951" s="493"/>
      <c r="AH951" s="493"/>
      <c r="AI951" s="493"/>
    </row>
    <row r="952" spans="1:76" s="23" customFormat="1" ht="15.75" customHeight="1" x14ac:dyDescent="0.15">
      <c r="A952" s="109" t="str">
        <f t="shared" si="140"/>
        <v/>
      </c>
      <c r="B952" s="99"/>
      <c r="F952" s="253">
        <v>3</v>
      </c>
      <c r="G952" s="245"/>
      <c r="H952" s="254">
        <v>1.5</v>
      </c>
      <c r="I952" s="254"/>
      <c r="J952" s="254"/>
      <c r="K952" s="247" t="s">
        <v>452</v>
      </c>
      <c r="L952" s="248"/>
      <c r="M952" s="253"/>
      <c r="N952" s="517">
        <v>0</v>
      </c>
      <c r="O952" s="517"/>
      <c r="P952" s="517"/>
      <c r="Q952" s="507">
        <f>IF(N952="","",N952*H952*AE968)</f>
        <v>0</v>
      </c>
      <c r="R952" s="508"/>
      <c r="S952" s="508"/>
      <c r="T952" s="509"/>
      <c r="U952" s="506">
        <v>3</v>
      </c>
      <c r="V952" s="245"/>
      <c r="W952" s="254">
        <v>1.5</v>
      </c>
      <c r="X952" s="254"/>
      <c r="Y952" s="254"/>
      <c r="Z952" s="247" t="s">
        <v>452</v>
      </c>
      <c r="AA952" s="248"/>
      <c r="AB952" s="253"/>
      <c r="AC952" s="517">
        <v>0</v>
      </c>
      <c r="AD952" s="517"/>
      <c r="AE952" s="517"/>
      <c r="AF952" s="507">
        <f>IF(AC952="","",AC952*W952*AE968)</f>
        <v>0</v>
      </c>
      <c r="AG952" s="508"/>
      <c r="AH952" s="508"/>
      <c r="AI952" s="508"/>
    </row>
    <row r="953" spans="1:76" s="23" customFormat="1" ht="15.75" customHeight="1" x14ac:dyDescent="0.15">
      <c r="A953" s="109" t="str">
        <f t="shared" si="140"/>
        <v/>
      </c>
      <c r="B953" s="99"/>
      <c r="F953" s="253">
        <v>4</v>
      </c>
      <c r="G953" s="245"/>
      <c r="H953" s="254">
        <v>6.5500001907348633</v>
      </c>
      <c r="I953" s="254"/>
      <c r="J953" s="254"/>
      <c r="K953" s="247" t="s">
        <v>452</v>
      </c>
      <c r="L953" s="248"/>
      <c r="M953" s="253"/>
      <c r="N953" s="517">
        <v>12</v>
      </c>
      <c r="O953" s="517"/>
      <c r="P953" s="517"/>
      <c r="Q953" s="507">
        <f>IF(N953="","",N953*H953*AE968)</f>
        <v>370.39378464403904</v>
      </c>
      <c r="R953" s="508"/>
      <c r="S953" s="508"/>
      <c r="T953" s="509"/>
      <c r="U953" s="506">
        <v>4</v>
      </c>
      <c r="V953" s="245"/>
      <c r="W953" s="254">
        <v>6.5500001907348633</v>
      </c>
      <c r="X953" s="254"/>
      <c r="Y953" s="254"/>
      <c r="Z953" s="247" t="s">
        <v>452</v>
      </c>
      <c r="AA953" s="248"/>
      <c r="AB953" s="253"/>
      <c r="AC953" s="517">
        <v>12</v>
      </c>
      <c r="AD953" s="517"/>
      <c r="AE953" s="517"/>
      <c r="AF953" s="507">
        <f>IF(AC953="","",AC953*W953*AE968)</f>
        <v>370.39378464403904</v>
      </c>
      <c r="AG953" s="508"/>
      <c r="AH953" s="508"/>
      <c r="AI953" s="508"/>
    </row>
    <row r="954" spans="1:76" s="23" customFormat="1" ht="15.75" customHeight="1" x14ac:dyDescent="0.15">
      <c r="A954" s="109" t="str">
        <f t="shared" si="140"/>
        <v/>
      </c>
      <c r="B954" s="99"/>
      <c r="F954" s="253">
        <v>5</v>
      </c>
      <c r="G954" s="245"/>
      <c r="H954" s="254">
        <v>3.4500000476837158</v>
      </c>
      <c r="I954" s="254"/>
      <c r="J954" s="254"/>
      <c r="K954" s="247" t="s">
        <v>452</v>
      </c>
      <c r="L954" s="248"/>
      <c r="M954" s="253"/>
      <c r="N954" s="517">
        <v>21.2</v>
      </c>
      <c r="O954" s="517"/>
      <c r="P954" s="517"/>
      <c r="Q954" s="507">
        <f>IF(N954="","",N954*H954*AE968)</f>
        <v>344.6641347890656</v>
      </c>
      <c r="R954" s="508"/>
      <c r="S954" s="508"/>
      <c r="T954" s="509"/>
      <c r="U954" s="506">
        <v>5</v>
      </c>
      <c r="V954" s="245"/>
      <c r="W954" s="254">
        <v>3.4500000476837158</v>
      </c>
      <c r="X954" s="254"/>
      <c r="Y954" s="254"/>
      <c r="Z954" s="247" t="s">
        <v>452</v>
      </c>
      <c r="AA954" s="248"/>
      <c r="AB954" s="253"/>
      <c r="AC954" s="517">
        <v>21.2</v>
      </c>
      <c r="AD954" s="517"/>
      <c r="AE954" s="517"/>
      <c r="AF954" s="507">
        <f>IF(AC954="","",AC954*W954*AE968)</f>
        <v>344.6641347890656</v>
      </c>
      <c r="AG954" s="508"/>
      <c r="AH954" s="508"/>
      <c r="AI954" s="508"/>
    </row>
    <row r="955" spans="1:76" s="23" customFormat="1" ht="15.75" customHeight="1" x14ac:dyDescent="0.15">
      <c r="A955" s="109" t="str">
        <f t="shared" si="140"/>
        <v/>
      </c>
      <c r="B955" s="99"/>
      <c r="F955" s="253">
        <v>6</v>
      </c>
      <c r="G955" s="245"/>
      <c r="H955" s="254">
        <v>2.3499999046325684</v>
      </c>
      <c r="I955" s="254"/>
      <c r="J955" s="254"/>
      <c r="K955" s="247" t="s">
        <v>452</v>
      </c>
      <c r="L955" s="248"/>
      <c r="M955" s="253"/>
      <c r="N955" s="517">
        <v>34.5</v>
      </c>
      <c r="O955" s="517"/>
      <c r="P955" s="517"/>
      <c r="Q955" s="507">
        <f>IF(N955="","",N955*H955*AE968)</f>
        <v>382.05692108009777</v>
      </c>
      <c r="R955" s="508"/>
      <c r="S955" s="508"/>
      <c r="T955" s="509"/>
      <c r="U955" s="506">
        <v>6</v>
      </c>
      <c r="V955" s="245"/>
      <c r="W955" s="254">
        <v>2.3499999046325684</v>
      </c>
      <c r="X955" s="254"/>
      <c r="Y955" s="254"/>
      <c r="Z955" s="247" t="s">
        <v>452</v>
      </c>
      <c r="AA955" s="248"/>
      <c r="AB955" s="253"/>
      <c r="AC955" s="517">
        <v>34.5</v>
      </c>
      <c r="AD955" s="517"/>
      <c r="AE955" s="517"/>
      <c r="AF955" s="507">
        <f>IF(AC955="","",AC955*W955*AE968)</f>
        <v>382.05692108009777</v>
      </c>
      <c r="AG955" s="508"/>
      <c r="AH955" s="508"/>
      <c r="AI955" s="508"/>
    </row>
    <row r="956" spans="1:76" s="23" customFormat="1" ht="15.75" customHeight="1" x14ac:dyDescent="0.15">
      <c r="A956" s="109" t="str">
        <f t="shared" si="140"/>
        <v/>
      </c>
      <c r="B956" s="99"/>
      <c r="F956" s="253">
        <v>7</v>
      </c>
      <c r="G956" s="245"/>
      <c r="H956" s="254">
        <v>8.6000003814697266</v>
      </c>
      <c r="I956" s="254"/>
      <c r="J956" s="254"/>
      <c r="K956" s="247" t="s">
        <v>397</v>
      </c>
      <c r="L956" s="248"/>
      <c r="M956" s="253"/>
      <c r="N956" s="517">
        <v>87</v>
      </c>
      <c r="O956" s="517"/>
      <c r="P956" s="517"/>
      <c r="Q956" s="507">
        <f>IF(N956="","",N956*H956*AE968)</f>
        <v>3525.8095915179597</v>
      </c>
      <c r="R956" s="508"/>
      <c r="S956" s="508"/>
      <c r="T956" s="509"/>
      <c r="U956" s="506">
        <v>7</v>
      </c>
      <c r="V956" s="245"/>
      <c r="W956" s="254">
        <v>8.6000003814697266</v>
      </c>
      <c r="X956" s="254"/>
      <c r="Y956" s="254"/>
      <c r="Z956" s="247" t="s">
        <v>397</v>
      </c>
      <c r="AA956" s="248"/>
      <c r="AB956" s="253"/>
      <c r="AC956" s="517">
        <v>87</v>
      </c>
      <c r="AD956" s="517"/>
      <c r="AE956" s="517"/>
      <c r="AF956" s="507">
        <f>IF(AC956="","",AC956*W956*AE968)</f>
        <v>3525.8095915179597</v>
      </c>
      <c r="AG956" s="508"/>
      <c r="AH956" s="508"/>
      <c r="AI956" s="508"/>
    </row>
    <row r="957" spans="1:76" s="23" customFormat="1" ht="15.75" customHeight="1" x14ac:dyDescent="0.15">
      <c r="A957" s="109" t="str">
        <f t="shared" si="140"/>
        <v/>
      </c>
      <c r="B957" s="99"/>
      <c r="F957" s="253">
        <v>8</v>
      </c>
      <c r="G957" s="245"/>
      <c r="H957" s="254">
        <v>2.2000000476837158</v>
      </c>
      <c r="I957" s="254"/>
      <c r="J957" s="254"/>
      <c r="K957" s="247" t="s">
        <v>452</v>
      </c>
      <c r="L957" s="248"/>
      <c r="M957" s="253"/>
      <c r="N957" s="517">
        <v>33.9</v>
      </c>
      <c r="O957" s="517"/>
      <c r="P957" s="517"/>
      <c r="Q957" s="507">
        <f>IF(N957="","",N957*H957*AE968)</f>
        <v>351.44997777456308</v>
      </c>
      <c r="R957" s="508"/>
      <c r="S957" s="508"/>
      <c r="T957" s="509"/>
      <c r="U957" s="506">
        <v>8</v>
      </c>
      <c r="V957" s="245"/>
      <c r="W957" s="254">
        <v>2.2000000476837158</v>
      </c>
      <c r="X957" s="254"/>
      <c r="Y957" s="254"/>
      <c r="Z957" s="247" t="s">
        <v>452</v>
      </c>
      <c r="AA957" s="248"/>
      <c r="AB957" s="253"/>
      <c r="AC957" s="517">
        <v>33.9</v>
      </c>
      <c r="AD957" s="517"/>
      <c r="AE957" s="517"/>
      <c r="AF957" s="507">
        <f>IF(AC957="","",AC957*W957*AE968)</f>
        <v>351.44997777456308</v>
      </c>
      <c r="AG957" s="508"/>
      <c r="AH957" s="508"/>
      <c r="AI957" s="508"/>
    </row>
    <row r="958" spans="1:76" s="23" customFormat="1" ht="15.75" customHeight="1" x14ac:dyDescent="0.15">
      <c r="A958" s="109" t="str">
        <f t="shared" si="140"/>
        <v/>
      </c>
      <c r="B958" s="99"/>
      <c r="F958" s="253">
        <v>9</v>
      </c>
      <c r="G958" s="245"/>
      <c r="H958" s="254">
        <v>1.5</v>
      </c>
      <c r="I958" s="254"/>
      <c r="J958" s="254"/>
      <c r="K958" s="247" t="s">
        <v>397</v>
      </c>
      <c r="L958" s="248"/>
      <c r="M958" s="253"/>
      <c r="N958" s="517">
        <v>63</v>
      </c>
      <c r="O958" s="517"/>
      <c r="P958" s="517"/>
      <c r="Q958" s="507">
        <f>IF(N958="","",N958*H958*AE968)</f>
        <v>445.32075864635317</v>
      </c>
      <c r="R958" s="508"/>
      <c r="S958" s="508"/>
      <c r="T958" s="509"/>
      <c r="U958" s="506">
        <v>9</v>
      </c>
      <c r="V958" s="245"/>
      <c r="W958" s="254">
        <v>1.5</v>
      </c>
      <c r="X958" s="254"/>
      <c r="Y958" s="254"/>
      <c r="Z958" s="247" t="s">
        <v>397</v>
      </c>
      <c r="AA958" s="248"/>
      <c r="AB958" s="253"/>
      <c r="AC958" s="517">
        <v>63</v>
      </c>
      <c r="AD958" s="517"/>
      <c r="AE958" s="517"/>
      <c r="AF958" s="507">
        <f>IF(AC958="","",AC958*W958*AE968)</f>
        <v>445.32075864635317</v>
      </c>
      <c r="AG958" s="508"/>
      <c r="AH958" s="508"/>
      <c r="AI958" s="508"/>
    </row>
    <row r="959" spans="1:76" s="23" customFormat="1" ht="15.75" customHeight="1" x14ac:dyDescent="0.15">
      <c r="A959" s="109" t="str">
        <f t="shared" si="140"/>
        <v/>
      </c>
      <c r="B959" s="99"/>
      <c r="F959" s="253">
        <v>10</v>
      </c>
      <c r="G959" s="245"/>
      <c r="H959" s="254">
        <v>3.8499999046325684</v>
      </c>
      <c r="I959" s="254"/>
      <c r="J959" s="254"/>
      <c r="K959" s="247" t="s">
        <v>452</v>
      </c>
      <c r="L959" s="248"/>
      <c r="M959" s="253"/>
      <c r="N959" s="517">
        <v>34.4</v>
      </c>
      <c r="O959" s="517"/>
      <c r="P959" s="517"/>
      <c r="Q959" s="507">
        <f>IF(N959="","",N959*H959*AE968)</f>
        <v>624.10878110249814</v>
      </c>
      <c r="R959" s="508"/>
      <c r="S959" s="508"/>
      <c r="T959" s="509"/>
      <c r="U959" s="506">
        <v>10</v>
      </c>
      <c r="V959" s="245"/>
      <c r="W959" s="254">
        <v>3.8499999046325684</v>
      </c>
      <c r="X959" s="254"/>
      <c r="Y959" s="254"/>
      <c r="Z959" s="247" t="s">
        <v>452</v>
      </c>
      <c r="AA959" s="248"/>
      <c r="AB959" s="253"/>
      <c r="AC959" s="517">
        <v>34.4</v>
      </c>
      <c r="AD959" s="517"/>
      <c r="AE959" s="517"/>
      <c r="AF959" s="507">
        <f>IF(AC959="","",AC959*W959*AE968)</f>
        <v>624.10878110249814</v>
      </c>
      <c r="AG959" s="508"/>
      <c r="AH959" s="508"/>
      <c r="AI959" s="508"/>
    </row>
    <row r="960" spans="1:76" s="23" customFormat="1" ht="15.75" customHeight="1" x14ac:dyDescent="0.15">
      <c r="A960" s="109" t="str">
        <f t="shared" si="140"/>
        <v/>
      </c>
      <c r="B960" s="99"/>
      <c r="F960" s="253">
        <v>11</v>
      </c>
      <c r="G960" s="245"/>
      <c r="H960" s="254">
        <v>2.4000000953674316</v>
      </c>
      <c r="I960" s="254"/>
      <c r="J960" s="254"/>
      <c r="K960" s="247" t="s">
        <v>397</v>
      </c>
      <c r="L960" s="248"/>
      <c r="M960" s="253"/>
      <c r="N960" s="517">
        <v>84</v>
      </c>
      <c r="O960" s="517"/>
      <c r="P960" s="517"/>
      <c r="Q960" s="507">
        <f>IF(N960="","",N960*H960*AE968)</f>
        <v>950.01765619586195</v>
      </c>
      <c r="R960" s="508"/>
      <c r="S960" s="508"/>
      <c r="T960" s="509"/>
      <c r="U960" s="506">
        <v>11</v>
      </c>
      <c r="V960" s="245"/>
      <c r="W960" s="254">
        <v>2.4000000953674316</v>
      </c>
      <c r="X960" s="254"/>
      <c r="Y960" s="254"/>
      <c r="Z960" s="247" t="s">
        <v>397</v>
      </c>
      <c r="AA960" s="248"/>
      <c r="AB960" s="253"/>
      <c r="AC960" s="517">
        <v>84</v>
      </c>
      <c r="AD960" s="517"/>
      <c r="AE960" s="517"/>
      <c r="AF960" s="507">
        <f>IF(AC960="","",AC960*W960*AE968)</f>
        <v>950.01765619586195</v>
      </c>
      <c r="AG960" s="508"/>
      <c r="AH960" s="508"/>
      <c r="AI960" s="508"/>
    </row>
    <row r="961" spans="1:38" s="23" customFormat="1" ht="15.75" customHeight="1" x14ac:dyDescent="0.15">
      <c r="A961" s="109" t="str">
        <f t="shared" si="140"/>
        <v/>
      </c>
      <c r="B961" s="99"/>
      <c r="F961" s="253">
        <v>12</v>
      </c>
      <c r="G961" s="245"/>
      <c r="H961" s="254">
        <v>1.5199999809265137</v>
      </c>
      <c r="I961" s="254"/>
      <c r="J961" s="254"/>
      <c r="K961" s="247" t="s">
        <v>452</v>
      </c>
      <c r="L961" s="248"/>
      <c r="M961" s="253"/>
      <c r="N961" s="517">
        <v>34.4</v>
      </c>
      <c r="O961" s="517"/>
      <c r="P961" s="517"/>
      <c r="Q961" s="507">
        <f>IF(N961="","",N961*H961*AE968)</f>
        <v>246.40139191442461</v>
      </c>
      <c r="R961" s="508"/>
      <c r="S961" s="508"/>
      <c r="T961" s="509"/>
      <c r="U961" s="506">
        <v>12</v>
      </c>
      <c r="V961" s="245"/>
      <c r="W961" s="254">
        <v>2.2699999809265137</v>
      </c>
      <c r="X961" s="254"/>
      <c r="Y961" s="254"/>
      <c r="Z961" s="247" t="s">
        <v>452</v>
      </c>
      <c r="AA961" s="248"/>
      <c r="AB961" s="253"/>
      <c r="AC961" s="517">
        <v>34.4</v>
      </c>
      <c r="AD961" s="517"/>
      <c r="AE961" s="517"/>
      <c r="AF961" s="507">
        <f>IF(AC961="","",AC961*W961*AE968)</f>
        <v>367.98102760834962</v>
      </c>
      <c r="AG961" s="508"/>
      <c r="AH961" s="508"/>
      <c r="AI961" s="508"/>
    </row>
    <row r="962" spans="1:38" s="23" customFormat="1" ht="15.75" customHeight="1" x14ac:dyDescent="0.15">
      <c r="A962" s="109" t="str">
        <f t="shared" si="140"/>
        <v/>
      </c>
      <c r="B962" s="99"/>
      <c r="F962" s="253">
        <v>12</v>
      </c>
      <c r="G962" s="245"/>
      <c r="H962" s="254">
        <v>0.75</v>
      </c>
      <c r="I962" s="254"/>
      <c r="J962" s="254"/>
      <c r="K962" s="247" t="s">
        <v>452</v>
      </c>
      <c r="L962" s="248"/>
      <c r="M962" s="253"/>
      <c r="N962" s="517">
        <v>0</v>
      </c>
      <c r="O962" s="517"/>
      <c r="P962" s="517"/>
      <c r="Q962" s="507">
        <f>IF(N962="","",N962*H962*AE968)</f>
        <v>0</v>
      </c>
      <c r="R962" s="508"/>
      <c r="S962" s="508"/>
      <c r="T962" s="509"/>
      <c r="U962" s="506"/>
      <c r="V962" s="245"/>
      <c r="W962" s="254"/>
      <c r="X962" s="254"/>
      <c r="Y962" s="254"/>
      <c r="Z962" s="247"/>
      <c r="AA962" s="248"/>
      <c r="AB962" s="253"/>
      <c r="AC962" s="517"/>
      <c r="AD962" s="517"/>
      <c r="AE962" s="517"/>
      <c r="AF962" s="507" t="str">
        <f>IF(AC962="","",AC962*W962*AE968)</f>
        <v/>
      </c>
      <c r="AG962" s="508"/>
      <c r="AH962" s="508"/>
      <c r="AI962" s="508"/>
    </row>
    <row r="963" spans="1:38" s="23" customFormat="1" ht="15.75" customHeight="1" x14ac:dyDescent="0.15">
      <c r="A963" s="109" t="str">
        <f t="shared" si="140"/>
        <v>×</v>
      </c>
      <c r="B963" s="99"/>
      <c r="F963" s="253"/>
      <c r="G963" s="245"/>
      <c r="H963" s="254"/>
      <c r="I963" s="254"/>
      <c r="J963" s="254"/>
      <c r="K963" s="247"/>
      <c r="L963" s="248"/>
      <c r="M963" s="253"/>
      <c r="N963" s="517"/>
      <c r="O963" s="517"/>
      <c r="P963" s="517"/>
      <c r="Q963" s="507" t="str">
        <f>IF(N963="","",N963*H963*AE968)</f>
        <v/>
      </c>
      <c r="R963" s="508"/>
      <c r="S963" s="508"/>
      <c r="T963" s="509"/>
      <c r="U963" s="506"/>
      <c r="V963" s="245"/>
      <c r="W963" s="254"/>
      <c r="X963" s="254"/>
      <c r="Y963" s="254"/>
      <c r="Z963" s="247"/>
      <c r="AA963" s="248"/>
      <c r="AB963" s="253"/>
      <c r="AC963" s="517"/>
      <c r="AD963" s="517"/>
      <c r="AE963" s="517"/>
      <c r="AF963" s="507" t="str">
        <f>IF(AC963="","",AC963*W963*AE968)</f>
        <v/>
      </c>
      <c r="AG963" s="508"/>
      <c r="AH963" s="508"/>
      <c r="AI963" s="508"/>
    </row>
    <row r="964" spans="1:38" s="23" customFormat="1" ht="15.75" customHeight="1" x14ac:dyDescent="0.15">
      <c r="A964" s="109" t="str">
        <f t="shared" si="140"/>
        <v>×</v>
      </c>
      <c r="B964" s="99"/>
      <c r="F964" s="253"/>
      <c r="G964" s="245"/>
      <c r="H964" s="254"/>
      <c r="I964" s="254"/>
      <c r="J964" s="254"/>
      <c r="K964" s="247"/>
      <c r="L964" s="248"/>
      <c r="M964" s="253"/>
      <c r="N964" s="517"/>
      <c r="O964" s="517"/>
      <c r="P964" s="517"/>
      <c r="Q964" s="507" t="str">
        <f>IF(N964="","",N964*H964*AE968)</f>
        <v/>
      </c>
      <c r="R964" s="508"/>
      <c r="S964" s="508"/>
      <c r="T964" s="509"/>
      <c r="U964" s="506"/>
      <c r="V964" s="245"/>
      <c r="W964" s="254"/>
      <c r="X964" s="254"/>
      <c r="Y964" s="254"/>
      <c r="Z964" s="247"/>
      <c r="AA964" s="248"/>
      <c r="AB964" s="253"/>
      <c r="AC964" s="517"/>
      <c r="AD964" s="517"/>
      <c r="AE964" s="517"/>
      <c r="AF964" s="507" t="str">
        <f>IF(AC964="","",AC964*W964*AE968)</f>
        <v/>
      </c>
      <c r="AG964" s="508"/>
      <c r="AH964" s="508"/>
      <c r="AI964" s="508"/>
    </row>
    <row r="965" spans="1:38" s="23" customFormat="1" ht="15.75" customHeight="1" x14ac:dyDescent="0.15">
      <c r="A965" s="109" t="str">
        <f t="shared" si="140"/>
        <v>×</v>
      </c>
      <c r="B965" s="99"/>
      <c r="F965" s="253"/>
      <c r="G965" s="245"/>
      <c r="H965" s="254"/>
      <c r="I965" s="254"/>
      <c r="J965" s="254"/>
      <c r="K965" s="247"/>
      <c r="L965" s="248"/>
      <c r="M965" s="253"/>
      <c r="N965" s="517"/>
      <c r="O965" s="517"/>
      <c r="P965" s="517"/>
      <c r="Q965" s="507" t="str">
        <f>IF(N965="","",N965*H965*AE968)</f>
        <v/>
      </c>
      <c r="R965" s="508"/>
      <c r="S965" s="508"/>
      <c r="T965" s="509"/>
      <c r="U965" s="506"/>
      <c r="V965" s="245"/>
      <c r="W965" s="254"/>
      <c r="X965" s="254"/>
      <c r="Y965" s="254"/>
      <c r="Z965" s="247"/>
      <c r="AA965" s="248"/>
      <c r="AB965" s="253"/>
      <c r="AC965" s="517"/>
      <c r="AD965" s="517"/>
      <c r="AE965" s="517"/>
      <c r="AF965" s="507" t="str">
        <f>IF(AC965="","",AC965*W965*AE968)</f>
        <v/>
      </c>
      <c r="AG965" s="508"/>
      <c r="AH965" s="508"/>
      <c r="AI965" s="508"/>
    </row>
    <row r="966" spans="1:38" s="23" customFormat="1" ht="15.75" customHeight="1" x14ac:dyDescent="0.15">
      <c r="A966" s="109" t="str">
        <f t="shared" si="140"/>
        <v>×</v>
      </c>
      <c r="B966" s="99"/>
      <c r="F966" s="253"/>
      <c r="G966" s="245"/>
      <c r="H966" s="254"/>
      <c r="I966" s="254"/>
      <c r="J966" s="254"/>
      <c r="K966" s="247"/>
      <c r="L966" s="248"/>
      <c r="M966" s="253"/>
      <c r="N966" s="517"/>
      <c r="O966" s="517"/>
      <c r="P966" s="517"/>
      <c r="Q966" s="507" t="str">
        <f>IF(N966="","",N966*H966*AE968)</f>
        <v/>
      </c>
      <c r="R966" s="508"/>
      <c r="S966" s="508"/>
      <c r="T966" s="509"/>
      <c r="U966" s="506"/>
      <c r="V966" s="245"/>
      <c r="W966" s="254"/>
      <c r="X966" s="254"/>
      <c r="Y966" s="254"/>
      <c r="Z966" s="247"/>
      <c r="AA966" s="248"/>
      <c r="AB966" s="253"/>
      <c r="AC966" s="517"/>
      <c r="AD966" s="517"/>
      <c r="AE966" s="517"/>
      <c r="AF966" s="507" t="str">
        <f>IF(AC966="","",AC966*W966*AE968)</f>
        <v/>
      </c>
      <c r="AG966" s="508"/>
      <c r="AH966" s="508"/>
      <c r="AI966" s="508"/>
    </row>
    <row r="967" spans="1:38" s="23" customFormat="1" ht="15.75" customHeight="1" x14ac:dyDescent="0.15">
      <c r="A967" s="22"/>
      <c r="B967" s="99"/>
      <c r="F967" s="332" t="s">
        <v>451</v>
      </c>
      <c r="G967" s="333"/>
      <c r="H967" s="586">
        <f>ROUND(SUM(Q951:T966),1)</f>
        <v>7254.2</v>
      </c>
      <c r="I967" s="587"/>
      <c r="J967" s="587"/>
      <c r="K967" s="587"/>
      <c r="L967" s="587"/>
      <c r="M967" s="587"/>
      <c r="N967" s="587"/>
      <c r="O967" s="587"/>
      <c r="P967" s="587"/>
      <c r="Q967" s="587"/>
      <c r="R967" s="587"/>
      <c r="S967" s="587"/>
      <c r="T967" s="588"/>
      <c r="U967" s="589" t="s">
        <v>451</v>
      </c>
      <c r="V967" s="333"/>
      <c r="W967" s="586">
        <f>ROUND(SUM(AF951:AI966),1)</f>
        <v>7375.8</v>
      </c>
      <c r="X967" s="587"/>
      <c r="Y967" s="587"/>
      <c r="Z967" s="587"/>
      <c r="AA967" s="587"/>
      <c r="AB967" s="587"/>
      <c r="AC967" s="587"/>
      <c r="AD967" s="587"/>
      <c r="AE967" s="587"/>
      <c r="AF967" s="587"/>
      <c r="AG967" s="587"/>
      <c r="AH967" s="587"/>
      <c r="AI967" s="587"/>
    </row>
    <row r="968" spans="1:38" s="23" customFormat="1" ht="15.75" customHeight="1" x14ac:dyDescent="0.15">
      <c r="F968" s="30"/>
      <c r="G968" s="30"/>
      <c r="H968" s="30"/>
      <c r="I968" s="30"/>
      <c r="J968" s="30"/>
      <c r="K968" s="30"/>
      <c r="L968" s="30"/>
      <c r="M968" s="30"/>
      <c r="N968" s="30"/>
      <c r="O968" s="30"/>
      <c r="P968" s="30"/>
      <c r="AB968" s="38" t="s">
        <v>119</v>
      </c>
      <c r="AC968" s="23" t="s">
        <v>419</v>
      </c>
      <c r="AD968" s="22" t="s">
        <v>25</v>
      </c>
      <c r="AE968" s="295">
        <f>AE803</f>
        <v>4.7123889803846897</v>
      </c>
      <c r="AF968" s="295"/>
      <c r="AG968" s="295"/>
      <c r="AH968" s="29" t="s">
        <v>420</v>
      </c>
      <c r="AI968" s="22" t="s">
        <v>149</v>
      </c>
    </row>
    <row r="969" spans="1:38" s="23" customFormat="1" ht="15.75" customHeight="1" x14ac:dyDescent="0.15">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x14ac:dyDescent="0.15">
      <c r="J970" s="99"/>
      <c r="K970" s="99"/>
      <c r="L970" s="99"/>
      <c r="M970" s="101"/>
      <c r="N970" s="101"/>
      <c r="O970" s="101"/>
      <c r="P970" s="99"/>
      <c r="Q970" s="99"/>
      <c r="R970" s="99"/>
      <c r="S970" s="99"/>
      <c r="T970" s="99"/>
      <c r="U970" s="101"/>
      <c r="AH970" s="30"/>
      <c r="AI970" s="30"/>
      <c r="AJ970" s="30"/>
      <c r="AK970" s="30"/>
      <c r="AL970" s="30"/>
    </row>
    <row r="971" spans="1:38" s="23" customFormat="1" ht="15.75" customHeight="1" x14ac:dyDescent="0.15">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x14ac:dyDescent="0.15">
      <c r="F972" s="514" t="s">
        <v>417</v>
      </c>
      <c r="G972" s="361"/>
      <c r="H972" s="361"/>
      <c r="I972" s="361"/>
      <c r="J972" s="361"/>
      <c r="K972" s="361"/>
      <c r="L972" s="361"/>
      <c r="M972" s="361"/>
      <c r="N972" s="361"/>
      <c r="O972" s="361"/>
      <c r="P972" s="361"/>
      <c r="Q972" s="361"/>
      <c r="R972" s="361"/>
      <c r="S972" s="361"/>
      <c r="T972" s="515"/>
      <c r="U972" s="486" t="s">
        <v>418</v>
      </c>
      <c r="V972" s="239"/>
      <c r="W972" s="239"/>
      <c r="X972" s="239"/>
      <c r="Y972" s="239"/>
      <c r="Z972" s="239"/>
      <c r="AA972" s="239"/>
      <c r="AB972" s="239"/>
      <c r="AC972" s="239"/>
      <c r="AD972" s="239"/>
      <c r="AE972" s="239"/>
      <c r="AF972" s="239"/>
      <c r="AG972" s="239"/>
      <c r="AH972" s="239"/>
      <c r="AI972" s="290"/>
    </row>
    <row r="973" spans="1:38" s="23" customFormat="1" ht="15.75" customHeight="1" x14ac:dyDescent="0.15">
      <c r="F973" s="350" t="s">
        <v>74</v>
      </c>
      <c r="G973" s="275"/>
      <c r="H973" s="351" t="s">
        <v>181</v>
      </c>
      <c r="I973" s="352"/>
      <c r="J973" s="352"/>
      <c r="K973" s="480" t="s">
        <v>224</v>
      </c>
      <c r="L973" s="389"/>
      <c r="M973" s="390"/>
      <c r="N973" s="480" t="s">
        <v>450</v>
      </c>
      <c r="O973" s="389"/>
      <c r="P973" s="390"/>
      <c r="Q973" s="480" t="s">
        <v>227</v>
      </c>
      <c r="R973" s="389"/>
      <c r="S973" s="389"/>
      <c r="T973" s="518"/>
      <c r="U973" s="478" t="s">
        <v>74</v>
      </c>
      <c r="V973" s="315"/>
      <c r="W973" s="510" t="s">
        <v>181</v>
      </c>
      <c r="X973" s="362"/>
      <c r="Y973" s="362"/>
      <c r="Z973" s="511" t="s">
        <v>224</v>
      </c>
      <c r="AA973" s="512"/>
      <c r="AB973" s="513"/>
      <c r="AC973" s="511" t="s">
        <v>450</v>
      </c>
      <c r="AD973" s="512"/>
      <c r="AE973" s="513"/>
      <c r="AF973" s="511" t="s">
        <v>227</v>
      </c>
      <c r="AG973" s="512"/>
      <c r="AH973" s="512"/>
      <c r="AI973" s="512"/>
    </row>
    <row r="974" spans="1:38" s="23" customFormat="1" ht="15.75" customHeight="1" x14ac:dyDescent="0.15">
      <c r="F974" s="270"/>
      <c r="G974" s="271"/>
      <c r="H974" s="273"/>
      <c r="I974" s="273"/>
      <c r="J974" s="273"/>
      <c r="K974" s="277"/>
      <c r="L974" s="392"/>
      <c r="M974" s="350"/>
      <c r="N974" s="277"/>
      <c r="O974" s="392"/>
      <c r="P974" s="350"/>
      <c r="Q974" s="277"/>
      <c r="R974" s="392"/>
      <c r="S974" s="392"/>
      <c r="T974" s="519"/>
      <c r="U974" s="516"/>
      <c r="V974" s="271"/>
      <c r="W974" s="273"/>
      <c r="X974" s="273"/>
      <c r="Y974" s="273"/>
      <c r="Z974" s="277"/>
      <c r="AA974" s="392"/>
      <c r="AB974" s="350"/>
      <c r="AC974" s="277"/>
      <c r="AD974" s="392"/>
      <c r="AE974" s="350"/>
      <c r="AF974" s="277"/>
      <c r="AG974" s="392"/>
      <c r="AH974" s="392"/>
      <c r="AI974" s="392"/>
    </row>
    <row r="975" spans="1:38" s="23" customFormat="1" ht="15.75" customHeight="1" x14ac:dyDescent="0.15">
      <c r="A975" s="109" t="str">
        <f t="shared" ref="A975:A990" si="141">IF(LEN(F975)+LEN(U975)=0,"×","")</f>
        <v/>
      </c>
      <c r="B975" s="99"/>
      <c r="F975" s="278">
        <v>2</v>
      </c>
      <c r="G975" s="244"/>
      <c r="H975" s="279">
        <v>0.33000001311302185</v>
      </c>
      <c r="I975" s="279"/>
      <c r="J975" s="279"/>
      <c r="K975" s="489" t="s">
        <v>397</v>
      </c>
      <c r="L975" s="490"/>
      <c r="M975" s="278"/>
      <c r="N975" s="491">
        <v>9</v>
      </c>
      <c r="O975" s="491"/>
      <c r="P975" s="491"/>
      <c r="Q975" s="492">
        <f>IF(N975="","",N975*H975*AE992)</f>
        <v>13.995795827885466</v>
      </c>
      <c r="R975" s="493"/>
      <c r="S975" s="493"/>
      <c r="T975" s="520"/>
      <c r="U975" s="505">
        <v>2</v>
      </c>
      <c r="V975" s="244"/>
      <c r="W975" s="279">
        <v>0.33000001311302185</v>
      </c>
      <c r="X975" s="279"/>
      <c r="Y975" s="279"/>
      <c r="Z975" s="489" t="s">
        <v>397</v>
      </c>
      <c r="AA975" s="490"/>
      <c r="AB975" s="278"/>
      <c r="AC975" s="491">
        <v>9</v>
      </c>
      <c r="AD975" s="491"/>
      <c r="AE975" s="491"/>
      <c r="AF975" s="492">
        <f>IF(AC975="","",AC975*W975*AE992)</f>
        <v>13.995795827885466</v>
      </c>
      <c r="AG975" s="493"/>
      <c r="AH975" s="493"/>
      <c r="AI975" s="493"/>
    </row>
    <row r="976" spans="1:38" s="23" customFormat="1" ht="15.75" customHeight="1" x14ac:dyDescent="0.15">
      <c r="A976" s="109" t="str">
        <f t="shared" si="141"/>
        <v/>
      </c>
      <c r="B976" s="99"/>
      <c r="F976" s="253">
        <v>3</v>
      </c>
      <c r="G976" s="245"/>
      <c r="H976" s="254">
        <v>1.5</v>
      </c>
      <c r="I976" s="254"/>
      <c r="J976" s="254"/>
      <c r="K976" s="247" t="s">
        <v>452</v>
      </c>
      <c r="L976" s="248"/>
      <c r="M976" s="253"/>
      <c r="N976" s="517">
        <v>5.8</v>
      </c>
      <c r="O976" s="517"/>
      <c r="P976" s="517"/>
      <c r="Q976" s="507">
        <f>IF(N976="","",N976*H976*AE992)</f>
        <v>40.997784129346797</v>
      </c>
      <c r="R976" s="508"/>
      <c r="S976" s="508"/>
      <c r="T976" s="509"/>
      <c r="U976" s="506">
        <v>3</v>
      </c>
      <c r="V976" s="245"/>
      <c r="W976" s="254">
        <v>1.5</v>
      </c>
      <c r="X976" s="254"/>
      <c r="Y976" s="254"/>
      <c r="Z976" s="247" t="s">
        <v>452</v>
      </c>
      <c r="AA976" s="248"/>
      <c r="AB976" s="253"/>
      <c r="AC976" s="517">
        <v>5.8</v>
      </c>
      <c r="AD976" s="517"/>
      <c r="AE976" s="517"/>
      <c r="AF976" s="507">
        <f>IF(AC976="","",AC976*W976*AE992)</f>
        <v>40.997784129346797</v>
      </c>
      <c r="AG976" s="508"/>
      <c r="AH976" s="508"/>
      <c r="AI976" s="508"/>
    </row>
    <row r="977" spans="1:35" s="23" customFormat="1" ht="15.75" customHeight="1" x14ac:dyDescent="0.15">
      <c r="A977" s="109" t="str">
        <f t="shared" si="141"/>
        <v/>
      </c>
      <c r="B977" s="99"/>
      <c r="F977" s="253">
        <v>4</v>
      </c>
      <c r="G977" s="245"/>
      <c r="H977" s="254">
        <v>6.5500001907348633</v>
      </c>
      <c r="I977" s="254"/>
      <c r="J977" s="254"/>
      <c r="K977" s="247" t="s">
        <v>452</v>
      </c>
      <c r="L977" s="248"/>
      <c r="M977" s="253"/>
      <c r="N977" s="517">
        <v>12</v>
      </c>
      <c r="O977" s="517"/>
      <c r="P977" s="517"/>
      <c r="Q977" s="507">
        <f>IF(N977="","",N977*H977*AE992)</f>
        <v>370.39378464403904</v>
      </c>
      <c r="R977" s="508"/>
      <c r="S977" s="508"/>
      <c r="T977" s="509"/>
      <c r="U977" s="506">
        <v>4</v>
      </c>
      <c r="V977" s="245"/>
      <c r="W977" s="254">
        <v>6.5500001907348633</v>
      </c>
      <c r="X977" s="254"/>
      <c r="Y977" s="254"/>
      <c r="Z977" s="247" t="s">
        <v>452</v>
      </c>
      <c r="AA977" s="248"/>
      <c r="AB977" s="253"/>
      <c r="AC977" s="517">
        <v>12</v>
      </c>
      <c r="AD977" s="517"/>
      <c r="AE977" s="517"/>
      <c r="AF977" s="507">
        <f>IF(AC977="","",AC977*W977*AE992)</f>
        <v>370.39378464403904</v>
      </c>
      <c r="AG977" s="508"/>
      <c r="AH977" s="508"/>
      <c r="AI977" s="508"/>
    </row>
    <row r="978" spans="1:35" s="23" customFormat="1" ht="15.75" customHeight="1" x14ac:dyDescent="0.15">
      <c r="A978" s="109" t="str">
        <f t="shared" si="141"/>
        <v/>
      </c>
      <c r="B978" s="99"/>
      <c r="F978" s="253">
        <v>5</v>
      </c>
      <c r="G978" s="245"/>
      <c r="H978" s="254">
        <v>3.4500000476837158</v>
      </c>
      <c r="I978" s="254"/>
      <c r="J978" s="254"/>
      <c r="K978" s="247" t="s">
        <v>452</v>
      </c>
      <c r="L978" s="248"/>
      <c r="M978" s="253"/>
      <c r="N978" s="517">
        <v>21.2</v>
      </c>
      <c r="O978" s="517"/>
      <c r="P978" s="517"/>
      <c r="Q978" s="507">
        <f>IF(N978="","",N978*H978*AE992)</f>
        <v>344.6641347890656</v>
      </c>
      <c r="R978" s="508"/>
      <c r="S978" s="508"/>
      <c r="T978" s="509"/>
      <c r="U978" s="506">
        <v>5</v>
      </c>
      <c r="V978" s="245"/>
      <c r="W978" s="254">
        <v>3.4500000476837158</v>
      </c>
      <c r="X978" s="254"/>
      <c r="Y978" s="254"/>
      <c r="Z978" s="247" t="s">
        <v>452</v>
      </c>
      <c r="AA978" s="248"/>
      <c r="AB978" s="253"/>
      <c r="AC978" s="517">
        <v>21.2</v>
      </c>
      <c r="AD978" s="517"/>
      <c r="AE978" s="517"/>
      <c r="AF978" s="507">
        <f>IF(AC978="","",AC978*W978*AE992)</f>
        <v>344.6641347890656</v>
      </c>
      <c r="AG978" s="508"/>
      <c r="AH978" s="508"/>
      <c r="AI978" s="508"/>
    </row>
    <row r="979" spans="1:35" s="23" customFormat="1" ht="15.75" customHeight="1" x14ac:dyDescent="0.15">
      <c r="A979" s="109" t="str">
        <f t="shared" si="141"/>
        <v/>
      </c>
      <c r="B979" s="99"/>
      <c r="F979" s="253">
        <v>6</v>
      </c>
      <c r="G979" s="245"/>
      <c r="H979" s="254">
        <v>2.3499999046325684</v>
      </c>
      <c r="I979" s="254"/>
      <c r="J979" s="254"/>
      <c r="K979" s="247" t="s">
        <v>452</v>
      </c>
      <c r="L979" s="248"/>
      <c r="M979" s="253"/>
      <c r="N979" s="517">
        <v>34.5</v>
      </c>
      <c r="O979" s="517"/>
      <c r="P979" s="517"/>
      <c r="Q979" s="507">
        <f>IF(N979="","",N979*H979*AE992)</f>
        <v>382.05692108009777</v>
      </c>
      <c r="R979" s="508"/>
      <c r="S979" s="508"/>
      <c r="T979" s="509"/>
      <c r="U979" s="506">
        <v>6</v>
      </c>
      <c r="V979" s="245"/>
      <c r="W979" s="254">
        <v>2.3499999046325684</v>
      </c>
      <c r="X979" s="254"/>
      <c r="Y979" s="254"/>
      <c r="Z979" s="247" t="s">
        <v>452</v>
      </c>
      <c r="AA979" s="248"/>
      <c r="AB979" s="253"/>
      <c r="AC979" s="517">
        <v>34.5</v>
      </c>
      <c r="AD979" s="517"/>
      <c r="AE979" s="517"/>
      <c r="AF979" s="507">
        <f>IF(AC979="","",AC979*W979*AE992)</f>
        <v>382.05692108009777</v>
      </c>
      <c r="AG979" s="508"/>
      <c r="AH979" s="508"/>
      <c r="AI979" s="508"/>
    </row>
    <row r="980" spans="1:35" s="23" customFormat="1" ht="15.75" customHeight="1" x14ac:dyDescent="0.15">
      <c r="A980" s="109" t="str">
        <f t="shared" si="141"/>
        <v/>
      </c>
      <c r="B980" s="99"/>
      <c r="F980" s="253">
        <v>7</v>
      </c>
      <c r="G980" s="245"/>
      <c r="H980" s="254">
        <v>8.6000003814697266</v>
      </c>
      <c r="I980" s="254"/>
      <c r="J980" s="254"/>
      <c r="K980" s="247" t="s">
        <v>397</v>
      </c>
      <c r="L980" s="248"/>
      <c r="M980" s="253"/>
      <c r="N980" s="517">
        <v>87</v>
      </c>
      <c r="O980" s="517"/>
      <c r="P980" s="517"/>
      <c r="Q980" s="507">
        <f>IF(N980="","",N980*H980*AE992)</f>
        <v>3525.8095915179597</v>
      </c>
      <c r="R980" s="508"/>
      <c r="S980" s="508"/>
      <c r="T980" s="509"/>
      <c r="U980" s="506">
        <v>7</v>
      </c>
      <c r="V980" s="245"/>
      <c r="W980" s="254">
        <v>8.6000003814697266</v>
      </c>
      <c r="X980" s="254"/>
      <c r="Y980" s="254"/>
      <c r="Z980" s="247" t="s">
        <v>397</v>
      </c>
      <c r="AA980" s="248"/>
      <c r="AB980" s="253"/>
      <c r="AC980" s="517">
        <v>87</v>
      </c>
      <c r="AD980" s="517"/>
      <c r="AE980" s="517"/>
      <c r="AF980" s="507">
        <f>IF(AC980="","",AC980*W980*AE992)</f>
        <v>3525.8095915179597</v>
      </c>
      <c r="AG980" s="508"/>
      <c r="AH980" s="508"/>
      <c r="AI980" s="508"/>
    </row>
    <row r="981" spans="1:35" s="23" customFormat="1" ht="15.75" customHeight="1" x14ac:dyDescent="0.15">
      <c r="A981" s="109" t="str">
        <f t="shared" si="141"/>
        <v/>
      </c>
      <c r="B981" s="99"/>
      <c r="F981" s="253">
        <v>8</v>
      </c>
      <c r="G981" s="245"/>
      <c r="H981" s="254">
        <v>2.2000000476837158</v>
      </c>
      <c r="I981" s="254"/>
      <c r="J981" s="254"/>
      <c r="K981" s="247" t="s">
        <v>452</v>
      </c>
      <c r="L981" s="248"/>
      <c r="M981" s="253"/>
      <c r="N981" s="517">
        <v>33.9</v>
      </c>
      <c r="O981" s="517"/>
      <c r="P981" s="517"/>
      <c r="Q981" s="507">
        <f>IF(N981="","",N981*H981*AE992)</f>
        <v>351.44997777456308</v>
      </c>
      <c r="R981" s="508"/>
      <c r="S981" s="508"/>
      <c r="T981" s="509"/>
      <c r="U981" s="506">
        <v>8</v>
      </c>
      <c r="V981" s="245"/>
      <c r="W981" s="254">
        <v>2.2000000476837158</v>
      </c>
      <c r="X981" s="254"/>
      <c r="Y981" s="254"/>
      <c r="Z981" s="247" t="s">
        <v>452</v>
      </c>
      <c r="AA981" s="248"/>
      <c r="AB981" s="253"/>
      <c r="AC981" s="517">
        <v>33.9</v>
      </c>
      <c r="AD981" s="517"/>
      <c r="AE981" s="517"/>
      <c r="AF981" s="507">
        <f>IF(AC981="","",AC981*W981*AE992)</f>
        <v>351.44997777456308</v>
      </c>
      <c r="AG981" s="508"/>
      <c r="AH981" s="508"/>
      <c r="AI981" s="508"/>
    </row>
    <row r="982" spans="1:35" s="23" customFormat="1" ht="15.75" customHeight="1" x14ac:dyDescent="0.15">
      <c r="A982" s="109" t="str">
        <f t="shared" si="141"/>
        <v/>
      </c>
      <c r="B982" s="99"/>
      <c r="F982" s="253">
        <v>9</v>
      </c>
      <c r="G982" s="245"/>
      <c r="H982" s="254">
        <v>1.5</v>
      </c>
      <c r="I982" s="254"/>
      <c r="J982" s="254"/>
      <c r="K982" s="247" t="s">
        <v>397</v>
      </c>
      <c r="L982" s="248"/>
      <c r="M982" s="253"/>
      <c r="N982" s="517">
        <v>63</v>
      </c>
      <c r="O982" s="517"/>
      <c r="P982" s="517"/>
      <c r="Q982" s="507">
        <f>IF(N982="","",N982*H982*AE992)</f>
        <v>445.32075864635317</v>
      </c>
      <c r="R982" s="508"/>
      <c r="S982" s="508"/>
      <c r="T982" s="509"/>
      <c r="U982" s="506">
        <v>9</v>
      </c>
      <c r="V982" s="245"/>
      <c r="W982" s="254">
        <v>1.5</v>
      </c>
      <c r="X982" s="254"/>
      <c r="Y982" s="254"/>
      <c r="Z982" s="247" t="s">
        <v>397</v>
      </c>
      <c r="AA982" s="248"/>
      <c r="AB982" s="253"/>
      <c r="AC982" s="517">
        <v>63</v>
      </c>
      <c r="AD982" s="517"/>
      <c r="AE982" s="517"/>
      <c r="AF982" s="507">
        <f>IF(AC982="","",AC982*W982*AE992)</f>
        <v>445.32075864635317</v>
      </c>
      <c r="AG982" s="508"/>
      <c r="AH982" s="508"/>
      <c r="AI982" s="508"/>
    </row>
    <row r="983" spans="1:35" s="23" customFormat="1" ht="15.75" customHeight="1" x14ac:dyDescent="0.15">
      <c r="A983" s="109" t="str">
        <f t="shared" si="141"/>
        <v/>
      </c>
      <c r="B983" s="99"/>
      <c r="F983" s="253">
        <v>10</v>
      </c>
      <c r="G983" s="245"/>
      <c r="H983" s="254">
        <v>3.8499999046325684</v>
      </c>
      <c r="I983" s="254"/>
      <c r="J983" s="254"/>
      <c r="K983" s="247" t="s">
        <v>452</v>
      </c>
      <c r="L983" s="248"/>
      <c r="M983" s="253"/>
      <c r="N983" s="517">
        <v>34.4</v>
      </c>
      <c r="O983" s="517"/>
      <c r="P983" s="517"/>
      <c r="Q983" s="507">
        <f>IF(N983="","",N983*H983*AE992)</f>
        <v>624.10878110249814</v>
      </c>
      <c r="R983" s="508"/>
      <c r="S983" s="508"/>
      <c r="T983" s="509"/>
      <c r="U983" s="506">
        <v>10</v>
      </c>
      <c r="V983" s="245"/>
      <c r="W983" s="254">
        <v>3.8499999046325684</v>
      </c>
      <c r="X983" s="254"/>
      <c r="Y983" s="254"/>
      <c r="Z983" s="247" t="s">
        <v>452</v>
      </c>
      <c r="AA983" s="248"/>
      <c r="AB983" s="253"/>
      <c r="AC983" s="517">
        <v>34.4</v>
      </c>
      <c r="AD983" s="517"/>
      <c r="AE983" s="517"/>
      <c r="AF983" s="507">
        <f>IF(AC983="","",AC983*W983*AE992)</f>
        <v>624.10878110249814</v>
      </c>
      <c r="AG983" s="508"/>
      <c r="AH983" s="508"/>
      <c r="AI983" s="508"/>
    </row>
    <row r="984" spans="1:35" s="23" customFormat="1" ht="15.75" customHeight="1" x14ac:dyDescent="0.15">
      <c r="A984" s="109" t="str">
        <f t="shared" si="141"/>
        <v/>
      </c>
      <c r="B984" s="99"/>
      <c r="F984" s="253">
        <v>11</v>
      </c>
      <c r="G984" s="245"/>
      <c r="H984" s="254">
        <v>2.4000000953674316</v>
      </c>
      <c r="I984" s="254"/>
      <c r="J984" s="254"/>
      <c r="K984" s="247" t="s">
        <v>397</v>
      </c>
      <c r="L984" s="248"/>
      <c r="M984" s="253"/>
      <c r="N984" s="517">
        <v>84</v>
      </c>
      <c r="O984" s="517"/>
      <c r="P984" s="517"/>
      <c r="Q984" s="507">
        <f>IF(N984="","",N984*H984*AE992)</f>
        <v>950.01765619586195</v>
      </c>
      <c r="R984" s="508"/>
      <c r="S984" s="508"/>
      <c r="T984" s="509"/>
      <c r="U984" s="506">
        <v>11</v>
      </c>
      <c r="V984" s="245"/>
      <c r="W984" s="254">
        <v>2.4000000953674316</v>
      </c>
      <c r="X984" s="254"/>
      <c r="Y984" s="254"/>
      <c r="Z984" s="247" t="s">
        <v>397</v>
      </c>
      <c r="AA984" s="248"/>
      <c r="AB984" s="253"/>
      <c r="AC984" s="517">
        <v>84</v>
      </c>
      <c r="AD984" s="517"/>
      <c r="AE984" s="517"/>
      <c r="AF984" s="507">
        <f>IF(AC984="","",AC984*W984*AE992)</f>
        <v>950.01765619586195</v>
      </c>
      <c r="AG984" s="508"/>
      <c r="AH984" s="508"/>
      <c r="AI984" s="508"/>
    </row>
    <row r="985" spans="1:35" s="23" customFormat="1" ht="15.75" customHeight="1" x14ac:dyDescent="0.15">
      <c r="A985" s="109" t="str">
        <f t="shared" si="141"/>
        <v/>
      </c>
      <c r="B985" s="99"/>
      <c r="F985" s="253">
        <v>12</v>
      </c>
      <c r="G985" s="245"/>
      <c r="H985" s="254">
        <v>1.5199999809265137</v>
      </c>
      <c r="I985" s="254"/>
      <c r="J985" s="254"/>
      <c r="K985" s="247" t="s">
        <v>452</v>
      </c>
      <c r="L985" s="248"/>
      <c r="M985" s="253"/>
      <c r="N985" s="517">
        <v>34.4</v>
      </c>
      <c r="O985" s="517"/>
      <c r="P985" s="517"/>
      <c r="Q985" s="507">
        <f>IF(N985="","",N985*H985*AE992)</f>
        <v>246.40139191442461</v>
      </c>
      <c r="R985" s="508"/>
      <c r="S985" s="508"/>
      <c r="T985" s="509"/>
      <c r="U985" s="506">
        <v>12</v>
      </c>
      <c r="V985" s="245"/>
      <c r="W985" s="254">
        <v>2.2699999809265137</v>
      </c>
      <c r="X985" s="254"/>
      <c r="Y985" s="254"/>
      <c r="Z985" s="247" t="s">
        <v>452</v>
      </c>
      <c r="AA985" s="248"/>
      <c r="AB985" s="253"/>
      <c r="AC985" s="517">
        <v>34.4</v>
      </c>
      <c r="AD985" s="517"/>
      <c r="AE985" s="517"/>
      <c r="AF985" s="507">
        <f>IF(AC985="","",AC985*W985*AE992)</f>
        <v>367.98102760834962</v>
      </c>
      <c r="AG985" s="508"/>
      <c r="AH985" s="508"/>
      <c r="AI985" s="508"/>
    </row>
    <row r="986" spans="1:35" s="23" customFormat="1" ht="15.75" customHeight="1" x14ac:dyDescent="0.15">
      <c r="A986" s="109" t="str">
        <f t="shared" si="141"/>
        <v/>
      </c>
      <c r="B986" s="99"/>
      <c r="F986" s="253">
        <v>12</v>
      </c>
      <c r="G986" s="245"/>
      <c r="H986" s="254">
        <v>0.75</v>
      </c>
      <c r="I986" s="254"/>
      <c r="J986" s="254"/>
      <c r="K986" s="247" t="s">
        <v>452</v>
      </c>
      <c r="L986" s="248"/>
      <c r="M986" s="253"/>
      <c r="N986" s="517">
        <v>0</v>
      </c>
      <c r="O986" s="517"/>
      <c r="P986" s="517"/>
      <c r="Q986" s="507">
        <f>IF(N986="","",N986*H986*AE992)</f>
        <v>0</v>
      </c>
      <c r="R986" s="508"/>
      <c r="S986" s="508"/>
      <c r="T986" s="509"/>
      <c r="U986" s="506"/>
      <c r="V986" s="245"/>
      <c r="W986" s="254"/>
      <c r="X986" s="254"/>
      <c r="Y986" s="254"/>
      <c r="Z986" s="247"/>
      <c r="AA986" s="248"/>
      <c r="AB986" s="253"/>
      <c r="AC986" s="517"/>
      <c r="AD986" s="517"/>
      <c r="AE986" s="517"/>
      <c r="AF986" s="507" t="str">
        <f>IF(AC986="","",AC986*W986*AE992)</f>
        <v/>
      </c>
      <c r="AG986" s="508"/>
      <c r="AH986" s="508"/>
      <c r="AI986" s="508"/>
    </row>
    <row r="987" spans="1:35" s="23" customFormat="1" ht="15.75" customHeight="1" x14ac:dyDescent="0.15">
      <c r="A987" s="109" t="str">
        <f t="shared" si="141"/>
        <v>×</v>
      </c>
      <c r="B987" s="99"/>
      <c r="F987" s="253"/>
      <c r="G987" s="245"/>
      <c r="H987" s="254"/>
      <c r="I987" s="254"/>
      <c r="J987" s="254"/>
      <c r="K987" s="247"/>
      <c r="L987" s="248"/>
      <c r="M987" s="253"/>
      <c r="N987" s="517"/>
      <c r="O987" s="517"/>
      <c r="P987" s="517"/>
      <c r="Q987" s="507" t="str">
        <f>IF(N987="","",N987*H987*AE992)</f>
        <v/>
      </c>
      <c r="R987" s="508"/>
      <c r="S987" s="508"/>
      <c r="T987" s="509"/>
      <c r="U987" s="506"/>
      <c r="V987" s="245"/>
      <c r="W987" s="254"/>
      <c r="X987" s="254"/>
      <c r="Y987" s="254"/>
      <c r="Z987" s="247"/>
      <c r="AA987" s="248"/>
      <c r="AB987" s="253"/>
      <c r="AC987" s="517"/>
      <c r="AD987" s="517"/>
      <c r="AE987" s="517"/>
      <c r="AF987" s="507" t="str">
        <f>IF(AC987="","",AC987*W987*AE992)</f>
        <v/>
      </c>
      <c r="AG987" s="508"/>
      <c r="AH987" s="508"/>
      <c r="AI987" s="508"/>
    </row>
    <row r="988" spans="1:35" s="23" customFormat="1" ht="15.75" customHeight="1" x14ac:dyDescent="0.15">
      <c r="A988" s="109" t="str">
        <f t="shared" si="141"/>
        <v>×</v>
      </c>
      <c r="B988" s="99"/>
      <c r="F988" s="253"/>
      <c r="G988" s="245"/>
      <c r="H988" s="254"/>
      <c r="I988" s="254"/>
      <c r="J988" s="254"/>
      <c r="K988" s="247"/>
      <c r="L988" s="248"/>
      <c r="M988" s="253"/>
      <c r="N988" s="517"/>
      <c r="O988" s="517"/>
      <c r="P988" s="517"/>
      <c r="Q988" s="507" t="str">
        <f>IF(N988="","",N988*H988*AE992)</f>
        <v/>
      </c>
      <c r="R988" s="508"/>
      <c r="S988" s="508"/>
      <c r="T988" s="509"/>
      <c r="U988" s="506"/>
      <c r="V988" s="245"/>
      <c r="W988" s="254"/>
      <c r="X988" s="254"/>
      <c r="Y988" s="254"/>
      <c r="Z988" s="247"/>
      <c r="AA988" s="248"/>
      <c r="AB988" s="253"/>
      <c r="AC988" s="517"/>
      <c r="AD988" s="517"/>
      <c r="AE988" s="517"/>
      <c r="AF988" s="507" t="str">
        <f>IF(AC988="","",AC988*W988*AE992)</f>
        <v/>
      </c>
      <c r="AG988" s="508"/>
      <c r="AH988" s="508"/>
      <c r="AI988" s="508"/>
    </row>
    <row r="989" spans="1:35" s="23" customFormat="1" ht="15.75" customHeight="1" x14ac:dyDescent="0.15">
      <c r="A989" s="109" t="str">
        <f t="shared" si="141"/>
        <v>×</v>
      </c>
      <c r="B989" s="99"/>
      <c r="F989" s="253"/>
      <c r="G989" s="245"/>
      <c r="H989" s="254"/>
      <c r="I989" s="254"/>
      <c r="J989" s="254"/>
      <c r="K989" s="247"/>
      <c r="L989" s="248"/>
      <c r="M989" s="253"/>
      <c r="N989" s="517"/>
      <c r="O989" s="517"/>
      <c r="P989" s="517"/>
      <c r="Q989" s="507" t="str">
        <f>IF(N989="","",N989*H989*AE992)</f>
        <v/>
      </c>
      <c r="R989" s="508"/>
      <c r="S989" s="508"/>
      <c r="T989" s="509"/>
      <c r="U989" s="506"/>
      <c r="V989" s="245"/>
      <c r="W989" s="254"/>
      <c r="X989" s="254"/>
      <c r="Y989" s="254"/>
      <c r="Z989" s="247"/>
      <c r="AA989" s="248"/>
      <c r="AB989" s="253"/>
      <c r="AC989" s="517"/>
      <c r="AD989" s="517"/>
      <c r="AE989" s="517"/>
      <c r="AF989" s="507" t="str">
        <f>IF(AC989="","",AC989*W989*AE992)</f>
        <v/>
      </c>
      <c r="AG989" s="508"/>
      <c r="AH989" s="508"/>
      <c r="AI989" s="508"/>
    </row>
    <row r="990" spans="1:35" s="23" customFormat="1" ht="15.75" customHeight="1" x14ac:dyDescent="0.15">
      <c r="A990" s="109" t="str">
        <f t="shared" si="141"/>
        <v>×</v>
      </c>
      <c r="B990" s="99"/>
      <c r="F990" s="253"/>
      <c r="G990" s="245"/>
      <c r="H990" s="254"/>
      <c r="I990" s="254"/>
      <c r="J990" s="254"/>
      <c r="K990" s="247"/>
      <c r="L990" s="248"/>
      <c r="M990" s="253"/>
      <c r="N990" s="517"/>
      <c r="O990" s="517"/>
      <c r="P990" s="517"/>
      <c r="Q990" s="507" t="str">
        <f>IF(N990="","",N990*H990*AE992)</f>
        <v/>
      </c>
      <c r="R990" s="508"/>
      <c r="S990" s="508"/>
      <c r="T990" s="509"/>
      <c r="U990" s="506"/>
      <c r="V990" s="245"/>
      <c r="W990" s="254"/>
      <c r="X990" s="254"/>
      <c r="Y990" s="254"/>
      <c r="Z990" s="247"/>
      <c r="AA990" s="248"/>
      <c r="AB990" s="253"/>
      <c r="AC990" s="517"/>
      <c r="AD990" s="517"/>
      <c r="AE990" s="517"/>
      <c r="AF990" s="507" t="str">
        <f>IF(AC990="","",AC990*W990*AE992)</f>
        <v/>
      </c>
      <c r="AG990" s="508"/>
      <c r="AH990" s="508"/>
      <c r="AI990" s="508"/>
    </row>
    <row r="991" spans="1:35" s="23" customFormat="1" ht="15.75" customHeight="1" x14ac:dyDescent="0.15">
      <c r="A991" s="22"/>
      <c r="B991" s="99"/>
      <c r="F991" s="332" t="s">
        <v>451</v>
      </c>
      <c r="G991" s="333"/>
      <c r="H991" s="586">
        <f>ROUND(SUM(Q975:T990),1)</f>
        <v>7295.2</v>
      </c>
      <c r="I991" s="587"/>
      <c r="J991" s="587"/>
      <c r="K991" s="587"/>
      <c r="L991" s="587"/>
      <c r="M991" s="587"/>
      <c r="N991" s="587"/>
      <c r="O991" s="587"/>
      <c r="P991" s="587"/>
      <c r="Q991" s="587"/>
      <c r="R991" s="587"/>
      <c r="S991" s="587"/>
      <c r="T991" s="588"/>
      <c r="U991" s="589" t="s">
        <v>451</v>
      </c>
      <c r="V991" s="333"/>
      <c r="W991" s="586">
        <f>ROUND(SUM(AF975:AI990),1)</f>
        <v>7416.8</v>
      </c>
      <c r="X991" s="587"/>
      <c r="Y991" s="587"/>
      <c r="Z991" s="587"/>
      <c r="AA991" s="587"/>
      <c r="AB991" s="587"/>
      <c r="AC991" s="587"/>
      <c r="AD991" s="587"/>
      <c r="AE991" s="587"/>
      <c r="AF991" s="587"/>
      <c r="AG991" s="587"/>
      <c r="AH991" s="587"/>
      <c r="AI991" s="587"/>
    </row>
    <row r="992" spans="1:35" s="23" customFormat="1" ht="15.75" customHeight="1" x14ac:dyDescent="0.15">
      <c r="F992" s="30"/>
      <c r="G992" s="30"/>
      <c r="H992" s="30"/>
      <c r="I992" s="30"/>
      <c r="J992" s="30"/>
      <c r="K992" s="30"/>
      <c r="L992" s="30"/>
      <c r="M992" s="30"/>
      <c r="N992" s="30"/>
      <c r="O992" s="30"/>
      <c r="P992" s="30"/>
      <c r="AB992" s="38" t="s">
        <v>119</v>
      </c>
      <c r="AC992" s="23" t="s">
        <v>419</v>
      </c>
      <c r="AD992" s="22" t="s">
        <v>25</v>
      </c>
      <c r="AE992" s="295">
        <f>AE968</f>
        <v>4.7123889803846897</v>
      </c>
      <c r="AF992" s="295"/>
      <c r="AG992" s="295"/>
      <c r="AH992" s="29" t="s">
        <v>420</v>
      </c>
      <c r="AI992" s="22" t="s">
        <v>149</v>
      </c>
    </row>
    <row r="993" spans="1:40" s="23" customFormat="1" ht="15.75" customHeight="1" x14ac:dyDescent="0.15">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x14ac:dyDescent="0.15">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x14ac:dyDescent="0.15">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x14ac:dyDescent="0.15">
      <c r="F996" s="514" t="s">
        <v>417</v>
      </c>
      <c r="G996" s="361"/>
      <c r="H996" s="361"/>
      <c r="I996" s="361"/>
      <c r="J996" s="361"/>
      <c r="K996" s="361"/>
      <c r="L996" s="361"/>
      <c r="M996" s="361"/>
      <c r="N996" s="361"/>
      <c r="O996" s="361"/>
      <c r="P996" s="361"/>
      <c r="Q996" s="361"/>
      <c r="R996" s="361"/>
      <c r="S996" s="361"/>
      <c r="T996" s="515"/>
      <c r="U996" s="486" t="s">
        <v>418</v>
      </c>
      <c r="V996" s="239"/>
      <c r="W996" s="239"/>
      <c r="X996" s="239"/>
      <c r="Y996" s="239"/>
      <c r="Z996" s="239"/>
      <c r="AA996" s="239"/>
      <c r="AB996" s="239"/>
      <c r="AC996" s="239"/>
      <c r="AD996" s="239"/>
      <c r="AE996" s="239"/>
      <c r="AF996" s="239"/>
      <c r="AG996" s="239"/>
      <c r="AH996" s="239"/>
      <c r="AI996" s="290"/>
    </row>
    <row r="997" spans="1:40" s="23" customFormat="1" ht="15.75" customHeight="1" x14ac:dyDescent="0.15">
      <c r="F997" s="350" t="s">
        <v>74</v>
      </c>
      <c r="G997" s="275"/>
      <c r="H997" s="351" t="s">
        <v>181</v>
      </c>
      <c r="I997" s="352"/>
      <c r="J997" s="352"/>
      <c r="K997" s="480" t="s">
        <v>224</v>
      </c>
      <c r="L997" s="389"/>
      <c r="M997" s="390"/>
      <c r="N997" s="480" t="s">
        <v>450</v>
      </c>
      <c r="O997" s="389"/>
      <c r="P997" s="390"/>
      <c r="Q997" s="480" t="s">
        <v>227</v>
      </c>
      <c r="R997" s="389"/>
      <c r="S997" s="389"/>
      <c r="T997" s="518"/>
      <c r="U997" s="478" t="s">
        <v>74</v>
      </c>
      <c r="V997" s="315"/>
      <c r="W997" s="510" t="s">
        <v>181</v>
      </c>
      <c r="X997" s="362"/>
      <c r="Y997" s="362"/>
      <c r="Z997" s="511" t="s">
        <v>224</v>
      </c>
      <c r="AA997" s="512"/>
      <c r="AB997" s="513"/>
      <c r="AC997" s="511" t="s">
        <v>450</v>
      </c>
      <c r="AD997" s="512"/>
      <c r="AE997" s="513"/>
      <c r="AF997" s="511" t="s">
        <v>227</v>
      </c>
      <c r="AG997" s="512"/>
      <c r="AH997" s="512"/>
      <c r="AI997" s="512"/>
    </row>
    <row r="998" spans="1:40" s="23" customFormat="1" ht="15.75" customHeight="1" x14ac:dyDescent="0.15">
      <c r="F998" s="270"/>
      <c r="G998" s="271"/>
      <c r="H998" s="273"/>
      <c r="I998" s="273"/>
      <c r="J998" s="273"/>
      <c r="K998" s="277"/>
      <c r="L998" s="392"/>
      <c r="M998" s="350"/>
      <c r="N998" s="277"/>
      <c r="O998" s="392"/>
      <c r="P998" s="350"/>
      <c r="Q998" s="277"/>
      <c r="R998" s="392"/>
      <c r="S998" s="392"/>
      <c r="T998" s="519"/>
      <c r="U998" s="516"/>
      <c r="V998" s="271"/>
      <c r="W998" s="273"/>
      <c r="X998" s="273"/>
      <c r="Y998" s="273"/>
      <c r="Z998" s="277"/>
      <c r="AA998" s="392"/>
      <c r="AB998" s="350"/>
      <c r="AC998" s="277"/>
      <c r="AD998" s="392"/>
      <c r="AE998" s="350"/>
      <c r="AF998" s="277"/>
      <c r="AG998" s="392"/>
      <c r="AH998" s="392"/>
      <c r="AI998" s="392"/>
    </row>
    <row r="999" spans="1:40" s="23" customFormat="1" ht="15.75" customHeight="1" x14ac:dyDescent="0.15">
      <c r="A999" s="109" t="str">
        <f t="shared" ref="A999:A1014" si="142">IF(LEN(F999)+LEN(U999)=0,"×","")</f>
        <v/>
      </c>
      <c r="B999" s="99"/>
      <c r="F999" s="278">
        <v>2</v>
      </c>
      <c r="G999" s="244"/>
      <c r="H999" s="279">
        <v>0.33000001311302185</v>
      </c>
      <c r="I999" s="279"/>
      <c r="J999" s="279"/>
      <c r="K999" s="489" t="s">
        <v>397</v>
      </c>
      <c r="L999" s="490"/>
      <c r="M999" s="278"/>
      <c r="N999" s="491">
        <v>0</v>
      </c>
      <c r="O999" s="491"/>
      <c r="P999" s="491"/>
      <c r="Q999" s="492">
        <f>IF(N999="","",N999*H999*AE1016)</f>
        <v>0</v>
      </c>
      <c r="R999" s="493"/>
      <c r="S999" s="493"/>
      <c r="T999" s="520"/>
      <c r="U999" s="505">
        <v>2</v>
      </c>
      <c r="V999" s="244"/>
      <c r="W999" s="279">
        <v>0.33000001311302185</v>
      </c>
      <c r="X999" s="279"/>
      <c r="Y999" s="279"/>
      <c r="Z999" s="489" t="s">
        <v>397</v>
      </c>
      <c r="AA999" s="490"/>
      <c r="AB999" s="278"/>
      <c r="AC999" s="491">
        <v>0</v>
      </c>
      <c r="AD999" s="491"/>
      <c r="AE999" s="491"/>
      <c r="AF999" s="492">
        <f>IF(AC999="","",AC999*W999*AE1016)</f>
        <v>0</v>
      </c>
      <c r="AG999" s="493"/>
      <c r="AH999" s="493"/>
      <c r="AI999" s="493"/>
    </row>
    <row r="1000" spans="1:40" s="23" customFormat="1" ht="15.75" customHeight="1" x14ac:dyDescent="0.15">
      <c r="A1000" s="109" t="str">
        <f t="shared" si="142"/>
        <v/>
      </c>
      <c r="B1000" s="99"/>
      <c r="F1000" s="253">
        <v>3</v>
      </c>
      <c r="G1000" s="245"/>
      <c r="H1000" s="254">
        <v>1.5</v>
      </c>
      <c r="I1000" s="254"/>
      <c r="J1000" s="254"/>
      <c r="K1000" s="247" t="s">
        <v>452</v>
      </c>
      <c r="L1000" s="248"/>
      <c r="M1000" s="253"/>
      <c r="N1000" s="517">
        <v>0</v>
      </c>
      <c r="O1000" s="517"/>
      <c r="P1000" s="517"/>
      <c r="Q1000" s="507">
        <f>IF(N1000="","",N1000*H1000*AE1016)</f>
        <v>0</v>
      </c>
      <c r="R1000" s="508"/>
      <c r="S1000" s="508"/>
      <c r="T1000" s="509"/>
      <c r="U1000" s="506">
        <v>3</v>
      </c>
      <c r="V1000" s="245"/>
      <c r="W1000" s="254">
        <v>1.5</v>
      </c>
      <c r="X1000" s="254"/>
      <c r="Y1000" s="254"/>
      <c r="Z1000" s="247" t="s">
        <v>452</v>
      </c>
      <c r="AA1000" s="248"/>
      <c r="AB1000" s="253"/>
      <c r="AC1000" s="517">
        <v>0</v>
      </c>
      <c r="AD1000" s="517"/>
      <c r="AE1000" s="517"/>
      <c r="AF1000" s="507">
        <f>IF(AC1000="","",AC1000*W1000*AE1016)</f>
        <v>0</v>
      </c>
      <c r="AG1000" s="508"/>
      <c r="AH1000" s="508"/>
      <c r="AI1000" s="508"/>
    </row>
    <row r="1001" spans="1:40" s="23" customFormat="1" ht="15.75" customHeight="1" x14ac:dyDescent="0.15">
      <c r="A1001" s="109" t="str">
        <f t="shared" si="142"/>
        <v/>
      </c>
      <c r="B1001" s="99"/>
      <c r="F1001" s="253">
        <v>4</v>
      </c>
      <c r="G1001" s="245"/>
      <c r="H1001" s="254">
        <v>5.940000057220459</v>
      </c>
      <c r="I1001" s="254"/>
      <c r="J1001" s="254"/>
      <c r="K1001" s="247" t="s">
        <v>452</v>
      </c>
      <c r="L1001" s="248"/>
      <c r="M1001" s="253"/>
      <c r="N1001" s="517">
        <v>0</v>
      </c>
      <c r="O1001" s="517"/>
      <c r="P1001" s="517"/>
      <c r="Q1001" s="507">
        <f>IF(N1001="","",N1001*H1001*AE1016)</f>
        <v>0</v>
      </c>
      <c r="R1001" s="508"/>
      <c r="S1001" s="508"/>
      <c r="T1001" s="509"/>
      <c r="U1001" s="506">
        <v>4</v>
      </c>
      <c r="V1001" s="245"/>
      <c r="W1001" s="254">
        <v>5.940000057220459</v>
      </c>
      <c r="X1001" s="254"/>
      <c r="Y1001" s="254"/>
      <c r="Z1001" s="247" t="s">
        <v>452</v>
      </c>
      <c r="AA1001" s="248"/>
      <c r="AB1001" s="253"/>
      <c r="AC1001" s="517">
        <v>0</v>
      </c>
      <c r="AD1001" s="517"/>
      <c r="AE1001" s="517"/>
      <c r="AF1001" s="507">
        <f>IF(AC1001="","",AC1001*W1001*AE1016)</f>
        <v>0</v>
      </c>
      <c r="AG1001" s="508"/>
      <c r="AH1001" s="508"/>
      <c r="AI1001" s="508"/>
    </row>
    <row r="1002" spans="1:40" s="23" customFormat="1" ht="15.75" customHeight="1" x14ac:dyDescent="0.15">
      <c r="A1002" s="109" t="str">
        <f t="shared" si="142"/>
        <v/>
      </c>
      <c r="B1002" s="99"/>
      <c r="F1002" s="253">
        <v>4</v>
      </c>
      <c r="G1002" s="245"/>
      <c r="H1002" s="254">
        <v>0.6100001335144043</v>
      </c>
      <c r="I1002" s="254"/>
      <c r="J1002" s="254"/>
      <c r="K1002" s="247" t="s">
        <v>452</v>
      </c>
      <c r="L1002" s="248"/>
      <c r="M1002" s="253"/>
      <c r="N1002" s="517">
        <v>12</v>
      </c>
      <c r="O1002" s="517"/>
      <c r="P1002" s="517"/>
      <c r="Q1002" s="507">
        <f>IF(N1002="","",N1002*H1002*AE1016)</f>
        <v>34.494694886477618</v>
      </c>
      <c r="R1002" s="508"/>
      <c r="S1002" s="508"/>
      <c r="T1002" s="509"/>
      <c r="U1002" s="506">
        <v>4</v>
      </c>
      <c r="V1002" s="245"/>
      <c r="W1002" s="254">
        <v>0.6100001335144043</v>
      </c>
      <c r="X1002" s="254"/>
      <c r="Y1002" s="254"/>
      <c r="Z1002" s="247" t="s">
        <v>452</v>
      </c>
      <c r="AA1002" s="248"/>
      <c r="AB1002" s="253"/>
      <c r="AC1002" s="517">
        <v>12</v>
      </c>
      <c r="AD1002" s="517"/>
      <c r="AE1002" s="517"/>
      <c r="AF1002" s="507">
        <f>IF(AC1002="","",AC1002*W1002*AE1016)</f>
        <v>34.494694886477618</v>
      </c>
      <c r="AG1002" s="508"/>
      <c r="AH1002" s="508"/>
      <c r="AI1002" s="508"/>
    </row>
    <row r="1003" spans="1:40" s="23" customFormat="1" ht="15.75" customHeight="1" x14ac:dyDescent="0.15">
      <c r="A1003" s="109" t="str">
        <f t="shared" si="142"/>
        <v/>
      </c>
      <c r="B1003" s="99"/>
      <c r="F1003" s="253">
        <v>5</v>
      </c>
      <c r="G1003" s="245"/>
      <c r="H1003" s="254">
        <v>3.4500000476837158</v>
      </c>
      <c r="I1003" s="254"/>
      <c r="J1003" s="254"/>
      <c r="K1003" s="247" t="s">
        <v>452</v>
      </c>
      <c r="L1003" s="248"/>
      <c r="M1003" s="253"/>
      <c r="N1003" s="517">
        <v>21.2</v>
      </c>
      <c r="O1003" s="517"/>
      <c r="P1003" s="517"/>
      <c r="Q1003" s="507">
        <f>IF(N1003="","",N1003*H1003*AE1016)</f>
        <v>344.6641347890656</v>
      </c>
      <c r="R1003" s="508"/>
      <c r="S1003" s="508"/>
      <c r="T1003" s="509"/>
      <c r="U1003" s="506">
        <v>5</v>
      </c>
      <c r="V1003" s="245"/>
      <c r="W1003" s="254">
        <v>3.4500000476837158</v>
      </c>
      <c r="X1003" s="254"/>
      <c r="Y1003" s="254"/>
      <c r="Z1003" s="247" t="s">
        <v>452</v>
      </c>
      <c r="AA1003" s="248"/>
      <c r="AB1003" s="253"/>
      <c r="AC1003" s="517">
        <v>21.2</v>
      </c>
      <c r="AD1003" s="517"/>
      <c r="AE1003" s="517"/>
      <c r="AF1003" s="507">
        <f>IF(AC1003="","",AC1003*W1003*AE1016)</f>
        <v>344.6641347890656</v>
      </c>
      <c r="AG1003" s="508"/>
      <c r="AH1003" s="508"/>
      <c r="AI1003" s="508"/>
    </row>
    <row r="1004" spans="1:40" s="23" customFormat="1" ht="15.75" customHeight="1" x14ac:dyDescent="0.15">
      <c r="A1004" s="109" t="str">
        <f t="shared" si="142"/>
        <v/>
      </c>
      <c r="B1004" s="99"/>
      <c r="F1004" s="253">
        <v>6</v>
      </c>
      <c r="G1004" s="245"/>
      <c r="H1004" s="254">
        <v>2.3499999046325684</v>
      </c>
      <c r="I1004" s="254"/>
      <c r="J1004" s="254"/>
      <c r="K1004" s="247" t="s">
        <v>452</v>
      </c>
      <c r="L1004" s="248"/>
      <c r="M1004" s="253"/>
      <c r="N1004" s="517">
        <v>34.5</v>
      </c>
      <c r="O1004" s="517"/>
      <c r="P1004" s="517"/>
      <c r="Q1004" s="507">
        <f>IF(N1004="","",N1004*H1004*AE1016)</f>
        <v>382.05692108009777</v>
      </c>
      <c r="R1004" s="508"/>
      <c r="S1004" s="508"/>
      <c r="T1004" s="509"/>
      <c r="U1004" s="506">
        <v>6</v>
      </c>
      <c r="V1004" s="245"/>
      <c r="W1004" s="254">
        <v>2.3499999046325684</v>
      </c>
      <c r="X1004" s="254"/>
      <c r="Y1004" s="254"/>
      <c r="Z1004" s="247" t="s">
        <v>452</v>
      </c>
      <c r="AA1004" s="248"/>
      <c r="AB1004" s="253"/>
      <c r="AC1004" s="517">
        <v>34.5</v>
      </c>
      <c r="AD1004" s="517"/>
      <c r="AE1004" s="517"/>
      <c r="AF1004" s="507">
        <f>IF(AC1004="","",AC1004*W1004*AE1016)</f>
        <v>382.05692108009777</v>
      </c>
      <c r="AG1004" s="508"/>
      <c r="AH1004" s="508"/>
      <c r="AI1004" s="508"/>
    </row>
    <row r="1005" spans="1:40" s="23" customFormat="1" ht="15.75" customHeight="1" x14ac:dyDescent="0.15">
      <c r="A1005" s="109" t="str">
        <f t="shared" si="142"/>
        <v/>
      </c>
      <c r="B1005" s="99"/>
      <c r="F1005" s="253">
        <v>7</v>
      </c>
      <c r="G1005" s="245"/>
      <c r="H1005" s="254">
        <v>8.6000003814697266</v>
      </c>
      <c r="I1005" s="254"/>
      <c r="J1005" s="254"/>
      <c r="K1005" s="247" t="s">
        <v>397</v>
      </c>
      <c r="L1005" s="248"/>
      <c r="M1005" s="253"/>
      <c r="N1005" s="517">
        <v>87</v>
      </c>
      <c r="O1005" s="517"/>
      <c r="P1005" s="517"/>
      <c r="Q1005" s="507">
        <f>IF(N1005="","",N1005*H1005*AE1016)</f>
        <v>3525.8095915179597</v>
      </c>
      <c r="R1005" s="508"/>
      <c r="S1005" s="508"/>
      <c r="T1005" s="509"/>
      <c r="U1005" s="506">
        <v>7</v>
      </c>
      <c r="V1005" s="245"/>
      <c r="W1005" s="254">
        <v>8.6000003814697266</v>
      </c>
      <c r="X1005" s="254"/>
      <c r="Y1005" s="254"/>
      <c r="Z1005" s="247" t="s">
        <v>397</v>
      </c>
      <c r="AA1005" s="248"/>
      <c r="AB1005" s="253"/>
      <c r="AC1005" s="517">
        <v>87</v>
      </c>
      <c r="AD1005" s="517"/>
      <c r="AE1005" s="517"/>
      <c r="AF1005" s="507">
        <f>IF(AC1005="","",AC1005*W1005*AE1016)</f>
        <v>3525.8095915179597</v>
      </c>
      <c r="AG1005" s="508"/>
      <c r="AH1005" s="508"/>
      <c r="AI1005" s="508"/>
    </row>
    <row r="1006" spans="1:40" s="23" customFormat="1" ht="15.75" customHeight="1" x14ac:dyDescent="0.15">
      <c r="A1006" s="109" t="str">
        <f t="shared" si="142"/>
        <v/>
      </c>
      <c r="B1006" s="99"/>
      <c r="F1006" s="253">
        <v>8</v>
      </c>
      <c r="G1006" s="245"/>
      <c r="H1006" s="254">
        <v>2.2000000476837158</v>
      </c>
      <c r="I1006" s="254"/>
      <c r="J1006" s="254"/>
      <c r="K1006" s="247" t="s">
        <v>452</v>
      </c>
      <c r="L1006" s="248"/>
      <c r="M1006" s="253"/>
      <c r="N1006" s="517">
        <v>33.9</v>
      </c>
      <c r="O1006" s="517"/>
      <c r="P1006" s="517"/>
      <c r="Q1006" s="507">
        <f>IF(N1006="","",N1006*H1006*AE1016)</f>
        <v>351.44997777456308</v>
      </c>
      <c r="R1006" s="508"/>
      <c r="S1006" s="508"/>
      <c r="T1006" s="509"/>
      <c r="U1006" s="506">
        <v>8</v>
      </c>
      <c r="V1006" s="245"/>
      <c r="W1006" s="254">
        <v>2.2000000476837158</v>
      </c>
      <c r="X1006" s="254"/>
      <c r="Y1006" s="254"/>
      <c r="Z1006" s="247" t="s">
        <v>452</v>
      </c>
      <c r="AA1006" s="248"/>
      <c r="AB1006" s="253"/>
      <c r="AC1006" s="517">
        <v>33.9</v>
      </c>
      <c r="AD1006" s="517"/>
      <c r="AE1006" s="517"/>
      <c r="AF1006" s="507">
        <f>IF(AC1006="","",AC1006*W1006*AE1016)</f>
        <v>351.44997777456308</v>
      </c>
      <c r="AG1006" s="508"/>
      <c r="AH1006" s="508"/>
      <c r="AI1006" s="508"/>
    </row>
    <row r="1007" spans="1:40" s="23" customFormat="1" ht="15.75" customHeight="1" x14ac:dyDescent="0.15">
      <c r="A1007" s="109" t="str">
        <f t="shared" si="142"/>
        <v/>
      </c>
      <c r="B1007" s="99"/>
      <c r="F1007" s="253">
        <v>9</v>
      </c>
      <c r="G1007" s="245"/>
      <c r="H1007" s="254">
        <v>1.5</v>
      </c>
      <c r="I1007" s="254"/>
      <c r="J1007" s="254"/>
      <c r="K1007" s="247" t="s">
        <v>397</v>
      </c>
      <c r="L1007" s="248"/>
      <c r="M1007" s="253"/>
      <c r="N1007" s="517">
        <v>63</v>
      </c>
      <c r="O1007" s="517"/>
      <c r="P1007" s="517"/>
      <c r="Q1007" s="507">
        <f>IF(N1007="","",N1007*H1007*AE1016)</f>
        <v>445.32075864635317</v>
      </c>
      <c r="R1007" s="508"/>
      <c r="S1007" s="508"/>
      <c r="T1007" s="509"/>
      <c r="U1007" s="506">
        <v>9</v>
      </c>
      <c r="V1007" s="245"/>
      <c r="W1007" s="254">
        <v>1.5</v>
      </c>
      <c r="X1007" s="254"/>
      <c r="Y1007" s="254"/>
      <c r="Z1007" s="247" t="s">
        <v>397</v>
      </c>
      <c r="AA1007" s="248"/>
      <c r="AB1007" s="253"/>
      <c r="AC1007" s="517">
        <v>63</v>
      </c>
      <c r="AD1007" s="517"/>
      <c r="AE1007" s="517"/>
      <c r="AF1007" s="507">
        <f>IF(AC1007="","",AC1007*W1007*AE1016)</f>
        <v>445.32075864635317</v>
      </c>
      <c r="AG1007" s="508"/>
      <c r="AH1007" s="508"/>
      <c r="AI1007" s="508"/>
    </row>
    <row r="1008" spans="1:40" s="23" customFormat="1" ht="15.75" customHeight="1" x14ac:dyDescent="0.15">
      <c r="A1008" s="109" t="str">
        <f t="shared" si="142"/>
        <v/>
      </c>
      <c r="B1008" s="99"/>
      <c r="F1008" s="253">
        <v>10</v>
      </c>
      <c r="G1008" s="245"/>
      <c r="H1008" s="254">
        <v>3.8499999046325684</v>
      </c>
      <c r="I1008" s="254"/>
      <c r="J1008" s="254"/>
      <c r="K1008" s="247" t="s">
        <v>452</v>
      </c>
      <c r="L1008" s="248"/>
      <c r="M1008" s="253"/>
      <c r="N1008" s="517">
        <v>34.4</v>
      </c>
      <c r="O1008" s="517"/>
      <c r="P1008" s="517"/>
      <c r="Q1008" s="507">
        <f>IF(N1008="","",N1008*H1008*AE1016)</f>
        <v>624.10878110249814</v>
      </c>
      <c r="R1008" s="508"/>
      <c r="S1008" s="508"/>
      <c r="T1008" s="509"/>
      <c r="U1008" s="506">
        <v>10</v>
      </c>
      <c r="V1008" s="245"/>
      <c r="W1008" s="254">
        <v>3.8499999046325684</v>
      </c>
      <c r="X1008" s="254"/>
      <c r="Y1008" s="254"/>
      <c r="Z1008" s="247" t="s">
        <v>452</v>
      </c>
      <c r="AA1008" s="248"/>
      <c r="AB1008" s="253"/>
      <c r="AC1008" s="517">
        <v>34.4</v>
      </c>
      <c r="AD1008" s="517"/>
      <c r="AE1008" s="517"/>
      <c r="AF1008" s="507">
        <f>IF(AC1008="","",AC1008*W1008*AE1016)</f>
        <v>624.10878110249814</v>
      </c>
      <c r="AG1008" s="508"/>
      <c r="AH1008" s="508"/>
      <c r="AI1008" s="508"/>
    </row>
    <row r="1009" spans="1:36" s="23" customFormat="1" ht="15.75" customHeight="1" x14ac:dyDescent="0.15">
      <c r="A1009" s="109" t="str">
        <f t="shared" si="142"/>
        <v/>
      </c>
      <c r="B1009" s="99"/>
      <c r="F1009" s="253">
        <v>11</v>
      </c>
      <c r="G1009" s="245"/>
      <c r="H1009" s="254">
        <v>2.4000000953674316</v>
      </c>
      <c r="I1009" s="254"/>
      <c r="J1009" s="254"/>
      <c r="K1009" s="247" t="s">
        <v>397</v>
      </c>
      <c r="L1009" s="248"/>
      <c r="M1009" s="253"/>
      <c r="N1009" s="517">
        <v>84</v>
      </c>
      <c r="O1009" s="517"/>
      <c r="P1009" s="517"/>
      <c r="Q1009" s="507">
        <f>IF(N1009="","",N1009*H1009*AE1016)</f>
        <v>950.01765619586195</v>
      </c>
      <c r="R1009" s="508"/>
      <c r="S1009" s="508"/>
      <c r="T1009" s="509"/>
      <c r="U1009" s="506">
        <v>11</v>
      </c>
      <c r="V1009" s="245"/>
      <c r="W1009" s="254">
        <v>2.4000000953674316</v>
      </c>
      <c r="X1009" s="254"/>
      <c r="Y1009" s="254"/>
      <c r="Z1009" s="247" t="s">
        <v>397</v>
      </c>
      <c r="AA1009" s="248"/>
      <c r="AB1009" s="253"/>
      <c r="AC1009" s="517">
        <v>84</v>
      </c>
      <c r="AD1009" s="517"/>
      <c r="AE1009" s="517"/>
      <c r="AF1009" s="507">
        <f>IF(AC1009="","",AC1009*W1009*AE1016)</f>
        <v>950.01765619586195</v>
      </c>
      <c r="AG1009" s="508"/>
      <c r="AH1009" s="508"/>
      <c r="AI1009" s="508"/>
    </row>
    <row r="1010" spans="1:36" s="23" customFormat="1" ht="15.75" customHeight="1" x14ac:dyDescent="0.15">
      <c r="A1010" s="109" t="str">
        <f t="shared" si="142"/>
        <v/>
      </c>
      <c r="B1010" s="99"/>
      <c r="F1010" s="253">
        <v>12</v>
      </c>
      <c r="G1010" s="245"/>
      <c r="H1010" s="254">
        <v>1.5199999809265137</v>
      </c>
      <c r="I1010" s="254"/>
      <c r="J1010" s="254"/>
      <c r="K1010" s="247" t="s">
        <v>452</v>
      </c>
      <c r="L1010" s="248"/>
      <c r="M1010" s="253"/>
      <c r="N1010" s="517">
        <v>34.4</v>
      </c>
      <c r="O1010" s="517"/>
      <c r="P1010" s="517"/>
      <c r="Q1010" s="507">
        <f>IF(N1010="","",N1010*H1010*AE1016)</f>
        <v>246.40139191442461</v>
      </c>
      <c r="R1010" s="508"/>
      <c r="S1010" s="508"/>
      <c r="T1010" s="509"/>
      <c r="U1010" s="506">
        <v>12</v>
      </c>
      <c r="V1010" s="245"/>
      <c r="W1010" s="254">
        <v>2.2699999809265137</v>
      </c>
      <c r="X1010" s="254"/>
      <c r="Y1010" s="254"/>
      <c r="Z1010" s="247" t="s">
        <v>452</v>
      </c>
      <c r="AA1010" s="248"/>
      <c r="AB1010" s="253"/>
      <c r="AC1010" s="517">
        <v>34.4</v>
      </c>
      <c r="AD1010" s="517"/>
      <c r="AE1010" s="517"/>
      <c r="AF1010" s="507">
        <f>IF(AC1010="","",AC1010*W1010*AE1016)</f>
        <v>367.98102760834962</v>
      </c>
      <c r="AG1010" s="508"/>
      <c r="AH1010" s="508"/>
      <c r="AI1010" s="508"/>
    </row>
    <row r="1011" spans="1:36" s="23" customFormat="1" ht="15.75" customHeight="1" x14ac:dyDescent="0.15">
      <c r="A1011" s="109" t="str">
        <f t="shared" si="142"/>
        <v/>
      </c>
      <c r="B1011" s="99"/>
      <c r="F1011" s="253">
        <v>12</v>
      </c>
      <c r="G1011" s="245"/>
      <c r="H1011" s="254">
        <v>0.75</v>
      </c>
      <c r="I1011" s="254"/>
      <c r="J1011" s="254"/>
      <c r="K1011" s="247" t="s">
        <v>452</v>
      </c>
      <c r="L1011" s="248"/>
      <c r="M1011" s="253"/>
      <c r="N1011" s="517">
        <v>0</v>
      </c>
      <c r="O1011" s="517"/>
      <c r="P1011" s="517"/>
      <c r="Q1011" s="507">
        <f>IF(N1011="","",N1011*H1011*AE1016)</f>
        <v>0</v>
      </c>
      <c r="R1011" s="508"/>
      <c r="S1011" s="508"/>
      <c r="T1011" s="509"/>
      <c r="U1011" s="506"/>
      <c r="V1011" s="245"/>
      <c r="W1011" s="254"/>
      <c r="X1011" s="254"/>
      <c r="Y1011" s="254"/>
      <c r="Z1011" s="247"/>
      <c r="AA1011" s="248"/>
      <c r="AB1011" s="253"/>
      <c r="AC1011" s="517"/>
      <c r="AD1011" s="517"/>
      <c r="AE1011" s="517"/>
      <c r="AF1011" s="507" t="str">
        <f>IF(AC1011="","",AC1011*W1011*AE1016)</f>
        <v/>
      </c>
      <c r="AG1011" s="508"/>
      <c r="AH1011" s="508"/>
      <c r="AI1011" s="508"/>
    </row>
    <row r="1012" spans="1:36" s="23" customFormat="1" ht="15.75" customHeight="1" x14ac:dyDescent="0.15">
      <c r="A1012" s="109" t="str">
        <f t="shared" si="142"/>
        <v>×</v>
      </c>
      <c r="B1012" s="99"/>
      <c r="F1012" s="253"/>
      <c r="G1012" s="245"/>
      <c r="H1012" s="254"/>
      <c r="I1012" s="254"/>
      <c r="J1012" s="254"/>
      <c r="K1012" s="247"/>
      <c r="L1012" s="248"/>
      <c r="M1012" s="253"/>
      <c r="N1012" s="517"/>
      <c r="O1012" s="517"/>
      <c r="P1012" s="517"/>
      <c r="Q1012" s="507" t="str">
        <f>IF(N1012="","",N1012*H1012*AE1016)</f>
        <v/>
      </c>
      <c r="R1012" s="508"/>
      <c r="S1012" s="508"/>
      <c r="T1012" s="509"/>
      <c r="U1012" s="506"/>
      <c r="V1012" s="245"/>
      <c r="W1012" s="254"/>
      <c r="X1012" s="254"/>
      <c r="Y1012" s="254"/>
      <c r="Z1012" s="247"/>
      <c r="AA1012" s="248"/>
      <c r="AB1012" s="253"/>
      <c r="AC1012" s="517"/>
      <c r="AD1012" s="517"/>
      <c r="AE1012" s="517"/>
      <c r="AF1012" s="507" t="str">
        <f>IF(AC1012="","",AC1012*W1012*AE1016)</f>
        <v/>
      </c>
      <c r="AG1012" s="508"/>
      <c r="AH1012" s="508"/>
      <c r="AI1012" s="508"/>
    </row>
    <row r="1013" spans="1:36" s="23" customFormat="1" ht="15.75" customHeight="1" x14ac:dyDescent="0.15">
      <c r="A1013" s="109" t="str">
        <f t="shared" si="142"/>
        <v>×</v>
      </c>
      <c r="B1013" s="99"/>
      <c r="F1013" s="253"/>
      <c r="G1013" s="245"/>
      <c r="H1013" s="254"/>
      <c r="I1013" s="254"/>
      <c r="J1013" s="254"/>
      <c r="K1013" s="247"/>
      <c r="L1013" s="248"/>
      <c r="M1013" s="253"/>
      <c r="N1013" s="517"/>
      <c r="O1013" s="517"/>
      <c r="P1013" s="517"/>
      <c r="Q1013" s="507" t="str">
        <f>IF(N1013="","",N1013*H1013*AE1016)</f>
        <v/>
      </c>
      <c r="R1013" s="508"/>
      <c r="S1013" s="508"/>
      <c r="T1013" s="509"/>
      <c r="U1013" s="506"/>
      <c r="V1013" s="245"/>
      <c r="W1013" s="254"/>
      <c r="X1013" s="254"/>
      <c r="Y1013" s="254"/>
      <c r="Z1013" s="247"/>
      <c r="AA1013" s="248"/>
      <c r="AB1013" s="253"/>
      <c r="AC1013" s="517"/>
      <c r="AD1013" s="517"/>
      <c r="AE1013" s="517"/>
      <c r="AF1013" s="507" t="str">
        <f>IF(AC1013="","",AC1013*W1013*AE1016)</f>
        <v/>
      </c>
      <c r="AG1013" s="508"/>
      <c r="AH1013" s="508"/>
      <c r="AI1013" s="508"/>
    </row>
    <row r="1014" spans="1:36" s="23" customFormat="1" ht="15.75" customHeight="1" x14ac:dyDescent="0.15">
      <c r="A1014" s="109" t="str">
        <f t="shared" si="142"/>
        <v>×</v>
      </c>
      <c r="B1014" s="99"/>
      <c r="F1014" s="253"/>
      <c r="G1014" s="245"/>
      <c r="H1014" s="254"/>
      <c r="I1014" s="254"/>
      <c r="J1014" s="254"/>
      <c r="K1014" s="247"/>
      <c r="L1014" s="248"/>
      <c r="M1014" s="253"/>
      <c r="N1014" s="517"/>
      <c r="O1014" s="517"/>
      <c r="P1014" s="517"/>
      <c r="Q1014" s="507" t="str">
        <f>IF(N1014="","",N1014*H1014*AE1016)</f>
        <v/>
      </c>
      <c r="R1014" s="508"/>
      <c r="S1014" s="508"/>
      <c r="T1014" s="509"/>
      <c r="U1014" s="506"/>
      <c r="V1014" s="245"/>
      <c r="W1014" s="254"/>
      <c r="X1014" s="254"/>
      <c r="Y1014" s="254"/>
      <c r="Z1014" s="247"/>
      <c r="AA1014" s="248"/>
      <c r="AB1014" s="253"/>
      <c r="AC1014" s="517"/>
      <c r="AD1014" s="517"/>
      <c r="AE1014" s="517"/>
      <c r="AF1014" s="507" t="str">
        <f>IF(AC1014="","",AC1014*W1014*AE1016)</f>
        <v/>
      </c>
      <c r="AG1014" s="508"/>
      <c r="AH1014" s="508"/>
      <c r="AI1014" s="508"/>
    </row>
    <row r="1015" spans="1:36" s="23" customFormat="1" ht="15.75" customHeight="1" x14ac:dyDescent="0.15">
      <c r="A1015" s="22"/>
      <c r="B1015" s="99"/>
      <c r="F1015" s="332" t="s">
        <v>451</v>
      </c>
      <c r="G1015" s="333"/>
      <c r="H1015" s="586">
        <f>ROUND(SUM(Q999:T1014),1)</f>
        <v>6904.3</v>
      </c>
      <c r="I1015" s="587"/>
      <c r="J1015" s="587"/>
      <c r="K1015" s="587"/>
      <c r="L1015" s="587"/>
      <c r="M1015" s="587"/>
      <c r="N1015" s="587"/>
      <c r="O1015" s="587"/>
      <c r="P1015" s="587"/>
      <c r="Q1015" s="587"/>
      <c r="R1015" s="587"/>
      <c r="S1015" s="587"/>
      <c r="T1015" s="588"/>
      <c r="U1015" s="589" t="s">
        <v>451</v>
      </c>
      <c r="V1015" s="333"/>
      <c r="W1015" s="586">
        <f>ROUND(SUM(AF999:AI1014),1)</f>
        <v>7025.9</v>
      </c>
      <c r="X1015" s="587"/>
      <c r="Y1015" s="587"/>
      <c r="Z1015" s="587"/>
      <c r="AA1015" s="587"/>
      <c r="AB1015" s="587"/>
      <c r="AC1015" s="587"/>
      <c r="AD1015" s="587"/>
      <c r="AE1015" s="587"/>
      <c r="AF1015" s="587"/>
      <c r="AG1015" s="587"/>
      <c r="AH1015" s="587"/>
      <c r="AI1015" s="587"/>
    </row>
    <row r="1016" spans="1:36" s="23" customFormat="1" ht="15.75" customHeight="1" x14ac:dyDescent="0.15">
      <c r="F1016" s="30"/>
      <c r="G1016" s="30"/>
      <c r="H1016" s="30"/>
      <c r="I1016" s="30"/>
      <c r="J1016" s="30"/>
      <c r="K1016" s="30"/>
      <c r="L1016" s="30"/>
      <c r="M1016" s="30"/>
      <c r="N1016" s="30"/>
      <c r="O1016" s="30"/>
      <c r="P1016" s="30"/>
      <c r="AB1016" s="38" t="s">
        <v>119</v>
      </c>
      <c r="AC1016" s="23" t="s">
        <v>419</v>
      </c>
      <c r="AD1016" s="22" t="s">
        <v>25</v>
      </c>
      <c r="AE1016" s="295">
        <f>AE992</f>
        <v>4.7123889803846897</v>
      </c>
      <c r="AF1016" s="295"/>
      <c r="AG1016" s="295"/>
      <c r="AH1016" s="29" t="s">
        <v>420</v>
      </c>
      <c r="AI1016" s="22" t="s">
        <v>149</v>
      </c>
    </row>
    <row r="1017" spans="1:36" s="23" customFormat="1" ht="15.75" customHeight="1" x14ac:dyDescent="0.15">
      <c r="A1017" s="116" t="str">
        <f t="shared" ref="A1017:A1022" si="143">IF(液状化L1の有無="","","×")</f>
        <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customHeight="1" x14ac:dyDescent="0.15">
      <c r="A1018" s="116" t="str">
        <f t="shared" si="143"/>
        <v/>
      </c>
    </row>
    <row r="1019" spans="1:36" s="23" customFormat="1" ht="15.75" customHeight="1" x14ac:dyDescent="0.15">
      <c r="A1019" s="116" t="str">
        <f t="shared" si="143"/>
        <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customHeight="1" x14ac:dyDescent="0.15">
      <c r="A1020" s="116" t="str">
        <f t="shared" si="143"/>
        <v/>
      </c>
      <c r="B1020" s="99"/>
      <c r="F1020" s="514" t="s">
        <v>417</v>
      </c>
      <c r="G1020" s="361"/>
      <c r="H1020" s="361"/>
      <c r="I1020" s="361"/>
      <c r="J1020" s="361"/>
      <c r="K1020" s="361"/>
      <c r="L1020" s="361"/>
      <c r="M1020" s="361"/>
      <c r="N1020" s="361"/>
      <c r="O1020" s="361"/>
      <c r="P1020" s="361"/>
      <c r="Q1020" s="361"/>
      <c r="R1020" s="361"/>
      <c r="S1020" s="361"/>
      <c r="T1020" s="515"/>
      <c r="U1020" s="486" t="s">
        <v>418</v>
      </c>
      <c r="V1020" s="239"/>
      <c r="W1020" s="239"/>
      <c r="X1020" s="239"/>
      <c r="Y1020" s="239"/>
      <c r="Z1020" s="239"/>
      <c r="AA1020" s="239"/>
      <c r="AB1020" s="239"/>
      <c r="AC1020" s="239"/>
      <c r="AD1020" s="239"/>
      <c r="AE1020" s="239"/>
      <c r="AF1020" s="239"/>
      <c r="AG1020" s="239"/>
      <c r="AH1020" s="239"/>
      <c r="AI1020" s="290"/>
    </row>
    <row r="1021" spans="1:36" s="23" customFormat="1" ht="15.75" customHeight="1" x14ac:dyDescent="0.15">
      <c r="A1021" s="116" t="str">
        <f t="shared" si="143"/>
        <v/>
      </c>
      <c r="B1021" s="99"/>
      <c r="F1021" s="350" t="s">
        <v>74</v>
      </c>
      <c r="G1021" s="275"/>
      <c r="H1021" s="351" t="s">
        <v>181</v>
      </c>
      <c r="I1021" s="352"/>
      <c r="J1021" s="352"/>
      <c r="K1021" s="480" t="s">
        <v>224</v>
      </c>
      <c r="L1021" s="389"/>
      <c r="M1021" s="390"/>
      <c r="N1021" s="480" t="s">
        <v>450</v>
      </c>
      <c r="O1021" s="389"/>
      <c r="P1021" s="390"/>
      <c r="Q1021" s="480" t="s">
        <v>227</v>
      </c>
      <c r="R1021" s="389"/>
      <c r="S1021" s="389"/>
      <c r="T1021" s="518"/>
      <c r="U1021" s="478" t="s">
        <v>74</v>
      </c>
      <c r="V1021" s="315"/>
      <c r="W1021" s="510" t="s">
        <v>181</v>
      </c>
      <c r="X1021" s="362"/>
      <c r="Y1021" s="362"/>
      <c r="Z1021" s="511" t="s">
        <v>224</v>
      </c>
      <c r="AA1021" s="512"/>
      <c r="AB1021" s="513"/>
      <c r="AC1021" s="511" t="s">
        <v>450</v>
      </c>
      <c r="AD1021" s="512"/>
      <c r="AE1021" s="513"/>
      <c r="AF1021" s="511" t="s">
        <v>227</v>
      </c>
      <c r="AG1021" s="512"/>
      <c r="AH1021" s="512"/>
      <c r="AI1021" s="512"/>
    </row>
    <row r="1022" spans="1:36" s="23" customFormat="1" ht="15.75" customHeight="1" x14ac:dyDescent="0.15">
      <c r="A1022" s="116" t="str">
        <f t="shared" si="143"/>
        <v/>
      </c>
      <c r="B1022" s="99"/>
      <c r="F1022" s="270"/>
      <c r="G1022" s="271"/>
      <c r="H1022" s="273"/>
      <c r="I1022" s="273"/>
      <c r="J1022" s="273"/>
      <c r="K1022" s="277"/>
      <c r="L1022" s="392"/>
      <c r="M1022" s="350"/>
      <c r="N1022" s="277"/>
      <c r="O1022" s="392"/>
      <c r="P1022" s="350"/>
      <c r="Q1022" s="277"/>
      <c r="R1022" s="392"/>
      <c r="S1022" s="392"/>
      <c r="T1022" s="519"/>
      <c r="U1022" s="516"/>
      <c r="V1022" s="271"/>
      <c r="W1022" s="273"/>
      <c r="X1022" s="273"/>
      <c r="Y1022" s="273"/>
      <c r="Z1022" s="277"/>
      <c r="AA1022" s="392"/>
      <c r="AB1022" s="350"/>
      <c r="AC1022" s="277"/>
      <c r="AD1022" s="392"/>
      <c r="AE1022" s="350"/>
      <c r="AF1022" s="277"/>
      <c r="AG1022" s="392"/>
      <c r="AH1022" s="392"/>
      <c r="AI1022" s="392"/>
    </row>
    <row r="1023" spans="1:36" s="23" customFormat="1" ht="15.75" customHeight="1" x14ac:dyDescent="0.15">
      <c r="A1023" s="116" t="str">
        <f t="shared" ref="A1023:A1038" si="144">IF(液状化L1の有無="",IF(LEN(F1023)+LEN(U1023)=0,"×",""),"×")</f>
        <v/>
      </c>
      <c r="B1023" s="99"/>
      <c r="F1023" s="278">
        <v>2</v>
      </c>
      <c r="G1023" s="244"/>
      <c r="H1023" s="279">
        <v>0.33000001311302185</v>
      </c>
      <c r="I1023" s="279"/>
      <c r="J1023" s="279"/>
      <c r="K1023" s="489" t="s">
        <v>397</v>
      </c>
      <c r="L1023" s="490"/>
      <c r="M1023" s="278"/>
      <c r="N1023" s="491">
        <v>0</v>
      </c>
      <c r="O1023" s="491"/>
      <c r="P1023" s="491"/>
      <c r="Q1023" s="492">
        <f>IF(N1023="","",N1023*H1023*AE1040)</f>
        <v>0</v>
      </c>
      <c r="R1023" s="493"/>
      <c r="S1023" s="493"/>
      <c r="T1023" s="520"/>
      <c r="U1023" s="505">
        <v>2</v>
      </c>
      <c r="V1023" s="244"/>
      <c r="W1023" s="279">
        <v>0.33000001311302185</v>
      </c>
      <c r="X1023" s="279"/>
      <c r="Y1023" s="279"/>
      <c r="Z1023" s="489" t="s">
        <v>397</v>
      </c>
      <c r="AA1023" s="490"/>
      <c r="AB1023" s="278"/>
      <c r="AC1023" s="491">
        <v>0</v>
      </c>
      <c r="AD1023" s="491"/>
      <c r="AE1023" s="491"/>
      <c r="AF1023" s="492">
        <f>IF(AC1023="","",AC1023*W1023*AE1040)</f>
        <v>0</v>
      </c>
      <c r="AG1023" s="493"/>
      <c r="AH1023" s="493"/>
      <c r="AI1023" s="493"/>
    </row>
    <row r="1024" spans="1:36" s="23" customFormat="1" ht="15.75" customHeight="1" x14ac:dyDescent="0.15">
      <c r="A1024" s="116" t="str">
        <f t="shared" si="144"/>
        <v/>
      </c>
      <c r="B1024" s="99"/>
      <c r="F1024" s="253">
        <v>3</v>
      </c>
      <c r="G1024" s="245"/>
      <c r="H1024" s="254">
        <v>1.5</v>
      </c>
      <c r="I1024" s="254"/>
      <c r="J1024" s="254"/>
      <c r="K1024" s="247" t="s">
        <v>452</v>
      </c>
      <c r="L1024" s="248"/>
      <c r="M1024" s="253"/>
      <c r="N1024" s="517">
        <v>0</v>
      </c>
      <c r="O1024" s="517"/>
      <c r="P1024" s="517"/>
      <c r="Q1024" s="507">
        <f>IF(N1024="","",N1024*H1024*AE1040)</f>
        <v>0</v>
      </c>
      <c r="R1024" s="508"/>
      <c r="S1024" s="508"/>
      <c r="T1024" s="509"/>
      <c r="U1024" s="506">
        <v>3</v>
      </c>
      <c r="V1024" s="245"/>
      <c r="W1024" s="254">
        <v>1.5</v>
      </c>
      <c r="X1024" s="254"/>
      <c r="Y1024" s="254"/>
      <c r="Z1024" s="247" t="s">
        <v>452</v>
      </c>
      <c r="AA1024" s="248"/>
      <c r="AB1024" s="253"/>
      <c r="AC1024" s="517">
        <v>0</v>
      </c>
      <c r="AD1024" s="517"/>
      <c r="AE1024" s="517"/>
      <c r="AF1024" s="507">
        <f>IF(AC1024="","",AC1024*W1024*AE1040)</f>
        <v>0</v>
      </c>
      <c r="AG1024" s="508"/>
      <c r="AH1024" s="508"/>
      <c r="AI1024" s="508"/>
    </row>
    <row r="1025" spans="1:35" s="23" customFormat="1" ht="15.75" customHeight="1" x14ac:dyDescent="0.15">
      <c r="A1025" s="116" t="str">
        <f t="shared" si="144"/>
        <v/>
      </c>
      <c r="B1025" s="99"/>
      <c r="F1025" s="253">
        <v>4</v>
      </c>
      <c r="G1025" s="245"/>
      <c r="H1025" s="254">
        <v>5.940000057220459</v>
      </c>
      <c r="I1025" s="254"/>
      <c r="J1025" s="254"/>
      <c r="K1025" s="247" t="s">
        <v>452</v>
      </c>
      <c r="L1025" s="248"/>
      <c r="M1025" s="253"/>
      <c r="N1025" s="517">
        <v>0</v>
      </c>
      <c r="O1025" s="517"/>
      <c r="P1025" s="517"/>
      <c r="Q1025" s="507">
        <f>IF(N1025="","",N1025*H1025*AE1040)</f>
        <v>0</v>
      </c>
      <c r="R1025" s="508"/>
      <c r="S1025" s="508"/>
      <c r="T1025" s="509"/>
      <c r="U1025" s="506">
        <v>4</v>
      </c>
      <c r="V1025" s="245"/>
      <c r="W1025" s="254">
        <v>5.940000057220459</v>
      </c>
      <c r="X1025" s="254"/>
      <c r="Y1025" s="254"/>
      <c r="Z1025" s="247" t="s">
        <v>452</v>
      </c>
      <c r="AA1025" s="248"/>
      <c r="AB1025" s="253"/>
      <c r="AC1025" s="517">
        <v>0</v>
      </c>
      <c r="AD1025" s="517"/>
      <c r="AE1025" s="517"/>
      <c r="AF1025" s="507">
        <f>IF(AC1025="","",AC1025*W1025*AE1040)</f>
        <v>0</v>
      </c>
      <c r="AG1025" s="508"/>
      <c r="AH1025" s="508"/>
      <c r="AI1025" s="508"/>
    </row>
    <row r="1026" spans="1:35" s="23" customFormat="1" ht="15.75" customHeight="1" x14ac:dyDescent="0.15">
      <c r="A1026" s="116" t="str">
        <f t="shared" si="144"/>
        <v/>
      </c>
      <c r="B1026" s="99"/>
      <c r="F1026" s="253">
        <v>4</v>
      </c>
      <c r="G1026" s="245"/>
      <c r="H1026" s="254">
        <v>0.6100001335144043</v>
      </c>
      <c r="I1026" s="254"/>
      <c r="J1026" s="254"/>
      <c r="K1026" s="247" t="s">
        <v>452</v>
      </c>
      <c r="L1026" s="248"/>
      <c r="M1026" s="253"/>
      <c r="N1026" s="517">
        <v>12</v>
      </c>
      <c r="O1026" s="517"/>
      <c r="P1026" s="517"/>
      <c r="Q1026" s="507">
        <f>IF(N1026="","",N1026*H1026*AE1040)</f>
        <v>34.494694886477618</v>
      </c>
      <c r="R1026" s="508"/>
      <c r="S1026" s="508"/>
      <c r="T1026" s="509"/>
      <c r="U1026" s="506">
        <v>4</v>
      </c>
      <c r="V1026" s="245"/>
      <c r="W1026" s="254">
        <v>0.6100001335144043</v>
      </c>
      <c r="X1026" s="254"/>
      <c r="Y1026" s="254"/>
      <c r="Z1026" s="247" t="s">
        <v>452</v>
      </c>
      <c r="AA1026" s="248"/>
      <c r="AB1026" s="253"/>
      <c r="AC1026" s="517">
        <v>12</v>
      </c>
      <c r="AD1026" s="517"/>
      <c r="AE1026" s="517"/>
      <c r="AF1026" s="507">
        <f>IF(AC1026="","",AC1026*W1026*AE1040)</f>
        <v>34.494694886477618</v>
      </c>
      <c r="AG1026" s="508"/>
      <c r="AH1026" s="508"/>
      <c r="AI1026" s="508"/>
    </row>
    <row r="1027" spans="1:35" s="23" customFormat="1" ht="15.75" customHeight="1" x14ac:dyDescent="0.15">
      <c r="A1027" s="116" t="str">
        <f t="shared" si="144"/>
        <v/>
      </c>
      <c r="B1027" s="99"/>
      <c r="F1027" s="253">
        <v>5</v>
      </c>
      <c r="G1027" s="245"/>
      <c r="H1027" s="254">
        <v>3.4500000476837158</v>
      </c>
      <c r="I1027" s="254"/>
      <c r="J1027" s="254"/>
      <c r="K1027" s="247" t="s">
        <v>452</v>
      </c>
      <c r="L1027" s="248"/>
      <c r="M1027" s="253"/>
      <c r="N1027" s="517">
        <v>21.2</v>
      </c>
      <c r="O1027" s="517"/>
      <c r="P1027" s="517"/>
      <c r="Q1027" s="507">
        <f>IF(N1027="","",N1027*H1027*AE1040)</f>
        <v>344.6641347890656</v>
      </c>
      <c r="R1027" s="508"/>
      <c r="S1027" s="508"/>
      <c r="T1027" s="509"/>
      <c r="U1027" s="506">
        <v>5</v>
      </c>
      <c r="V1027" s="245"/>
      <c r="W1027" s="254">
        <v>3.4500000476837158</v>
      </c>
      <c r="X1027" s="254"/>
      <c r="Y1027" s="254"/>
      <c r="Z1027" s="247" t="s">
        <v>452</v>
      </c>
      <c r="AA1027" s="248"/>
      <c r="AB1027" s="253"/>
      <c r="AC1027" s="517">
        <v>21.2</v>
      </c>
      <c r="AD1027" s="517"/>
      <c r="AE1027" s="517"/>
      <c r="AF1027" s="507">
        <f>IF(AC1027="","",AC1027*W1027*AE1040)</f>
        <v>344.6641347890656</v>
      </c>
      <c r="AG1027" s="508"/>
      <c r="AH1027" s="508"/>
      <c r="AI1027" s="508"/>
    </row>
    <row r="1028" spans="1:35" s="23" customFormat="1" ht="15.75" customHeight="1" x14ac:dyDescent="0.15">
      <c r="A1028" s="116" t="str">
        <f t="shared" si="144"/>
        <v/>
      </c>
      <c r="B1028" s="99"/>
      <c r="F1028" s="253">
        <v>6</v>
      </c>
      <c r="G1028" s="245"/>
      <c r="H1028" s="254">
        <v>2.3499999046325684</v>
      </c>
      <c r="I1028" s="254"/>
      <c r="J1028" s="254"/>
      <c r="K1028" s="247" t="s">
        <v>452</v>
      </c>
      <c r="L1028" s="248"/>
      <c r="M1028" s="253"/>
      <c r="N1028" s="517">
        <v>34.5</v>
      </c>
      <c r="O1028" s="517"/>
      <c r="P1028" s="517"/>
      <c r="Q1028" s="507">
        <f>IF(N1028="","",N1028*H1028*AE1040)</f>
        <v>382.05692108009777</v>
      </c>
      <c r="R1028" s="508"/>
      <c r="S1028" s="508"/>
      <c r="T1028" s="509"/>
      <c r="U1028" s="506">
        <v>6</v>
      </c>
      <c r="V1028" s="245"/>
      <c r="W1028" s="254">
        <v>2.3499999046325684</v>
      </c>
      <c r="X1028" s="254"/>
      <c r="Y1028" s="254"/>
      <c r="Z1028" s="247" t="s">
        <v>452</v>
      </c>
      <c r="AA1028" s="248"/>
      <c r="AB1028" s="253"/>
      <c r="AC1028" s="517">
        <v>34.5</v>
      </c>
      <c r="AD1028" s="517"/>
      <c r="AE1028" s="517"/>
      <c r="AF1028" s="507">
        <f>IF(AC1028="","",AC1028*W1028*AE1040)</f>
        <v>382.05692108009777</v>
      </c>
      <c r="AG1028" s="508"/>
      <c r="AH1028" s="508"/>
      <c r="AI1028" s="508"/>
    </row>
    <row r="1029" spans="1:35" s="23" customFormat="1" ht="15.75" customHeight="1" x14ac:dyDescent="0.15">
      <c r="A1029" s="116" t="str">
        <f t="shared" si="144"/>
        <v/>
      </c>
      <c r="B1029" s="99"/>
      <c r="F1029" s="253">
        <v>7</v>
      </c>
      <c r="G1029" s="245"/>
      <c r="H1029" s="254">
        <v>8.6000003814697266</v>
      </c>
      <c r="I1029" s="254"/>
      <c r="J1029" s="254"/>
      <c r="K1029" s="247" t="s">
        <v>397</v>
      </c>
      <c r="L1029" s="248"/>
      <c r="M1029" s="253"/>
      <c r="N1029" s="517">
        <v>62.7</v>
      </c>
      <c r="O1029" s="517"/>
      <c r="P1029" s="517"/>
      <c r="Q1029" s="507">
        <f>IF(N1029="","",N1029*H1029*AE1040)</f>
        <v>2541.0144987146678</v>
      </c>
      <c r="R1029" s="508"/>
      <c r="S1029" s="508"/>
      <c r="T1029" s="509"/>
      <c r="U1029" s="506">
        <v>7</v>
      </c>
      <c r="V1029" s="245"/>
      <c r="W1029" s="254">
        <v>8.6000003814697266</v>
      </c>
      <c r="X1029" s="254"/>
      <c r="Y1029" s="254"/>
      <c r="Z1029" s="247" t="s">
        <v>397</v>
      </c>
      <c r="AA1029" s="248"/>
      <c r="AB1029" s="253"/>
      <c r="AC1029" s="517">
        <v>62.7</v>
      </c>
      <c r="AD1029" s="517"/>
      <c r="AE1029" s="517"/>
      <c r="AF1029" s="507">
        <f>IF(AC1029="","",AC1029*W1029*AE1040)</f>
        <v>2541.0144987146678</v>
      </c>
      <c r="AG1029" s="508"/>
      <c r="AH1029" s="508"/>
      <c r="AI1029" s="508"/>
    </row>
    <row r="1030" spans="1:35" s="23" customFormat="1" ht="15.75" customHeight="1" x14ac:dyDescent="0.15">
      <c r="A1030" s="116" t="str">
        <f t="shared" si="144"/>
        <v/>
      </c>
      <c r="B1030" s="99"/>
      <c r="F1030" s="253">
        <v>8</v>
      </c>
      <c r="G1030" s="245"/>
      <c r="H1030" s="254">
        <v>2.2000000476837158</v>
      </c>
      <c r="I1030" s="254"/>
      <c r="J1030" s="254"/>
      <c r="K1030" s="247" t="s">
        <v>452</v>
      </c>
      <c r="L1030" s="248"/>
      <c r="M1030" s="253"/>
      <c r="N1030" s="517">
        <v>33.9</v>
      </c>
      <c r="O1030" s="517"/>
      <c r="P1030" s="517"/>
      <c r="Q1030" s="507">
        <f>IF(N1030="","",N1030*H1030*AE1040)</f>
        <v>351.44997777456308</v>
      </c>
      <c r="R1030" s="508"/>
      <c r="S1030" s="508"/>
      <c r="T1030" s="509"/>
      <c r="U1030" s="506">
        <v>8</v>
      </c>
      <c r="V1030" s="245"/>
      <c r="W1030" s="254">
        <v>2.2000000476837158</v>
      </c>
      <c r="X1030" s="254"/>
      <c r="Y1030" s="254"/>
      <c r="Z1030" s="247" t="s">
        <v>452</v>
      </c>
      <c r="AA1030" s="248"/>
      <c r="AB1030" s="253"/>
      <c r="AC1030" s="517">
        <v>33.9</v>
      </c>
      <c r="AD1030" s="517"/>
      <c r="AE1030" s="517"/>
      <c r="AF1030" s="507">
        <f>IF(AC1030="","",AC1030*W1030*AE1040)</f>
        <v>351.44997777456308</v>
      </c>
      <c r="AG1030" s="508"/>
      <c r="AH1030" s="508"/>
      <c r="AI1030" s="508"/>
    </row>
    <row r="1031" spans="1:35" s="23" customFormat="1" ht="15.75" customHeight="1" x14ac:dyDescent="0.15">
      <c r="A1031" s="116" t="str">
        <f t="shared" si="144"/>
        <v/>
      </c>
      <c r="B1031" s="99"/>
      <c r="F1031" s="253">
        <v>9</v>
      </c>
      <c r="G1031" s="245"/>
      <c r="H1031" s="254">
        <v>1.5</v>
      </c>
      <c r="I1031" s="254"/>
      <c r="J1031" s="254"/>
      <c r="K1031" s="247" t="s">
        <v>397</v>
      </c>
      <c r="L1031" s="248"/>
      <c r="M1031" s="253"/>
      <c r="N1031" s="517">
        <v>63</v>
      </c>
      <c r="O1031" s="517"/>
      <c r="P1031" s="517"/>
      <c r="Q1031" s="507">
        <f>IF(N1031="","",N1031*H1031*AE1040)</f>
        <v>445.32075864635317</v>
      </c>
      <c r="R1031" s="508"/>
      <c r="S1031" s="508"/>
      <c r="T1031" s="509"/>
      <c r="U1031" s="506">
        <v>9</v>
      </c>
      <c r="V1031" s="245"/>
      <c r="W1031" s="254">
        <v>1.5</v>
      </c>
      <c r="X1031" s="254"/>
      <c r="Y1031" s="254"/>
      <c r="Z1031" s="247" t="s">
        <v>397</v>
      </c>
      <c r="AA1031" s="248"/>
      <c r="AB1031" s="253"/>
      <c r="AC1031" s="517">
        <v>63</v>
      </c>
      <c r="AD1031" s="517"/>
      <c r="AE1031" s="517"/>
      <c r="AF1031" s="507">
        <f>IF(AC1031="","",AC1031*W1031*AE1040)</f>
        <v>445.32075864635317</v>
      </c>
      <c r="AG1031" s="508"/>
      <c r="AH1031" s="508"/>
      <c r="AI1031" s="508"/>
    </row>
    <row r="1032" spans="1:35" s="23" customFormat="1" ht="15.75" customHeight="1" x14ac:dyDescent="0.15">
      <c r="A1032" s="116" t="str">
        <f t="shared" si="144"/>
        <v/>
      </c>
      <c r="B1032" s="99"/>
      <c r="F1032" s="253">
        <v>10</v>
      </c>
      <c r="G1032" s="245"/>
      <c r="H1032" s="254">
        <v>3.8499999046325684</v>
      </c>
      <c r="I1032" s="254"/>
      <c r="J1032" s="254"/>
      <c r="K1032" s="247" t="s">
        <v>452</v>
      </c>
      <c r="L1032" s="248"/>
      <c r="M1032" s="253"/>
      <c r="N1032" s="517">
        <v>34.4</v>
      </c>
      <c r="O1032" s="517"/>
      <c r="P1032" s="517"/>
      <c r="Q1032" s="507">
        <f>IF(N1032="","",N1032*H1032*AE1040)</f>
        <v>624.10878110249814</v>
      </c>
      <c r="R1032" s="508"/>
      <c r="S1032" s="508"/>
      <c r="T1032" s="509"/>
      <c r="U1032" s="506">
        <v>10</v>
      </c>
      <c r="V1032" s="245"/>
      <c r="W1032" s="254">
        <v>3.8499999046325684</v>
      </c>
      <c r="X1032" s="254"/>
      <c r="Y1032" s="254"/>
      <c r="Z1032" s="247" t="s">
        <v>452</v>
      </c>
      <c r="AA1032" s="248"/>
      <c r="AB1032" s="253"/>
      <c r="AC1032" s="517">
        <v>34.4</v>
      </c>
      <c r="AD1032" s="517"/>
      <c r="AE1032" s="517"/>
      <c r="AF1032" s="507">
        <f>IF(AC1032="","",AC1032*W1032*AE1040)</f>
        <v>624.10878110249814</v>
      </c>
      <c r="AG1032" s="508"/>
      <c r="AH1032" s="508"/>
      <c r="AI1032" s="508"/>
    </row>
    <row r="1033" spans="1:35" s="23" customFormat="1" ht="15.75" customHeight="1" x14ac:dyDescent="0.15">
      <c r="A1033" s="116" t="str">
        <f t="shared" si="144"/>
        <v/>
      </c>
      <c r="B1033" s="99"/>
      <c r="F1033" s="253">
        <v>11</v>
      </c>
      <c r="G1033" s="245"/>
      <c r="H1033" s="254">
        <v>2.4000000953674316</v>
      </c>
      <c r="I1033" s="254"/>
      <c r="J1033" s="254"/>
      <c r="K1033" s="247" t="s">
        <v>397</v>
      </c>
      <c r="L1033" s="248"/>
      <c r="M1033" s="253"/>
      <c r="N1033" s="517">
        <v>84</v>
      </c>
      <c r="O1033" s="517"/>
      <c r="P1033" s="517"/>
      <c r="Q1033" s="507">
        <f>IF(N1033="","",N1033*H1033*AE1040)</f>
        <v>950.01765619586195</v>
      </c>
      <c r="R1033" s="508"/>
      <c r="S1033" s="508"/>
      <c r="T1033" s="509"/>
      <c r="U1033" s="506">
        <v>11</v>
      </c>
      <c r="V1033" s="245"/>
      <c r="W1033" s="254">
        <v>2.4000000953674316</v>
      </c>
      <c r="X1033" s="254"/>
      <c r="Y1033" s="254"/>
      <c r="Z1033" s="247" t="s">
        <v>397</v>
      </c>
      <c r="AA1033" s="248"/>
      <c r="AB1033" s="253"/>
      <c r="AC1033" s="517">
        <v>84</v>
      </c>
      <c r="AD1033" s="517"/>
      <c r="AE1033" s="517"/>
      <c r="AF1033" s="507">
        <f>IF(AC1033="","",AC1033*W1033*AE1040)</f>
        <v>950.01765619586195</v>
      </c>
      <c r="AG1033" s="508"/>
      <c r="AH1033" s="508"/>
      <c r="AI1033" s="508"/>
    </row>
    <row r="1034" spans="1:35" s="23" customFormat="1" ht="15.75" customHeight="1" x14ac:dyDescent="0.15">
      <c r="A1034" s="116" t="str">
        <f t="shared" si="144"/>
        <v/>
      </c>
      <c r="B1034" s="99"/>
      <c r="F1034" s="253">
        <v>12</v>
      </c>
      <c r="G1034" s="245"/>
      <c r="H1034" s="254">
        <v>1.5199999809265137</v>
      </c>
      <c r="I1034" s="254"/>
      <c r="J1034" s="254"/>
      <c r="K1034" s="247" t="s">
        <v>452</v>
      </c>
      <c r="L1034" s="248"/>
      <c r="M1034" s="253"/>
      <c r="N1034" s="517">
        <v>34.4</v>
      </c>
      <c r="O1034" s="517"/>
      <c r="P1034" s="517"/>
      <c r="Q1034" s="507">
        <f>IF(N1034="","",N1034*H1034*AE1040)</f>
        <v>246.40139191442461</v>
      </c>
      <c r="R1034" s="508"/>
      <c r="S1034" s="508"/>
      <c r="T1034" s="509"/>
      <c r="U1034" s="506">
        <v>12</v>
      </c>
      <c r="V1034" s="245"/>
      <c r="W1034" s="254">
        <v>2.2699999809265137</v>
      </c>
      <c r="X1034" s="254"/>
      <c r="Y1034" s="254"/>
      <c r="Z1034" s="247" t="s">
        <v>452</v>
      </c>
      <c r="AA1034" s="248"/>
      <c r="AB1034" s="253"/>
      <c r="AC1034" s="517">
        <v>34.4</v>
      </c>
      <c r="AD1034" s="517"/>
      <c r="AE1034" s="517"/>
      <c r="AF1034" s="507">
        <f>IF(AC1034="","",AC1034*W1034*AE1040)</f>
        <v>367.98102760834962</v>
      </c>
      <c r="AG1034" s="508"/>
      <c r="AH1034" s="508"/>
      <c r="AI1034" s="508"/>
    </row>
    <row r="1035" spans="1:35" s="23" customFormat="1" ht="15.75" customHeight="1" x14ac:dyDescent="0.15">
      <c r="A1035" s="116" t="str">
        <f t="shared" si="144"/>
        <v/>
      </c>
      <c r="B1035" s="99"/>
      <c r="F1035" s="253">
        <v>12</v>
      </c>
      <c r="G1035" s="245"/>
      <c r="H1035" s="254">
        <v>0.75</v>
      </c>
      <c r="I1035" s="254"/>
      <c r="J1035" s="254"/>
      <c r="K1035" s="247" t="s">
        <v>452</v>
      </c>
      <c r="L1035" s="248"/>
      <c r="M1035" s="253"/>
      <c r="N1035" s="517">
        <v>0</v>
      </c>
      <c r="O1035" s="517"/>
      <c r="P1035" s="517"/>
      <c r="Q1035" s="507">
        <f>IF(N1035="","",N1035*H1035*AE1040)</f>
        <v>0</v>
      </c>
      <c r="R1035" s="508"/>
      <c r="S1035" s="508"/>
      <c r="T1035" s="509"/>
      <c r="U1035" s="506"/>
      <c r="V1035" s="245"/>
      <c r="W1035" s="254"/>
      <c r="X1035" s="254"/>
      <c r="Y1035" s="254"/>
      <c r="Z1035" s="247"/>
      <c r="AA1035" s="248"/>
      <c r="AB1035" s="253"/>
      <c r="AC1035" s="517"/>
      <c r="AD1035" s="517"/>
      <c r="AE1035" s="517"/>
      <c r="AF1035" s="507" t="str">
        <f>IF(AC1035="","",AC1035*W1035*AE1040)</f>
        <v/>
      </c>
      <c r="AG1035" s="508"/>
      <c r="AH1035" s="508"/>
      <c r="AI1035" s="508"/>
    </row>
    <row r="1036" spans="1:35" s="23" customFormat="1" ht="15.75" customHeight="1" x14ac:dyDescent="0.15">
      <c r="A1036" s="116" t="str">
        <f t="shared" si="144"/>
        <v>×</v>
      </c>
      <c r="B1036" s="99"/>
      <c r="F1036" s="253"/>
      <c r="G1036" s="245"/>
      <c r="H1036" s="254"/>
      <c r="I1036" s="254"/>
      <c r="J1036" s="254"/>
      <c r="K1036" s="247"/>
      <c r="L1036" s="248"/>
      <c r="M1036" s="253"/>
      <c r="N1036" s="517"/>
      <c r="O1036" s="517"/>
      <c r="P1036" s="517"/>
      <c r="Q1036" s="507" t="str">
        <f>IF(N1036="","",N1036*H1036*AE1040)</f>
        <v/>
      </c>
      <c r="R1036" s="508"/>
      <c r="S1036" s="508"/>
      <c r="T1036" s="509"/>
      <c r="U1036" s="506"/>
      <c r="V1036" s="245"/>
      <c r="W1036" s="254"/>
      <c r="X1036" s="254"/>
      <c r="Y1036" s="254"/>
      <c r="Z1036" s="247"/>
      <c r="AA1036" s="248"/>
      <c r="AB1036" s="253"/>
      <c r="AC1036" s="517"/>
      <c r="AD1036" s="517"/>
      <c r="AE1036" s="517"/>
      <c r="AF1036" s="507" t="str">
        <f>IF(AC1036="","",AC1036*W1036*AE1040)</f>
        <v/>
      </c>
      <c r="AG1036" s="508"/>
      <c r="AH1036" s="508"/>
      <c r="AI1036" s="508"/>
    </row>
    <row r="1037" spans="1:35" s="23" customFormat="1" ht="15.75" customHeight="1" x14ac:dyDescent="0.15">
      <c r="A1037" s="116" t="str">
        <f t="shared" si="144"/>
        <v>×</v>
      </c>
      <c r="B1037" s="99"/>
      <c r="F1037" s="253"/>
      <c r="G1037" s="245"/>
      <c r="H1037" s="254"/>
      <c r="I1037" s="254"/>
      <c r="J1037" s="254"/>
      <c r="K1037" s="247"/>
      <c r="L1037" s="248"/>
      <c r="M1037" s="253"/>
      <c r="N1037" s="517"/>
      <c r="O1037" s="517"/>
      <c r="P1037" s="517"/>
      <c r="Q1037" s="507" t="str">
        <f>IF(N1037="","",N1037*H1037*AE1040)</f>
        <v/>
      </c>
      <c r="R1037" s="508"/>
      <c r="S1037" s="508"/>
      <c r="T1037" s="509"/>
      <c r="U1037" s="506"/>
      <c r="V1037" s="245"/>
      <c r="W1037" s="254"/>
      <c r="X1037" s="254"/>
      <c r="Y1037" s="254"/>
      <c r="Z1037" s="247"/>
      <c r="AA1037" s="248"/>
      <c r="AB1037" s="253"/>
      <c r="AC1037" s="517"/>
      <c r="AD1037" s="517"/>
      <c r="AE1037" s="517"/>
      <c r="AF1037" s="507" t="str">
        <f>IF(AC1037="","",AC1037*W1037*AE1040)</f>
        <v/>
      </c>
      <c r="AG1037" s="508"/>
      <c r="AH1037" s="508"/>
      <c r="AI1037" s="508"/>
    </row>
    <row r="1038" spans="1:35" s="23" customFormat="1" ht="15.75" customHeight="1" x14ac:dyDescent="0.15">
      <c r="A1038" s="116" t="str">
        <f t="shared" si="144"/>
        <v>×</v>
      </c>
      <c r="B1038" s="99"/>
      <c r="F1038" s="253"/>
      <c r="G1038" s="245"/>
      <c r="H1038" s="254"/>
      <c r="I1038" s="254"/>
      <c r="J1038" s="254"/>
      <c r="K1038" s="247"/>
      <c r="L1038" s="248"/>
      <c r="M1038" s="253"/>
      <c r="N1038" s="517"/>
      <c r="O1038" s="517"/>
      <c r="P1038" s="517"/>
      <c r="Q1038" s="507" t="str">
        <f>IF(N1038="","",N1038*H1038*AE1040)</f>
        <v/>
      </c>
      <c r="R1038" s="508"/>
      <c r="S1038" s="508"/>
      <c r="T1038" s="509"/>
      <c r="U1038" s="506"/>
      <c r="V1038" s="245"/>
      <c r="W1038" s="254"/>
      <c r="X1038" s="254"/>
      <c r="Y1038" s="254"/>
      <c r="Z1038" s="247"/>
      <c r="AA1038" s="248"/>
      <c r="AB1038" s="253"/>
      <c r="AC1038" s="517"/>
      <c r="AD1038" s="517"/>
      <c r="AE1038" s="517"/>
      <c r="AF1038" s="507" t="str">
        <f>IF(AC1038="","",AC1038*W1038*AE1040)</f>
        <v/>
      </c>
      <c r="AG1038" s="508"/>
      <c r="AH1038" s="508"/>
      <c r="AI1038" s="508"/>
    </row>
    <row r="1039" spans="1:35" s="23" customFormat="1" ht="15.75" customHeight="1" x14ac:dyDescent="0.15">
      <c r="A1039" s="116" t="str">
        <f>IF(液状化L1の有無="","","×")</f>
        <v/>
      </c>
      <c r="B1039" s="99"/>
      <c r="F1039" s="332" t="s">
        <v>451</v>
      </c>
      <c r="G1039" s="333"/>
      <c r="H1039" s="586">
        <f>ROUND(SUM(Q1023:T1038),1)</f>
        <v>5919.5</v>
      </c>
      <c r="I1039" s="587"/>
      <c r="J1039" s="587"/>
      <c r="K1039" s="587"/>
      <c r="L1039" s="587"/>
      <c r="M1039" s="587"/>
      <c r="N1039" s="587"/>
      <c r="O1039" s="587"/>
      <c r="P1039" s="587"/>
      <c r="Q1039" s="587"/>
      <c r="R1039" s="587"/>
      <c r="S1039" s="587"/>
      <c r="T1039" s="588"/>
      <c r="U1039" s="589" t="s">
        <v>451</v>
      </c>
      <c r="V1039" s="333"/>
      <c r="W1039" s="586">
        <f>ROUND(SUM(AF1023:AI1038),1)</f>
        <v>6041.1</v>
      </c>
      <c r="X1039" s="587"/>
      <c r="Y1039" s="587"/>
      <c r="Z1039" s="587"/>
      <c r="AA1039" s="587"/>
      <c r="AB1039" s="587"/>
      <c r="AC1039" s="587"/>
      <c r="AD1039" s="587"/>
      <c r="AE1039" s="587"/>
      <c r="AF1039" s="587"/>
      <c r="AG1039" s="587"/>
      <c r="AH1039" s="587"/>
      <c r="AI1039" s="587"/>
    </row>
    <row r="1040" spans="1:35" s="23" customFormat="1" ht="15.75" customHeight="1" x14ac:dyDescent="0.15">
      <c r="A1040" s="117" t="str">
        <f>IF(液状化L1の有無="","","×")</f>
        <v/>
      </c>
      <c r="B1040" s="99"/>
      <c r="F1040" s="30"/>
      <c r="G1040" s="30"/>
      <c r="H1040" s="30"/>
      <c r="I1040" s="30"/>
      <c r="J1040" s="30"/>
      <c r="K1040" s="30"/>
      <c r="L1040" s="30"/>
      <c r="M1040" s="30"/>
      <c r="N1040" s="30"/>
      <c r="O1040" s="30"/>
      <c r="P1040" s="30"/>
      <c r="AB1040" s="38" t="s">
        <v>119</v>
      </c>
      <c r="AC1040" s="23" t="s">
        <v>419</v>
      </c>
      <c r="AD1040" s="22" t="s">
        <v>25</v>
      </c>
      <c r="AE1040" s="295">
        <f>AE1016</f>
        <v>4.7123889803846897</v>
      </c>
      <c r="AF1040" s="295"/>
      <c r="AG1040" s="295"/>
      <c r="AH1040" s="29" t="s">
        <v>420</v>
      </c>
      <c r="AI1040" s="22" t="s">
        <v>149</v>
      </c>
    </row>
    <row r="1041" spans="1:36" ht="15.75" customHeight="1" x14ac:dyDescent="0.15">
      <c r="A1041" s="115" t="str">
        <f t="shared" ref="A1041:A1046" si="145">IF(液状化L2の有無="","","×")</f>
        <v/>
      </c>
      <c r="B1041" s="99" t="s">
        <v>571</v>
      </c>
    </row>
    <row r="1042" spans="1:36" ht="15.75" customHeight="1" x14ac:dyDescent="0.15">
      <c r="A1042" s="115" t="str">
        <f t="shared" si="145"/>
        <v/>
      </c>
    </row>
    <row r="1043" spans="1:36" s="23" customFormat="1" ht="15.75" customHeight="1" x14ac:dyDescent="0.15">
      <c r="A1043" s="115" t="str">
        <f t="shared" si="145"/>
        <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customHeight="1" x14ac:dyDescent="0.15">
      <c r="A1044" s="115" t="str">
        <f t="shared" si="145"/>
        <v/>
      </c>
      <c r="B1044" s="99"/>
      <c r="F1044" s="514" t="s">
        <v>417</v>
      </c>
      <c r="G1044" s="361"/>
      <c r="H1044" s="361"/>
      <c r="I1044" s="361"/>
      <c r="J1044" s="361"/>
      <c r="K1044" s="361"/>
      <c r="L1044" s="361"/>
      <c r="M1044" s="361"/>
      <c r="N1044" s="361"/>
      <c r="O1044" s="361"/>
      <c r="P1044" s="361"/>
      <c r="Q1044" s="361"/>
      <c r="R1044" s="361"/>
      <c r="S1044" s="361"/>
      <c r="T1044" s="515"/>
      <c r="U1044" s="486" t="s">
        <v>418</v>
      </c>
      <c r="V1044" s="239"/>
      <c r="W1044" s="239"/>
      <c r="X1044" s="239"/>
      <c r="Y1044" s="239"/>
      <c r="Z1044" s="239"/>
      <c r="AA1044" s="239"/>
      <c r="AB1044" s="239"/>
      <c r="AC1044" s="239"/>
      <c r="AD1044" s="239"/>
      <c r="AE1044" s="239"/>
      <c r="AF1044" s="239"/>
      <c r="AG1044" s="239"/>
      <c r="AH1044" s="239"/>
      <c r="AI1044" s="290"/>
    </row>
    <row r="1045" spans="1:36" s="23" customFormat="1" ht="15.75" customHeight="1" x14ac:dyDescent="0.15">
      <c r="A1045" s="115" t="str">
        <f t="shared" si="145"/>
        <v/>
      </c>
      <c r="B1045" s="99"/>
      <c r="F1045" s="350" t="s">
        <v>74</v>
      </c>
      <c r="G1045" s="275"/>
      <c r="H1045" s="351" t="s">
        <v>181</v>
      </c>
      <c r="I1045" s="352"/>
      <c r="J1045" s="352"/>
      <c r="K1045" s="480" t="s">
        <v>224</v>
      </c>
      <c r="L1045" s="389"/>
      <c r="M1045" s="390"/>
      <c r="N1045" s="480" t="s">
        <v>450</v>
      </c>
      <c r="O1045" s="389"/>
      <c r="P1045" s="390"/>
      <c r="Q1045" s="480" t="s">
        <v>227</v>
      </c>
      <c r="R1045" s="389"/>
      <c r="S1045" s="389"/>
      <c r="T1045" s="518"/>
      <c r="U1045" s="478" t="s">
        <v>74</v>
      </c>
      <c r="V1045" s="315"/>
      <c r="W1045" s="510" t="s">
        <v>181</v>
      </c>
      <c r="X1045" s="362"/>
      <c r="Y1045" s="362"/>
      <c r="Z1045" s="511" t="s">
        <v>224</v>
      </c>
      <c r="AA1045" s="512"/>
      <c r="AB1045" s="513"/>
      <c r="AC1045" s="511" t="s">
        <v>450</v>
      </c>
      <c r="AD1045" s="512"/>
      <c r="AE1045" s="513"/>
      <c r="AF1045" s="511" t="s">
        <v>227</v>
      </c>
      <c r="AG1045" s="512"/>
      <c r="AH1045" s="512"/>
      <c r="AI1045" s="512"/>
    </row>
    <row r="1046" spans="1:36" s="23" customFormat="1" ht="15.75" customHeight="1" x14ac:dyDescent="0.15">
      <c r="A1046" s="115" t="str">
        <f t="shared" si="145"/>
        <v/>
      </c>
      <c r="B1046" s="99"/>
      <c r="F1046" s="270"/>
      <c r="G1046" s="271"/>
      <c r="H1046" s="273"/>
      <c r="I1046" s="273"/>
      <c r="J1046" s="273"/>
      <c r="K1046" s="277"/>
      <c r="L1046" s="392"/>
      <c r="M1046" s="350"/>
      <c r="N1046" s="277"/>
      <c r="O1046" s="392"/>
      <c r="P1046" s="350"/>
      <c r="Q1046" s="277"/>
      <c r="R1046" s="392"/>
      <c r="S1046" s="392"/>
      <c r="T1046" s="519"/>
      <c r="U1046" s="516"/>
      <c r="V1046" s="271"/>
      <c r="W1046" s="273"/>
      <c r="X1046" s="273"/>
      <c r="Y1046" s="273"/>
      <c r="Z1046" s="277"/>
      <c r="AA1046" s="392"/>
      <c r="AB1046" s="350"/>
      <c r="AC1046" s="277"/>
      <c r="AD1046" s="392"/>
      <c r="AE1046" s="350"/>
      <c r="AF1046" s="277"/>
      <c r="AG1046" s="392"/>
      <c r="AH1046" s="392"/>
      <c r="AI1046" s="392"/>
    </row>
    <row r="1047" spans="1:36" s="23" customFormat="1" ht="15.75" customHeight="1" x14ac:dyDescent="0.15">
      <c r="A1047" s="115" t="str">
        <f t="shared" ref="A1047:A1062" si="146">IF(液状化L2の有無="",IF(LEN(F1047)+LEN(U1047)=0,"×",""),"×")</f>
        <v/>
      </c>
      <c r="B1047" s="99"/>
      <c r="F1047" s="278">
        <v>2</v>
      </c>
      <c r="G1047" s="244"/>
      <c r="H1047" s="279">
        <v>0.33000001311302185</v>
      </c>
      <c r="I1047" s="279"/>
      <c r="J1047" s="279"/>
      <c r="K1047" s="489" t="s">
        <v>397</v>
      </c>
      <c r="L1047" s="490"/>
      <c r="M1047" s="278"/>
      <c r="N1047" s="491">
        <v>0</v>
      </c>
      <c r="O1047" s="491"/>
      <c r="P1047" s="491"/>
      <c r="Q1047" s="492">
        <f>IF(N1047="","",N1047*H1047*AE1064)</f>
        <v>0</v>
      </c>
      <c r="R1047" s="493"/>
      <c r="S1047" s="493"/>
      <c r="T1047" s="520"/>
      <c r="U1047" s="505">
        <v>2</v>
      </c>
      <c r="V1047" s="244"/>
      <c r="W1047" s="279">
        <v>0.33000001311302185</v>
      </c>
      <c r="X1047" s="279"/>
      <c r="Y1047" s="279"/>
      <c r="Z1047" s="489" t="s">
        <v>397</v>
      </c>
      <c r="AA1047" s="490"/>
      <c r="AB1047" s="278"/>
      <c r="AC1047" s="491">
        <v>0</v>
      </c>
      <c r="AD1047" s="491"/>
      <c r="AE1047" s="491"/>
      <c r="AF1047" s="492">
        <f>IF(AC1047="","",AC1047*W1047*AE1064)</f>
        <v>0</v>
      </c>
      <c r="AG1047" s="493"/>
      <c r="AH1047" s="493"/>
      <c r="AI1047" s="493"/>
    </row>
    <row r="1048" spans="1:36" s="23" customFormat="1" ht="15.75" customHeight="1" x14ac:dyDescent="0.15">
      <c r="A1048" s="115" t="str">
        <f t="shared" si="146"/>
        <v/>
      </c>
      <c r="B1048" s="99"/>
      <c r="F1048" s="253">
        <v>3</v>
      </c>
      <c r="G1048" s="245"/>
      <c r="H1048" s="254">
        <v>1.5</v>
      </c>
      <c r="I1048" s="254"/>
      <c r="J1048" s="254"/>
      <c r="K1048" s="247" t="s">
        <v>452</v>
      </c>
      <c r="L1048" s="248"/>
      <c r="M1048" s="253"/>
      <c r="N1048" s="517">
        <v>0</v>
      </c>
      <c r="O1048" s="517"/>
      <c r="P1048" s="517"/>
      <c r="Q1048" s="507">
        <f>IF(N1048="","",N1048*H1048*AE1064)</f>
        <v>0</v>
      </c>
      <c r="R1048" s="508"/>
      <c r="S1048" s="508"/>
      <c r="T1048" s="509"/>
      <c r="U1048" s="506">
        <v>3</v>
      </c>
      <c r="V1048" s="245"/>
      <c r="W1048" s="254">
        <v>1.5</v>
      </c>
      <c r="X1048" s="254"/>
      <c r="Y1048" s="254"/>
      <c r="Z1048" s="247" t="s">
        <v>452</v>
      </c>
      <c r="AA1048" s="248"/>
      <c r="AB1048" s="253"/>
      <c r="AC1048" s="517">
        <v>0</v>
      </c>
      <c r="AD1048" s="517"/>
      <c r="AE1048" s="517"/>
      <c r="AF1048" s="507">
        <f>IF(AC1048="","",AC1048*W1048*AE1064)</f>
        <v>0</v>
      </c>
      <c r="AG1048" s="508"/>
      <c r="AH1048" s="508"/>
      <c r="AI1048" s="508"/>
    </row>
    <row r="1049" spans="1:36" s="23" customFormat="1" ht="15.75" customHeight="1" x14ac:dyDescent="0.15">
      <c r="A1049" s="115" t="str">
        <f t="shared" si="146"/>
        <v/>
      </c>
      <c r="B1049" s="99"/>
      <c r="F1049" s="253">
        <v>4</v>
      </c>
      <c r="G1049" s="245"/>
      <c r="H1049" s="254">
        <v>6.0399999618530273</v>
      </c>
      <c r="I1049" s="254"/>
      <c r="J1049" s="254"/>
      <c r="K1049" s="247" t="s">
        <v>452</v>
      </c>
      <c r="L1049" s="248"/>
      <c r="M1049" s="253"/>
      <c r="N1049" s="517">
        <v>0</v>
      </c>
      <c r="O1049" s="517"/>
      <c r="P1049" s="517"/>
      <c r="Q1049" s="507">
        <f>IF(N1049="","",N1049*H1049*AE1064)</f>
        <v>0</v>
      </c>
      <c r="R1049" s="508"/>
      <c r="S1049" s="508"/>
      <c r="T1049" s="509"/>
      <c r="U1049" s="506">
        <v>4</v>
      </c>
      <c r="V1049" s="245"/>
      <c r="W1049" s="254">
        <v>6.0399999618530273</v>
      </c>
      <c r="X1049" s="254"/>
      <c r="Y1049" s="254"/>
      <c r="Z1049" s="247" t="s">
        <v>452</v>
      </c>
      <c r="AA1049" s="248"/>
      <c r="AB1049" s="253"/>
      <c r="AC1049" s="517">
        <v>0</v>
      </c>
      <c r="AD1049" s="517"/>
      <c r="AE1049" s="517"/>
      <c r="AF1049" s="507">
        <f>IF(AC1049="","",AC1049*W1049*AE1064)</f>
        <v>0</v>
      </c>
      <c r="AG1049" s="508"/>
      <c r="AH1049" s="508"/>
      <c r="AI1049" s="508"/>
    </row>
    <row r="1050" spans="1:36" s="23" customFormat="1" ht="15.75" customHeight="1" x14ac:dyDescent="0.15">
      <c r="A1050" s="115" t="str">
        <f t="shared" si="146"/>
        <v/>
      </c>
      <c r="B1050" s="99"/>
      <c r="F1050" s="253">
        <v>4</v>
      </c>
      <c r="G1050" s="245"/>
      <c r="H1050" s="254">
        <v>0.51000022888183594</v>
      </c>
      <c r="I1050" s="254"/>
      <c r="J1050" s="254"/>
      <c r="K1050" s="247" t="s">
        <v>452</v>
      </c>
      <c r="L1050" s="248"/>
      <c r="M1050" s="253"/>
      <c r="N1050" s="517">
        <v>12</v>
      </c>
      <c r="O1050" s="517"/>
      <c r="P1050" s="517"/>
      <c r="Q1050" s="507">
        <f>IF(N1050="","",N1050*H1050*AE1064)</f>
        <v>28.839833502917198</v>
      </c>
      <c r="R1050" s="508"/>
      <c r="S1050" s="508"/>
      <c r="T1050" s="509"/>
      <c r="U1050" s="506">
        <v>4</v>
      </c>
      <c r="V1050" s="245"/>
      <c r="W1050" s="254">
        <v>0.51000022888183594</v>
      </c>
      <c r="X1050" s="254"/>
      <c r="Y1050" s="254"/>
      <c r="Z1050" s="247" t="s">
        <v>452</v>
      </c>
      <c r="AA1050" s="248"/>
      <c r="AB1050" s="253"/>
      <c r="AC1050" s="517">
        <v>12</v>
      </c>
      <c r="AD1050" s="517"/>
      <c r="AE1050" s="517"/>
      <c r="AF1050" s="507">
        <f>IF(AC1050="","",AC1050*W1050*AE1064)</f>
        <v>28.839833502917198</v>
      </c>
      <c r="AG1050" s="508"/>
      <c r="AH1050" s="508"/>
      <c r="AI1050" s="508"/>
    </row>
    <row r="1051" spans="1:36" s="23" customFormat="1" ht="15.75" customHeight="1" x14ac:dyDescent="0.15">
      <c r="A1051" s="115" t="str">
        <f t="shared" si="146"/>
        <v/>
      </c>
      <c r="B1051" s="99"/>
      <c r="F1051" s="253">
        <v>5</v>
      </c>
      <c r="G1051" s="245"/>
      <c r="H1051" s="254">
        <v>3.4500000476837158</v>
      </c>
      <c r="I1051" s="254"/>
      <c r="J1051" s="254"/>
      <c r="K1051" s="247" t="s">
        <v>452</v>
      </c>
      <c r="L1051" s="248"/>
      <c r="M1051" s="253"/>
      <c r="N1051" s="517">
        <v>21.2</v>
      </c>
      <c r="O1051" s="517"/>
      <c r="P1051" s="517"/>
      <c r="Q1051" s="507">
        <f>IF(N1051="","",N1051*H1051*AE1064)</f>
        <v>344.6641347890656</v>
      </c>
      <c r="R1051" s="508"/>
      <c r="S1051" s="508"/>
      <c r="T1051" s="509"/>
      <c r="U1051" s="506">
        <v>5</v>
      </c>
      <c r="V1051" s="245"/>
      <c r="W1051" s="254">
        <v>3.4500000476837158</v>
      </c>
      <c r="X1051" s="254"/>
      <c r="Y1051" s="254"/>
      <c r="Z1051" s="247" t="s">
        <v>452</v>
      </c>
      <c r="AA1051" s="248"/>
      <c r="AB1051" s="253"/>
      <c r="AC1051" s="517">
        <v>21.2</v>
      </c>
      <c r="AD1051" s="517"/>
      <c r="AE1051" s="517"/>
      <c r="AF1051" s="507">
        <f>IF(AC1051="","",AC1051*W1051*AE1064)</f>
        <v>344.6641347890656</v>
      </c>
      <c r="AG1051" s="508"/>
      <c r="AH1051" s="508"/>
      <c r="AI1051" s="508"/>
    </row>
    <row r="1052" spans="1:36" s="23" customFormat="1" ht="15.75" customHeight="1" x14ac:dyDescent="0.15">
      <c r="A1052" s="115" t="str">
        <f t="shared" si="146"/>
        <v/>
      </c>
      <c r="B1052" s="99"/>
      <c r="F1052" s="253">
        <v>6</v>
      </c>
      <c r="G1052" s="245"/>
      <c r="H1052" s="254">
        <v>2.3499999046325684</v>
      </c>
      <c r="I1052" s="254"/>
      <c r="J1052" s="254"/>
      <c r="K1052" s="247" t="s">
        <v>452</v>
      </c>
      <c r="L1052" s="248"/>
      <c r="M1052" s="253"/>
      <c r="N1052" s="517">
        <v>34.5</v>
      </c>
      <c r="O1052" s="517"/>
      <c r="P1052" s="517"/>
      <c r="Q1052" s="507">
        <f>IF(N1052="","",N1052*H1052*AE1064)</f>
        <v>382.05692108009777</v>
      </c>
      <c r="R1052" s="508"/>
      <c r="S1052" s="508"/>
      <c r="T1052" s="509"/>
      <c r="U1052" s="506">
        <v>6</v>
      </c>
      <c r="V1052" s="245"/>
      <c r="W1052" s="254">
        <v>2.3499999046325684</v>
      </c>
      <c r="X1052" s="254"/>
      <c r="Y1052" s="254"/>
      <c r="Z1052" s="247" t="s">
        <v>452</v>
      </c>
      <c r="AA1052" s="248"/>
      <c r="AB1052" s="253"/>
      <c r="AC1052" s="517">
        <v>34.5</v>
      </c>
      <c r="AD1052" s="517"/>
      <c r="AE1052" s="517"/>
      <c r="AF1052" s="507">
        <f>IF(AC1052="","",AC1052*W1052*AE1064)</f>
        <v>382.05692108009777</v>
      </c>
      <c r="AG1052" s="508"/>
      <c r="AH1052" s="508"/>
      <c r="AI1052" s="508"/>
    </row>
    <row r="1053" spans="1:36" s="23" customFormat="1" ht="15.75" customHeight="1" x14ac:dyDescent="0.15">
      <c r="A1053" s="115" t="str">
        <f t="shared" si="146"/>
        <v/>
      </c>
      <c r="B1053" s="99"/>
      <c r="F1053" s="253">
        <v>7</v>
      </c>
      <c r="G1053" s="245"/>
      <c r="H1053" s="254">
        <v>8.6000003814697266</v>
      </c>
      <c r="I1053" s="254"/>
      <c r="J1053" s="254"/>
      <c r="K1053" s="247" t="s">
        <v>397</v>
      </c>
      <c r="L1053" s="248"/>
      <c r="M1053" s="253"/>
      <c r="N1053" s="517">
        <v>29</v>
      </c>
      <c r="O1053" s="517"/>
      <c r="P1053" s="517"/>
      <c r="Q1053" s="507">
        <f>IF(N1053="","",N1053*H1053*AE1064)</f>
        <v>1175.2698638393199</v>
      </c>
      <c r="R1053" s="508"/>
      <c r="S1053" s="508"/>
      <c r="T1053" s="509"/>
      <c r="U1053" s="506">
        <v>7</v>
      </c>
      <c r="V1053" s="245"/>
      <c r="W1053" s="254">
        <v>8.6000003814697266</v>
      </c>
      <c r="X1053" s="254"/>
      <c r="Y1053" s="254"/>
      <c r="Z1053" s="247" t="s">
        <v>397</v>
      </c>
      <c r="AA1053" s="248"/>
      <c r="AB1053" s="253"/>
      <c r="AC1053" s="517">
        <v>29</v>
      </c>
      <c r="AD1053" s="517"/>
      <c r="AE1053" s="517"/>
      <c r="AF1053" s="507">
        <f>IF(AC1053="","",AC1053*W1053*AE1064)</f>
        <v>1175.2698638393199</v>
      </c>
      <c r="AG1053" s="508"/>
      <c r="AH1053" s="508"/>
      <c r="AI1053" s="508"/>
    </row>
    <row r="1054" spans="1:36" s="23" customFormat="1" ht="15.75" customHeight="1" x14ac:dyDescent="0.15">
      <c r="A1054" s="115" t="str">
        <f t="shared" si="146"/>
        <v/>
      </c>
      <c r="B1054" s="99"/>
      <c r="F1054" s="253">
        <v>8</v>
      </c>
      <c r="G1054" s="245"/>
      <c r="H1054" s="254">
        <v>2.2000000476837158</v>
      </c>
      <c r="I1054" s="254"/>
      <c r="J1054" s="254"/>
      <c r="K1054" s="247" t="s">
        <v>452</v>
      </c>
      <c r="L1054" s="248"/>
      <c r="M1054" s="253"/>
      <c r="N1054" s="517">
        <v>33.9</v>
      </c>
      <c r="O1054" s="517"/>
      <c r="P1054" s="517"/>
      <c r="Q1054" s="507">
        <f>IF(N1054="","",N1054*H1054*AE1064)</f>
        <v>351.44997777456308</v>
      </c>
      <c r="R1054" s="508"/>
      <c r="S1054" s="508"/>
      <c r="T1054" s="509"/>
      <c r="U1054" s="506">
        <v>8</v>
      </c>
      <c r="V1054" s="245"/>
      <c r="W1054" s="254">
        <v>2.2000000476837158</v>
      </c>
      <c r="X1054" s="254"/>
      <c r="Y1054" s="254"/>
      <c r="Z1054" s="247" t="s">
        <v>452</v>
      </c>
      <c r="AA1054" s="248"/>
      <c r="AB1054" s="253"/>
      <c r="AC1054" s="517">
        <v>33.9</v>
      </c>
      <c r="AD1054" s="517"/>
      <c r="AE1054" s="517"/>
      <c r="AF1054" s="507">
        <f>IF(AC1054="","",AC1054*W1054*AE1064)</f>
        <v>351.44997777456308</v>
      </c>
      <c r="AG1054" s="508"/>
      <c r="AH1054" s="508"/>
      <c r="AI1054" s="508"/>
    </row>
    <row r="1055" spans="1:36" s="23" customFormat="1" ht="15.75" customHeight="1" x14ac:dyDescent="0.15">
      <c r="A1055" s="115" t="str">
        <f t="shared" si="146"/>
        <v/>
      </c>
      <c r="B1055" s="99"/>
      <c r="F1055" s="253">
        <v>9</v>
      </c>
      <c r="G1055" s="245"/>
      <c r="H1055" s="254">
        <v>1.5</v>
      </c>
      <c r="I1055" s="254"/>
      <c r="J1055" s="254"/>
      <c r="K1055" s="247" t="s">
        <v>397</v>
      </c>
      <c r="L1055" s="248"/>
      <c r="M1055" s="253"/>
      <c r="N1055" s="517">
        <v>63</v>
      </c>
      <c r="O1055" s="517"/>
      <c r="P1055" s="517"/>
      <c r="Q1055" s="507">
        <f>IF(N1055="","",N1055*H1055*AE1064)</f>
        <v>445.32075864635317</v>
      </c>
      <c r="R1055" s="508"/>
      <c r="S1055" s="508"/>
      <c r="T1055" s="509"/>
      <c r="U1055" s="506">
        <v>9</v>
      </c>
      <c r="V1055" s="245"/>
      <c r="W1055" s="254">
        <v>1.5</v>
      </c>
      <c r="X1055" s="254"/>
      <c r="Y1055" s="254"/>
      <c r="Z1055" s="247" t="s">
        <v>397</v>
      </c>
      <c r="AA1055" s="248"/>
      <c r="AB1055" s="253"/>
      <c r="AC1055" s="517">
        <v>63</v>
      </c>
      <c r="AD1055" s="517"/>
      <c r="AE1055" s="517"/>
      <c r="AF1055" s="507">
        <f>IF(AC1055="","",AC1055*W1055*AE1064)</f>
        <v>445.32075864635317</v>
      </c>
      <c r="AG1055" s="508"/>
      <c r="AH1055" s="508"/>
      <c r="AI1055" s="508"/>
    </row>
    <row r="1056" spans="1:36" s="23" customFormat="1" ht="15.75" customHeight="1" x14ac:dyDescent="0.15">
      <c r="A1056" s="115" t="str">
        <f t="shared" si="146"/>
        <v/>
      </c>
      <c r="B1056" s="99"/>
      <c r="F1056" s="253">
        <v>10</v>
      </c>
      <c r="G1056" s="245"/>
      <c r="H1056" s="254">
        <v>3.8499999046325684</v>
      </c>
      <c r="I1056" s="254"/>
      <c r="J1056" s="254"/>
      <c r="K1056" s="247" t="s">
        <v>452</v>
      </c>
      <c r="L1056" s="248"/>
      <c r="M1056" s="253"/>
      <c r="N1056" s="517">
        <v>34.4</v>
      </c>
      <c r="O1056" s="517"/>
      <c r="P1056" s="517"/>
      <c r="Q1056" s="507">
        <f>IF(N1056="","",N1056*H1056*AE1064)</f>
        <v>624.10878110249814</v>
      </c>
      <c r="R1056" s="508"/>
      <c r="S1056" s="508"/>
      <c r="T1056" s="509"/>
      <c r="U1056" s="506">
        <v>10</v>
      </c>
      <c r="V1056" s="245"/>
      <c r="W1056" s="254">
        <v>3.8499999046325684</v>
      </c>
      <c r="X1056" s="254"/>
      <c r="Y1056" s="254"/>
      <c r="Z1056" s="247" t="s">
        <v>452</v>
      </c>
      <c r="AA1056" s="248"/>
      <c r="AB1056" s="253"/>
      <c r="AC1056" s="517">
        <v>34.4</v>
      </c>
      <c r="AD1056" s="517"/>
      <c r="AE1056" s="517"/>
      <c r="AF1056" s="507">
        <f>IF(AC1056="","",AC1056*W1056*AE1064)</f>
        <v>624.10878110249814</v>
      </c>
      <c r="AG1056" s="508"/>
      <c r="AH1056" s="508"/>
      <c r="AI1056" s="508"/>
    </row>
    <row r="1057" spans="1:36" s="23" customFormat="1" ht="15.75" customHeight="1" x14ac:dyDescent="0.15">
      <c r="A1057" s="115" t="str">
        <f t="shared" si="146"/>
        <v/>
      </c>
      <c r="B1057" s="99"/>
      <c r="F1057" s="253">
        <v>11</v>
      </c>
      <c r="G1057" s="245"/>
      <c r="H1057" s="254">
        <v>2.4000000953674316</v>
      </c>
      <c r="I1057" s="254"/>
      <c r="J1057" s="254"/>
      <c r="K1057" s="247" t="s">
        <v>397</v>
      </c>
      <c r="L1057" s="248"/>
      <c r="M1057" s="253"/>
      <c r="N1057" s="517">
        <v>84</v>
      </c>
      <c r="O1057" s="517"/>
      <c r="P1057" s="517"/>
      <c r="Q1057" s="507">
        <f>IF(N1057="","",N1057*H1057*AE1064)</f>
        <v>950.01765619586195</v>
      </c>
      <c r="R1057" s="508"/>
      <c r="S1057" s="508"/>
      <c r="T1057" s="509"/>
      <c r="U1057" s="506">
        <v>11</v>
      </c>
      <c r="V1057" s="245"/>
      <c r="W1057" s="254">
        <v>2.4000000953674316</v>
      </c>
      <c r="X1057" s="254"/>
      <c r="Y1057" s="254"/>
      <c r="Z1057" s="247" t="s">
        <v>397</v>
      </c>
      <c r="AA1057" s="248"/>
      <c r="AB1057" s="253"/>
      <c r="AC1057" s="517">
        <v>84</v>
      </c>
      <c r="AD1057" s="517"/>
      <c r="AE1057" s="517"/>
      <c r="AF1057" s="507">
        <f>IF(AC1057="","",AC1057*W1057*AE1064)</f>
        <v>950.01765619586195</v>
      </c>
      <c r="AG1057" s="508"/>
      <c r="AH1057" s="508"/>
      <c r="AI1057" s="508"/>
    </row>
    <row r="1058" spans="1:36" s="23" customFormat="1" ht="15.75" customHeight="1" x14ac:dyDescent="0.15">
      <c r="A1058" s="115" t="str">
        <f t="shared" si="146"/>
        <v/>
      </c>
      <c r="B1058" s="99"/>
      <c r="F1058" s="253">
        <v>12</v>
      </c>
      <c r="G1058" s="245"/>
      <c r="H1058" s="254">
        <v>1.5199999809265137</v>
      </c>
      <c r="I1058" s="254"/>
      <c r="J1058" s="254"/>
      <c r="K1058" s="247" t="s">
        <v>452</v>
      </c>
      <c r="L1058" s="248"/>
      <c r="M1058" s="253"/>
      <c r="N1058" s="517">
        <v>34.4</v>
      </c>
      <c r="O1058" s="517"/>
      <c r="P1058" s="517"/>
      <c r="Q1058" s="507">
        <f>IF(N1058="","",N1058*H1058*AE1064)</f>
        <v>246.40139191442461</v>
      </c>
      <c r="R1058" s="508"/>
      <c r="S1058" s="508"/>
      <c r="T1058" s="509"/>
      <c r="U1058" s="506">
        <v>12</v>
      </c>
      <c r="V1058" s="245"/>
      <c r="W1058" s="254">
        <v>2.2699999809265137</v>
      </c>
      <c r="X1058" s="254"/>
      <c r="Y1058" s="254"/>
      <c r="Z1058" s="247" t="s">
        <v>452</v>
      </c>
      <c r="AA1058" s="248"/>
      <c r="AB1058" s="253"/>
      <c r="AC1058" s="517">
        <v>34.4</v>
      </c>
      <c r="AD1058" s="517"/>
      <c r="AE1058" s="517"/>
      <c r="AF1058" s="507">
        <f>IF(AC1058="","",AC1058*W1058*AE1064)</f>
        <v>367.98102760834962</v>
      </c>
      <c r="AG1058" s="508"/>
      <c r="AH1058" s="508"/>
      <c r="AI1058" s="508"/>
    </row>
    <row r="1059" spans="1:36" s="23" customFormat="1" ht="15.75" customHeight="1" x14ac:dyDescent="0.15">
      <c r="A1059" s="115" t="str">
        <f t="shared" si="146"/>
        <v/>
      </c>
      <c r="B1059" s="99"/>
      <c r="F1059" s="253">
        <v>12</v>
      </c>
      <c r="G1059" s="245"/>
      <c r="H1059" s="254">
        <v>0.75</v>
      </c>
      <c r="I1059" s="254"/>
      <c r="J1059" s="254"/>
      <c r="K1059" s="247" t="s">
        <v>452</v>
      </c>
      <c r="L1059" s="248"/>
      <c r="M1059" s="253"/>
      <c r="N1059" s="517">
        <v>0</v>
      </c>
      <c r="O1059" s="517"/>
      <c r="P1059" s="517"/>
      <c r="Q1059" s="507">
        <f>IF(N1059="","",N1059*H1059*AE1064)</f>
        <v>0</v>
      </c>
      <c r="R1059" s="508"/>
      <c r="S1059" s="508"/>
      <c r="T1059" s="509"/>
      <c r="U1059" s="506"/>
      <c r="V1059" s="245"/>
      <c r="W1059" s="254"/>
      <c r="X1059" s="254"/>
      <c r="Y1059" s="254"/>
      <c r="Z1059" s="247"/>
      <c r="AA1059" s="248"/>
      <c r="AB1059" s="253"/>
      <c r="AC1059" s="517"/>
      <c r="AD1059" s="517"/>
      <c r="AE1059" s="517"/>
      <c r="AF1059" s="507" t="str">
        <f>IF(AC1059="","",AC1059*W1059*AE1064)</f>
        <v/>
      </c>
      <c r="AG1059" s="508"/>
      <c r="AH1059" s="508"/>
      <c r="AI1059" s="508"/>
    </row>
    <row r="1060" spans="1:36" s="23" customFormat="1" ht="15.75" customHeight="1" x14ac:dyDescent="0.15">
      <c r="A1060" s="115" t="str">
        <f t="shared" si="146"/>
        <v>×</v>
      </c>
      <c r="B1060" s="99"/>
      <c r="F1060" s="253"/>
      <c r="G1060" s="245"/>
      <c r="H1060" s="254"/>
      <c r="I1060" s="254"/>
      <c r="J1060" s="254"/>
      <c r="K1060" s="247"/>
      <c r="L1060" s="248"/>
      <c r="M1060" s="253"/>
      <c r="N1060" s="517"/>
      <c r="O1060" s="517"/>
      <c r="P1060" s="517"/>
      <c r="Q1060" s="507" t="str">
        <f>IF(N1060="","",N1060*H1060*AE1064)</f>
        <v/>
      </c>
      <c r="R1060" s="508"/>
      <c r="S1060" s="508"/>
      <c r="T1060" s="509"/>
      <c r="U1060" s="506"/>
      <c r="V1060" s="245"/>
      <c r="W1060" s="254"/>
      <c r="X1060" s="254"/>
      <c r="Y1060" s="254"/>
      <c r="Z1060" s="247"/>
      <c r="AA1060" s="248"/>
      <c r="AB1060" s="253"/>
      <c r="AC1060" s="517"/>
      <c r="AD1060" s="517"/>
      <c r="AE1060" s="517"/>
      <c r="AF1060" s="507" t="str">
        <f>IF(AC1060="","",AC1060*W1060*AE1064)</f>
        <v/>
      </c>
      <c r="AG1060" s="508"/>
      <c r="AH1060" s="508"/>
      <c r="AI1060" s="508"/>
    </row>
    <row r="1061" spans="1:36" s="23" customFormat="1" ht="15.75" customHeight="1" x14ac:dyDescent="0.15">
      <c r="A1061" s="115" t="str">
        <f t="shared" si="146"/>
        <v>×</v>
      </c>
      <c r="B1061" s="99"/>
      <c r="F1061" s="253"/>
      <c r="G1061" s="245"/>
      <c r="H1061" s="254"/>
      <c r="I1061" s="254"/>
      <c r="J1061" s="254"/>
      <c r="K1061" s="247"/>
      <c r="L1061" s="248"/>
      <c r="M1061" s="253"/>
      <c r="N1061" s="517"/>
      <c r="O1061" s="517"/>
      <c r="P1061" s="517"/>
      <c r="Q1061" s="507" t="str">
        <f>IF(N1061="","",N1061*H1061*AE1064)</f>
        <v/>
      </c>
      <c r="R1061" s="508"/>
      <c r="S1061" s="508"/>
      <c r="T1061" s="509"/>
      <c r="U1061" s="506"/>
      <c r="V1061" s="245"/>
      <c r="W1061" s="254"/>
      <c r="X1061" s="254"/>
      <c r="Y1061" s="254"/>
      <c r="Z1061" s="247"/>
      <c r="AA1061" s="248"/>
      <c r="AB1061" s="253"/>
      <c r="AC1061" s="517"/>
      <c r="AD1061" s="517"/>
      <c r="AE1061" s="517"/>
      <c r="AF1061" s="507" t="str">
        <f>IF(AC1061="","",AC1061*W1061*AE1064)</f>
        <v/>
      </c>
      <c r="AG1061" s="508"/>
      <c r="AH1061" s="508"/>
      <c r="AI1061" s="508"/>
    </row>
    <row r="1062" spans="1:36" s="23" customFormat="1" ht="15.75" customHeight="1" x14ac:dyDescent="0.15">
      <c r="A1062" s="115" t="str">
        <f t="shared" si="146"/>
        <v>×</v>
      </c>
      <c r="B1062" s="99"/>
      <c r="F1062" s="253"/>
      <c r="G1062" s="245"/>
      <c r="H1062" s="254"/>
      <c r="I1062" s="254"/>
      <c r="J1062" s="254"/>
      <c r="K1062" s="247"/>
      <c r="L1062" s="248"/>
      <c r="M1062" s="253"/>
      <c r="N1062" s="517"/>
      <c r="O1062" s="517"/>
      <c r="P1062" s="517"/>
      <c r="Q1062" s="507" t="str">
        <f>IF(N1062="","",N1062*H1062*AE1064)</f>
        <v/>
      </c>
      <c r="R1062" s="508"/>
      <c r="S1062" s="508"/>
      <c r="T1062" s="509"/>
      <c r="U1062" s="506"/>
      <c r="V1062" s="245"/>
      <c r="W1062" s="254"/>
      <c r="X1062" s="254"/>
      <c r="Y1062" s="254"/>
      <c r="Z1062" s="247"/>
      <c r="AA1062" s="248"/>
      <c r="AB1062" s="253"/>
      <c r="AC1062" s="517"/>
      <c r="AD1062" s="517"/>
      <c r="AE1062" s="517"/>
      <c r="AF1062" s="507" t="str">
        <f>IF(AC1062="","",AC1062*W1062*AE1064)</f>
        <v/>
      </c>
      <c r="AG1062" s="508"/>
      <c r="AH1062" s="508"/>
      <c r="AI1062" s="508"/>
    </row>
    <row r="1063" spans="1:36" s="23" customFormat="1" ht="15.75" customHeight="1" x14ac:dyDescent="0.15">
      <c r="A1063" s="115" t="str">
        <f>IF(液状化L2の有無="","","×")</f>
        <v/>
      </c>
      <c r="B1063" s="99"/>
      <c r="F1063" s="332" t="s">
        <v>451</v>
      </c>
      <c r="G1063" s="333"/>
      <c r="H1063" s="586">
        <f>ROUND(SUM(Q1047:T1062),1)</f>
        <v>4548.1000000000004</v>
      </c>
      <c r="I1063" s="587"/>
      <c r="J1063" s="587"/>
      <c r="K1063" s="587"/>
      <c r="L1063" s="587"/>
      <c r="M1063" s="587"/>
      <c r="N1063" s="587"/>
      <c r="O1063" s="587"/>
      <c r="P1063" s="587"/>
      <c r="Q1063" s="587"/>
      <c r="R1063" s="587"/>
      <c r="S1063" s="587"/>
      <c r="T1063" s="588"/>
      <c r="U1063" s="589" t="s">
        <v>451</v>
      </c>
      <c r="V1063" s="333"/>
      <c r="W1063" s="586">
        <f>ROUND(SUM(AF1047:AI1062),1)</f>
        <v>4669.7</v>
      </c>
      <c r="X1063" s="587"/>
      <c r="Y1063" s="587"/>
      <c r="Z1063" s="587"/>
      <c r="AA1063" s="587"/>
      <c r="AB1063" s="587"/>
      <c r="AC1063" s="587"/>
      <c r="AD1063" s="587"/>
      <c r="AE1063" s="587"/>
      <c r="AF1063" s="587"/>
      <c r="AG1063" s="587"/>
      <c r="AH1063" s="587"/>
      <c r="AI1063" s="587"/>
    </row>
    <row r="1064" spans="1:36" s="23" customFormat="1" ht="15.75" customHeight="1" x14ac:dyDescent="0.15">
      <c r="A1064" s="115" t="str">
        <f>IF(液状化L2の有無="","","×")</f>
        <v/>
      </c>
      <c r="B1064" s="99"/>
      <c r="F1064" s="30"/>
      <c r="G1064" s="30"/>
      <c r="H1064" s="30"/>
      <c r="I1064" s="30"/>
      <c r="J1064" s="30"/>
      <c r="K1064" s="30"/>
      <c r="L1064" s="30"/>
      <c r="M1064" s="30"/>
      <c r="N1064" s="30"/>
      <c r="O1064" s="30"/>
      <c r="P1064" s="30"/>
      <c r="AB1064" s="38" t="s">
        <v>119</v>
      </c>
      <c r="AC1064" s="23" t="s">
        <v>419</v>
      </c>
      <c r="AD1064" s="22" t="s">
        <v>25</v>
      </c>
      <c r="AE1064" s="295">
        <f>AE1040</f>
        <v>4.7123889803846897</v>
      </c>
      <c r="AF1064" s="295"/>
      <c r="AG1064" s="295"/>
      <c r="AH1064" s="29" t="s">
        <v>420</v>
      </c>
      <c r="AI1064" s="22" t="s">
        <v>149</v>
      </c>
    </row>
    <row r="1065" spans="1:36" ht="15.75" customHeight="1" x14ac:dyDescent="0.15">
      <c r="A1065" s="120" t="str">
        <f>IF(液状化L2の有無="","","×")</f>
        <v/>
      </c>
      <c r="B1065" s="99" t="s">
        <v>571</v>
      </c>
    </row>
    <row r="1067" spans="1:36" s="23" customFormat="1" ht="15.75" customHeight="1" x14ac:dyDescent="0.15">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x14ac:dyDescent="0.15">
      <c r="F1068" s="514" t="s">
        <v>417</v>
      </c>
      <c r="G1068" s="361"/>
      <c r="H1068" s="361"/>
      <c r="I1068" s="361"/>
      <c r="J1068" s="361"/>
      <c r="K1068" s="361"/>
      <c r="L1068" s="361"/>
      <c r="M1068" s="361"/>
      <c r="N1068" s="361"/>
      <c r="O1068" s="361"/>
      <c r="P1068" s="361"/>
      <c r="Q1068" s="361"/>
      <c r="R1068" s="361"/>
      <c r="S1068" s="361"/>
      <c r="T1068" s="515"/>
      <c r="U1068" s="486" t="s">
        <v>418</v>
      </c>
      <c r="V1068" s="239"/>
      <c r="W1068" s="239"/>
      <c r="X1068" s="239"/>
      <c r="Y1068" s="239"/>
      <c r="Z1068" s="239"/>
      <c r="AA1068" s="239"/>
      <c r="AB1068" s="239"/>
      <c r="AC1068" s="239"/>
      <c r="AD1068" s="239"/>
      <c r="AE1068" s="239"/>
      <c r="AF1068" s="239"/>
      <c r="AG1068" s="239"/>
      <c r="AH1068" s="239"/>
      <c r="AI1068" s="290"/>
    </row>
    <row r="1069" spans="1:36" s="23" customFormat="1" ht="15.75" customHeight="1" x14ac:dyDescent="0.15">
      <c r="F1069" s="350" t="s">
        <v>74</v>
      </c>
      <c r="G1069" s="275"/>
      <c r="H1069" s="351" t="s">
        <v>181</v>
      </c>
      <c r="I1069" s="352"/>
      <c r="J1069" s="352"/>
      <c r="K1069" s="480" t="s">
        <v>224</v>
      </c>
      <c r="L1069" s="389"/>
      <c r="M1069" s="390"/>
      <c r="N1069" s="480" t="s">
        <v>450</v>
      </c>
      <c r="O1069" s="389"/>
      <c r="P1069" s="390"/>
      <c r="Q1069" s="480" t="s">
        <v>227</v>
      </c>
      <c r="R1069" s="389"/>
      <c r="S1069" s="389"/>
      <c r="T1069" s="518"/>
      <c r="U1069" s="478" t="s">
        <v>74</v>
      </c>
      <c r="V1069" s="315"/>
      <c r="W1069" s="510" t="s">
        <v>181</v>
      </c>
      <c r="X1069" s="362"/>
      <c r="Y1069" s="362"/>
      <c r="Z1069" s="511" t="s">
        <v>224</v>
      </c>
      <c r="AA1069" s="512"/>
      <c r="AB1069" s="513"/>
      <c r="AC1069" s="511" t="s">
        <v>450</v>
      </c>
      <c r="AD1069" s="512"/>
      <c r="AE1069" s="513"/>
      <c r="AF1069" s="511" t="s">
        <v>227</v>
      </c>
      <c r="AG1069" s="512"/>
      <c r="AH1069" s="512"/>
      <c r="AI1069" s="512"/>
    </row>
    <row r="1070" spans="1:36" s="23" customFormat="1" ht="15.75" customHeight="1" x14ac:dyDescent="0.15">
      <c r="F1070" s="270"/>
      <c r="G1070" s="271"/>
      <c r="H1070" s="273"/>
      <c r="I1070" s="273"/>
      <c r="J1070" s="273"/>
      <c r="K1070" s="277"/>
      <c r="L1070" s="392"/>
      <c r="M1070" s="350"/>
      <c r="N1070" s="277"/>
      <c r="O1070" s="392"/>
      <c r="P1070" s="350"/>
      <c r="Q1070" s="277"/>
      <c r="R1070" s="392"/>
      <c r="S1070" s="392"/>
      <c r="T1070" s="519"/>
      <c r="U1070" s="516"/>
      <c r="V1070" s="271"/>
      <c r="W1070" s="273"/>
      <c r="X1070" s="273"/>
      <c r="Y1070" s="273"/>
      <c r="Z1070" s="277"/>
      <c r="AA1070" s="392"/>
      <c r="AB1070" s="350"/>
      <c r="AC1070" s="277"/>
      <c r="AD1070" s="392"/>
      <c r="AE1070" s="350"/>
      <c r="AF1070" s="277"/>
      <c r="AG1070" s="392"/>
      <c r="AH1070" s="392"/>
      <c r="AI1070" s="392"/>
    </row>
    <row r="1071" spans="1:36" s="23" customFormat="1" ht="15.75" customHeight="1" x14ac:dyDescent="0.15">
      <c r="A1071" s="109" t="str">
        <f t="shared" ref="A1071:A1086" si="147">IF(LEN(F1071)+LEN(U1071)=0,"×","")</f>
        <v/>
      </c>
      <c r="B1071" s="99"/>
      <c r="F1071" s="278">
        <v>2</v>
      </c>
      <c r="G1071" s="244"/>
      <c r="H1071" s="279">
        <v>0.33000001311302185</v>
      </c>
      <c r="I1071" s="279"/>
      <c r="J1071" s="279"/>
      <c r="K1071" s="489" t="s">
        <v>397</v>
      </c>
      <c r="L1071" s="490"/>
      <c r="M1071" s="278"/>
      <c r="N1071" s="491">
        <v>0</v>
      </c>
      <c r="O1071" s="491"/>
      <c r="P1071" s="491"/>
      <c r="Q1071" s="492">
        <f>IF(N1071="","",N1071*H1071*AE1088)</f>
        <v>0</v>
      </c>
      <c r="R1071" s="493"/>
      <c r="S1071" s="493"/>
      <c r="T1071" s="520"/>
      <c r="U1071" s="505">
        <v>2</v>
      </c>
      <c r="V1071" s="244"/>
      <c r="W1071" s="279">
        <v>0.33000001311302185</v>
      </c>
      <c r="X1071" s="279"/>
      <c r="Y1071" s="279"/>
      <c r="Z1071" s="489" t="s">
        <v>397</v>
      </c>
      <c r="AA1071" s="490"/>
      <c r="AB1071" s="278"/>
      <c r="AC1071" s="491">
        <v>0</v>
      </c>
      <c r="AD1071" s="491"/>
      <c r="AE1071" s="491"/>
      <c r="AF1071" s="492">
        <f>IF(AC1071="","",AC1071*W1071*AE1088)</f>
        <v>0</v>
      </c>
      <c r="AG1071" s="493"/>
      <c r="AH1071" s="493"/>
      <c r="AI1071" s="493"/>
    </row>
    <row r="1072" spans="1:36" s="23" customFormat="1" ht="15.75" customHeight="1" x14ac:dyDescent="0.15">
      <c r="A1072" s="109" t="str">
        <f t="shared" si="147"/>
        <v/>
      </c>
      <c r="B1072" s="99"/>
      <c r="F1072" s="253">
        <v>3</v>
      </c>
      <c r="G1072" s="245"/>
      <c r="H1072" s="254">
        <v>1.5</v>
      </c>
      <c r="I1072" s="254"/>
      <c r="J1072" s="254"/>
      <c r="K1072" s="247" t="s">
        <v>452</v>
      </c>
      <c r="L1072" s="248"/>
      <c r="M1072" s="253"/>
      <c r="N1072" s="517">
        <v>0</v>
      </c>
      <c r="O1072" s="517"/>
      <c r="P1072" s="517"/>
      <c r="Q1072" s="507">
        <f>IF(N1072="","",N1072*H1072*AE1088)</f>
        <v>0</v>
      </c>
      <c r="R1072" s="508"/>
      <c r="S1072" s="508"/>
      <c r="T1072" s="509"/>
      <c r="U1072" s="506">
        <v>3</v>
      </c>
      <c r="V1072" s="245"/>
      <c r="W1072" s="254">
        <v>1.5</v>
      </c>
      <c r="X1072" s="254"/>
      <c r="Y1072" s="254"/>
      <c r="Z1072" s="247" t="s">
        <v>452</v>
      </c>
      <c r="AA1072" s="248"/>
      <c r="AB1072" s="253"/>
      <c r="AC1072" s="517">
        <v>0</v>
      </c>
      <c r="AD1072" s="517"/>
      <c r="AE1072" s="517"/>
      <c r="AF1072" s="507">
        <f>IF(AC1072="","",AC1072*W1072*AE1088)</f>
        <v>0</v>
      </c>
      <c r="AG1072" s="508"/>
      <c r="AH1072" s="508"/>
      <c r="AI1072" s="508"/>
    </row>
    <row r="1073" spans="1:35" s="23" customFormat="1" ht="15.75" customHeight="1" x14ac:dyDescent="0.15">
      <c r="A1073" s="109" t="str">
        <f t="shared" si="147"/>
        <v/>
      </c>
      <c r="B1073" s="99"/>
      <c r="F1073" s="253">
        <v>4</v>
      </c>
      <c r="G1073" s="245"/>
      <c r="H1073" s="254">
        <v>5.940000057220459</v>
      </c>
      <c r="I1073" s="254"/>
      <c r="J1073" s="254"/>
      <c r="K1073" s="247" t="s">
        <v>452</v>
      </c>
      <c r="L1073" s="248"/>
      <c r="M1073" s="253"/>
      <c r="N1073" s="517">
        <v>0</v>
      </c>
      <c r="O1073" s="517"/>
      <c r="P1073" s="517"/>
      <c r="Q1073" s="507">
        <f>IF(N1073="","",N1073*H1073*AE1088)</f>
        <v>0</v>
      </c>
      <c r="R1073" s="508"/>
      <c r="S1073" s="508"/>
      <c r="T1073" s="509"/>
      <c r="U1073" s="506">
        <v>4</v>
      </c>
      <c r="V1073" s="245"/>
      <c r="W1073" s="254">
        <v>5.940000057220459</v>
      </c>
      <c r="X1073" s="254"/>
      <c r="Y1073" s="254"/>
      <c r="Z1073" s="247" t="s">
        <v>452</v>
      </c>
      <c r="AA1073" s="248"/>
      <c r="AB1073" s="253"/>
      <c r="AC1073" s="517">
        <v>0</v>
      </c>
      <c r="AD1073" s="517"/>
      <c r="AE1073" s="517"/>
      <c r="AF1073" s="507">
        <f>IF(AC1073="","",AC1073*W1073*AE1088)</f>
        <v>0</v>
      </c>
      <c r="AG1073" s="508"/>
      <c r="AH1073" s="508"/>
      <c r="AI1073" s="508"/>
    </row>
    <row r="1074" spans="1:35" s="23" customFormat="1" ht="15.75" customHeight="1" x14ac:dyDescent="0.15">
      <c r="A1074" s="109" t="str">
        <f t="shared" si="147"/>
        <v/>
      </c>
      <c r="B1074" s="99"/>
      <c r="F1074" s="253">
        <v>4</v>
      </c>
      <c r="G1074" s="245"/>
      <c r="H1074" s="254">
        <v>0.6100001335144043</v>
      </c>
      <c r="I1074" s="254"/>
      <c r="J1074" s="254"/>
      <c r="K1074" s="247" t="s">
        <v>452</v>
      </c>
      <c r="L1074" s="248"/>
      <c r="M1074" s="253"/>
      <c r="N1074" s="517">
        <v>12</v>
      </c>
      <c r="O1074" s="517"/>
      <c r="P1074" s="517"/>
      <c r="Q1074" s="507">
        <f>IF(N1074="","",N1074*H1074*AE1088)</f>
        <v>34.494694886477618</v>
      </c>
      <c r="R1074" s="508"/>
      <c r="S1074" s="508"/>
      <c r="T1074" s="509"/>
      <c r="U1074" s="506">
        <v>4</v>
      </c>
      <c r="V1074" s="245"/>
      <c r="W1074" s="254">
        <v>0.6100001335144043</v>
      </c>
      <c r="X1074" s="254"/>
      <c r="Y1074" s="254"/>
      <c r="Z1074" s="247" t="s">
        <v>452</v>
      </c>
      <c r="AA1074" s="248"/>
      <c r="AB1074" s="253"/>
      <c r="AC1074" s="517">
        <v>12</v>
      </c>
      <c r="AD1074" s="517"/>
      <c r="AE1074" s="517"/>
      <c r="AF1074" s="507">
        <f>IF(AC1074="","",AC1074*W1074*AE1088)</f>
        <v>34.494694886477618</v>
      </c>
      <c r="AG1074" s="508"/>
      <c r="AH1074" s="508"/>
      <c r="AI1074" s="508"/>
    </row>
    <row r="1075" spans="1:35" s="23" customFormat="1" ht="15.75" customHeight="1" x14ac:dyDescent="0.15">
      <c r="A1075" s="109" t="str">
        <f t="shared" si="147"/>
        <v/>
      </c>
      <c r="B1075" s="99"/>
      <c r="F1075" s="253">
        <v>5</v>
      </c>
      <c r="G1075" s="245"/>
      <c r="H1075" s="254">
        <v>3.4500000476837158</v>
      </c>
      <c r="I1075" s="254"/>
      <c r="J1075" s="254"/>
      <c r="K1075" s="247" t="s">
        <v>452</v>
      </c>
      <c r="L1075" s="248"/>
      <c r="M1075" s="253"/>
      <c r="N1075" s="517">
        <v>21.2</v>
      </c>
      <c r="O1075" s="517"/>
      <c r="P1075" s="517"/>
      <c r="Q1075" s="507">
        <f>IF(N1075="","",N1075*H1075*AE1088)</f>
        <v>344.6641347890656</v>
      </c>
      <c r="R1075" s="508"/>
      <c r="S1075" s="508"/>
      <c r="T1075" s="509"/>
      <c r="U1075" s="506">
        <v>5</v>
      </c>
      <c r="V1075" s="245"/>
      <c r="W1075" s="254">
        <v>3.4500000476837158</v>
      </c>
      <c r="X1075" s="254"/>
      <c r="Y1075" s="254"/>
      <c r="Z1075" s="247" t="s">
        <v>452</v>
      </c>
      <c r="AA1075" s="248"/>
      <c r="AB1075" s="253"/>
      <c r="AC1075" s="517">
        <v>21.2</v>
      </c>
      <c r="AD1075" s="517"/>
      <c r="AE1075" s="517"/>
      <c r="AF1075" s="507">
        <f>IF(AC1075="","",AC1075*W1075*AE1088)</f>
        <v>344.6641347890656</v>
      </c>
      <c r="AG1075" s="508"/>
      <c r="AH1075" s="508"/>
      <c r="AI1075" s="508"/>
    </row>
    <row r="1076" spans="1:35" s="23" customFormat="1" ht="15.75" customHeight="1" x14ac:dyDescent="0.15">
      <c r="A1076" s="109" t="str">
        <f t="shared" si="147"/>
        <v/>
      </c>
      <c r="B1076" s="99"/>
      <c r="F1076" s="253">
        <v>6</v>
      </c>
      <c r="G1076" s="245"/>
      <c r="H1076" s="254">
        <v>2.3499999046325684</v>
      </c>
      <c r="I1076" s="254"/>
      <c r="J1076" s="254"/>
      <c r="K1076" s="247" t="s">
        <v>452</v>
      </c>
      <c r="L1076" s="248"/>
      <c r="M1076" s="253"/>
      <c r="N1076" s="517">
        <v>34.5</v>
      </c>
      <c r="O1076" s="517"/>
      <c r="P1076" s="517"/>
      <c r="Q1076" s="507">
        <f>IF(N1076="","",N1076*H1076*AE1088)</f>
        <v>382.05692108009777</v>
      </c>
      <c r="R1076" s="508"/>
      <c r="S1076" s="508"/>
      <c r="T1076" s="509"/>
      <c r="U1076" s="506">
        <v>6</v>
      </c>
      <c r="V1076" s="245"/>
      <c r="W1076" s="254">
        <v>2.3499999046325684</v>
      </c>
      <c r="X1076" s="254"/>
      <c r="Y1076" s="254"/>
      <c r="Z1076" s="247" t="s">
        <v>452</v>
      </c>
      <c r="AA1076" s="248"/>
      <c r="AB1076" s="253"/>
      <c r="AC1076" s="517">
        <v>34.5</v>
      </c>
      <c r="AD1076" s="517"/>
      <c r="AE1076" s="517"/>
      <c r="AF1076" s="507">
        <f>IF(AC1076="","",AC1076*W1076*AE1088)</f>
        <v>382.05692108009777</v>
      </c>
      <c r="AG1076" s="508"/>
      <c r="AH1076" s="508"/>
      <c r="AI1076" s="508"/>
    </row>
    <row r="1077" spans="1:35" s="23" customFormat="1" ht="15.75" customHeight="1" x14ac:dyDescent="0.15">
      <c r="A1077" s="109" t="str">
        <f t="shared" si="147"/>
        <v/>
      </c>
      <c r="B1077" s="99"/>
      <c r="F1077" s="253">
        <v>7</v>
      </c>
      <c r="G1077" s="245"/>
      <c r="H1077" s="254">
        <v>8.6000003814697266</v>
      </c>
      <c r="I1077" s="254"/>
      <c r="J1077" s="254"/>
      <c r="K1077" s="247" t="s">
        <v>397</v>
      </c>
      <c r="L1077" s="248"/>
      <c r="M1077" s="253"/>
      <c r="N1077" s="517">
        <v>87</v>
      </c>
      <c r="O1077" s="517"/>
      <c r="P1077" s="517"/>
      <c r="Q1077" s="507">
        <f>IF(N1077="","",N1077*H1077*AE1088)</f>
        <v>3525.8095915179597</v>
      </c>
      <c r="R1077" s="508"/>
      <c r="S1077" s="508"/>
      <c r="T1077" s="509"/>
      <c r="U1077" s="506">
        <v>7</v>
      </c>
      <c r="V1077" s="245"/>
      <c r="W1077" s="254">
        <v>8.6000003814697266</v>
      </c>
      <c r="X1077" s="254"/>
      <c r="Y1077" s="254"/>
      <c r="Z1077" s="247" t="s">
        <v>397</v>
      </c>
      <c r="AA1077" s="248"/>
      <c r="AB1077" s="253"/>
      <c r="AC1077" s="517">
        <v>87</v>
      </c>
      <c r="AD1077" s="517"/>
      <c r="AE1077" s="517"/>
      <c r="AF1077" s="507">
        <f>IF(AC1077="","",AC1077*W1077*AE1088)</f>
        <v>3525.8095915179597</v>
      </c>
      <c r="AG1077" s="508"/>
      <c r="AH1077" s="508"/>
      <c r="AI1077" s="508"/>
    </row>
    <row r="1078" spans="1:35" s="23" customFormat="1" ht="15.75" customHeight="1" x14ac:dyDescent="0.15">
      <c r="A1078" s="109" t="str">
        <f t="shared" si="147"/>
        <v/>
      </c>
      <c r="B1078" s="99"/>
      <c r="F1078" s="253">
        <v>8</v>
      </c>
      <c r="G1078" s="245"/>
      <c r="H1078" s="254">
        <v>2.2000000476837158</v>
      </c>
      <c r="I1078" s="254"/>
      <c r="J1078" s="254"/>
      <c r="K1078" s="247" t="s">
        <v>452</v>
      </c>
      <c r="L1078" s="248"/>
      <c r="M1078" s="253"/>
      <c r="N1078" s="517">
        <v>33.9</v>
      </c>
      <c r="O1078" s="517"/>
      <c r="P1078" s="517"/>
      <c r="Q1078" s="507">
        <f>IF(N1078="","",N1078*H1078*AE1088)</f>
        <v>351.44997777456308</v>
      </c>
      <c r="R1078" s="508"/>
      <c r="S1078" s="508"/>
      <c r="T1078" s="509"/>
      <c r="U1078" s="506">
        <v>8</v>
      </c>
      <c r="V1078" s="245"/>
      <c r="W1078" s="254">
        <v>2.2000000476837158</v>
      </c>
      <c r="X1078" s="254"/>
      <c r="Y1078" s="254"/>
      <c r="Z1078" s="247" t="s">
        <v>452</v>
      </c>
      <c r="AA1078" s="248"/>
      <c r="AB1078" s="253"/>
      <c r="AC1078" s="517">
        <v>33.9</v>
      </c>
      <c r="AD1078" s="517"/>
      <c r="AE1078" s="517"/>
      <c r="AF1078" s="507">
        <f>IF(AC1078="","",AC1078*W1078*AE1088)</f>
        <v>351.44997777456308</v>
      </c>
      <c r="AG1078" s="508"/>
      <c r="AH1078" s="508"/>
      <c r="AI1078" s="508"/>
    </row>
    <row r="1079" spans="1:35" s="23" customFormat="1" ht="15.75" customHeight="1" x14ac:dyDescent="0.15">
      <c r="A1079" s="109" t="str">
        <f t="shared" si="147"/>
        <v/>
      </c>
      <c r="B1079" s="99"/>
      <c r="F1079" s="253">
        <v>9</v>
      </c>
      <c r="G1079" s="245"/>
      <c r="H1079" s="254">
        <v>1.5</v>
      </c>
      <c r="I1079" s="254"/>
      <c r="J1079" s="254"/>
      <c r="K1079" s="247" t="s">
        <v>397</v>
      </c>
      <c r="L1079" s="248"/>
      <c r="M1079" s="253"/>
      <c r="N1079" s="517">
        <v>63</v>
      </c>
      <c r="O1079" s="517"/>
      <c r="P1079" s="517"/>
      <c r="Q1079" s="507">
        <f>IF(N1079="","",N1079*H1079*AE1088)</f>
        <v>445.32075864635317</v>
      </c>
      <c r="R1079" s="508"/>
      <c r="S1079" s="508"/>
      <c r="T1079" s="509"/>
      <c r="U1079" s="506">
        <v>9</v>
      </c>
      <c r="V1079" s="245"/>
      <c r="W1079" s="254">
        <v>1.5</v>
      </c>
      <c r="X1079" s="254"/>
      <c r="Y1079" s="254"/>
      <c r="Z1079" s="247" t="s">
        <v>397</v>
      </c>
      <c r="AA1079" s="248"/>
      <c r="AB1079" s="253"/>
      <c r="AC1079" s="517">
        <v>63</v>
      </c>
      <c r="AD1079" s="517"/>
      <c r="AE1079" s="517"/>
      <c r="AF1079" s="507">
        <f>IF(AC1079="","",AC1079*W1079*AE1088)</f>
        <v>445.32075864635317</v>
      </c>
      <c r="AG1079" s="508"/>
      <c r="AH1079" s="508"/>
      <c r="AI1079" s="508"/>
    </row>
    <row r="1080" spans="1:35" s="23" customFormat="1" ht="15.75" customHeight="1" x14ac:dyDescent="0.15">
      <c r="A1080" s="109" t="str">
        <f t="shared" si="147"/>
        <v/>
      </c>
      <c r="B1080" s="99"/>
      <c r="F1080" s="253">
        <v>10</v>
      </c>
      <c r="G1080" s="245"/>
      <c r="H1080" s="254">
        <v>3.8499999046325684</v>
      </c>
      <c r="I1080" s="254"/>
      <c r="J1080" s="254"/>
      <c r="K1080" s="247" t="s">
        <v>452</v>
      </c>
      <c r="L1080" s="248"/>
      <c r="M1080" s="253"/>
      <c r="N1080" s="517">
        <v>34.4</v>
      </c>
      <c r="O1080" s="517"/>
      <c r="P1080" s="517"/>
      <c r="Q1080" s="507">
        <f>IF(N1080="","",N1080*H1080*AE1088)</f>
        <v>624.10878110249814</v>
      </c>
      <c r="R1080" s="508"/>
      <c r="S1080" s="508"/>
      <c r="T1080" s="509"/>
      <c r="U1080" s="506">
        <v>10</v>
      </c>
      <c r="V1080" s="245"/>
      <c r="W1080" s="254">
        <v>3.8499999046325684</v>
      </c>
      <c r="X1080" s="254"/>
      <c r="Y1080" s="254"/>
      <c r="Z1080" s="247" t="s">
        <v>452</v>
      </c>
      <c r="AA1080" s="248"/>
      <c r="AB1080" s="253"/>
      <c r="AC1080" s="517">
        <v>34.4</v>
      </c>
      <c r="AD1080" s="517"/>
      <c r="AE1080" s="517"/>
      <c r="AF1080" s="507">
        <f>IF(AC1080="","",AC1080*W1080*AE1088)</f>
        <v>624.10878110249814</v>
      </c>
      <c r="AG1080" s="508"/>
      <c r="AH1080" s="508"/>
      <c r="AI1080" s="508"/>
    </row>
    <row r="1081" spans="1:35" s="23" customFormat="1" ht="15.75" customHeight="1" x14ac:dyDescent="0.15">
      <c r="A1081" s="109" t="str">
        <f t="shared" si="147"/>
        <v/>
      </c>
      <c r="B1081" s="99"/>
      <c r="F1081" s="253">
        <v>11</v>
      </c>
      <c r="G1081" s="245"/>
      <c r="H1081" s="254">
        <v>2.4000000953674316</v>
      </c>
      <c r="I1081" s="254"/>
      <c r="J1081" s="254"/>
      <c r="K1081" s="247" t="s">
        <v>397</v>
      </c>
      <c r="L1081" s="248"/>
      <c r="M1081" s="253"/>
      <c r="N1081" s="517">
        <v>84</v>
      </c>
      <c r="O1081" s="517"/>
      <c r="P1081" s="517"/>
      <c r="Q1081" s="507">
        <f>IF(N1081="","",N1081*H1081*AE1088)</f>
        <v>950.01765619586195</v>
      </c>
      <c r="R1081" s="508"/>
      <c r="S1081" s="508"/>
      <c r="T1081" s="509"/>
      <c r="U1081" s="506">
        <v>11</v>
      </c>
      <c r="V1081" s="245"/>
      <c r="W1081" s="254">
        <v>2.4000000953674316</v>
      </c>
      <c r="X1081" s="254"/>
      <c r="Y1081" s="254"/>
      <c r="Z1081" s="247" t="s">
        <v>397</v>
      </c>
      <c r="AA1081" s="248"/>
      <c r="AB1081" s="253"/>
      <c r="AC1081" s="517">
        <v>84</v>
      </c>
      <c r="AD1081" s="517"/>
      <c r="AE1081" s="517"/>
      <c r="AF1081" s="507">
        <f>IF(AC1081="","",AC1081*W1081*AE1088)</f>
        <v>950.01765619586195</v>
      </c>
      <c r="AG1081" s="508"/>
      <c r="AH1081" s="508"/>
      <c r="AI1081" s="508"/>
    </row>
    <row r="1082" spans="1:35" s="23" customFormat="1" ht="15.75" customHeight="1" x14ac:dyDescent="0.15">
      <c r="A1082" s="109" t="str">
        <f t="shared" si="147"/>
        <v/>
      </c>
      <c r="B1082" s="99"/>
      <c r="F1082" s="253">
        <v>12</v>
      </c>
      <c r="G1082" s="245"/>
      <c r="H1082" s="254">
        <v>1.5199999809265137</v>
      </c>
      <c r="I1082" s="254"/>
      <c r="J1082" s="254"/>
      <c r="K1082" s="247" t="s">
        <v>452</v>
      </c>
      <c r="L1082" s="248"/>
      <c r="M1082" s="253"/>
      <c r="N1082" s="517">
        <v>34.4</v>
      </c>
      <c r="O1082" s="517"/>
      <c r="P1082" s="517"/>
      <c r="Q1082" s="507">
        <f>IF(N1082="","",N1082*H1082*AE1088)</f>
        <v>246.40139191442461</v>
      </c>
      <c r="R1082" s="508"/>
      <c r="S1082" s="508"/>
      <c r="T1082" s="509"/>
      <c r="U1082" s="506">
        <v>12</v>
      </c>
      <c r="V1082" s="245"/>
      <c r="W1082" s="254">
        <v>2.2699999809265137</v>
      </c>
      <c r="X1082" s="254"/>
      <c r="Y1082" s="254"/>
      <c r="Z1082" s="247" t="s">
        <v>452</v>
      </c>
      <c r="AA1082" s="248"/>
      <c r="AB1082" s="253"/>
      <c r="AC1082" s="517">
        <v>34.4</v>
      </c>
      <c r="AD1082" s="517"/>
      <c r="AE1082" s="517"/>
      <c r="AF1082" s="507">
        <f>IF(AC1082="","",AC1082*W1082*AE1088)</f>
        <v>367.98102760834962</v>
      </c>
      <c r="AG1082" s="508"/>
      <c r="AH1082" s="508"/>
      <c r="AI1082" s="508"/>
    </row>
    <row r="1083" spans="1:35" s="23" customFormat="1" ht="15.75" customHeight="1" x14ac:dyDescent="0.15">
      <c r="A1083" s="109" t="str">
        <f t="shared" si="147"/>
        <v/>
      </c>
      <c r="B1083" s="99"/>
      <c r="F1083" s="253">
        <v>12</v>
      </c>
      <c r="G1083" s="245"/>
      <c r="H1083" s="254">
        <v>0.75</v>
      </c>
      <c r="I1083" s="254"/>
      <c r="J1083" s="254"/>
      <c r="K1083" s="247" t="s">
        <v>452</v>
      </c>
      <c r="L1083" s="248"/>
      <c r="M1083" s="253"/>
      <c r="N1083" s="517">
        <v>0</v>
      </c>
      <c r="O1083" s="517"/>
      <c r="P1083" s="517"/>
      <c r="Q1083" s="507">
        <f>IF(N1083="","",N1083*H1083*AE1088)</f>
        <v>0</v>
      </c>
      <c r="R1083" s="508"/>
      <c r="S1083" s="508"/>
      <c r="T1083" s="509"/>
      <c r="U1083" s="506"/>
      <c r="V1083" s="245"/>
      <c r="W1083" s="254"/>
      <c r="X1083" s="254"/>
      <c r="Y1083" s="254"/>
      <c r="Z1083" s="247"/>
      <c r="AA1083" s="248"/>
      <c r="AB1083" s="253"/>
      <c r="AC1083" s="517"/>
      <c r="AD1083" s="517"/>
      <c r="AE1083" s="517"/>
      <c r="AF1083" s="507" t="str">
        <f>IF(AC1083="","",AC1083*W1083*AE1088)</f>
        <v/>
      </c>
      <c r="AG1083" s="508"/>
      <c r="AH1083" s="508"/>
      <c r="AI1083" s="508"/>
    </row>
    <row r="1084" spans="1:35" s="23" customFormat="1" ht="15.75" customHeight="1" x14ac:dyDescent="0.15">
      <c r="A1084" s="109" t="str">
        <f t="shared" si="147"/>
        <v>×</v>
      </c>
      <c r="B1084" s="99"/>
      <c r="F1084" s="253"/>
      <c r="G1084" s="245"/>
      <c r="H1084" s="254"/>
      <c r="I1084" s="254"/>
      <c r="J1084" s="254"/>
      <c r="K1084" s="247"/>
      <c r="L1084" s="248"/>
      <c r="M1084" s="253"/>
      <c r="N1084" s="517"/>
      <c r="O1084" s="517"/>
      <c r="P1084" s="517"/>
      <c r="Q1084" s="507" t="str">
        <f>IF(N1084="","",N1084*H1084*AE1088)</f>
        <v/>
      </c>
      <c r="R1084" s="508"/>
      <c r="S1084" s="508"/>
      <c r="T1084" s="509"/>
      <c r="U1084" s="506"/>
      <c r="V1084" s="245"/>
      <c r="W1084" s="254"/>
      <c r="X1084" s="254"/>
      <c r="Y1084" s="254"/>
      <c r="Z1084" s="247"/>
      <c r="AA1084" s="248"/>
      <c r="AB1084" s="253"/>
      <c r="AC1084" s="517"/>
      <c r="AD1084" s="517"/>
      <c r="AE1084" s="517"/>
      <c r="AF1084" s="507" t="str">
        <f>IF(AC1084="","",AC1084*W1084*AE1088)</f>
        <v/>
      </c>
      <c r="AG1084" s="508"/>
      <c r="AH1084" s="508"/>
      <c r="AI1084" s="508"/>
    </row>
    <row r="1085" spans="1:35" s="23" customFormat="1" ht="15.75" customHeight="1" x14ac:dyDescent="0.15">
      <c r="A1085" s="109" t="str">
        <f t="shared" si="147"/>
        <v>×</v>
      </c>
      <c r="B1085" s="99"/>
      <c r="F1085" s="253"/>
      <c r="G1085" s="245"/>
      <c r="H1085" s="254"/>
      <c r="I1085" s="254"/>
      <c r="J1085" s="254"/>
      <c r="K1085" s="247"/>
      <c r="L1085" s="248"/>
      <c r="M1085" s="253"/>
      <c r="N1085" s="517"/>
      <c r="O1085" s="517"/>
      <c r="P1085" s="517"/>
      <c r="Q1085" s="507" t="str">
        <f>IF(N1085="","",N1085*H1085*AE1088)</f>
        <v/>
      </c>
      <c r="R1085" s="508"/>
      <c r="S1085" s="508"/>
      <c r="T1085" s="509"/>
      <c r="U1085" s="506"/>
      <c r="V1085" s="245"/>
      <c r="W1085" s="254"/>
      <c r="X1085" s="254"/>
      <c r="Y1085" s="254"/>
      <c r="Z1085" s="247"/>
      <c r="AA1085" s="248"/>
      <c r="AB1085" s="253"/>
      <c r="AC1085" s="517"/>
      <c r="AD1085" s="517"/>
      <c r="AE1085" s="517"/>
      <c r="AF1085" s="507" t="str">
        <f>IF(AC1085="","",AC1085*W1085*AE1088)</f>
        <v/>
      </c>
      <c r="AG1085" s="508"/>
      <c r="AH1085" s="508"/>
      <c r="AI1085" s="508"/>
    </row>
    <row r="1086" spans="1:35" s="23" customFormat="1" ht="15.75" customHeight="1" x14ac:dyDescent="0.15">
      <c r="A1086" s="109" t="str">
        <f t="shared" si="147"/>
        <v>×</v>
      </c>
      <c r="B1086" s="99"/>
      <c r="F1086" s="253"/>
      <c r="G1086" s="245"/>
      <c r="H1086" s="254"/>
      <c r="I1086" s="254"/>
      <c r="J1086" s="254"/>
      <c r="K1086" s="247"/>
      <c r="L1086" s="248"/>
      <c r="M1086" s="253"/>
      <c r="N1086" s="517"/>
      <c r="O1086" s="517"/>
      <c r="P1086" s="517"/>
      <c r="Q1086" s="507" t="str">
        <f>IF(N1086="","",N1086*H1086*AE1088)</f>
        <v/>
      </c>
      <c r="R1086" s="508"/>
      <c r="S1086" s="508"/>
      <c r="T1086" s="509"/>
      <c r="U1086" s="506"/>
      <c r="V1086" s="245"/>
      <c r="W1086" s="254"/>
      <c r="X1086" s="254"/>
      <c r="Y1086" s="254"/>
      <c r="Z1086" s="247"/>
      <c r="AA1086" s="248"/>
      <c r="AB1086" s="253"/>
      <c r="AC1086" s="517"/>
      <c r="AD1086" s="517"/>
      <c r="AE1086" s="517"/>
      <c r="AF1086" s="507" t="str">
        <f>IF(AC1086="","",AC1086*W1086*AE1088)</f>
        <v/>
      </c>
      <c r="AG1086" s="508"/>
      <c r="AH1086" s="508"/>
      <c r="AI1086" s="508"/>
    </row>
    <row r="1087" spans="1:35" s="23" customFormat="1" ht="15.75" customHeight="1" x14ac:dyDescent="0.15">
      <c r="A1087" s="22"/>
      <c r="B1087" s="99"/>
      <c r="F1087" s="332" t="s">
        <v>451</v>
      </c>
      <c r="G1087" s="333"/>
      <c r="H1087" s="586">
        <f>ROUND(SUM(Q1071:T1086),1)</f>
        <v>6904.3</v>
      </c>
      <c r="I1087" s="587"/>
      <c r="J1087" s="587"/>
      <c r="K1087" s="587"/>
      <c r="L1087" s="587"/>
      <c r="M1087" s="587"/>
      <c r="N1087" s="587"/>
      <c r="O1087" s="587"/>
      <c r="P1087" s="587"/>
      <c r="Q1087" s="587"/>
      <c r="R1087" s="587"/>
      <c r="S1087" s="587"/>
      <c r="T1087" s="588"/>
      <c r="U1087" s="589" t="s">
        <v>451</v>
      </c>
      <c r="V1087" s="333"/>
      <c r="W1087" s="586">
        <f>ROUND(SUM(AF1071:AI1086),1)</f>
        <v>7025.9</v>
      </c>
      <c r="X1087" s="587"/>
      <c r="Y1087" s="587"/>
      <c r="Z1087" s="587"/>
      <c r="AA1087" s="587"/>
      <c r="AB1087" s="587"/>
      <c r="AC1087" s="587"/>
      <c r="AD1087" s="587"/>
      <c r="AE1087" s="587"/>
      <c r="AF1087" s="587"/>
      <c r="AG1087" s="587"/>
      <c r="AH1087" s="587"/>
      <c r="AI1087" s="587"/>
    </row>
    <row r="1088" spans="1:35" s="23" customFormat="1" ht="15.75" customHeight="1" x14ac:dyDescent="0.15">
      <c r="F1088" s="30"/>
      <c r="G1088" s="30"/>
      <c r="H1088" s="30"/>
      <c r="I1088" s="30"/>
      <c r="J1088" s="30"/>
      <c r="K1088" s="30"/>
      <c r="L1088" s="30"/>
      <c r="M1088" s="30"/>
      <c r="N1088" s="30"/>
      <c r="O1088" s="30"/>
      <c r="P1088" s="30"/>
      <c r="AB1088" s="38" t="s">
        <v>119</v>
      </c>
      <c r="AC1088" s="23" t="s">
        <v>419</v>
      </c>
      <c r="AD1088" s="22" t="s">
        <v>25</v>
      </c>
      <c r="AE1088" s="295">
        <f>AE1064</f>
        <v>4.7123889803846897</v>
      </c>
      <c r="AF1088" s="295"/>
      <c r="AG1088" s="295"/>
      <c r="AH1088" s="29" t="s">
        <v>420</v>
      </c>
      <c r="AI1088" s="22" t="s">
        <v>149</v>
      </c>
    </row>
    <row r="1089" spans="1:36" ht="15.75" customHeight="1" x14ac:dyDescent="0.15">
      <c r="A1089" s="116" t="str">
        <f t="shared" ref="A1089:A1094" si="148">IF(液状化L1の有無="","","×")</f>
        <v/>
      </c>
      <c r="B1089" s="99" t="s">
        <v>571</v>
      </c>
    </row>
    <row r="1090" spans="1:36" ht="15.75" customHeight="1" x14ac:dyDescent="0.15">
      <c r="A1090" s="116" t="str">
        <f t="shared" si="148"/>
        <v/>
      </c>
    </row>
    <row r="1091" spans="1:36" s="23" customFormat="1" ht="15.75" customHeight="1" x14ac:dyDescent="0.15">
      <c r="A1091" s="116" t="str">
        <f t="shared" si="148"/>
        <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customHeight="1" x14ac:dyDescent="0.15">
      <c r="A1092" s="116" t="str">
        <f t="shared" si="148"/>
        <v/>
      </c>
      <c r="B1092" s="99"/>
      <c r="F1092" s="514" t="s">
        <v>417</v>
      </c>
      <c r="G1092" s="361"/>
      <c r="H1092" s="361"/>
      <c r="I1092" s="361"/>
      <c r="J1092" s="361"/>
      <c r="K1092" s="361"/>
      <c r="L1092" s="361"/>
      <c r="M1092" s="361"/>
      <c r="N1092" s="361"/>
      <c r="O1092" s="361"/>
      <c r="P1092" s="361"/>
      <c r="Q1092" s="361"/>
      <c r="R1092" s="361"/>
      <c r="S1092" s="361"/>
      <c r="T1092" s="515"/>
      <c r="U1092" s="486" t="s">
        <v>418</v>
      </c>
      <c r="V1092" s="239"/>
      <c r="W1092" s="239"/>
      <c r="X1092" s="239"/>
      <c r="Y1092" s="239"/>
      <c r="Z1092" s="239"/>
      <c r="AA1092" s="239"/>
      <c r="AB1092" s="239"/>
      <c r="AC1092" s="239"/>
      <c r="AD1092" s="239"/>
      <c r="AE1092" s="239"/>
      <c r="AF1092" s="239"/>
      <c r="AG1092" s="239"/>
      <c r="AH1092" s="239"/>
      <c r="AI1092" s="290"/>
    </row>
    <row r="1093" spans="1:36" s="23" customFormat="1" ht="15.75" customHeight="1" x14ac:dyDescent="0.15">
      <c r="A1093" s="116" t="str">
        <f t="shared" si="148"/>
        <v/>
      </c>
      <c r="B1093" s="99"/>
      <c r="F1093" s="350" t="s">
        <v>74</v>
      </c>
      <c r="G1093" s="275"/>
      <c r="H1093" s="351" t="s">
        <v>181</v>
      </c>
      <c r="I1093" s="352"/>
      <c r="J1093" s="352"/>
      <c r="K1093" s="480" t="s">
        <v>224</v>
      </c>
      <c r="L1093" s="389"/>
      <c r="M1093" s="390"/>
      <c r="N1093" s="480" t="s">
        <v>450</v>
      </c>
      <c r="O1093" s="389"/>
      <c r="P1093" s="390"/>
      <c r="Q1093" s="480" t="s">
        <v>227</v>
      </c>
      <c r="R1093" s="389"/>
      <c r="S1093" s="389"/>
      <c r="T1093" s="518"/>
      <c r="U1093" s="478" t="s">
        <v>74</v>
      </c>
      <c r="V1093" s="315"/>
      <c r="W1093" s="510" t="s">
        <v>181</v>
      </c>
      <c r="X1093" s="362"/>
      <c r="Y1093" s="362"/>
      <c r="Z1093" s="511" t="s">
        <v>224</v>
      </c>
      <c r="AA1093" s="512"/>
      <c r="AB1093" s="513"/>
      <c r="AC1093" s="511" t="s">
        <v>450</v>
      </c>
      <c r="AD1093" s="512"/>
      <c r="AE1093" s="513"/>
      <c r="AF1093" s="511" t="s">
        <v>227</v>
      </c>
      <c r="AG1093" s="512"/>
      <c r="AH1093" s="512"/>
      <c r="AI1093" s="512"/>
    </row>
    <row r="1094" spans="1:36" s="23" customFormat="1" ht="15.75" customHeight="1" x14ac:dyDescent="0.15">
      <c r="A1094" s="116" t="str">
        <f t="shared" si="148"/>
        <v/>
      </c>
      <c r="B1094" s="99"/>
      <c r="F1094" s="270"/>
      <c r="G1094" s="271"/>
      <c r="H1094" s="273"/>
      <c r="I1094" s="273"/>
      <c r="J1094" s="273"/>
      <c r="K1094" s="277"/>
      <c r="L1094" s="392"/>
      <c r="M1094" s="350"/>
      <c r="N1094" s="277"/>
      <c r="O1094" s="392"/>
      <c r="P1094" s="350"/>
      <c r="Q1094" s="277"/>
      <c r="R1094" s="392"/>
      <c r="S1094" s="392"/>
      <c r="T1094" s="519"/>
      <c r="U1094" s="516"/>
      <c r="V1094" s="271"/>
      <c r="W1094" s="273"/>
      <c r="X1094" s="273"/>
      <c r="Y1094" s="273"/>
      <c r="Z1094" s="277"/>
      <c r="AA1094" s="392"/>
      <c r="AB1094" s="350"/>
      <c r="AC1094" s="277"/>
      <c r="AD1094" s="392"/>
      <c r="AE1094" s="350"/>
      <c r="AF1094" s="277"/>
      <c r="AG1094" s="392"/>
      <c r="AH1094" s="392"/>
      <c r="AI1094" s="392"/>
    </row>
    <row r="1095" spans="1:36" s="23" customFormat="1" ht="15.75" customHeight="1" x14ac:dyDescent="0.15">
      <c r="A1095" s="116" t="str">
        <f t="shared" ref="A1095:A1110" si="149">IF(液状化L1の有無="",IF(LEN(F1095)+LEN(U1095)=0,"×",""),"×")</f>
        <v/>
      </c>
      <c r="B1095" s="99"/>
      <c r="F1095" s="278">
        <v>2</v>
      </c>
      <c r="G1095" s="244"/>
      <c r="H1095" s="279">
        <v>0.33000001311302185</v>
      </c>
      <c r="I1095" s="279"/>
      <c r="J1095" s="279"/>
      <c r="K1095" s="489" t="s">
        <v>397</v>
      </c>
      <c r="L1095" s="490"/>
      <c r="M1095" s="278"/>
      <c r="N1095" s="491">
        <v>0</v>
      </c>
      <c r="O1095" s="491"/>
      <c r="P1095" s="491"/>
      <c r="Q1095" s="492">
        <f>IF(N1095="","",N1095*H1095*AE1112)</f>
        <v>0</v>
      </c>
      <c r="R1095" s="493"/>
      <c r="S1095" s="493"/>
      <c r="T1095" s="520"/>
      <c r="U1095" s="505">
        <v>2</v>
      </c>
      <c r="V1095" s="244"/>
      <c r="W1095" s="279">
        <v>0.33000001311302185</v>
      </c>
      <c r="X1095" s="279"/>
      <c r="Y1095" s="279"/>
      <c r="Z1095" s="489" t="s">
        <v>397</v>
      </c>
      <c r="AA1095" s="490"/>
      <c r="AB1095" s="278"/>
      <c r="AC1095" s="491">
        <v>0</v>
      </c>
      <c r="AD1095" s="491"/>
      <c r="AE1095" s="491"/>
      <c r="AF1095" s="492">
        <f>IF(AC1095="","",AC1095*W1095*AE1112)</f>
        <v>0</v>
      </c>
      <c r="AG1095" s="493"/>
      <c r="AH1095" s="493"/>
      <c r="AI1095" s="493"/>
    </row>
    <row r="1096" spans="1:36" s="23" customFormat="1" ht="15.75" customHeight="1" x14ac:dyDescent="0.15">
      <c r="A1096" s="116" t="str">
        <f t="shared" si="149"/>
        <v/>
      </c>
      <c r="B1096" s="99"/>
      <c r="F1096" s="253">
        <v>3</v>
      </c>
      <c r="G1096" s="245"/>
      <c r="H1096" s="254">
        <v>1.5</v>
      </c>
      <c r="I1096" s="254"/>
      <c r="J1096" s="254"/>
      <c r="K1096" s="247" t="s">
        <v>452</v>
      </c>
      <c r="L1096" s="248"/>
      <c r="M1096" s="253"/>
      <c r="N1096" s="517">
        <v>0</v>
      </c>
      <c r="O1096" s="517"/>
      <c r="P1096" s="517"/>
      <c r="Q1096" s="507">
        <f>IF(N1096="","",N1096*H1096*AE1112)</f>
        <v>0</v>
      </c>
      <c r="R1096" s="508"/>
      <c r="S1096" s="508"/>
      <c r="T1096" s="509"/>
      <c r="U1096" s="506">
        <v>3</v>
      </c>
      <c r="V1096" s="245"/>
      <c r="W1096" s="254">
        <v>1.5</v>
      </c>
      <c r="X1096" s="254"/>
      <c r="Y1096" s="254"/>
      <c r="Z1096" s="247" t="s">
        <v>452</v>
      </c>
      <c r="AA1096" s="248"/>
      <c r="AB1096" s="253"/>
      <c r="AC1096" s="517">
        <v>0</v>
      </c>
      <c r="AD1096" s="517"/>
      <c r="AE1096" s="517"/>
      <c r="AF1096" s="507">
        <f>IF(AC1096="","",AC1096*W1096*AE1112)</f>
        <v>0</v>
      </c>
      <c r="AG1096" s="508"/>
      <c r="AH1096" s="508"/>
      <c r="AI1096" s="508"/>
    </row>
    <row r="1097" spans="1:36" s="23" customFormat="1" ht="15.75" customHeight="1" x14ac:dyDescent="0.15">
      <c r="A1097" s="116" t="str">
        <f t="shared" si="149"/>
        <v/>
      </c>
      <c r="B1097" s="99"/>
      <c r="F1097" s="253">
        <v>4</v>
      </c>
      <c r="G1097" s="245"/>
      <c r="H1097" s="254">
        <v>5.940000057220459</v>
      </c>
      <c r="I1097" s="254"/>
      <c r="J1097" s="254"/>
      <c r="K1097" s="247" t="s">
        <v>452</v>
      </c>
      <c r="L1097" s="248"/>
      <c r="M1097" s="253"/>
      <c r="N1097" s="517">
        <v>0</v>
      </c>
      <c r="O1097" s="517"/>
      <c r="P1097" s="517"/>
      <c r="Q1097" s="507">
        <f>IF(N1097="","",N1097*H1097*AE1112)</f>
        <v>0</v>
      </c>
      <c r="R1097" s="508"/>
      <c r="S1097" s="508"/>
      <c r="T1097" s="509"/>
      <c r="U1097" s="506">
        <v>4</v>
      </c>
      <c r="V1097" s="245"/>
      <c r="W1097" s="254">
        <v>5.940000057220459</v>
      </c>
      <c r="X1097" s="254"/>
      <c r="Y1097" s="254"/>
      <c r="Z1097" s="247" t="s">
        <v>452</v>
      </c>
      <c r="AA1097" s="248"/>
      <c r="AB1097" s="253"/>
      <c r="AC1097" s="517">
        <v>0</v>
      </c>
      <c r="AD1097" s="517"/>
      <c r="AE1097" s="517"/>
      <c r="AF1097" s="507">
        <f>IF(AC1097="","",AC1097*W1097*AE1112)</f>
        <v>0</v>
      </c>
      <c r="AG1097" s="508"/>
      <c r="AH1097" s="508"/>
      <c r="AI1097" s="508"/>
    </row>
    <row r="1098" spans="1:36" s="23" customFormat="1" ht="15.75" customHeight="1" x14ac:dyDescent="0.15">
      <c r="A1098" s="116" t="str">
        <f t="shared" si="149"/>
        <v/>
      </c>
      <c r="B1098" s="99"/>
      <c r="F1098" s="253">
        <v>4</v>
      </c>
      <c r="G1098" s="245"/>
      <c r="H1098" s="254">
        <v>0.6100001335144043</v>
      </c>
      <c r="I1098" s="254"/>
      <c r="J1098" s="254"/>
      <c r="K1098" s="247" t="s">
        <v>452</v>
      </c>
      <c r="L1098" s="248"/>
      <c r="M1098" s="253"/>
      <c r="N1098" s="517">
        <v>12</v>
      </c>
      <c r="O1098" s="517"/>
      <c r="P1098" s="517"/>
      <c r="Q1098" s="507">
        <f>IF(N1098="","",N1098*H1098*AE1112)</f>
        <v>34.494694886477618</v>
      </c>
      <c r="R1098" s="508"/>
      <c r="S1098" s="508"/>
      <c r="T1098" s="509"/>
      <c r="U1098" s="506">
        <v>4</v>
      </c>
      <c r="V1098" s="245"/>
      <c r="W1098" s="254">
        <v>0.6100001335144043</v>
      </c>
      <c r="X1098" s="254"/>
      <c r="Y1098" s="254"/>
      <c r="Z1098" s="247" t="s">
        <v>452</v>
      </c>
      <c r="AA1098" s="248"/>
      <c r="AB1098" s="253"/>
      <c r="AC1098" s="517">
        <v>12</v>
      </c>
      <c r="AD1098" s="517"/>
      <c r="AE1098" s="517"/>
      <c r="AF1098" s="507">
        <f>IF(AC1098="","",AC1098*W1098*AE1112)</f>
        <v>34.494694886477618</v>
      </c>
      <c r="AG1098" s="508"/>
      <c r="AH1098" s="508"/>
      <c r="AI1098" s="508"/>
    </row>
    <row r="1099" spans="1:36" s="23" customFormat="1" ht="15.75" customHeight="1" x14ac:dyDescent="0.15">
      <c r="A1099" s="116" t="str">
        <f t="shared" si="149"/>
        <v/>
      </c>
      <c r="B1099" s="99"/>
      <c r="F1099" s="253">
        <v>5</v>
      </c>
      <c r="G1099" s="245"/>
      <c r="H1099" s="254">
        <v>3.4500000476837158</v>
      </c>
      <c r="I1099" s="254"/>
      <c r="J1099" s="254"/>
      <c r="K1099" s="247" t="s">
        <v>452</v>
      </c>
      <c r="L1099" s="248"/>
      <c r="M1099" s="253"/>
      <c r="N1099" s="517">
        <v>21.2</v>
      </c>
      <c r="O1099" s="517"/>
      <c r="P1099" s="517"/>
      <c r="Q1099" s="507">
        <f>IF(N1099="","",N1099*H1099*AE1112)</f>
        <v>344.6641347890656</v>
      </c>
      <c r="R1099" s="508"/>
      <c r="S1099" s="508"/>
      <c r="T1099" s="509"/>
      <c r="U1099" s="506">
        <v>5</v>
      </c>
      <c r="V1099" s="245"/>
      <c r="W1099" s="254">
        <v>3.4500000476837158</v>
      </c>
      <c r="X1099" s="254"/>
      <c r="Y1099" s="254"/>
      <c r="Z1099" s="247" t="s">
        <v>452</v>
      </c>
      <c r="AA1099" s="248"/>
      <c r="AB1099" s="253"/>
      <c r="AC1099" s="517">
        <v>21.2</v>
      </c>
      <c r="AD1099" s="517"/>
      <c r="AE1099" s="517"/>
      <c r="AF1099" s="507">
        <f>IF(AC1099="","",AC1099*W1099*AE1112)</f>
        <v>344.6641347890656</v>
      </c>
      <c r="AG1099" s="508"/>
      <c r="AH1099" s="508"/>
      <c r="AI1099" s="508"/>
    </row>
    <row r="1100" spans="1:36" s="23" customFormat="1" ht="15.75" customHeight="1" x14ac:dyDescent="0.15">
      <c r="A1100" s="116" t="str">
        <f t="shared" si="149"/>
        <v/>
      </c>
      <c r="B1100" s="99"/>
      <c r="F1100" s="253">
        <v>6</v>
      </c>
      <c r="G1100" s="245"/>
      <c r="H1100" s="254">
        <v>2.3499999046325684</v>
      </c>
      <c r="I1100" s="254"/>
      <c r="J1100" s="254"/>
      <c r="K1100" s="247" t="s">
        <v>452</v>
      </c>
      <c r="L1100" s="248"/>
      <c r="M1100" s="253"/>
      <c r="N1100" s="517">
        <v>34.5</v>
      </c>
      <c r="O1100" s="517"/>
      <c r="P1100" s="517"/>
      <c r="Q1100" s="507">
        <f>IF(N1100="","",N1100*H1100*AE1112)</f>
        <v>382.05692108009777</v>
      </c>
      <c r="R1100" s="508"/>
      <c r="S1100" s="508"/>
      <c r="T1100" s="509"/>
      <c r="U1100" s="506">
        <v>6</v>
      </c>
      <c r="V1100" s="245"/>
      <c r="W1100" s="254">
        <v>2.3499999046325684</v>
      </c>
      <c r="X1100" s="254"/>
      <c r="Y1100" s="254"/>
      <c r="Z1100" s="247" t="s">
        <v>452</v>
      </c>
      <c r="AA1100" s="248"/>
      <c r="AB1100" s="253"/>
      <c r="AC1100" s="517">
        <v>34.5</v>
      </c>
      <c r="AD1100" s="517"/>
      <c r="AE1100" s="517"/>
      <c r="AF1100" s="507">
        <f>IF(AC1100="","",AC1100*W1100*AE1112)</f>
        <v>382.05692108009777</v>
      </c>
      <c r="AG1100" s="508"/>
      <c r="AH1100" s="508"/>
      <c r="AI1100" s="508"/>
    </row>
    <row r="1101" spans="1:36" s="23" customFormat="1" ht="15.75" customHeight="1" x14ac:dyDescent="0.15">
      <c r="A1101" s="116" t="str">
        <f t="shared" si="149"/>
        <v/>
      </c>
      <c r="B1101" s="99"/>
      <c r="F1101" s="253">
        <v>7</v>
      </c>
      <c r="G1101" s="245"/>
      <c r="H1101" s="254">
        <v>8.6000003814697266</v>
      </c>
      <c r="I1101" s="254"/>
      <c r="J1101" s="254"/>
      <c r="K1101" s="247" t="s">
        <v>397</v>
      </c>
      <c r="L1101" s="248"/>
      <c r="M1101" s="253"/>
      <c r="N1101" s="517">
        <v>62.7</v>
      </c>
      <c r="O1101" s="517"/>
      <c r="P1101" s="517"/>
      <c r="Q1101" s="507">
        <f>IF(N1101="","",N1101*H1101*AE1112)</f>
        <v>2541.0144987146678</v>
      </c>
      <c r="R1101" s="508"/>
      <c r="S1101" s="508"/>
      <c r="T1101" s="509"/>
      <c r="U1101" s="506">
        <v>7</v>
      </c>
      <c r="V1101" s="245"/>
      <c r="W1101" s="254">
        <v>8.6000003814697266</v>
      </c>
      <c r="X1101" s="254"/>
      <c r="Y1101" s="254"/>
      <c r="Z1101" s="247" t="s">
        <v>397</v>
      </c>
      <c r="AA1101" s="248"/>
      <c r="AB1101" s="253"/>
      <c r="AC1101" s="517">
        <v>62.7</v>
      </c>
      <c r="AD1101" s="517"/>
      <c r="AE1101" s="517"/>
      <c r="AF1101" s="507">
        <f>IF(AC1101="","",AC1101*W1101*AE1112)</f>
        <v>2541.0144987146678</v>
      </c>
      <c r="AG1101" s="508"/>
      <c r="AH1101" s="508"/>
      <c r="AI1101" s="508"/>
    </row>
    <row r="1102" spans="1:36" s="23" customFormat="1" ht="15.75" customHeight="1" x14ac:dyDescent="0.15">
      <c r="A1102" s="116" t="str">
        <f t="shared" si="149"/>
        <v/>
      </c>
      <c r="B1102" s="99"/>
      <c r="F1102" s="253">
        <v>8</v>
      </c>
      <c r="G1102" s="245"/>
      <c r="H1102" s="254">
        <v>2.2000000476837158</v>
      </c>
      <c r="I1102" s="254"/>
      <c r="J1102" s="254"/>
      <c r="K1102" s="247" t="s">
        <v>452</v>
      </c>
      <c r="L1102" s="248"/>
      <c r="M1102" s="253"/>
      <c r="N1102" s="517">
        <v>33.9</v>
      </c>
      <c r="O1102" s="517"/>
      <c r="P1102" s="517"/>
      <c r="Q1102" s="507">
        <f>IF(N1102="","",N1102*H1102*AE1112)</f>
        <v>351.44997777456308</v>
      </c>
      <c r="R1102" s="508"/>
      <c r="S1102" s="508"/>
      <c r="T1102" s="509"/>
      <c r="U1102" s="506">
        <v>8</v>
      </c>
      <c r="V1102" s="245"/>
      <c r="W1102" s="254">
        <v>2.2000000476837158</v>
      </c>
      <c r="X1102" s="254"/>
      <c r="Y1102" s="254"/>
      <c r="Z1102" s="247" t="s">
        <v>452</v>
      </c>
      <c r="AA1102" s="248"/>
      <c r="AB1102" s="253"/>
      <c r="AC1102" s="517">
        <v>33.9</v>
      </c>
      <c r="AD1102" s="517"/>
      <c r="AE1102" s="517"/>
      <c r="AF1102" s="507">
        <f>IF(AC1102="","",AC1102*W1102*AE1112)</f>
        <v>351.44997777456308</v>
      </c>
      <c r="AG1102" s="508"/>
      <c r="AH1102" s="508"/>
      <c r="AI1102" s="508"/>
    </row>
    <row r="1103" spans="1:36" s="23" customFormat="1" ht="15.75" customHeight="1" x14ac:dyDescent="0.15">
      <c r="A1103" s="116" t="str">
        <f t="shared" si="149"/>
        <v/>
      </c>
      <c r="B1103" s="99"/>
      <c r="F1103" s="253">
        <v>9</v>
      </c>
      <c r="G1103" s="245"/>
      <c r="H1103" s="254">
        <v>1.5</v>
      </c>
      <c r="I1103" s="254"/>
      <c r="J1103" s="254"/>
      <c r="K1103" s="247" t="s">
        <v>397</v>
      </c>
      <c r="L1103" s="248"/>
      <c r="M1103" s="253"/>
      <c r="N1103" s="517">
        <v>63</v>
      </c>
      <c r="O1103" s="517"/>
      <c r="P1103" s="517"/>
      <c r="Q1103" s="507">
        <f>IF(N1103="","",N1103*H1103*AE1112)</f>
        <v>445.32075864635317</v>
      </c>
      <c r="R1103" s="508"/>
      <c r="S1103" s="508"/>
      <c r="T1103" s="509"/>
      <c r="U1103" s="506">
        <v>9</v>
      </c>
      <c r="V1103" s="245"/>
      <c r="W1103" s="254">
        <v>1.5</v>
      </c>
      <c r="X1103" s="254"/>
      <c r="Y1103" s="254"/>
      <c r="Z1103" s="247" t="s">
        <v>397</v>
      </c>
      <c r="AA1103" s="248"/>
      <c r="AB1103" s="253"/>
      <c r="AC1103" s="517">
        <v>63</v>
      </c>
      <c r="AD1103" s="517"/>
      <c r="AE1103" s="517"/>
      <c r="AF1103" s="507">
        <f>IF(AC1103="","",AC1103*W1103*AE1112)</f>
        <v>445.32075864635317</v>
      </c>
      <c r="AG1103" s="508"/>
      <c r="AH1103" s="508"/>
      <c r="AI1103" s="508"/>
    </row>
    <row r="1104" spans="1:36" s="23" customFormat="1" ht="15.75" customHeight="1" x14ac:dyDescent="0.15">
      <c r="A1104" s="116" t="str">
        <f t="shared" si="149"/>
        <v/>
      </c>
      <c r="B1104" s="99"/>
      <c r="F1104" s="253">
        <v>10</v>
      </c>
      <c r="G1104" s="245"/>
      <c r="H1104" s="254">
        <v>3.8499999046325684</v>
      </c>
      <c r="I1104" s="254"/>
      <c r="J1104" s="254"/>
      <c r="K1104" s="247" t="s">
        <v>452</v>
      </c>
      <c r="L1104" s="248"/>
      <c r="M1104" s="253"/>
      <c r="N1104" s="517">
        <v>34.4</v>
      </c>
      <c r="O1104" s="517"/>
      <c r="P1104" s="517"/>
      <c r="Q1104" s="507">
        <f>IF(N1104="","",N1104*H1104*AE1112)</f>
        <v>624.10878110249814</v>
      </c>
      <c r="R1104" s="508"/>
      <c r="S1104" s="508"/>
      <c r="T1104" s="509"/>
      <c r="U1104" s="506">
        <v>10</v>
      </c>
      <c r="V1104" s="245"/>
      <c r="W1104" s="254">
        <v>3.8499999046325684</v>
      </c>
      <c r="X1104" s="254"/>
      <c r="Y1104" s="254"/>
      <c r="Z1104" s="247" t="s">
        <v>452</v>
      </c>
      <c r="AA1104" s="248"/>
      <c r="AB1104" s="253"/>
      <c r="AC1104" s="517">
        <v>34.4</v>
      </c>
      <c r="AD1104" s="517"/>
      <c r="AE1104" s="517"/>
      <c r="AF1104" s="507">
        <f>IF(AC1104="","",AC1104*W1104*AE1112)</f>
        <v>624.10878110249814</v>
      </c>
      <c r="AG1104" s="508"/>
      <c r="AH1104" s="508"/>
      <c r="AI1104" s="508"/>
    </row>
    <row r="1105" spans="1:36" s="23" customFormat="1" ht="15.75" customHeight="1" x14ac:dyDescent="0.15">
      <c r="A1105" s="116" t="str">
        <f t="shared" si="149"/>
        <v/>
      </c>
      <c r="B1105" s="99"/>
      <c r="F1105" s="253">
        <v>11</v>
      </c>
      <c r="G1105" s="245"/>
      <c r="H1105" s="254">
        <v>2.4000000953674316</v>
      </c>
      <c r="I1105" s="254"/>
      <c r="J1105" s="254"/>
      <c r="K1105" s="247" t="s">
        <v>397</v>
      </c>
      <c r="L1105" s="248"/>
      <c r="M1105" s="253"/>
      <c r="N1105" s="517">
        <v>84</v>
      </c>
      <c r="O1105" s="517"/>
      <c r="P1105" s="517"/>
      <c r="Q1105" s="507">
        <f>IF(N1105="","",N1105*H1105*AE1112)</f>
        <v>950.01765619586195</v>
      </c>
      <c r="R1105" s="508"/>
      <c r="S1105" s="508"/>
      <c r="T1105" s="509"/>
      <c r="U1105" s="506">
        <v>11</v>
      </c>
      <c r="V1105" s="245"/>
      <c r="W1105" s="254">
        <v>2.4000000953674316</v>
      </c>
      <c r="X1105" s="254"/>
      <c r="Y1105" s="254"/>
      <c r="Z1105" s="247" t="s">
        <v>397</v>
      </c>
      <c r="AA1105" s="248"/>
      <c r="AB1105" s="253"/>
      <c r="AC1105" s="517">
        <v>84</v>
      </c>
      <c r="AD1105" s="517"/>
      <c r="AE1105" s="517"/>
      <c r="AF1105" s="507">
        <f>IF(AC1105="","",AC1105*W1105*AE1112)</f>
        <v>950.01765619586195</v>
      </c>
      <c r="AG1105" s="508"/>
      <c r="AH1105" s="508"/>
      <c r="AI1105" s="508"/>
    </row>
    <row r="1106" spans="1:36" s="23" customFormat="1" ht="15.75" customHeight="1" x14ac:dyDescent="0.15">
      <c r="A1106" s="116" t="str">
        <f t="shared" si="149"/>
        <v/>
      </c>
      <c r="B1106" s="99"/>
      <c r="F1106" s="253">
        <v>12</v>
      </c>
      <c r="G1106" s="245"/>
      <c r="H1106" s="254">
        <v>1.5199999809265137</v>
      </c>
      <c r="I1106" s="254"/>
      <c r="J1106" s="254"/>
      <c r="K1106" s="247" t="s">
        <v>452</v>
      </c>
      <c r="L1106" s="248"/>
      <c r="M1106" s="253"/>
      <c r="N1106" s="517">
        <v>34.4</v>
      </c>
      <c r="O1106" s="517"/>
      <c r="P1106" s="517"/>
      <c r="Q1106" s="507">
        <f>IF(N1106="","",N1106*H1106*AE1112)</f>
        <v>246.40139191442461</v>
      </c>
      <c r="R1106" s="508"/>
      <c r="S1106" s="508"/>
      <c r="T1106" s="509"/>
      <c r="U1106" s="506">
        <v>12</v>
      </c>
      <c r="V1106" s="245"/>
      <c r="W1106" s="254">
        <v>2.2699999809265137</v>
      </c>
      <c r="X1106" s="254"/>
      <c r="Y1106" s="254"/>
      <c r="Z1106" s="247" t="s">
        <v>452</v>
      </c>
      <c r="AA1106" s="248"/>
      <c r="AB1106" s="253"/>
      <c r="AC1106" s="517">
        <v>34.4</v>
      </c>
      <c r="AD1106" s="517"/>
      <c r="AE1106" s="517"/>
      <c r="AF1106" s="507">
        <f>IF(AC1106="","",AC1106*W1106*AE1112)</f>
        <v>367.98102760834962</v>
      </c>
      <c r="AG1106" s="508"/>
      <c r="AH1106" s="508"/>
      <c r="AI1106" s="508"/>
    </row>
    <row r="1107" spans="1:36" s="23" customFormat="1" ht="15.75" customHeight="1" x14ac:dyDescent="0.15">
      <c r="A1107" s="116" t="str">
        <f t="shared" si="149"/>
        <v/>
      </c>
      <c r="B1107" s="99"/>
      <c r="F1107" s="253">
        <v>12</v>
      </c>
      <c r="G1107" s="245"/>
      <c r="H1107" s="254">
        <v>0.75</v>
      </c>
      <c r="I1107" s="254"/>
      <c r="J1107" s="254"/>
      <c r="K1107" s="247" t="s">
        <v>452</v>
      </c>
      <c r="L1107" s="248"/>
      <c r="M1107" s="253"/>
      <c r="N1107" s="517">
        <v>0</v>
      </c>
      <c r="O1107" s="517"/>
      <c r="P1107" s="517"/>
      <c r="Q1107" s="507">
        <f>IF(N1107="","",N1107*H1107*AE1112)</f>
        <v>0</v>
      </c>
      <c r="R1107" s="508"/>
      <c r="S1107" s="508"/>
      <c r="T1107" s="509"/>
      <c r="U1107" s="506"/>
      <c r="V1107" s="245"/>
      <c r="W1107" s="254"/>
      <c r="X1107" s="254"/>
      <c r="Y1107" s="254"/>
      <c r="Z1107" s="247"/>
      <c r="AA1107" s="248"/>
      <c r="AB1107" s="253"/>
      <c r="AC1107" s="517"/>
      <c r="AD1107" s="517"/>
      <c r="AE1107" s="517"/>
      <c r="AF1107" s="507" t="str">
        <f>IF(AC1107="","",AC1107*W1107*AE1112)</f>
        <v/>
      </c>
      <c r="AG1107" s="508"/>
      <c r="AH1107" s="508"/>
      <c r="AI1107" s="508"/>
    </row>
    <row r="1108" spans="1:36" s="23" customFormat="1" ht="15.75" customHeight="1" x14ac:dyDescent="0.15">
      <c r="A1108" s="116" t="str">
        <f t="shared" si="149"/>
        <v>×</v>
      </c>
      <c r="B1108" s="99"/>
      <c r="F1108" s="253"/>
      <c r="G1108" s="245"/>
      <c r="H1108" s="254"/>
      <c r="I1108" s="254"/>
      <c r="J1108" s="254"/>
      <c r="K1108" s="247"/>
      <c r="L1108" s="248"/>
      <c r="M1108" s="253"/>
      <c r="N1108" s="517"/>
      <c r="O1108" s="517"/>
      <c r="P1108" s="517"/>
      <c r="Q1108" s="507" t="str">
        <f>IF(N1108="","",N1108*H1108*AE1112)</f>
        <v/>
      </c>
      <c r="R1108" s="508"/>
      <c r="S1108" s="508"/>
      <c r="T1108" s="509"/>
      <c r="U1108" s="506"/>
      <c r="V1108" s="245"/>
      <c r="W1108" s="254"/>
      <c r="X1108" s="254"/>
      <c r="Y1108" s="254"/>
      <c r="Z1108" s="247"/>
      <c r="AA1108" s="248"/>
      <c r="AB1108" s="253"/>
      <c r="AC1108" s="517"/>
      <c r="AD1108" s="517"/>
      <c r="AE1108" s="517"/>
      <c r="AF1108" s="507" t="str">
        <f>IF(AC1108="","",AC1108*W1108*AE1112)</f>
        <v/>
      </c>
      <c r="AG1108" s="508"/>
      <c r="AH1108" s="508"/>
      <c r="AI1108" s="508"/>
    </row>
    <row r="1109" spans="1:36" s="23" customFormat="1" ht="15.75" customHeight="1" x14ac:dyDescent="0.15">
      <c r="A1109" s="116" t="str">
        <f t="shared" si="149"/>
        <v>×</v>
      </c>
      <c r="B1109" s="99"/>
      <c r="F1109" s="253"/>
      <c r="G1109" s="245"/>
      <c r="H1109" s="254"/>
      <c r="I1109" s="254"/>
      <c r="J1109" s="254"/>
      <c r="K1109" s="247"/>
      <c r="L1109" s="248"/>
      <c r="M1109" s="253"/>
      <c r="N1109" s="517"/>
      <c r="O1109" s="517"/>
      <c r="P1109" s="517"/>
      <c r="Q1109" s="507" t="str">
        <f>IF(N1109="","",N1109*H1109*AE1112)</f>
        <v/>
      </c>
      <c r="R1109" s="508"/>
      <c r="S1109" s="508"/>
      <c r="T1109" s="509"/>
      <c r="U1109" s="506"/>
      <c r="V1109" s="245"/>
      <c r="W1109" s="254"/>
      <c r="X1109" s="254"/>
      <c r="Y1109" s="254"/>
      <c r="Z1109" s="247"/>
      <c r="AA1109" s="248"/>
      <c r="AB1109" s="253"/>
      <c r="AC1109" s="517"/>
      <c r="AD1109" s="517"/>
      <c r="AE1109" s="517"/>
      <c r="AF1109" s="507" t="str">
        <f>IF(AC1109="","",AC1109*W1109*AE1112)</f>
        <v/>
      </c>
      <c r="AG1109" s="508"/>
      <c r="AH1109" s="508"/>
      <c r="AI1109" s="508"/>
    </row>
    <row r="1110" spans="1:36" s="23" customFormat="1" ht="15.75" customHeight="1" x14ac:dyDescent="0.15">
      <c r="A1110" s="116" t="str">
        <f t="shared" si="149"/>
        <v>×</v>
      </c>
      <c r="B1110" s="99"/>
      <c r="F1110" s="253"/>
      <c r="G1110" s="245"/>
      <c r="H1110" s="254"/>
      <c r="I1110" s="254"/>
      <c r="J1110" s="254"/>
      <c r="K1110" s="247"/>
      <c r="L1110" s="248"/>
      <c r="M1110" s="253"/>
      <c r="N1110" s="517"/>
      <c r="O1110" s="517"/>
      <c r="P1110" s="517"/>
      <c r="Q1110" s="507" t="str">
        <f>IF(N1110="","",N1110*H1110*AE1112)</f>
        <v/>
      </c>
      <c r="R1110" s="508"/>
      <c r="S1110" s="508"/>
      <c r="T1110" s="509"/>
      <c r="U1110" s="506"/>
      <c r="V1110" s="245"/>
      <c r="W1110" s="254"/>
      <c r="X1110" s="254"/>
      <c r="Y1110" s="254"/>
      <c r="Z1110" s="247"/>
      <c r="AA1110" s="248"/>
      <c r="AB1110" s="253"/>
      <c r="AC1110" s="517"/>
      <c r="AD1110" s="517"/>
      <c r="AE1110" s="517"/>
      <c r="AF1110" s="507" t="str">
        <f>IF(AC1110="","",AC1110*W1110*AE1112)</f>
        <v/>
      </c>
      <c r="AG1110" s="508"/>
      <c r="AH1110" s="508"/>
      <c r="AI1110" s="508"/>
    </row>
    <row r="1111" spans="1:36" s="23" customFormat="1" ht="15.75" customHeight="1" x14ac:dyDescent="0.15">
      <c r="A1111" s="116" t="str">
        <f>IF(液状化L1の有無="","","×")</f>
        <v/>
      </c>
      <c r="B1111" s="99"/>
      <c r="F1111" s="332" t="s">
        <v>451</v>
      </c>
      <c r="G1111" s="333"/>
      <c r="H1111" s="586">
        <f>ROUND(SUM(Q1095:T1110),1)</f>
        <v>5919.5</v>
      </c>
      <c r="I1111" s="587"/>
      <c r="J1111" s="587"/>
      <c r="K1111" s="587"/>
      <c r="L1111" s="587"/>
      <c r="M1111" s="587"/>
      <c r="N1111" s="587"/>
      <c r="O1111" s="587"/>
      <c r="P1111" s="587"/>
      <c r="Q1111" s="587"/>
      <c r="R1111" s="587"/>
      <c r="S1111" s="587"/>
      <c r="T1111" s="588"/>
      <c r="U1111" s="589" t="s">
        <v>451</v>
      </c>
      <c r="V1111" s="333"/>
      <c r="W1111" s="586">
        <f>ROUND(SUM(AF1095:AI1110),1)</f>
        <v>6041.1</v>
      </c>
      <c r="X1111" s="587"/>
      <c r="Y1111" s="587"/>
      <c r="Z1111" s="587"/>
      <c r="AA1111" s="587"/>
      <c r="AB1111" s="587"/>
      <c r="AC1111" s="587"/>
      <c r="AD1111" s="587"/>
      <c r="AE1111" s="587"/>
      <c r="AF1111" s="587"/>
      <c r="AG1111" s="587"/>
      <c r="AH1111" s="587"/>
      <c r="AI1111" s="587"/>
    </row>
    <row r="1112" spans="1:36" s="23" customFormat="1" ht="15.75" customHeight="1" x14ac:dyDescent="0.15">
      <c r="A1112" s="117" t="str">
        <f>IF(液状化L1の有無="","","×")</f>
        <v/>
      </c>
      <c r="B1112" s="99"/>
      <c r="F1112" s="30"/>
      <c r="G1112" s="30"/>
      <c r="H1112" s="30"/>
      <c r="I1112" s="30"/>
      <c r="J1112" s="30"/>
      <c r="K1112" s="30"/>
      <c r="L1112" s="30"/>
      <c r="M1112" s="30"/>
      <c r="N1112" s="30"/>
      <c r="O1112" s="30"/>
      <c r="P1112" s="30"/>
      <c r="AB1112" s="38" t="s">
        <v>119</v>
      </c>
      <c r="AC1112" s="23" t="s">
        <v>419</v>
      </c>
      <c r="AD1112" s="22" t="s">
        <v>25</v>
      </c>
      <c r="AE1112" s="295">
        <f>AE1088</f>
        <v>4.7123889803846897</v>
      </c>
      <c r="AF1112" s="295"/>
      <c r="AG1112" s="295"/>
      <c r="AH1112" s="29" t="s">
        <v>420</v>
      </c>
      <c r="AI1112" s="22" t="s">
        <v>149</v>
      </c>
    </row>
    <row r="1113" spans="1:36" ht="15.75" customHeight="1" x14ac:dyDescent="0.15">
      <c r="A1113" s="115" t="str">
        <f t="shared" ref="A1113:A1118" si="150">IF(液状化L2の有無="","","×")</f>
        <v/>
      </c>
      <c r="B1113" s="99" t="s">
        <v>571</v>
      </c>
    </row>
    <row r="1114" spans="1:36" ht="15.75" customHeight="1" x14ac:dyDescent="0.15">
      <c r="A1114" s="115" t="str">
        <f t="shared" si="150"/>
        <v/>
      </c>
    </row>
    <row r="1115" spans="1:36" s="23" customFormat="1" ht="15.75" customHeight="1" x14ac:dyDescent="0.15">
      <c r="A1115" s="115" t="str">
        <f t="shared" si="150"/>
        <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customHeight="1" x14ac:dyDescent="0.15">
      <c r="A1116" s="115" t="str">
        <f t="shared" si="150"/>
        <v/>
      </c>
      <c r="B1116" s="99"/>
      <c r="F1116" s="514" t="s">
        <v>417</v>
      </c>
      <c r="G1116" s="361"/>
      <c r="H1116" s="361"/>
      <c r="I1116" s="361"/>
      <c r="J1116" s="361"/>
      <c r="K1116" s="361"/>
      <c r="L1116" s="361"/>
      <c r="M1116" s="361"/>
      <c r="N1116" s="361"/>
      <c r="O1116" s="361"/>
      <c r="P1116" s="361"/>
      <c r="Q1116" s="361"/>
      <c r="R1116" s="361"/>
      <c r="S1116" s="361"/>
      <c r="T1116" s="515"/>
      <c r="U1116" s="486" t="s">
        <v>418</v>
      </c>
      <c r="V1116" s="239"/>
      <c r="W1116" s="239"/>
      <c r="X1116" s="239"/>
      <c r="Y1116" s="239"/>
      <c r="Z1116" s="239"/>
      <c r="AA1116" s="239"/>
      <c r="AB1116" s="239"/>
      <c r="AC1116" s="239"/>
      <c r="AD1116" s="239"/>
      <c r="AE1116" s="239"/>
      <c r="AF1116" s="239"/>
      <c r="AG1116" s="239"/>
      <c r="AH1116" s="239"/>
      <c r="AI1116" s="290"/>
    </row>
    <row r="1117" spans="1:36" s="23" customFormat="1" ht="15.75" customHeight="1" x14ac:dyDescent="0.15">
      <c r="A1117" s="115" t="str">
        <f t="shared" si="150"/>
        <v/>
      </c>
      <c r="B1117" s="99"/>
      <c r="F1117" s="350" t="s">
        <v>74</v>
      </c>
      <c r="G1117" s="275"/>
      <c r="H1117" s="351" t="s">
        <v>181</v>
      </c>
      <c r="I1117" s="352"/>
      <c r="J1117" s="352"/>
      <c r="K1117" s="480" t="s">
        <v>224</v>
      </c>
      <c r="L1117" s="389"/>
      <c r="M1117" s="390"/>
      <c r="N1117" s="480" t="s">
        <v>450</v>
      </c>
      <c r="O1117" s="389"/>
      <c r="P1117" s="390"/>
      <c r="Q1117" s="480" t="s">
        <v>227</v>
      </c>
      <c r="R1117" s="389"/>
      <c r="S1117" s="389"/>
      <c r="T1117" s="518"/>
      <c r="U1117" s="478" t="s">
        <v>74</v>
      </c>
      <c r="V1117" s="315"/>
      <c r="W1117" s="510" t="s">
        <v>181</v>
      </c>
      <c r="X1117" s="362"/>
      <c r="Y1117" s="362"/>
      <c r="Z1117" s="511" t="s">
        <v>224</v>
      </c>
      <c r="AA1117" s="512"/>
      <c r="AB1117" s="513"/>
      <c r="AC1117" s="511" t="s">
        <v>450</v>
      </c>
      <c r="AD1117" s="512"/>
      <c r="AE1117" s="513"/>
      <c r="AF1117" s="511" t="s">
        <v>227</v>
      </c>
      <c r="AG1117" s="512"/>
      <c r="AH1117" s="512"/>
      <c r="AI1117" s="512"/>
    </row>
    <row r="1118" spans="1:36" s="23" customFormat="1" ht="15.75" customHeight="1" x14ac:dyDescent="0.15">
      <c r="A1118" s="115" t="str">
        <f t="shared" si="150"/>
        <v/>
      </c>
      <c r="B1118" s="99"/>
      <c r="F1118" s="270"/>
      <c r="G1118" s="271"/>
      <c r="H1118" s="273"/>
      <c r="I1118" s="273"/>
      <c r="J1118" s="273"/>
      <c r="K1118" s="277"/>
      <c r="L1118" s="392"/>
      <c r="M1118" s="350"/>
      <c r="N1118" s="277"/>
      <c r="O1118" s="392"/>
      <c r="P1118" s="350"/>
      <c r="Q1118" s="277"/>
      <c r="R1118" s="392"/>
      <c r="S1118" s="392"/>
      <c r="T1118" s="519"/>
      <c r="U1118" s="516"/>
      <c r="V1118" s="271"/>
      <c r="W1118" s="273"/>
      <c r="X1118" s="273"/>
      <c r="Y1118" s="273"/>
      <c r="Z1118" s="277"/>
      <c r="AA1118" s="392"/>
      <c r="AB1118" s="350"/>
      <c r="AC1118" s="277"/>
      <c r="AD1118" s="392"/>
      <c r="AE1118" s="350"/>
      <c r="AF1118" s="277"/>
      <c r="AG1118" s="392"/>
      <c r="AH1118" s="392"/>
      <c r="AI1118" s="392"/>
    </row>
    <row r="1119" spans="1:36" s="23" customFormat="1" ht="15.75" customHeight="1" x14ac:dyDescent="0.15">
      <c r="A1119" s="115" t="str">
        <f t="shared" ref="A1119:A1134" si="151">IF(液状化L2の有無="",IF(LEN(F1119)+LEN(U1119)=0,"×",""),"×")</f>
        <v/>
      </c>
      <c r="B1119" s="99"/>
      <c r="F1119" s="278">
        <v>2</v>
      </c>
      <c r="G1119" s="244"/>
      <c r="H1119" s="279">
        <v>0.33000001311302185</v>
      </c>
      <c r="I1119" s="279"/>
      <c r="J1119" s="279"/>
      <c r="K1119" s="489" t="s">
        <v>397</v>
      </c>
      <c r="L1119" s="490"/>
      <c r="M1119" s="278"/>
      <c r="N1119" s="491">
        <v>0</v>
      </c>
      <c r="O1119" s="491"/>
      <c r="P1119" s="491"/>
      <c r="Q1119" s="492">
        <f>IF(N1119="","",N1119*H1119*AE1136)</f>
        <v>0</v>
      </c>
      <c r="R1119" s="493"/>
      <c r="S1119" s="493"/>
      <c r="T1119" s="520"/>
      <c r="U1119" s="505">
        <v>2</v>
      </c>
      <c r="V1119" s="244"/>
      <c r="W1119" s="279">
        <v>0.33000001311302185</v>
      </c>
      <c r="X1119" s="279"/>
      <c r="Y1119" s="279"/>
      <c r="Z1119" s="489" t="s">
        <v>397</v>
      </c>
      <c r="AA1119" s="490"/>
      <c r="AB1119" s="278"/>
      <c r="AC1119" s="491">
        <v>0</v>
      </c>
      <c r="AD1119" s="491"/>
      <c r="AE1119" s="491"/>
      <c r="AF1119" s="492">
        <f>IF(AC1119="","",AC1119*W1119*AE1136)</f>
        <v>0</v>
      </c>
      <c r="AG1119" s="493"/>
      <c r="AH1119" s="493"/>
      <c r="AI1119" s="493"/>
    </row>
    <row r="1120" spans="1:36" s="23" customFormat="1" ht="15.75" customHeight="1" x14ac:dyDescent="0.15">
      <c r="A1120" s="115" t="str">
        <f t="shared" si="151"/>
        <v/>
      </c>
      <c r="B1120" s="99"/>
      <c r="F1120" s="253">
        <v>3</v>
      </c>
      <c r="G1120" s="245"/>
      <c r="H1120" s="254">
        <v>1.5</v>
      </c>
      <c r="I1120" s="254"/>
      <c r="J1120" s="254"/>
      <c r="K1120" s="247" t="s">
        <v>452</v>
      </c>
      <c r="L1120" s="248"/>
      <c r="M1120" s="253"/>
      <c r="N1120" s="517">
        <v>0</v>
      </c>
      <c r="O1120" s="517"/>
      <c r="P1120" s="517"/>
      <c r="Q1120" s="507">
        <f>IF(N1120="","",N1120*H1120*AE1136)</f>
        <v>0</v>
      </c>
      <c r="R1120" s="508"/>
      <c r="S1120" s="508"/>
      <c r="T1120" s="509"/>
      <c r="U1120" s="506">
        <v>3</v>
      </c>
      <c r="V1120" s="245"/>
      <c r="W1120" s="254">
        <v>1.5</v>
      </c>
      <c r="X1120" s="254"/>
      <c r="Y1120" s="254"/>
      <c r="Z1120" s="247" t="s">
        <v>452</v>
      </c>
      <c r="AA1120" s="248"/>
      <c r="AB1120" s="253"/>
      <c r="AC1120" s="517">
        <v>0</v>
      </c>
      <c r="AD1120" s="517"/>
      <c r="AE1120" s="517"/>
      <c r="AF1120" s="507">
        <f>IF(AC1120="","",AC1120*W1120*AE1136)</f>
        <v>0</v>
      </c>
      <c r="AG1120" s="508"/>
      <c r="AH1120" s="508"/>
      <c r="AI1120" s="508"/>
    </row>
    <row r="1121" spans="1:35" s="23" customFormat="1" ht="15.75" customHeight="1" x14ac:dyDescent="0.15">
      <c r="A1121" s="115" t="str">
        <f t="shared" si="151"/>
        <v/>
      </c>
      <c r="B1121" s="99"/>
      <c r="F1121" s="253">
        <v>4</v>
      </c>
      <c r="G1121" s="245"/>
      <c r="H1121" s="254">
        <v>6.0399999618530273</v>
      </c>
      <c r="I1121" s="254"/>
      <c r="J1121" s="254"/>
      <c r="K1121" s="247" t="s">
        <v>452</v>
      </c>
      <c r="L1121" s="248"/>
      <c r="M1121" s="253"/>
      <c r="N1121" s="517">
        <v>0</v>
      </c>
      <c r="O1121" s="517"/>
      <c r="P1121" s="517"/>
      <c r="Q1121" s="507">
        <f>IF(N1121="","",N1121*H1121*AE1136)</f>
        <v>0</v>
      </c>
      <c r="R1121" s="508"/>
      <c r="S1121" s="508"/>
      <c r="T1121" s="509"/>
      <c r="U1121" s="506">
        <v>4</v>
      </c>
      <c r="V1121" s="245"/>
      <c r="W1121" s="254">
        <v>6.0399999618530273</v>
      </c>
      <c r="X1121" s="254"/>
      <c r="Y1121" s="254"/>
      <c r="Z1121" s="247" t="s">
        <v>452</v>
      </c>
      <c r="AA1121" s="248"/>
      <c r="AB1121" s="253"/>
      <c r="AC1121" s="517">
        <v>0</v>
      </c>
      <c r="AD1121" s="517"/>
      <c r="AE1121" s="517"/>
      <c r="AF1121" s="507">
        <f>IF(AC1121="","",AC1121*W1121*AE1136)</f>
        <v>0</v>
      </c>
      <c r="AG1121" s="508"/>
      <c r="AH1121" s="508"/>
      <c r="AI1121" s="508"/>
    </row>
    <row r="1122" spans="1:35" s="23" customFormat="1" ht="15.75" customHeight="1" x14ac:dyDescent="0.15">
      <c r="A1122" s="115" t="str">
        <f t="shared" si="151"/>
        <v/>
      </c>
      <c r="B1122" s="99"/>
      <c r="F1122" s="253">
        <v>4</v>
      </c>
      <c r="G1122" s="245"/>
      <c r="H1122" s="254">
        <v>0.51000022888183594</v>
      </c>
      <c r="I1122" s="254"/>
      <c r="J1122" s="254"/>
      <c r="K1122" s="247" t="s">
        <v>452</v>
      </c>
      <c r="L1122" s="248"/>
      <c r="M1122" s="253"/>
      <c r="N1122" s="517">
        <v>12</v>
      </c>
      <c r="O1122" s="517"/>
      <c r="P1122" s="517"/>
      <c r="Q1122" s="507">
        <f>IF(N1122="","",N1122*H1122*AE1136)</f>
        <v>28.839833502917198</v>
      </c>
      <c r="R1122" s="508"/>
      <c r="S1122" s="508"/>
      <c r="T1122" s="509"/>
      <c r="U1122" s="506">
        <v>4</v>
      </c>
      <c r="V1122" s="245"/>
      <c r="W1122" s="254">
        <v>0.51000022888183594</v>
      </c>
      <c r="X1122" s="254"/>
      <c r="Y1122" s="254"/>
      <c r="Z1122" s="247" t="s">
        <v>452</v>
      </c>
      <c r="AA1122" s="248"/>
      <c r="AB1122" s="253"/>
      <c r="AC1122" s="517">
        <v>12</v>
      </c>
      <c r="AD1122" s="517"/>
      <c r="AE1122" s="517"/>
      <c r="AF1122" s="507">
        <f>IF(AC1122="","",AC1122*W1122*AE1136)</f>
        <v>28.839833502917198</v>
      </c>
      <c r="AG1122" s="508"/>
      <c r="AH1122" s="508"/>
      <c r="AI1122" s="508"/>
    </row>
    <row r="1123" spans="1:35" s="23" customFormat="1" ht="15.75" customHeight="1" x14ac:dyDescent="0.15">
      <c r="A1123" s="115" t="str">
        <f t="shared" si="151"/>
        <v/>
      </c>
      <c r="B1123" s="99"/>
      <c r="F1123" s="253">
        <v>5</v>
      </c>
      <c r="G1123" s="245"/>
      <c r="H1123" s="254">
        <v>3.4500000476837158</v>
      </c>
      <c r="I1123" s="254"/>
      <c r="J1123" s="254"/>
      <c r="K1123" s="247" t="s">
        <v>452</v>
      </c>
      <c r="L1123" s="248"/>
      <c r="M1123" s="253"/>
      <c r="N1123" s="517">
        <v>21.2</v>
      </c>
      <c r="O1123" s="517"/>
      <c r="P1123" s="517"/>
      <c r="Q1123" s="507">
        <f>IF(N1123="","",N1123*H1123*AE1136)</f>
        <v>344.6641347890656</v>
      </c>
      <c r="R1123" s="508"/>
      <c r="S1123" s="508"/>
      <c r="T1123" s="509"/>
      <c r="U1123" s="506">
        <v>5</v>
      </c>
      <c r="V1123" s="245"/>
      <c r="W1123" s="254">
        <v>3.4500000476837158</v>
      </c>
      <c r="X1123" s="254"/>
      <c r="Y1123" s="254"/>
      <c r="Z1123" s="247" t="s">
        <v>452</v>
      </c>
      <c r="AA1123" s="248"/>
      <c r="AB1123" s="253"/>
      <c r="AC1123" s="517">
        <v>21.2</v>
      </c>
      <c r="AD1123" s="517"/>
      <c r="AE1123" s="517"/>
      <c r="AF1123" s="507">
        <f>IF(AC1123="","",AC1123*W1123*AE1136)</f>
        <v>344.6641347890656</v>
      </c>
      <c r="AG1123" s="508"/>
      <c r="AH1123" s="508"/>
      <c r="AI1123" s="508"/>
    </row>
    <row r="1124" spans="1:35" s="23" customFormat="1" ht="15.75" customHeight="1" x14ac:dyDescent="0.15">
      <c r="A1124" s="115" t="str">
        <f t="shared" si="151"/>
        <v/>
      </c>
      <c r="B1124" s="99"/>
      <c r="F1124" s="253">
        <v>6</v>
      </c>
      <c r="G1124" s="245"/>
      <c r="H1124" s="254">
        <v>2.3499999046325684</v>
      </c>
      <c r="I1124" s="254"/>
      <c r="J1124" s="254"/>
      <c r="K1124" s="247" t="s">
        <v>452</v>
      </c>
      <c r="L1124" s="248"/>
      <c r="M1124" s="253"/>
      <c r="N1124" s="517">
        <v>34.5</v>
      </c>
      <c r="O1124" s="517"/>
      <c r="P1124" s="517"/>
      <c r="Q1124" s="507">
        <f>IF(N1124="","",N1124*H1124*AE1136)</f>
        <v>382.05692108009777</v>
      </c>
      <c r="R1124" s="508"/>
      <c r="S1124" s="508"/>
      <c r="T1124" s="509"/>
      <c r="U1124" s="506">
        <v>6</v>
      </c>
      <c r="V1124" s="245"/>
      <c r="W1124" s="254">
        <v>2.3499999046325684</v>
      </c>
      <c r="X1124" s="254"/>
      <c r="Y1124" s="254"/>
      <c r="Z1124" s="247" t="s">
        <v>452</v>
      </c>
      <c r="AA1124" s="248"/>
      <c r="AB1124" s="253"/>
      <c r="AC1124" s="517">
        <v>34.5</v>
      </c>
      <c r="AD1124" s="517"/>
      <c r="AE1124" s="517"/>
      <c r="AF1124" s="507">
        <f>IF(AC1124="","",AC1124*W1124*AE1136)</f>
        <v>382.05692108009777</v>
      </c>
      <c r="AG1124" s="508"/>
      <c r="AH1124" s="508"/>
      <c r="AI1124" s="508"/>
    </row>
    <row r="1125" spans="1:35" s="23" customFormat="1" ht="15.75" customHeight="1" x14ac:dyDescent="0.15">
      <c r="A1125" s="115" t="str">
        <f t="shared" si="151"/>
        <v/>
      </c>
      <c r="B1125" s="99"/>
      <c r="F1125" s="253">
        <v>7</v>
      </c>
      <c r="G1125" s="245"/>
      <c r="H1125" s="254">
        <v>8.6000003814697266</v>
      </c>
      <c r="I1125" s="254"/>
      <c r="J1125" s="254"/>
      <c r="K1125" s="247" t="s">
        <v>397</v>
      </c>
      <c r="L1125" s="248"/>
      <c r="M1125" s="253"/>
      <c r="N1125" s="517">
        <v>29</v>
      </c>
      <c r="O1125" s="517"/>
      <c r="P1125" s="517"/>
      <c r="Q1125" s="507">
        <f>IF(N1125="","",N1125*H1125*AE1136)</f>
        <v>1175.2698638393199</v>
      </c>
      <c r="R1125" s="508"/>
      <c r="S1125" s="508"/>
      <c r="T1125" s="509"/>
      <c r="U1125" s="506">
        <v>7</v>
      </c>
      <c r="V1125" s="245"/>
      <c r="W1125" s="254">
        <v>8.6000003814697266</v>
      </c>
      <c r="X1125" s="254"/>
      <c r="Y1125" s="254"/>
      <c r="Z1125" s="247" t="s">
        <v>397</v>
      </c>
      <c r="AA1125" s="248"/>
      <c r="AB1125" s="253"/>
      <c r="AC1125" s="517">
        <v>29</v>
      </c>
      <c r="AD1125" s="517"/>
      <c r="AE1125" s="517"/>
      <c r="AF1125" s="507">
        <f>IF(AC1125="","",AC1125*W1125*AE1136)</f>
        <v>1175.2698638393199</v>
      </c>
      <c r="AG1125" s="508"/>
      <c r="AH1125" s="508"/>
      <c r="AI1125" s="508"/>
    </row>
    <row r="1126" spans="1:35" s="23" customFormat="1" ht="15.75" customHeight="1" x14ac:dyDescent="0.15">
      <c r="A1126" s="115" t="str">
        <f t="shared" si="151"/>
        <v/>
      </c>
      <c r="B1126" s="99"/>
      <c r="F1126" s="253">
        <v>8</v>
      </c>
      <c r="G1126" s="245"/>
      <c r="H1126" s="254">
        <v>2.2000000476837158</v>
      </c>
      <c r="I1126" s="254"/>
      <c r="J1126" s="254"/>
      <c r="K1126" s="247" t="s">
        <v>452</v>
      </c>
      <c r="L1126" s="248"/>
      <c r="M1126" s="253"/>
      <c r="N1126" s="517">
        <v>33.9</v>
      </c>
      <c r="O1126" s="517"/>
      <c r="P1126" s="517"/>
      <c r="Q1126" s="507">
        <f>IF(N1126="","",N1126*H1126*AE1136)</f>
        <v>351.44997777456308</v>
      </c>
      <c r="R1126" s="508"/>
      <c r="S1126" s="508"/>
      <c r="T1126" s="509"/>
      <c r="U1126" s="506">
        <v>8</v>
      </c>
      <c r="V1126" s="245"/>
      <c r="W1126" s="254">
        <v>2.2000000476837158</v>
      </c>
      <c r="X1126" s="254"/>
      <c r="Y1126" s="254"/>
      <c r="Z1126" s="247" t="s">
        <v>452</v>
      </c>
      <c r="AA1126" s="248"/>
      <c r="AB1126" s="253"/>
      <c r="AC1126" s="517">
        <v>33.9</v>
      </c>
      <c r="AD1126" s="517"/>
      <c r="AE1126" s="517"/>
      <c r="AF1126" s="507">
        <f>IF(AC1126="","",AC1126*W1126*AE1136)</f>
        <v>351.44997777456308</v>
      </c>
      <c r="AG1126" s="508"/>
      <c r="AH1126" s="508"/>
      <c r="AI1126" s="508"/>
    </row>
    <row r="1127" spans="1:35" s="23" customFormat="1" ht="15.75" customHeight="1" x14ac:dyDescent="0.15">
      <c r="A1127" s="115" t="str">
        <f t="shared" si="151"/>
        <v/>
      </c>
      <c r="B1127" s="99"/>
      <c r="F1127" s="253">
        <v>9</v>
      </c>
      <c r="G1127" s="245"/>
      <c r="H1127" s="254">
        <v>1.5</v>
      </c>
      <c r="I1127" s="254"/>
      <c r="J1127" s="254"/>
      <c r="K1127" s="247" t="s">
        <v>397</v>
      </c>
      <c r="L1127" s="248"/>
      <c r="M1127" s="253"/>
      <c r="N1127" s="517">
        <v>63</v>
      </c>
      <c r="O1127" s="517"/>
      <c r="P1127" s="517"/>
      <c r="Q1127" s="507">
        <f>IF(N1127="","",N1127*H1127*AE1136)</f>
        <v>445.32075864635317</v>
      </c>
      <c r="R1127" s="508"/>
      <c r="S1127" s="508"/>
      <c r="T1127" s="509"/>
      <c r="U1127" s="506">
        <v>9</v>
      </c>
      <c r="V1127" s="245"/>
      <c r="W1127" s="254">
        <v>1.5</v>
      </c>
      <c r="X1127" s="254"/>
      <c r="Y1127" s="254"/>
      <c r="Z1127" s="247" t="s">
        <v>397</v>
      </c>
      <c r="AA1127" s="248"/>
      <c r="AB1127" s="253"/>
      <c r="AC1127" s="517">
        <v>63</v>
      </c>
      <c r="AD1127" s="517"/>
      <c r="AE1127" s="517"/>
      <c r="AF1127" s="507">
        <f>IF(AC1127="","",AC1127*W1127*AE1136)</f>
        <v>445.32075864635317</v>
      </c>
      <c r="AG1127" s="508"/>
      <c r="AH1127" s="508"/>
      <c r="AI1127" s="508"/>
    </row>
    <row r="1128" spans="1:35" s="23" customFormat="1" ht="15.75" customHeight="1" x14ac:dyDescent="0.15">
      <c r="A1128" s="115" t="str">
        <f t="shared" si="151"/>
        <v/>
      </c>
      <c r="B1128" s="99"/>
      <c r="F1128" s="253">
        <v>10</v>
      </c>
      <c r="G1128" s="245"/>
      <c r="H1128" s="254">
        <v>3.8499999046325684</v>
      </c>
      <c r="I1128" s="254"/>
      <c r="J1128" s="254"/>
      <c r="K1128" s="247" t="s">
        <v>452</v>
      </c>
      <c r="L1128" s="248"/>
      <c r="M1128" s="253"/>
      <c r="N1128" s="517">
        <v>34.4</v>
      </c>
      <c r="O1128" s="517"/>
      <c r="P1128" s="517"/>
      <c r="Q1128" s="507">
        <f>IF(N1128="","",N1128*H1128*AE1136)</f>
        <v>624.10878110249814</v>
      </c>
      <c r="R1128" s="508"/>
      <c r="S1128" s="508"/>
      <c r="T1128" s="509"/>
      <c r="U1128" s="506">
        <v>10</v>
      </c>
      <c r="V1128" s="245"/>
      <c r="W1128" s="254">
        <v>3.8499999046325684</v>
      </c>
      <c r="X1128" s="254"/>
      <c r="Y1128" s="254"/>
      <c r="Z1128" s="247" t="s">
        <v>452</v>
      </c>
      <c r="AA1128" s="248"/>
      <c r="AB1128" s="253"/>
      <c r="AC1128" s="517">
        <v>34.4</v>
      </c>
      <c r="AD1128" s="517"/>
      <c r="AE1128" s="517"/>
      <c r="AF1128" s="507">
        <f>IF(AC1128="","",AC1128*W1128*AE1136)</f>
        <v>624.10878110249814</v>
      </c>
      <c r="AG1128" s="508"/>
      <c r="AH1128" s="508"/>
      <c r="AI1128" s="508"/>
    </row>
    <row r="1129" spans="1:35" s="23" customFormat="1" ht="15.75" customHeight="1" x14ac:dyDescent="0.15">
      <c r="A1129" s="115" t="str">
        <f t="shared" si="151"/>
        <v/>
      </c>
      <c r="B1129" s="99"/>
      <c r="F1129" s="253">
        <v>11</v>
      </c>
      <c r="G1129" s="245"/>
      <c r="H1129" s="254">
        <v>2.4000000953674316</v>
      </c>
      <c r="I1129" s="254"/>
      <c r="J1129" s="254"/>
      <c r="K1129" s="247" t="s">
        <v>397</v>
      </c>
      <c r="L1129" s="248"/>
      <c r="M1129" s="253"/>
      <c r="N1129" s="517">
        <v>84</v>
      </c>
      <c r="O1129" s="517"/>
      <c r="P1129" s="517"/>
      <c r="Q1129" s="507">
        <f>IF(N1129="","",N1129*H1129*AE1136)</f>
        <v>950.01765619586195</v>
      </c>
      <c r="R1129" s="508"/>
      <c r="S1129" s="508"/>
      <c r="T1129" s="509"/>
      <c r="U1129" s="506">
        <v>11</v>
      </c>
      <c r="V1129" s="245"/>
      <c r="W1129" s="254">
        <v>2.4000000953674316</v>
      </c>
      <c r="X1129" s="254"/>
      <c r="Y1129" s="254"/>
      <c r="Z1129" s="247" t="s">
        <v>397</v>
      </c>
      <c r="AA1129" s="248"/>
      <c r="AB1129" s="253"/>
      <c r="AC1129" s="517">
        <v>84</v>
      </c>
      <c r="AD1129" s="517"/>
      <c r="AE1129" s="517"/>
      <c r="AF1129" s="507">
        <f>IF(AC1129="","",AC1129*W1129*AE1136)</f>
        <v>950.01765619586195</v>
      </c>
      <c r="AG1129" s="508"/>
      <c r="AH1129" s="508"/>
      <c r="AI1129" s="508"/>
    </row>
    <row r="1130" spans="1:35" s="23" customFormat="1" ht="15.75" customHeight="1" x14ac:dyDescent="0.15">
      <c r="A1130" s="115" t="str">
        <f t="shared" si="151"/>
        <v/>
      </c>
      <c r="B1130" s="99"/>
      <c r="F1130" s="253">
        <v>12</v>
      </c>
      <c r="G1130" s="245"/>
      <c r="H1130" s="254">
        <v>1.5199999809265137</v>
      </c>
      <c r="I1130" s="254"/>
      <c r="J1130" s="254"/>
      <c r="K1130" s="247" t="s">
        <v>452</v>
      </c>
      <c r="L1130" s="248"/>
      <c r="M1130" s="253"/>
      <c r="N1130" s="517">
        <v>34.4</v>
      </c>
      <c r="O1130" s="517"/>
      <c r="P1130" s="517"/>
      <c r="Q1130" s="507">
        <f>IF(N1130="","",N1130*H1130*AE1136)</f>
        <v>246.40139191442461</v>
      </c>
      <c r="R1130" s="508"/>
      <c r="S1130" s="508"/>
      <c r="T1130" s="509"/>
      <c r="U1130" s="506">
        <v>12</v>
      </c>
      <c r="V1130" s="245"/>
      <c r="W1130" s="254">
        <v>2.2699999809265137</v>
      </c>
      <c r="X1130" s="254"/>
      <c r="Y1130" s="254"/>
      <c r="Z1130" s="247" t="s">
        <v>452</v>
      </c>
      <c r="AA1130" s="248"/>
      <c r="AB1130" s="253"/>
      <c r="AC1130" s="517">
        <v>34.4</v>
      </c>
      <c r="AD1130" s="517"/>
      <c r="AE1130" s="517"/>
      <c r="AF1130" s="507">
        <f>IF(AC1130="","",AC1130*W1130*AE1136)</f>
        <v>367.98102760834962</v>
      </c>
      <c r="AG1130" s="508"/>
      <c r="AH1130" s="508"/>
      <c r="AI1130" s="508"/>
    </row>
    <row r="1131" spans="1:35" s="23" customFormat="1" ht="15.75" customHeight="1" x14ac:dyDescent="0.15">
      <c r="A1131" s="115" t="str">
        <f t="shared" si="151"/>
        <v/>
      </c>
      <c r="B1131" s="99"/>
      <c r="F1131" s="253">
        <v>12</v>
      </c>
      <c r="G1131" s="245"/>
      <c r="H1131" s="254">
        <v>0.75</v>
      </c>
      <c r="I1131" s="254"/>
      <c r="J1131" s="254"/>
      <c r="K1131" s="247" t="s">
        <v>452</v>
      </c>
      <c r="L1131" s="248"/>
      <c r="M1131" s="253"/>
      <c r="N1131" s="517">
        <v>0</v>
      </c>
      <c r="O1131" s="517"/>
      <c r="P1131" s="517"/>
      <c r="Q1131" s="507">
        <f>IF(N1131="","",N1131*H1131*AE1136)</f>
        <v>0</v>
      </c>
      <c r="R1131" s="508"/>
      <c r="S1131" s="508"/>
      <c r="T1131" s="509"/>
      <c r="U1131" s="506"/>
      <c r="V1131" s="245"/>
      <c r="W1131" s="254"/>
      <c r="X1131" s="254"/>
      <c r="Y1131" s="254"/>
      <c r="Z1131" s="247"/>
      <c r="AA1131" s="248"/>
      <c r="AB1131" s="253"/>
      <c r="AC1131" s="517"/>
      <c r="AD1131" s="517"/>
      <c r="AE1131" s="517"/>
      <c r="AF1131" s="507" t="str">
        <f>IF(AC1131="","",AC1131*W1131*AE1136)</f>
        <v/>
      </c>
      <c r="AG1131" s="508"/>
      <c r="AH1131" s="508"/>
      <c r="AI1131" s="508"/>
    </row>
    <row r="1132" spans="1:35" s="23" customFormat="1" ht="15.75" customHeight="1" x14ac:dyDescent="0.15">
      <c r="A1132" s="115" t="str">
        <f t="shared" si="151"/>
        <v>×</v>
      </c>
      <c r="B1132" s="99"/>
      <c r="F1132" s="253"/>
      <c r="G1132" s="245"/>
      <c r="H1132" s="254"/>
      <c r="I1132" s="254"/>
      <c r="J1132" s="254"/>
      <c r="K1132" s="247"/>
      <c r="L1132" s="248"/>
      <c r="M1132" s="253"/>
      <c r="N1132" s="517"/>
      <c r="O1132" s="517"/>
      <c r="P1132" s="517"/>
      <c r="Q1132" s="507" t="str">
        <f>IF(N1132="","",N1132*H1132*AE1136)</f>
        <v/>
      </c>
      <c r="R1132" s="508"/>
      <c r="S1132" s="508"/>
      <c r="T1132" s="509"/>
      <c r="U1132" s="506"/>
      <c r="V1132" s="245"/>
      <c r="W1132" s="254"/>
      <c r="X1132" s="254"/>
      <c r="Y1132" s="254"/>
      <c r="Z1132" s="247"/>
      <c r="AA1132" s="248"/>
      <c r="AB1132" s="253"/>
      <c r="AC1132" s="517"/>
      <c r="AD1132" s="517"/>
      <c r="AE1132" s="517"/>
      <c r="AF1132" s="507" t="str">
        <f>IF(AC1132="","",AC1132*W1132*AE1136)</f>
        <v/>
      </c>
      <c r="AG1132" s="508"/>
      <c r="AH1132" s="508"/>
      <c r="AI1132" s="508"/>
    </row>
    <row r="1133" spans="1:35" s="23" customFormat="1" ht="15.75" customHeight="1" x14ac:dyDescent="0.15">
      <c r="A1133" s="115" t="str">
        <f t="shared" si="151"/>
        <v>×</v>
      </c>
      <c r="B1133" s="99"/>
      <c r="F1133" s="253"/>
      <c r="G1133" s="245"/>
      <c r="H1133" s="254"/>
      <c r="I1133" s="254"/>
      <c r="J1133" s="254"/>
      <c r="K1133" s="247"/>
      <c r="L1133" s="248"/>
      <c r="M1133" s="253"/>
      <c r="N1133" s="517"/>
      <c r="O1133" s="517"/>
      <c r="P1133" s="517"/>
      <c r="Q1133" s="507" t="str">
        <f>IF(N1133="","",N1133*H1133*AE1136)</f>
        <v/>
      </c>
      <c r="R1133" s="508"/>
      <c r="S1133" s="508"/>
      <c r="T1133" s="509"/>
      <c r="U1133" s="506"/>
      <c r="V1133" s="245"/>
      <c r="W1133" s="254"/>
      <c r="X1133" s="254"/>
      <c r="Y1133" s="254"/>
      <c r="Z1133" s="247"/>
      <c r="AA1133" s="248"/>
      <c r="AB1133" s="253"/>
      <c r="AC1133" s="517"/>
      <c r="AD1133" s="517"/>
      <c r="AE1133" s="517"/>
      <c r="AF1133" s="507" t="str">
        <f>IF(AC1133="","",AC1133*W1133*AE1136)</f>
        <v/>
      </c>
      <c r="AG1133" s="508"/>
      <c r="AH1133" s="508"/>
      <c r="AI1133" s="508"/>
    </row>
    <row r="1134" spans="1:35" s="23" customFormat="1" ht="15.75" customHeight="1" x14ac:dyDescent="0.15">
      <c r="A1134" s="115" t="str">
        <f t="shared" si="151"/>
        <v>×</v>
      </c>
      <c r="B1134" s="99"/>
      <c r="F1134" s="253"/>
      <c r="G1134" s="245"/>
      <c r="H1134" s="254"/>
      <c r="I1134" s="254"/>
      <c r="J1134" s="254"/>
      <c r="K1134" s="247"/>
      <c r="L1134" s="248"/>
      <c r="M1134" s="253"/>
      <c r="N1134" s="517"/>
      <c r="O1134" s="517"/>
      <c r="P1134" s="517"/>
      <c r="Q1134" s="507" t="str">
        <f>IF(N1134="","",N1134*H1134*AE1136)</f>
        <v/>
      </c>
      <c r="R1134" s="508"/>
      <c r="S1134" s="508"/>
      <c r="T1134" s="509"/>
      <c r="U1134" s="506"/>
      <c r="V1134" s="245"/>
      <c r="W1134" s="254"/>
      <c r="X1134" s="254"/>
      <c r="Y1134" s="254"/>
      <c r="Z1134" s="247"/>
      <c r="AA1134" s="248"/>
      <c r="AB1134" s="253"/>
      <c r="AC1134" s="517"/>
      <c r="AD1134" s="517"/>
      <c r="AE1134" s="517"/>
      <c r="AF1134" s="507" t="str">
        <f>IF(AC1134="","",AC1134*W1134*AE1136)</f>
        <v/>
      </c>
      <c r="AG1134" s="508"/>
      <c r="AH1134" s="508"/>
      <c r="AI1134" s="508"/>
    </row>
    <row r="1135" spans="1:35" s="23" customFormat="1" ht="15.75" customHeight="1" x14ac:dyDescent="0.15">
      <c r="A1135" s="115" t="str">
        <f>IF(液状化L2の有無="","","×")</f>
        <v/>
      </c>
      <c r="B1135" s="99"/>
      <c r="F1135" s="332" t="s">
        <v>451</v>
      </c>
      <c r="G1135" s="333"/>
      <c r="H1135" s="586">
        <f>ROUND(SUM(Q1119:T1134),1)</f>
        <v>4548.1000000000004</v>
      </c>
      <c r="I1135" s="587"/>
      <c r="J1135" s="587"/>
      <c r="K1135" s="587"/>
      <c r="L1135" s="587"/>
      <c r="M1135" s="587"/>
      <c r="N1135" s="587"/>
      <c r="O1135" s="587"/>
      <c r="P1135" s="587"/>
      <c r="Q1135" s="587"/>
      <c r="R1135" s="587"/>
      <c r="S1135" s="587"/>
      <c r="T1135" s="588"/>
      <c r="U1135" s="589" t="s">
        <v>451</v>
      </c>
      <c r="V1135" s="333"/>
      <c r="W1135" s="586">
        <f>ROUND(SUM(AF1119:AI1134),1)</f>
        <v>4669.7</v>
      </c>
      <c r="X1135" s="587"/>
      <c r="Y1135" s="587"/>
      <c r="Z1135" s="587"/>
      <c r="AA1135" s="587"/>
      <c r="AB1135" s="587"/>
      <c r="AC1135" s="587"/>
      <c r="AD1135" s="587"/>
      <c r="AE1135" s="587"/>
      <c r="AF1135" s="587"/>
      <c r="AG1135" s="587"/>
      <c r="AH1135" s="587"/>
      <c r="AI1135" s="587"/>
    </row>
    <row r="1136" spans="1:35" s="23" customFormat="1" ht="15.75" customHeight="1" x14ac:dyDescent="0.15">
      <c r="A1136" s="115" t="str">
        <f>IF(液状化L2の有無="","","×")</f>
        <v/>
      </c>
      <c r="B1136" s="99"/>
      <c r="F1136" s="30"/>
      <c r="G1136" s="30"/>
      <c r="H1136" s="30"/>
      <c r="I1136" s="30"/>
      <c r="J1136" s="30"/>
      <c r="K1136" s="30"/>
      <c r="L1136" s="30"/>
      <c r="M1136" s="30"/>
      <c r="N1136" s="30"/>
      <c r="O1136" s="30"/>
      <c r="P1136" s="30"/>
      <c r="AB1136" s="38" t="s">
        <v>119</v>
      </c>
      <c r="AC1136" s="23" t="s">
        <v>419</v>
      </c>
      <c r="AD1136" s="22" t="s">
        <v>25</v>
      </c>
      <c r="AE1136" s="295">
        <f>AE1112</f>
        <v>4.7123889803846897</v>
      </c>
      <c r="AF1136" s="295"/>
      <c r="AG1136" s="295"/>
      <c r="AH1136" s="29" t="s">
        <v>420</v>
      </c>
      <c r="AI1136" s="22" t="s">
        <v>149</v>
      </c>
    </row>
    <row r="1137" spans="1:76" ht="15.75" customHeight="1" x14ac:dyDescent="0.15">
      <c r="A1137" s="120" t="str">
        <f>IF(液状化L2の有無="","","×")</f>
        <v/>
      </c>
      <c r="B1137" s="99" t="s">
        <v>571</v>
      </c>
    </row>
    <row r="1138" spans="1:76" s="23" customFormat="1" ht="15.75" customHeight="1" x14ac:dyDescent="0.15">
      <c r="B1138" s="99" t="s">
        <v>571</v>
      </c>
    </row>
    <row r="1139" spans="1:76" s="40" customFormat="1" ht="15.75" customHeight="1" x14ac:dyDescent="0.15">
      <c r="B1139" s="106"/>
      <c r="E1139" s="25" t="s">
        <v>228</v>
      </c>
      <c r="BX1139" s="106"/>
    </row>
    <row r="1140" spans="1:76" s="40" customFormat="1" ht="15.75" customHeight="1" x14ac:dyDescent="0.15">
      <c r="B1140" s="106"/>
      <c r="BX1140" s="106"/>
    </row>
    <row r="1141" spans="1:76" s="40" customFormat="1" ht="15.75" customHeight="1" x14ac:dyDescent="0.15">
      <c r="B1141" s="106"/>
      <c r="F1141" s="23" t="s">
        <v>229</v>
      </c>
      <c r="BX1141" s="106"/>
    </row>
    <row r="1142" spans="1:76" s="40" customFormat="1" ht="15.75" customHeight="1" x14ac:dyDescent="0.15">
      <c r="B1142" s="106"/>
      <c r="G1142" s="40" t="s">
        <v>237</v>
      </c>
      <c r="BX1142" s="106"/>
    </row>
    <row r="1143" spans="1:76" s="40" customFormat="1" ht="15.75" customHeight="1" x14ac:dyDescent="0.15">
      <c r="B1143" s="106"/>
      <c r="G1143" s="40" t="s">
        <v>238</v>
      </c>
      <c r="BX1143" s="106"/>
    </row>
    <row r="1144" spans="1:76" s="40" customFormat="1" ht="15.75" customHeight="1" x14ac:dyDescent="0.15">
      <c r="B1144" s="106"/>
      <c r="BX1144" s="106"/>
    </row>
    <row r="1145" spans="1:76" s="40" customFormat="1" ht="15.75" customHeight="1" x14ac:dyDescent="0.15">
      <c r="B1145" s="106"/>
      <c r="F1145" s="266" t="s">
        <v>230</v>
      </c>
      <c r="G1145" s="266"/>
      <c r="H1145" s="22" t="s">
        <v>25</v>
      </c>
      <c r="I1145" s="266" t="s">
        <v>231</v>
      </c>
      <c r="J1145" s="266"/>
      <c r="K1145" s="40" t="s">
        <v>1</v>
      </c>
      <c r="L1145" s="266" t="s">
        <v>190</v>
      </c>
      <c r="M1145" s="266"/>
      <c r="BX1145" s="106"/>
    </row>
    <row r="1146" spans="1:76" s="40" customFormat="1" ht="15.75" customHeight="1" x14ac:dyDescent="0.15">
      <c r="B1146" s="106"/>
      <c r="H1146" s="22" t="s">
        <v>25</v>
      </c>
      <c r="I1146" s="266" t="s">
        <v>231</v>
      </c>
      <c r="J1146" s="266"/>
      <c r="K1146" s="40" t="s">
        <v>1</v>
      </c>
      <c r="L1146" s="40" t="s">
        <v>232</v>
      </c>
      <c r="BX1146" s="106"/>
    </row>
    <row r="1147" spans="1:76" s="40" customFormat="1" ht="15.75" customHeight="1" x14ac:dyDescent="0.15">
      <c r="B1147" s="106"/>
      <c r="BX1147" s="106"/>
    </row>
    <row r="1148" spans="1:76" s="40" customFormat="1" ht="15.75" customHeight="1" x14ac:dyDescent="0.15">
      <c r="B1148" s="106"/>
      <c r="G1148" s="23" t="s">
        <v>3</v>
      </c>
      <c r="H1148" s="23"/>
      <c r="I1148" s="23"/>
      <c r="J1148" s="266" t="s">
        <v>230</v>
      </c>
      <c r="K1148" s="266"/>
      <c r="L1148" s="22" t="s">
        <v>2</v>
      </c>
      <c r="M1148" s="23" t="s">
        <v>233</v>
      </c>
      <c r="BX1148" s="106"/>
    </row>
    <row r="1149" spans="1:76" s="40" customFormat="1" ht="15.75" customHeight="1" x14ac:dyDescent="0.15">
      <c r="B1149" s="106"/>
      <c r="G1149" s="23"/>
      <c r="H1149" s="23"/>
      <c r="I1149" s="23"/>
      <c r="J1149" s="266" t="s">
        <v>190</v>
      </c>
      <c r="K1149" s="266"/>
      <c r="L1149" s="22" t="s">
        <v>2</v>
      </c>
      <c r="M1149" s="23" t="s">
        <v>234</v>
      </c>
      <c r="BX1149" s="106"/>
    </row>
    <row r="1150" spans="1:76" s="40" customFormat="1" ht="15.75" customHeight="1" x14ac:dyDescent="0.15">
      <c r="B1150" s="106"/>
      <c r="J1150" s="266" t="s">
        <v>191</v>
      </c>
      <c r="K1150" s="266"/>
      <c r="L1150" s="22" t="s">
        <v>2</v>
      </c>
      <c r="M1150" s="23" t="s">
        <v>201</v>
      </c>
      <c r="BX1150" s="106"/>
    </row>
    <row r="1151" spans="1:76" s="40" customFormat="1" ht="15.75" customHeight="1" x14ac:dyDescent="0.15">
      <c r="B1151" s="106"/>
      <c r="J1151" s="266" t="s">
        <v>193</v>
      </c>
      <c r="K1151" s="266"/>
      <c r="L1151" s="22" t="s">
        <v>2</v>
      </c>
      <c r="M1151" s="23" t="s">
        <v>235</v>
      </c>
      <c r="BX1151" s="106"/>
    </row>
    <row r="1152" spans="1:76" s="40" customFormat="1" ht="15.75" customHeight="1" x14ac:dyDescent="0.15">
      <c r="B1152" s="106"/>
      <c r="J1152" s="266" t="s">
        <v>231</v>
      </c>
      <c r="K1152" s="266"/>
      <c r="L1152" s="22" t="s">
        <v>2</v>
      </c>
      <c r="M1152" s="40" t="s">
        <v>240</v>
      </c>
      <c r="BX1152" s="106"/>
    </row>
    <row r="1153" spans="2:76" s="40" customFormat="1" ht="15.75" customHeight="1" x14ac:dyDescent="0.15">
      <c r="B1153" s="106"/>
      <c r="M1153" s="40" t="s">
        <v>241</v>
      </c>
      <c r="BX1153" s="106"/>
    </row>
    <row r="1154" spans="2:76" s="40" customFormat="1" ht="15.75" customHeight="1" x14ac:dyDescent="0.15">
      <c r="B1154" s="106"/>
      <c r="M1154" s="40" t="s">
        <v>239</v>
      </c>
      <c r="BX1154" s="106"/>
    </row>
    <row r="1155" spans="2:76" s="40" customFormat="1" ht="15.75" customHeight="1" x14ac:dyDescent="0.15">
      <c r="B1155" s="106"/>
      <c r="M1155" s="40" t="s">
        <v>236</v>
      </c>
      <c r="BX1155" s="106"/>
    </row>
    <row r="1156" spans="2:76" s="40" customFormat="1" ht="15.75" customHeight="1" x14ac:dyDescent="0.15">
      <c r="B1156" s="106"/>
      <c r="BX1156" s="106"/>
    </row>
    <row r="1157" spans="2:76" ht="15.75" customHeight="1" x14ac:dyDescent="0.15">
      <c r="F1157" s="23" t="s">
        <v>455</v>
      </c>
    </row>
    <row r="1158" spans="2:76" ht="15.75" customHeight="1" x14ac:dyDescent="0.15">
      <c r="F1158" s="23" t="s">
        <v>456</v>
      </c>
    </row>
    <row r="1159" spans="2:76" s="99" customFormat="1" ht="15.75" customHeight="1" x14ac:dyDescent="0.15">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x14ac:dyDescent="0.15">
      <c r="BX1160" s="106"/>
    </row>
    <row r="1161" spans="2:76" s="40" customFormat="1" ht="15.75" customHeight="1" x14ac:dyDescent="0.15">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x14ac:dyDescent="0.15">
      <c r="B1162" s="106"/>
      <c r="F1162" s="289" t="s">
        <v>242</v>
      </c>
      <c r="G1162" s="239"/>
      <c r="H1162" s="239"/>
      <c r="I1162" s="239" t="s">
        <v>243</v>
      </c>
      <c r="J1162" s="239"/>
      <c r="K1162" s="239"/>
      <c r="L1162" s="239"/>
      <c r="M1162" s="239"/>
      <c r="N1162" s="239"/>
      <c r="O1162" s="238" t="s">
        <v>244</v>
      </c>
      <c r="P1162" s="239"/>
      <c r="Q1162" s="239"/>
      <c r="R1162" s="238" t="s">
        <v>248</v>
      </c>
      <c r="S1162" s="239"/>
      <c r="T1162" s="239"/>
      <c r="U1162" s="238" t="s">
        <v>249</v>
      </c>
      <c r="V1162" s="239"/>
      <c r="W1162" s="239"/>
      <c r="X1162" s="238" t="s">
        <v>247</v>
      </c>
      <c r="Y1162" s="239"/>
      <c r="Z1162" s="239"/>
      <c r="AA1162" s="238" t="s">
        <v>245</v>
      </c>
      <c r="AB1162" s="239"/>
      <c r="AC1162" s="239"/>
      <c r="AD1162" s="238" t="s">
        <v>246</v>
      </c>
      <c r="AE1162" s="239"/>
      <c r="AF1162" s="290"/>
      <c r="BX1162" s="106"/>
    </row>
    <row r="1163" spans="2:76" s="40" customFormat="1" ht="15.75" customHeight="1" x14ac:dyDescent="0.15">
      <c r="B1163" s="106"/>
      <c r="F1163" s="292"/>
      <c r="G1163" s="240"/>
      <c r="H1163" s="240"/>
      <c r="I1163" s="240"/>
      <c r="J1163" s="240"/>
      <c r="K1163" s="240"/>
      <c r="L1163" s="240"/>
      <c r="M1163" s="240"/>
      <c r="N1163" s="240"/>
      <c r="O1163" s="240"/>
      <c r="P1163" s="240"/>
      <c r="Q1163" s="240"/>
      <c r="R1163" s="240"/>
      <c r="S1163" s="240"/>
      <c r="T1163" s="240"/>
      <c r="U1163" s="240"/>
      <c r="V1163" s="240"/>
      <c r="W1163" s="240"/>
      <c r="X1163" s="240"/>
      <c r="Y1163" s="240"/>
      <c r="Z1163" s="240"/>
      <c r="AA1163" s="240"/>
      <c r="AB1163" s="240"/>
      <c r="AC1163" s="240"/>
      <c r="AD1163" s="240"/>
      <c r="AE1163" s="240"/>
      <c r="AF1163" s="325"/>
      <c r="BX1163" s="106"/>
    </row>
    <row r="1164" spans="2:76" s="40" customFormat="1" ht="15.75" customHeight="1" x14ac:dyDescent="0.15">
      <c r="B1164" s="106"/>
      <c r="F1164" s="289" t="s">
        <v>252</v>
      </c>
      <c r="G1164" s="239"/>
      <c r="H1164" s="239"/>
      <c r="I1164" s="239" t="s">
        <v>250</v>
      </c>
      <c r="J1164" s="239"/>
      <c r="K1164" s="239"/>
      <c r="L1164" s="239"/>
      <c r="M1164" s="239"/>
      <c r="N1164" s="239"/>
      <c r="O1164" s="321">
        <f>先端支持力</f>
        <v>774.1</v>
      </c>
      <c r="P1164" s="321"/>
      <c r="Q1164" s="321"/>
      <c r="R1164" s="321">
        <f>H967</f>
        <v>7254.2</v>
      </c>
      <c r="S1164" s="321"/>
      <c r="T1164" s="321"/>
      <c r="U1164" s="321">
        <f>O1164+R1164</f>
        <v>8028.3</v>
      </c>
      <c r="V1164" s="321"/>
      <c r="W1164" s="321"/>
      <c r="X1164" s="590">
        <f>O1164/U1164</f>
        <v>9.6421409264726032E-2</v>
      </c>
      <c r="Y1164" s="590"/>
      <c r="Z1164" s="590"/>
      <c r="AA1164" s="503">
        <v>0.45700000000000002</v>
      </c>
      <c r="AB1164" s="503"/>
      <c r="AC1164" s="503"/>
      <c r="AD1164" s="321">
        <f>AA1164*U1164</f>
        <v>3668.9331000000002</v>
      </c>
      <c r="AE1164" s="321"/>
      <c r="AF1164" s="322"/>
      <c r="BX1164" s="106"/>
    </row>
    <row r="1165" spans="2:76" s="40" customFormat="1" ht="15.75" customHeight="1" x14ac:dyDescent="0.15">
      <c r="B1165" s="106"/>
      <c r="F1165" s="504"/>
      <c r="G1165" s="305"/>
      <c r="H1165" s="305"/>
      <c r="I1165" s="305" t="s">
        <v>251</v>
      </c>
      <c r="J1165" s="305"/>
      <c r="K1165" s="305"/>
      <c r="L1165" s="305"/>
      <c r="M1165" s="305"/>
      <c r="N1165" s="305"/>
      <c r="O1165" s="298"/>
      <c r="P1165" s="298"/>
      <c r="Q1165" s="298"/>
      <c r="R1165" s="298">
        <f>H991</f>
        <v>7295.2</v>
      </c>
      <c r="S1165" s="298"/>
      <c r="T1165" s="298"/>
      <c r="U1165" s="298">
        <f>O1164+R1165</f>
        <v>8069.3</v>
      </c>
      <c r="V1165" s="298"/>
      <c r="W1165" s="298"/>
      <c r="X1165" s="297">
        <f>O1164/U1165</f>
        <v>9.5931493438092527E-2</v>
      </c>
      <c r="Y1165" s="297"/>
      <c r="Z1165" s="297"/>
      <c r="AA1165" s="461">
        <v>0.58299999999999996</v>
      </c>
      <c r="AB1165" s="461"/>
      <c r="AC1165" s="461"/>
      <c r="AD1165" s="298">
        <f>AA1165*U1165</f>
        <v>4704.4018999999998</v>
      </c>
      <c r="AE1165" s="298"/>
      <c r="AF1165" s="299"/>
      <c r="BX1165" s="106"/>
    </row>
    <row r="1166" spans="2:76" s="40" customFormat="1" ht="15.75" customHeight="1" x14ac:dyDescent="0.15">
      <c r="B1166" s="106"/>
      <c r="F1166" s="504" t="s">
        <v>253</v>
      </c>
      <c r="G1166" s="305"/>
      <c r="H1166" s="305"/>
      <c r="I1166" s="305" t="s">
        <v>327</v>
      </c>
      <c r="J1166" s="305"/>
      <c r="K1166" s="305"/>
      <c r="L1166" s="305"/>
      <c r="M1166" s="305"/>
      <c r="N1166" s="305"/>
      <c r="O1166" s="298"/>
      <c r="P1166" s="298"/>
      <c r="Q1166" s="298"/>
      <c r="R1166" s="298"/>
      <c r="S1166" s="298"/>
      <c r="T1166" s="298"/>
      <c r="U1166" s="298"/>
      <c r="V1166" s="298"/>
      <c r="W1166" s="298"/>
      <c r="X1166" s="297"/>
      <c r="Y1166" s="297"/>
      <c r="Z1166" s="297"/>
      <c r="AA1166" s="461">
        <v>0.79100000000000004</v>
      </c>
      <c r="AB1166" s="461"/>
      <c r="AC1166" s="461"/>
      <c r="AD1166" s="298">
        <f>AA1166*U1165</f>
        <v>6382.8163000000004</v>
      </c>
      <c r="AE1166" s="298"/>
      <c r="AF1166" s="299"/>
      <c r="BX1166" s="106"/>
    </row>
    <row r="1167" spans="2:76" s="40" customFormat="1" ht="28.5" customHeight="1" x14ac:dyDescent="0.15">
      <c r="B1167" s="106"/>
      <c r="F1167" s="504" t="s">
        <v>254</v>
      </c>
      <c r="G1167" s="305"/>
      <c r="H1167" s="305"/>
      <c r="I1167" s="403" t="s">
        <v>255</v>
      </c>
      <c r="J1167" s="305"/>
      <c r="K1167" s="305"/>
      <c r="L1167" s="305"/>
      <c r="M1167" s="305"/>
      <c r="N1167" s="305"/>
      <c r="O1167" s="298"/>
      <c r="P1167" s="298"/>
      <c r="Q1167" s="298"/>
      <c r="R1167" s="298">
        <f>H1015</f>
        <v>6904.3</v>
      </c>
      <c r="S1167" s="298"/>
      <c r="T1167" s="298"/>
      <c r="U1167" s="298">
        <f>O1164+R1167</f>
        <v>7678.4000000000005</v>
      </c>
      <c r="V1167" s="298"/>
      <c r="W1167" s="298"/>
      <c r="X1167" s="297">
        <f>O1164/U1167</f>
        <v>0.10081527401541987</v>
      </c>
      <c r="Y1167" s="297"/>
      <c r="Z1167" s="297"/>
      <c r="AA1167" s="461">
        <v>0.86199999999999999</v>
      </c>
      <c r="AB1167" s="461"/>
      <c r="AC1167" s="461"/>
      <c r="AD1167" s="298">
        <f>AA1167*U1167</f>
        <v>6618.7808000000005</v>
      </c>
      <c r="AE1167" s="298"/>
      <c r="AF1167" s="299"/>
      <c r="BX1167" s="106"/>
    </row>
    <row r="1168" spans="2:76" s="40" customFormat="1" ht="28.5" customHeight="1" x14ac:dyDescent="0.15">
      <c r="B1168" s="106"/>
      <c r="F1168" s="504"/>
      <c r="G1168" s="305"/>
      <c r="H1168" s="305"/>
      <c r="I1168" s="403" t="s">
        <v>256</v>
      </c>
      <c r="J1168" s="305"/>
      <c r="K1168" s="305"/>
      <c r="L1168" s="305"/>
      <c r="M1168" s="305"/>
      <c r="N1168" s="305"/>
      <c r="O1168" s="298"/>
      <c r="P1168" s="298"/>
      <c r="Q1168" s="298"/>
      <c r="R1168" s="298"/>
      <c r="S1168" s="298"/>
      <c r="T1168" s="298"/>
      <c r="U1168" s="298"/>
      <c r="V1168" s="298"/>
      <c r="W1168" s="298"/>
      <c r="X1168" s="297"/>
      <c r="Y1168" s="297"/>
      <c r="Z1168" s="297"/>
      <c r="AA1168" s="461">
        <v>1.1659999999999999</v>
      </c>
      <c r="AB1168" s="461"/>
      <c r="AC1168" s="461"/>
      <c r="AD1168" s="298">
        <f>AA1168*U1167</f>
        <v>8953.0144</v>
      </c>
      <c r="AE1168" s="298"/>
      <c r="AF1168" s="299"/>
      <c r="BX1168" s="106"/>
    </row>
    <row r="1169" spans="1:76" s="40" customFormat="1" ht="28.5" customHeight="1" x14ac:dyDescent="0.15">
      <c r="A1169" s="117" t="str">
        <f>IF(液状化L1の有無="","","×")</f>
        <v/>
      </c>
      <c r="B1169" s="99"/>
      <c r="F1169" s="453" t="s">
        <v>453</v>
      </c>
      <c r="G1169" s="305"/>
      <c r="H1169" s="305"/>
      <c r="I1169" s="403" t="s">
        <v>255</v>
      </c>
      <c r="J1169" s="305"/>
      <c r="K1169" s="305"/>
      <c r="L1169" s="305"/>
      <c r="M1169" s="305"/>
      <c r="N1169" s="305"/>
      <c r="O1169" s="298"/>
      <c r="P1169" s="298"/>
      <c r="Q1169" s="298"/>
      <c r="R1169" s="487">
        <f>H1039</f>
        <v>5919.5</v>
      </c>
      <c r="S1169" s="487"/>
      <c r="T1169" s="487"/>
      <c r="U1169" s="487">
        <f>O1164+R1169</f>
        <v>6693.6</v>
      </c>
      <c r="V1169" s="487"/>
      <c r="W1169" s="487"/>
      <c r="X1169" s="374">
        <f>O1164/U1169</f>
        <v>0.11564778295685431</v>
      </c>
      <c r="Y1169" s="374"/>
      <c r="Z1169" s="374"/>
      <c r="AA1169" s="461">
        <v>0.86099999999999999</v>
      </c>
      <c r="AB1169" s="461"/>
      <c r="AC1169" s="461"/>
      <c r="AD1169" s="298">
        <f>AA1169*U1169</f>
        <v>5763.1896000000006</v>
      </c>
      <c r="AE1169" s="298"/>
      <c r="AF1169" s="299"/>
      <c r="BX1169" s="106"/>
    </row>
    <row r="1170" spans="1:76" s="40" customFormat="1" ht="28.5" customHeight="1" x14ac:dyDescent="0.15">
      <c r="A1170" s="115" t="str">
        <f>IF(液状化L2の有無="","","×")</f>
        <v/>
      </c>
      <c r="B1170" s="99"/>
      <c r="F1170" s="292"/>
      <c r="G1170" s="240"/>
      <c r="H1170" s="240"/>
      <c r="I1170" s="315" t="s">
        <v>256</v>
      </c>
      <c r="J1170" s="240"/>
      <c r="K1170" s="240"/>
      <c r="L1170" s="240"/>
      <c r="M1170" s="240"/>
      <c r="N1170" s="240"/>
      <c r="O1170" s="317"/>
      <c r="P1170" s="317"/>
      <c r="Q1170" s="317"/>
      <c r="R1170" s="488">
        <f>H1063</f>
        <v>4548.1000000000004</v>
      </c>
      <c r="S1170" s="488"/>
      <c r="T1170" s="488"/>
      <c r="U1170" s="488">
        <f>O1164+R1170</f>
        <v>5322.2000000000007</v>
      </c>
      <c r="V1170" s="488"/>
      <c r="W1170" s="488"/>
      <c r="X1170" s="591">
        <f>O1164/U1170</f>
        <v>0.14544737138777195</v>
      </c>
      <c r="Y1170" s="591"/>
      <c r="Z1170" s="591"/>
      <c r="AA1170" s="561">
        <v>1.173</v>
      </c>
      <c r="AB1170" s="561"/>
      <c r="AC1170" s="561"/>
      <c r="AD1170" s="317">
        <f>AA1170*U1170</f>
        <v>6242.9406000000008</v>
      </c>
      <c r="AE1170" s="317"/>
      <c r="AF1170" s="318"/>
      <c r="BX1170" s="106"/>
    </row>
    <row r="1171" spans="1:76" s="40" customFormat="1" ht="15.75" customHeight="1" x14ac:dyDescent="0.15">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x14ac:dyDescent="0.15"/>
    <row r="1173" spans="1:76" s="40" customFormat="1" ht="15.75" customHeight="1" x14ac:dyDescent="0.15">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x14ac:dyDescent="0.15">
      <c r="B1174" s="106"/>
      <c r="F1174" s="289" t="s">
        <v>242</v>
      </c>
      <c r="G1174" s="239"/>
      <c r="H1174" s="239"/>
      <c r="I1174" s="239" t="s">
        <v>243</v>
      </c>
      <c r="J1174" s="239"/>
      <c r="K1174" s="239"/>
      <c r="L1174" s="239"/>
      <c r="M1174" s="239"/>
      <c r="N1174" s="239"/>
      <c r="O1174" s="238" t="s">
        <v>244</v>
      </c>
      <c r="P1174" s="239"/>
      <c r="Q1174" s="239"/>
      <c r="R1174" s="238" t="s">
        <v>248</v>
      </c>
      <c r="S1174" s="239"/>
      <c r="T1174" s="239"/>
      <c r="U1174" s="238" t="s">
        <v>249</v>
      </c>
      <c r="V1174" s="239"/>
      <c r="W1174" s="239"/>
      <c r="X1174" s="238" t="s">
        <v>247</v>
      </c>
      <c r="Y1174" s="239"/>
      <c r="Z1174" s="239"/>
      <c r="AA1174" s="238" t="s">
        <v>245</v>
      </c>
      <c r="AB1174" s="239"/>
      <c r="AC1174" s="239"/>
      <c r="AD1174" s="238" t="s">
        <v>246</v>
      </c>
      <c r="AE1174" s="239"/>
      <c r="AF1174" s="290"/>
      <c r="BX1174" s="106"/>
    </row>
    <row r="1175" spans="1:76" s="40" customFormat="1" ht="15.75" customHeight="1" x14ac:dyDescent="0.15">
      <c r="B1175" s="106"/>
      <c r="F1175" s="292"/>
      <c r="G1175" s="240"/>
      <c r="H1175" s="240"/>
      <c r="I1175" s="240"/>
      <c r="J1175" s="240"/>
      <c r="K1175" s="240"/>
      <c r="L1175" s="240"/>
      <c r="M1175" s="240"/>
      <c r="N1175" s="240"/>
      <c r="O1175" s="240"/>
      <c r="P1175" s="240"/>
      <c r="Q1175" s="240"/>
      <c r="R1175" s="240"/>
      <c r="S1175" s="240"/>
      <c r="T1175" s="240"/>
      <c r="U1175" s="240"/>
      <c r="V1175" s="240"/>
      <c r="W1175" s="240"/>
      <c r="X1175" s="240"/>
      <c r="Y1175" s="240"/>
      <c r="Z1175" s="240"/>
      <c r="AA1175" s="240"/>
      <c r="AB1175" s="240"/>
      <c r="AC1175" s="240"/>
      <c r="AD1175" s="240"/>
      <c r="AE1175" s="240"/>
      <c r="AF1175" s="325"/>
      <c r="BX1175" s="106"/>
    </row>
    <row r="1176" spans="1:76" s="40" customFormat="1" ht="15.75" customHeight="1" x14ac:dyDescent="0.15">
      <c r="B1176" s="106"/>
      <c r="F1176" s="289" t="s">
        <v>252</v>
      </c>
      <c r="G1176" s="239"/>
      <c r="H1176" s="239"/>
      <c r="I1176" s="239" t="s">
        <v>250</v>
      </c>
      <c r="J1176" s="239"/>
      <c r="K1176" s="239"/>
      <c r="L1176" s="239"/>
      <c r="M1176" s="239"/>
      <c r="N1176" s="239"/>
      <c r="O1176" s="321">
        <f>先端支持力</f>
        <v>774.1</v>
      </c>
      <c r="P1176" s="321"/>
      <c r="Q1176" s="321"/>
      <c r="R1176" s="321">
        <f>H967</f>
        <v>7254.2</v>
      </c>
      <c r="S1176" s="321"/>
      <c r="T1176" s="321"/>
      <c r="U1176" s="321">
        <f>O1176+R1176</f>
        <v>8028.3</v>
      </c>
      <c r="V1176" s="321"/>
      <c r="W1176" s="321"/>
      <c r="X1176" s="590">
        <f>O1176/U1176</f>
        <v>9.6421409264726032E-2</v>
      </c>
      <c r="Y1176" s="590"/>
      <c r="Z1176" s="590"/>
      <c r="AA1176" s="503">
        <v>0.45700000000000002</v>
      </c>
      <c r="AB1176" s="503"/>
      <c r="AC1176" s="503"/>
      <c r="AD1176" s="321">
        <f>AA1176*U1176</f>
        <v>3668.9331000000002</v>
      </c>
      <c r="AE1176" s="321"/>
      <c r="AF1176" s="322"/>
      <c r="BX1176" s="106"/>
    </row>
    <row r="1177" spans="1:76" s="40" customFormat="1" ht="15.75" customHeight="1" x14ac:dyDescent="0.15">
      <c r="B1177" s="106"/>
      <c r="F1177" s="504"/>
      <c r="G1177" s="305"/>
      <c r="H1177" s="305"/>
      <c r="I1177" s="305" t="s">
        <v>251</v>
      </c>
      <c r="J1177" s="305"/>
      <c r="K1177" s="305"/>
      <c r="L1177" s="305"/>
      <c r="M1177" s="305"/>
      <c r="N1177" s="305"/>
      <c r="O1177" s="298"/>
      <c r="P1177" s="298"/>
      <c r="Q1177" s="298"/>
      <c r="R1177" s="298">
        <f>H991</f>
        <v>7295.2</v>
      </c>
      <c r="S1177" s="298"/>
      <c r="T1177" s="298"/>
      <c r="U1177" s="298">
        <f>O1176+R1177</f>
        <v>8069.3</v>
      </c>
      <c r="V1177" s="298"/>
      <c r="W1177" s="298"/>
      <c r="X1177" s="297">
        <f>O1176/U1177</f>
        <v>9.5931493438092527E-2</v>
      </c>
      <c r="Y1177" s="297"/>
      <c r="Z1177" s="297"/>
      <c r="AA1177" s="461">
        <v>0.58299999999999996</v>
      </c>
      <c r="AB1177" s="461"/>
      <c r="AC1177" s="461"/>
      <c r="AD1177" s="298">
        <f>AA1177*U1177</f>
        <v>4704.4018999999998</v>
      </c>
      <c r="AE1177" s="298"/>
      <c r="AF1177" s="299"/>
      <c r="BX1177" s="106"/>
    </row>
    <row r="1178" spans="1:76" s="40" customFormat="1" ht="15.75" customHeight="1" x14ac:dyDescent="0.15">
      <c r="B1178" s="106"/>
      <c r="F1178" s="504" t="s">
        <v>253</v>
      </c>
      <c r="G1178" s="305"/>
      <c r="H1178" s="305"/>
      <c r="I1178" s="305" t="s">
        <v>327</v>
      </c>
      <c r="J1178" s="305"/>
      <c r="K1178" s="305"/>
      <c r="L1178" s="305"/>
      <c r="M1178" s="305"/>
      <c r="N1178" s="305"/>
      <c r="O1178" s="298"/>
      <c r="P1178" s="298"/>
      <c r="Q1178" s="298"/>
      <c r="R1178" s="298"/>
      <c r="S1178" s="298"/>
      <c r="T1178" s="298"/>
      <c r="U1178" s="298"/>
      <c r="V1178" s="298"/>
      <c r="W1178" s="298"/>
      <c r="X1178" s="297"/>
      <c r="Y1178" s="297"/>
      <c r="Z1178" s="297"/>
      <c r="AA1178" s="461">
        <v>0.79100000000000004</v>
      </c>
      <c r="AB1178" s="461"/>
      <c r="AC1178" s="461"/>
      <c r="AD1178" s="298">
        <f>AA1178*U1177</f>
        <v>6382.8163000000004</v>
      </c>
      <c r="AE1178" s="298"/>
      <c r="AF1178" s="299"/>
      <c r="BX1178" s="106"/>
    </row>
    <row r="1179" spans="1:76" s="40" customFormat="1" ht="28.5" customHeight="1" x14ac:dyDescent="0.15">
      <c r="B1179" s="106"/>
      <c r="F1179" s="504" t="s">
        <v>254</v>
      </c>
      <c r="G1179" s="305"/>
      <c r="H1179" s="305"/>
      <c r="I1179" s="403" t="s">
        <v>255</v>
      </c>
      <c r="J1179" s="305"/>
      <c r="K1179" s="305"/>
      <c r="L1179" s="305"/>
      <c r="M1179" s="305"/>
      <c r="N1179" s="305"/>
      <c r="O1179" s="298"/>
      <c r="P1179" s="298"/>
      <c r="Q1179" s="298"/>
      <c r="R1179" s="298">
        <f>H1087</f>
        <v>6904.3</v>
      </c>
      <c r="S1179" s="298"/>
      <c r="T1179" s="298"/>
      <c r="U1179" s="298">
        <f>O1176+R1179</f>
        <v>7678.4000000000005</v>
      </c>
      <c r="V1179" s="298"/>
      <c r="W1179" s="298"/>
      <c r="X1179" s="297">
        <f>O1176/U1179</f>
        <v>0.10081527401541987</v>
      </c>
      <c r="Y1179" s="297"/>
      <c r="Z1179" s="297"/>
      <c r="AA1179" s="461">
        <v>0.86199999999999999</v>
      </c>
      <c r="AB1179" s="461"/>
      <c r="AC1179" s="461"/>
      <c r="AD1179" s="298">
        <f>AA1179*U1179</f>
        <v>6618.7808000000005</v>
      </c>
      <c r="AE1179" s="298"/>
      <c r="AF1179" s="299"/>
      <c r="BX1179" s="106"/>
    </row>
    <row r="1180" spans="1:76" s="40" customFormat="1" ht="28.5" customHeight="1" x14ac:dyDescent="0.15">
      <c r="B1180" s="106"/>
      <c r="F1180" s="504"/>
      <c r="G1180" s="305"/>
      <c r="H1180" s="305"/>
      <c r="I1180" s="403" t="s">
        <v>256</v>
      </c>
      <c r="J1180" s="305"/>
      <c r="K1180" s="305"/>
      <c r="L1180" s="305"/>
      <c r="M1180" s="305"/>
      <c r="N1180" s="305"/>
      <c r="O1180" s="298"/>
      <c r="P1180" s="298"/>
      <c r="Q1180" s="298"/>
      <c r="R1180" s="298"/>
      <c r="S1180" s="298"/>
      <c r="T1180" s="298"/>
      <c r="U1180" s="298"/>
      <c r="V1180" s="298"/>
      <c r="W1180" s="298"/>
      <c r="X1180" s="297"/>
      <c r="Y1180" s="297"/>
      <c r="Z1180" s="297"/>
      <c r="AA1180" s="461">
        <v>1.1659999999999999</v>
      </c>
      <c r="AB1180" s="461"/>
      <c r="AC1180" s="461"/>
      <c r="AD1180" s="298">
        <f>AA1180*U1179</f>
        <v>8953.0144</v>
      </c>
      <c r="AE1180" s="298"/>
      <c r="AF1180" s="299"/>
      <c r="BX1180" s="106"/>
    </row>
    <row r="1181" spans="1:76" s="40" customFormat="1" ht="28.5" customHeight="1" x14ac:dyDescent="0.15">
      <c r="A1181" s="117" t="str">
        <f>IF(液状化L1の有無="","","×")</f>
        <v/>
      </c>
      <c r="B1181" s="99"/>
      <c r="F1181" s="453" t="s">
        <v>453</v>
      </c>
      <c r="G1181" s="305"/>
      <c r="H1181" s="305"/>
      <c r="I1181" s="403" t="s">
        <v>255</v>
      </c>
      <c r="J1181" s="305"/>
      <c r="K1181" s="305"/>
      <c r="L1181" s="305"/>
      <c r="M1181" s="305"/>
      <c r="N1181" s="305"/>
      <c r="O1181" s="298"/>
      <c r="P1181" s="298"/>
      <c r="Q1181" s="298"/>
      <c r="R1181" s="487">
        <f>H1111</f>
        <v>5919.5</v>
      </c>
      <c r="S1181" s="487"/>
      <c r="T1181" s="487"/>
      <c r="U1181" s="487">
        <f>O1176+R1181</f>
        <v>6693.6</v>
      </c>
      <c r="V1181" s="487"/>
      <c r="W1181" s="487"/>
      <c r="X1181" s="374">
        <f>O1176/U1181</f>
        <v>0.11564778295685431</v>
      </c>
      <c r="Y1181" s="374"/>
      <c r="Z1181" s="374"/>
      <c r="AA1181" s="461">
        <v>0.86099999999999999</v>
      </c>
      <c r="AB1181" s="461"/>
      <c r="AC1181" s="461"/>
      <c r="AD1181" s="298">
        <f>AA1181*U1181</f>
        <v>5763.1896000000006</v>
      </c>
      <c r="AE1181" s="298"/>
      <c r="AF1181" s="299"/>
      <c r="BX1181" s="106"/>
    </row>
    <row r="1182" spans="1:76" s="40" customFormat="1" ht="28.5" customHeight="1" x14ac:dyDescent="0.15">
      <c r="A1182" s="115" t="str">
        <f>IF(液状化L2の有無="","","×")</f>
        <v/>
      </c>
      <c r="B1182" s="99"/>
      <c r="F1182" s="292"/>
      <c r="G1182" s="240"/>
      <c r="H1182" s="240"/>
      <c r="I1182" s="315" t="s">
        <v>256</v>
      </c>
      <c r="J1182" s="240"/>
      <c r="K1182" s="240"/>
      <c r="L1182" s="240"/>
      <c r="M1182" s="240"/>
      <c r="N1182" s="240"/>
      <c r="O1182" s="317"/>
      <c r="P1182" s="317"/>
      <c r="Q1182" s="317"/>
      <c r="R1182" s="488">
        <f>H1135</f>
        <v>4548.1000000000004</v>
      </c>
      <c r="S1182" s="488"/>
      <c r="T1182" s="488"/>
      <c r="U1182" s="488">
        <f>O1176+R1182</f>
        <v>5322.2000000000007</v>
      </c>
      <c r="V1182" s="488"/>
      <c r="W1182" s="488"/>
      <c r="X1182" s="591">
        <f>O1176/U1182</f>
        <v>0.14544737138777195</v>
      </c>
      <c r="Y1182" s="591"/>
      <c r="Z1182" s="591"/>
      <c r="AA1182" s="561">
        <v>1.173</v>
      </c>
      <c r="AB1182" s="561"/>
      <c r="AC1182" s="561"/>
      <c r="AD1182" s="317">
        <f>AA1182*U1182</f>
        <v>6242.9406000000008</v>
      </c>
      <c r="AE1182" s="317"/>
      <c r="AF1182" s="318"/>
      <c r="BX1182" s="106"/>
    </row>
    <row r="1183" spans="1:76" s="40" customFormat="1" ht="15.75" customHeight="1" x14ac:dyDescent="0.15">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x14ac:dyDescent="0.15">
      <c r="B1184" s="99" t="s">
        <v>571</v>
      </c>
    </row>
    <row r="1185" spans="1:76" s="106" customFormat="1" ht="15.75" customHeight="1" x14ac:dyDescent="0.15">
      <c r="B1185" s="99"/>
    </row>
    <row r="1186" spans="1:76" s="40" customFormat="1" ht="15.75" customHeight="1" x14ac:dyDescent="0.15">
      <c r="B1186" s="106"/>
      <c r="F1186" s="23" t="s">
        <v>257</v>
      </c>
      <c r="BX1186" s="106"/>
    </row>
    <row r="1187" spans="1:76" s="40" customFormat="1" ht="15.75" customHeight="1" x14ac:dyDescent="0.15">
      <c r="B1187" s="106"/>
      <c r="BX1187" s="106"/>
    </row>
    <row r="1188" spans="1:76" s="40" customFormat="1" ht="15.75" customHeight="1" x14ac:dyDescent="0.15">
      <c r="B1188" s="106"/>
      <c r="F1188" s="266" t="s">
        <v>230</v>
      </c>
      <c r="G1188" s="266"/>
      <c r="H1188" s="22" t="s">
        <v>25</v>
      </c>
      <c r="I1188" s="266" t="s">
        <v>258</v>
      </c>
      <c r="J1188" s="266"/>
      <c r="K1188" s="40" t="s">
        <v>6</v>
      </c>
      <c r="L1188" s="266" t="s">
        <v>259</v>
      </c>
      <c r="M1188" s="266"/>
      <c r="BX1188" s="106"/>
    </row>
    <row r="1189" spans="1:76" s="40" customFormat="1" ht="15.75" customHeight="1" x14ac:dyDescent="0.15">
      <c r="B1189" s="106"/>
      <c r="BX1189" s="106"/>
    </row>
    <row r="1190" spans="1:76" s="40" customFormat="1" ht="15.75" customHeight="1" x14ac:dyDescent="0.15">
      <c r="B1190" s="106"/>
      <c r="G1190" s="23" t="s">
        <v>3</v>
      </c>
      <c r="H1190" s="23"/>
      <c r="I1190" s="23"/>
      <c r="J1190" s="266" t="s">
        <v>191</v>
      </c>
      <c r="K1190" s="266"/>
      <c r="L1190" s="22" t="s">
        <v>2</v>
      </c>
      <c r="M1190" s="23" t="s">
        <v>201</v>
      </c>
      <c r="BX1190" s="106"/>
    </row>
    <row r="1191" spans="1:76" s="40" customFormat="1" ht="15.75" customHeight="1" x14ac:dyDescent="0.15">
      <c r="B1191" s="106"/>
      <c r="G1191" s="23"/>
      <c r="H1191" s="23"/>
      <c r="I1191" s="23"/>
      <c r="J1191" s="266" t="s">
        <v>193</v>
      </c>
      <c r="K1191" s="266"/>
      <c r="L1191" s="22" t="s">
        <v>2</v>
      </c>
      <c r="M1191" s="23" t="s">
        <v>235</v>
      </c>
      <c r="BX1191" s="106"/>
    </row>
    <row r="1192" spans="1:76" s="40" customFormat="1" ht="15.75" customHeight="1" x14ac:dyDescent="0.15">
      <c r="B1192" s="106"/>
      <c r="J1192" s="266" t="s">
        <v>260</v>
      </c>
      <c r="K1192" s="266"/>
      <c r="L1192" s="22" t="s">
        <v>2</v>
      </c>
      <c r="M1192" s="23" t="s">
        <v>262</v>
      </c>
      <c r="BX1192" s="106"/>
    </row>
    <row r="1193" spans="1:76" s="40" customFormat="1" ht="15.75" customHeight="1" x14ac:dyDescent="0.15">
      <c r="B1193" s="106"/>
      <c r="J1193" s="266" t="s">
        <v>261</v>
      </c>
      <c r="K1193" s="266"/>
      <c r="L1193" s="22" t="s">
        <v>2</v>
      </c>
      <c r="M1193" s="23" t="s">
        <v>263</v>
      </c>
      <c r="BX1193" s="106"/>
    </row>
    <row r="1194" spans="1:76" s="40" customFormat="1" ht="15.75" customHeight="1" x14ac:dyDescent="0.15">
      <c r="B1194" s="106"/>
      <c r="J1194" s="23"/>
      <c r="K1194" s="23"/>
      <c r="L1194" s="22"/>
      <c r="BX1194" s="106"/>
    </row>
    <row r="1195" spans="1:76" s="40" customFormat="1" ht="15.75" customHeight="1" x14ac:dyDescent="0.15">
      <c r="B1195" s="106"/>
      <c r="F1195" s="266" t="s">
        <v>230</v>
      </c>
      <c r="G1195" s="266"/>
      <c r="H1195" s="22" t="s">
        <v>25</v>
      </c>
      <c r="I1195" s="266">
        <f>AF16</f>
        <v>1.4</v>
      </c>
      <c r="J1195" s="266"/>
      <c r="K1195" s="40" t="s">
        <v>1</v>
      </c>
      <c r="L1195" s="521">
        <f>O1164</f>
        <v>774.1</v>
      </c>
      <c r="M1195" s="521"/>
      <c r="N1195" s="521"/>
      <c r="O1195" s="40" t="s">
        <v>6</v>
      </c>
      <c r="P1195" s="266">
        <f>AF27</f>
        <v>1.4</v>
      </c>
      <c r="Q1195" s="266"/>
      <c r="R1195" s="40" t="s">
        <v>1</v>
      </c>
      <c r="S1195" s="521">
        <f>R1167</f>
        <v>6904.3</v>
      </c>
      <c r="T1195" s="521"/>
      <c r="U1195" s="521"/>
      <c r="V1195" s="22" t="s">
        <v>25</v>
      </c>
      <c r="W1195" s="521">
        <f>I1195*L1195+P1195*S1195</f>
        <v>10749.76</v>
      </c>
      <c r="X1195" s="521"/>
      <c r="Y1195" s="521"/>
      <c r="Z1195" s="40" t="s">
        <v>264</v>
      </c>
      <c r="AB1195" s="40" t="s">
        <v>330</v>
      </c>
      <c r="BX1195" s="106"/>
    </row>
    <row r="1196" spans="1:76" s="40" customFormat="1" ht="15.75" customHeight="1" x14ac:dyDescent="0.15">
      <c r="B1196" s="106"/>
      <c r="F1196" s="266" t="s">
        <v>230</v>
      </c>
      <c r="G1196" s="266"/>
      <c r="H1196" s="22" t="s">
        <v>25</v>
      </c>
      <c r="I1196" s="266">
        <f>I1195</f>
        <v>1.4</v>
      </c>
      <c r="J1196" s="266"/>
      <c r="K1196" s="40" t="s">
        <v>1</v>
      </c>
      <c r="L1196" s="521">
        <f>O1176</f>
        <v>774.1</v>
      </c>
      <c r="M1196" s="521"/>
      <c r="N1196" s="521"/>
      <c r="O1196" s="40" t="s">
        <v>6</v>
      </c>
      <c r="P1196" s="266">
        <f>P1195</f>
        <v>1.4</v>
      </c>
      <c r="Q1196" s="266"/>
      <c r="R1196" s="40" t="s">
        <v>1</v>
      </c>
      <c r="S1196" s="521">
        <f>R1179</f>
        <v>6904.3</v>
      </c>
      <c r="T1196" s="521"/>
      <c r="U1196" s="521"/>
      <c r="V1196" s="22" t="s">
        <v>25</v>
      </c>
      <c r="W1196" s="521">
        <f>I1196*L1196+P1196*S1196</f>
        <v>10749.76</v>
      </c>
      <c r="X1196" s="521"/>
      <c r="Y1196" s="521"/>
      <c r="Z1196" s="40" t="s">
        <v>264</v>
      </c>
      <c r="AB1196" s="40" t="s">
        <v>331</v>
      </c>
      <c r="BX1196" s="106"/>
    </row>
    <row r="1197" spans="1:76" s="40" customFormat="1" ht="15.75" customHeight="1" x14ac:dyDescent="0.15">
      <c r="A1197" s="115" t="str">
        <f>IF(液状化L2の有無="","","×")</f>
        <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customHeight="1" x14ac:dyDescent="0.15">
      <c r="A1198" s="115" t="str">
        <f>IF(液状化L2の有無="","","×")</f>
        <v/>
      </c>
      <c r="B1198" s="99"/>
      <c r="F1198" s="40" t="s">
        <v>454</v>
      </c>
      <c r="J1198" s="23"/>
      <c r="K1198" s="23"/>
      <c r="L1198" s="22"/>
      <c r="BX1198" s="106"/>
    </row>
    <row r="1199" spans="1:76" s="40" customFormat="1" ht="15.75" customHeight="1" x14ac:dyDescent="0.15">
      <c r="A1199" s="115" t="str">
        <f>IF(液状化L2の有無="","","×")</f>
        <v/>
      </c>
      <c r="B1199" s="99"/>
      <c r="F1199" s="266" t="s">
        <v>230</v>
      </c>
      <c r="G1199" s="266"/>
      <c r="H1199" s="22" t="s">
        <v>25</v>
      </c>
      <c r="I1199" s="266">
        <f>I1196</f>
        <v>1.4</v>
      </c>
      <c r="J1199" s="266"/>
      <c r="K1199" s="40" t="s">
        <v>1</v>
      </c>
      <c r="L1199" s="521">
        <f>L1195</f>
        <v>774.1</v>
      </c>
      <c r="M1199" s="521"/>
      <c r="N1199" s="521"/>
      <c r="O1199" s="40" t="s">
        <v>6</v>
      </c>
      <c r="P1199" s="266">
        <f>P1196</f>
        <v>1.4</v>
      </c>
      <c r="Q1199" s="266"/>
      <c r="R1199" s="40" t="s">
        <v>1</v>
      </c>
      <c r="S1199" s="521">
        <f>R1170</f>
        <v>4548.1000000000004</v>
      </c>
      <c r="T1199" s="521"/>
      <c r="U1199" s="521"/>
      <c r="V1199" s="22" t="s">
        <v>25</v>
      </c>
      <c r="W1199" s="521">
        <f>I1199*L1199+P1199*S1199</f>
        <v>7451.08</v>
      </c>
      <c r="X1199" s="521"/>
      <c r="Y1199" s="521"/>
      <c r="Z1199" s="40" t="s">
        <v>264</v>
      </c>
      <c r="AB1199" s="40" t="s">
        <v>330</v>
      </c>
      <c r="BX1199" s="106"/>
    </row>
    <row r="1200" spans="1:76" s="40" customFormat="1" ht="15.75" customHeight="1" x14ac:dyDescent="0.15">
      <c r="A1200" s="115" t="str">
        <f>IF(液状化L2の有無="","","×")</f>
        <v/>
      </c>
      <c r="B1200" s="99"/>
      <c r="F1200" s="266" t="s">
        <v>230</v>
      </c>
      <c r="G1200" s="266"/>
      <c r="H1200" s="22" t="s">
        <v>25</v>
      </c>
      <c r="I1200" s="266">
        <f>I1199</f>
        <v>1.4</v>
      </c>
      <c r="J1200" s="266"/>
      <c r="K1200" s="40" t="s">
        <v>1</v>
      </c>
      <c r="L1200" s="521">
        <f>L1196</f>
        <v>774.1</v>
      </c>
      <c r="M1200" s="521"/>
      <c r="N1200" s="521"/>
      <c r="O1200" s="40" t="s">
        <v>6</v>
      </c>
      <c r="P1200" s="266">
        <f>P1199</f>
        <v>1.4</v>
      </c>
      <c r="Q1200" s="266"/>
      <c r="R1200" s="40" t="s">
        <v>1</v>
      </c>
      <c r="S1200" s="521">
        <f>R1182</f>
        <v>4548.1000000000004</v>
      </c>
      <c r="T1200" s="521"/>
      <c r="U1200" s="521"/>
      <c r="V1200" s="22" t="s">
        <v>25</v>
      </c>
      <c r="W1200" s="521">
        <f>I1200*L1200+P1200*S1200</f>
        <v>7451.08</v>
      </c>
      <c r="X1200" s="521"/>
      <c r="Y1200" s="521"/>
      <c r="Z1200" s="40" t="s">
        <v>264</v>
      </c>
      <c r="AB1200" s="40" t="s">
        <v>331</v>
      </c>
      <c r="BX1200" s="106"/>
    </row>
    <row r="1201" spans="1:76" s="40" customFormat="1" ht="15.75" customHeight="1" x14ac:dyDescent="0.15">
      <c r="B1201" s="99" t="s">
        <v>571</v>
      </c>
      <c r="BX1201" s="106"/>
    </row>
    <row r="1202" spans="1:76" s="40" customFormat="1" ht="15.75" customHeight="1" x14ac:dyDescent="0.15">
      <c r="B1202" s="106"/>
      <c r="BX1202" s="106"/>
    </row>
    <row r="1203" spans="1:76" s="40" customFormat="1" ht="15.75" customHeight="1" x14ac:dyDescent="0.15">
      <c r="B1203" s="106"/>
      <c r="F1203" s="23" t="s">
        <v>265</v>
      </c>
      <c r="BX1203" s="106"/>
    </row>
    <row r="1204" spans="1:76" s="40" customFormat="1" ht="15.75" customHeight="1" x14ac:dyDescent="0.15">
      <c r="B1204" s="106"/>
      <c r="G1204" s="40" t="s">
        <v>601</v>
      </c>
      <c r="BX1204" s="106"/>
    </row>
    <row r="1205" spans="1:76" s="40" customFormat="1" ht="15.75" customHeight="1" x14ac:dyDescent="0.15">
      <c r="B1205" s="106"/>
      <c r="G1205" s="40" t="s">
        <v>602</v>
      </c>
      <c r="BX1205" s="106"/>
    </row>
    <row r="1206" spans="1:76" s="40" customFormat="1" ht="15.75" customHeight="1" x14ac:dyDescent="0.15">
      <c r="B1206" s="106"/>
      <c r="BX1206" s="106"/>
    </row>
    <row r="1207" spans="1:76" s="40" customFormat="1" ht="15.75" customHeight="1" x14ac:dyDescent="0.15">
      <c r="B1207" s="106"/>
      <c r="F1207" s="266" t="s">
        <v>266</v>
      </c>
      <c r="G1207" s="266"/>
      <c r="H1207" s="22" t="s">
        <v>25</v>
      </c>
      <c r="I1207" s="266" t="s">
        <v>267</v>
      </c>
      <c r="J1207" s="266"/>
      <c r="K1207" s="40" t="s">
        <v>6</v>
      </c>
      <c r="L1207" s="266" t="s">
        <v>268</v>
      </c>
      <c r="M1207" s="266"/>
      <c r="BX1207" s="106"/>
    </row>
    <row r="1208" spans="1:76" s="40" customFormat="1" ht="15.75" customHeight="1" x14ac:dyDescent="0.15">
      <c r="B1208" s="106"/>
      <c r="BX1208" s="106"/>
    </row>
    <row r="1209" spans="1:76" s="40" customFormat="1" ht="15.75" customHeight="1" x14ac:dyDescent="0.15">
      <c r="B1209" s="106"/>
      <c r="G1209" s="23" t="s">
        <v>3</v>
      </c>
      <c r="H1209" s="23"/>
      <c r="I1209" s="23"/>
      <c r="J1209" s="266" t="s">
        <v>266</v>
      </c>
      <c r="K1209" s="266"/>
      <c r="L1209" s="22" t="s">
        <v>2</v>
      </c>
      <c r="M1209" s="23" t="s">
        <v>269</v>
      </c>
      <c r="BX1209" s="106"/>
    </row>
    <row r="1210" spans="1:76" s="40" customFormat="1" ht="15.75" customHeight="1" x14ac:dyDescent="0.15">
      <c r="B1210" s="106"/>
      <c r="G1210" s="23"/>
      <c r="H1210" s="23"/>
      <c r="I1210" s="23"/>
      <c r="J1210" s="266" t="s">
        <v>193</v>
      </c>
      <c r="K1210" s="266"/>
      <c r="L1210" s="22" t="s">
        <v>2</v>
      </c>
      <c r="M1210" s="23" t="s">
        <v>235</v>
      </c>
      <c r="BX1210" s="106"/>
    </row>
    <row r="1211" spans="1:76" s="40" customFormat="1" ht="15.75" customHeight="1" x14ac:dyDescent="0.15">
      <c r="B1211" s="106"/>
      <c r="J1211" s="266" t="s">
        <v>231</v>
      </c>
      <c r="K1211" s="266"/>
      <c r="L1211" s="22" t="s">
        <v>2</v>
      </c>
      <c r="M1211" s="23" t="s">
        <v>270</v>
      </c>
      <c r="BX1211" s="106"/>
    </row>
    <row r="1212" spans="1:76" s="40" customFormat="1" ht="15.75" customHeight="1" x14ac:dyDescent="0.15">
      <c r="B1212" s="106"/>
      <c r="J1212" s="266" t="s">
        <v>268</v>
      </c>
      <c r="K1212" s="266"/>
      <c r="L1212" s="22" t="s">
        <v>2</v>
      </c>
      <c r="M1212" s="23" t="s">
        <v>271</v>
      </c>
      <c r="BX1212" s="106"/>
    </row>
    <row r="1213" spans="1:76" s="40" customFormat="1" ht="15.75" customHeight="1" x14ac:dyDescent="0.15">
      <c r="A1213" s="109" t="str">
        <f>IF(AD1213=0,"×","")</f>
        <v>×</v>
      </c>
      <c r="B1213" s="99"/>
      <c r="K1213" s="266" t="s">
        <v>268</v>
      </c>
      <c r="L1213" s="266"/>
      <c r="M1213" s="22" t="s">
        <v>25</v>
      </c>
      <c r="N1213" s="266">
        <f>'入力 (1)'!J28</f>
        <v>24.631399999999999</v>
      </c>
      <c r="O1213" s="266"/>
      <c r="P1213" s="23" t="s">
        <v>459</v>
      </c>
      <c r="S1213" s="22" t="s">
        <v>1</v>
      </c>
      <c r="T1213" s="525">
        <v>0.25</v>
      </c>
      <c r="U1213" s="525"/>
      <c r="V1213" s="22" t="s">
        <v>1</v>
      </c>
      <c r="W1213" s="22" t="s">
        <v>115</v>
      </c>
      <c r="X1213" s="22" t="s">
        <v>1</v>
      </c>
      <c r="Y1213" s="523">
        <f>杭先端径</f>
        <v>1.5</v>
      </c>
      <c r="Z1213" s="523"/>
      <c r="AA1213" s="523"/>
      <c r="AB1213" s="64" t="s">
        <v>209</v>
      </c>
      <c r="AC1213" s="22" t="s">
        <v>1</v>
      </c>
      <c r="AD1213" s="523">
        <f>MAX(0,-'入力 (1)'!G31)</f>
        <v>0</v>
      </c>
      <c r="AE1213" s="523"/>
      <c r="AF1213" s="523"/>
      <c r="BX1213" s="106"/>
    </row>
    <row r="1214" spans="1:76" s="40" customFormat="1" ht="15.75" customHeight="1" x14ac:dyDescent="0.15">
      <c r="B1214" s="106"/>
      <c r="M1214" s="22" t="str">
        <f>IF(AD1213=0,"＝","+")</f>
        <v>＝</v>
      </c>
      <c r="N1214" s="266">
        <f>N1213-10</f>
        <v>14.631399999999999</v>
      </c>
      <c r="O1214" s="266"/>
      <c r="P1214" s="23" t="s">
        <v>459</v>
      </c>
      <c r="S1214" s="22" t="s">
        <v>1</v>
      </c>
      <c r="T1214" s="525">
        <v>0.25</v>
      </c>
      <c r="U1214" s="525"/>
      <c r="V1214" s="22" t="s">
        <v>1</v>
      </c>
      <c r="W1214" s="22" t="s">
        <v>115</v>
      </c>
      <c r="X1214" s="22" t="s">
        <v>1</v>
      </c>
      <c r="Y1214" s="523">
        <f>Y1213</f>
        <v>1.5</v>
      </c>
      <c r="Z1214" s="523"/>
      <c r="AA1214" s="523"/>
      <c r="AB1214" s="64" t="s">
        <v>209</v>
      </c>
      <c r="AC1214" s="22" t="s">
        <v>1</v>
      </c>
      <c r="AD1214" s="523">
        <f>'入力 (1)'!G25-AD1213</f>
        <v>35</v>
      </c>
      <c r="AE1214" s="523"/>
      <c r="AF1214" s="523"/>
      <c r="BX1214" s="106"/>
    </row>
    <row r="1215" spans="1:76" s="40" customFormat="1" ht="15.75" customHeight="1" x14ac:dyDescent="0.15">
      <c r="B1215" s="106"/>
      <c r="M1215" s="22" t="s">
        <v>25</v>
      </c>
      <c r="N1215" s="521">
        <f>ROUND(N1213*T1213*PI()*Y1213^AB1213*AD1213+N1214*T1214*PI()*Y1214^AB1214*AD1214,1)</f>
        <v>905</v>
      </c>
      <c r="O1215" s="521"/>
      <c r="P1215" s="521"/>
      <c r="Q1215" s="23" t="s">
        <v>444</v>
      </c>
      <c r="BX1215" s="106"/>
    </row>
    <row r="1216" spans="1:76" s="40" customFormat="1" ht="15.75" customHeight="1" x14ac:dyDescent="0.15">
      <c r="B1216" s="106"/>
      <c r="H1216" s="22"/>
      <c r="BX1216" s="106"/>
    </row>
    <row r="1217" spans="1:76" s="40" customFormat="1" ht="15.75" customHeight="1" x14ac:dyDescent="0.15">
      <c r="B1217" s="106"/>
      <c r="G1217" s="40" t="s">
        <v>458</v>
      </c>
      <c r="BX1217" s="106"/>
    </row>
    <row r="1218" spans="1:76" s="40" customFormat="1" ht="15.75" customHeight="1" x14ac:dyDescent="0.15">
      <c r="B1218" s="106"/>
      <c r="G1218" s="40" t="s">
        <v>457</v>
      </c>
      <c r="BX1218" s="106"/>
    </row>
    <row r="1219" spans="1:76" s="106" customFormat="1" ht="15.75" customHeight="1" x14ac:dyDescent="0.15">
      <c r="B1219" s="99" t="s">
        <v>571</v>
      </c>
    </row>
    <row r="1220" spans="1:76" s="40" customFormat="1" ht="15.75" customHeight="1" x14ac:dyDescent="0.15">
      <c r="B1220" s="106"/>
      <c r="BX1220" s="106"/>
    </row>
    <row r="1221" spans="1:76" s="40" customFormat="1" ht="15.75" customHeight="1" x14ac:dyDescent="0.15">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x14ac:dyDescent="0.15">
      <c r="B1222" s="106"/>
      <c r="I1222" s="289" t="s">
        <v>242</v>
      </c>
      <c r="J1222" s="239"/>
      <c r="K1222" s="239"/>
      <c r="L1222" s="239" t="s">
        <v>243</v>
      </c>
      <c r="M1222" s="239"/>
      <c r="N1222" s="239"/>
      <c r="O1222" s="239"/>
      <c r="P1222" s="239"/>
      <c r="Q1222" s="239"/>
      <c r="R1222" s="238" t="s">
        <v>248</v>
      </c>
      <c r="S1222" s="239"/>
      <c r="T1222" s="239"/>
      <c r="U1222" s="238" t="s">
        <v>245</v>
      </c>
      <c r="V1222" s="239"/>
      <c r="W1222" s="239"/>
      <c r="X1222" s="238" t="s">
        <v>272</v>
      </c>
      <c r="Y1222" s="239"/>
      <c r="Z1222" s="239"/>
      <c r="AA1222" s="238" t="s">
        <v>246</v>
      </c>
      <c r="AB1222" s="239"/>
      <c r="AC1222" s="290"/>
      <c r="BX1222" s="106"/>
    </row>
    <row r="1223" spans="1:76" s="40" customFormat="1" ht="15.75" customHeight="1" x14ac:dyDescent="0.15">
      <c r="B1223" s="106"/>
      <c r="I1223" s="292"/>
      <c r="J1223" s="240"/>
      <c r="K1223" s="240"/>
      <c r="L1223" s="240"/>
      <c r="M1223" s="240"/>
      <c r="N1223" s="240"/>
      <c r="O1223" s="240"/>
      <c r="P1223" s="240"/>
      <c r="Q1223" s="240"/>
      <c r="R1223" s="240"/>
      <c r="S1223" s="240"/>
      <c r="T1223" s="240"/>
      <c r="U1223" s="240"/>
      <c r="V1223" s="240"/>
      <c r="W1223" s="240"/>
      <c r="X1223" s="240"/>
      <c r="Y1223" s="240"/>
      <c r="Z1223" s="240"/>
      <c r="AA1223" s="240"/>
      <c r="AB1223" s="240"/>
      <c r="AC1223" s="325"/>
      <c r="BX1223" s="106"/>
    </row>
    <row r="1224" spans="1:76" s="40" customFormat="1" ht="15.75" customHeight="1" x14ac:dyDescent="0.15">
      <c r="B1224" s="106"/>
      <c r="I1224" s="375" t="s">
        <v>252</v>
      </c>
      <c r="J1224" s="357"/>
      <c r="K1224" s="357"/>
      <c r="L1224" s="357" t="s">
        <v>250</v>
      </c>
      <c r="M1224" s="357"/>
      <c r="N1224" s="357"/>
      <c r="O1224" s="357"/>
      <c r="P1224" s="357"/>
      <c r="Q1224" s="357"/>
      <c r="R1224" s="487">
        <f>W967</f>
        <v>7375.8</v>
      </c>
      <c r="S1224" s="487"/>
      <c r="T1224" s="487"/>
      <c r="U1224" s="374" t="s">
        <v>178</v>
      </c>
      <c r="V1224" s="374"/>
      <c r="W1224" s="374"/>
      <c r="X1224" s="487">
        <f>N1215</f>
        <v>905</v>
      </c>
      <c r="Y1224" s="487"/>
      <c r="Z1224" s="487"/>
      <c r="AA1224" s="487">
        <f>X1224</f>
        <v>905</v>
      </c>
      <c r="AB1224" s="487"/>
      <c r="AC1224" s="522"/>
      <c r="BX1224" s="106"/>
    </row>
    <row r="1225" spans="1:76" s="40" customFormat="1" ht="15.75" customHeight="1" x14ac:dyDescent="0.15">
      <c r="B1225" s="106"/>
      <c r="I1225" s="504"/>
      <c r="J1225" s="305"/>
      <c r="K1225" s="305"/>
      <c r="L1225" s="305" t="s">
        <v>251</v>
      </c>
      <c r="M1225" s="305"/>
      <c r="N1225" s="305"/>
      <c r="O1225" s="305"/>
      <c r="P1225" s="305"/>
      <c r="Q1225" s="305"/>
      <c r="R1225" s="298">
        <f>W991</f>
        <v>7416.8</v>
      </c>
      <c r="S1225" s="298"/>
      <c r="T1225" s="298"/>
      <c r="U1225" s="461">
        <v>0.58699999999999997</v>
      </c>
      <c r="V1225" s="461"/>
      <c r="W1225" s="461"/>
      <c r="X1225" s="298"/>
      <c r="Y1225" s="298"/>
      <c r="Z1225" s="298"/>
      <c r="AA1225" s="298">
        <f>R1225*U1225+$X$1224</f>
        <v>5258.6615999999995</v>
      </c>
      <c r="AB1225" s="298"/>
      <c r="AC1225" s="299"/>
      <c r="BX1225" s="106"/>
    </row>
    <row r="1226" spans="1:76" s="40" customFormat="1" ht="15.75" customHeight="1" x14ac:dyDescent="0.15">
      <c r="B1226" s="106"/>
      <c r="I1226" s="504" t="s">
        <v>253</v>
      </c>
      <c r="J1226" s="305"/>
      <c r="K1226" s="305"/>
      <c r="L1226" s="305" t="s">
        <v>327</v>
      </c>
      <c r="M1226" s="305"/>
      <c r="N1226" s="305"/>
      <c r="O1226" s="305"/>
      <c r="P1226" s="305"/>
      <c r="Q1226" s="305"/>
      <c r="R1226" s="298"/>
      <c r="S1226" s="298"/>
      <c r="T1226" s="298"/>
      <c r="U1226" s="461">
        <v>0.78600000000000003</v>
      </c>
      <c r="V1226" s="461"/>
      <c r="W1226" s="461"/>
      <c r="X1226" s="298"/>
      <c r="Y1226" s="298"/>
      <c r="Z1226" s="298"/>
      <c r="AA1226" s="298">
        <f>R1225*U1226+$X$1224</f>
        <v>6734.6048000000001</v>
      </c>
      <c r="AB1226" s="298"/>
      <c r="AC1226" s="299"/>
      <c r="BX1226" s="106"/>
    </row>
    <row r="1227" spans="1:76" s="40" customFormat="1" ht="28.5" customHeight="1" x14ac:dyDescent="0.15">
      <c r="B1227" s="106"/>
      <c r="I1227" s="504" t="s">
        <v>254</v>
      </c>
      <c r="J1227" s="305"/>
      <c r="K1227" s="305"/>
      <c r="L1227" s="403" t="s">
        <v>255</v>
      </c>
      <c r="M1227" s="305"/>
      <c r="N1227" s="305"/>
      <c r="O1227" s="305"/>
      <c r="P1227" s="305"/>
      <c r="Q1227" s="305"/>
      <c r="R1227" s="298">
        <f>W1015</f>
        <v>7025.9</v>
      </c>
      <c r="S1227" s="298"/>
      <c r="T1227" s="298"/>
      <c r="U1227" s="461">
        <v>0.86499999999999999</v>
      </c>
      <c r="V1227" s="461"/>
      <c r="W1227" s="461"/>
      <c r="X1227" s="298"/>
      <c r="Y1227" s="298"/>
      <c r="Z1227" s="298"/>
      <c r="AA1227" s="298">
        <f>R1227*U1227+X1224</f>
        <v>6982.4034999999994</v>
      </c>
      <c r="AB1227" s="298"/>
      <c r="AC1227" s="299"/>
      <c r="BX1227" s="106"/>
    </row>
    <row r="1228" spans="1:76" s="40" customFormat="1" ht="28.5" customHeight="1" x14ac:dyDescent="0.15">
      <c r="B1228" s="106"/>
      <c r="I1228" s="504"/>
      <c r="J1228" s="305"/>
      <c r="K1228" s="305"/>
      <c r="L1228" s="403" t="s">
        <v>256</v>
      </c>
      <c r="M1228" s="305"/>
      <c r="N1228" s="305"/>
      <c r="O1228" s="305"/>
      <c r="P1228" s="305"/>
      <c r="Q1228" s="305"/>
      <c r="R1228" s="298"/>
      <c r="S1228" s="298"/>
      <c r="T1228" s="298"/>
      <c r="U1228" s="461">
        <v>1.1439999999999999</v>
      </c>
      <c r="V1228" s="461"/>
      <c r="W1228" s="461"/>
      <c r="X1228" s="298"/>
      <c r="Y1228" s="298"/>
      <c r="Z1228" s="298"/>
      <c r="AA1228" s="298">
        <f>R1227*U1228+X1224</f>
        <v>8942.6296000000002</v>
      </c>
      <c r="AB1228" s="298"/>
      <c r="AC1228" s="299"/>
      <c r="BX1228" s="106"/>
    </row>
    <row r="1229" spans="1:76" s="40" customFormat="1" ht="28.5" customHeight="1" x14ac:dyDescent="0.15">
      <c r="A1229" s="117" t="str">
        <f>IF(液状化L1の有無="","","×")</f>
        <v/>
      </c>
      <c r="B1229" s="99"/>
      <c r="I1229" s="453" t="s">
        <v>453</v>
      </c>
      <c r="J1229" s="305"/>
      <c r="K1229" s="305"/>
      <c r="L1229" s="403" t="s">
        <v>255</v>
      </c>
      <c r="M1229" s="305"/>
      <c r="N1229" s="305"/>
      <c r="O1229" s="305"/>
      <c r="P1229" s="305"/>
      <c r="Q1229" s="305"/>
      <c r="R1229" s="298">
        <f>W1039</f>
        <v>6041.1</v>
      </c>
      <c r="S1229" s="298"/>
      <c r="T1229" s="298"/>
      <c r="U1229" s="297">
        <v>0.86499999999999999</v>
      </c>
      <c r="V1229" s="297"/>
      <c r="W1229" s="297"/>
      <c r="X1229" s="298"/>
      <c r="Y1229" s="298"/>
      <c r="Z1229" s="298"/>
      <c r="AA1229" s="298">
        <f>R1229*U1229+X1224</f>
        <v>6130.5515000000005</v>
      </c>
      <c r="AB1229" s="298"/>
      <c r="AC1229" s="299"/>
      <c r="BX1229" s="106"/>
    </row>
    <row r="1230" spans="1:76" s="40" customFormat="1" ht="28.5" customHeight="1" x14ac:dyDescent="0.15">
      <c r="A1230" s="115" t="str">
        <f>IF(液状化L2の有無="","","×")</f>
        <v/>
      </c>
      <c r="B1230" s="99"/>
      <c r="I1230" s="292"/>
      <c r="J1230" s="240"/>
      <c r="K1230" s="240"/>
      <c r="L1230" s="315" t="s">
        <v>256</v>
      </c>
      <c r="M1230" s="240"/>
      <c r="N1230" s="240"/>
      <c r="O1230" s="240"/>
      <c r="P1230" s="240"/>
      <c r="Q1230" s="240"/>
      <c r="R1230" s="317">
        <f>W1063</f>
        <v>4669.7</v>
      </c>
      <c r="S1230" s="317"/>
      <c r="T1230" s="317"/>
      <c r="U1230" s="286">
        <v>1.1439999999999999</v>
      </c>
      <c r="V1230" s="286"/>
      <c r="W1230" s="286"/>
      <c r="X1230" s="317"/>
      <c r="Y1230" s="317"/>
      <c r="Z1230" s="317"/>
      <c r="AA1230" s="317">
        <f>R1230*U1230+X1224</f>
        <v>6247.1367999999993</v>
      </c>
      <c r="AB1230" s="317"/>
      <c r="AC1230" s="318"/>
      <c r="BX1230" s="106"/>
    </row>
    <row r="1231" spans="1:76" s="40" customFormat="1" ht="15.75" customHeight="1" x14ac:dyDescent="0.15">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x14ac:dyDescent="0.15"/>
    <row r="1233" spans="1:76" s="40" customFormat="1" ht="15.75" customHeight="1" x14ac:dyDescent="0.15">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x14ac:dyDescent="0.15">
      <c r="B1234" s="106"/>
      <c r="I1234" s="289" t="s">
        <v>242</v>
      </c>
      <c r="J1234" s="239"/>
      <c r="K1234" s="239"/>
      <c r="L1234" s="239" t="s">
        <v>243</v>
      </c>
      <c r="M1234" s="239"/>
      <c r="N1234" s="239"/>
      <c r="O1234" s="239"/>
      <c r="P1234" s="239"/>
      <c r="Q1234" s="239"/>
      <c r="R1234" s="238" t="s">
        <v>248</v>
      </c>
      <c r="S1234" s="239"/>
      <c r="T1234" s="239"/>
      <c r="U1234" s="238" t="s">
        <v>245</v>
      </c>
      <c r="V1234" s="239"/>
      <c r="W1234" s="239"/>
      <c r="X1234" s="238" t="s">
        <v>272</v>
      </c>
      <c r="Y1234" s="239"/>
      <c r="Z1234" s="239"/>
      <c r="AA1234" s="238" t="s">
        <v>246</v>
      </c>
      <c r="AB1234" s="239"/>
      <c r="AC1234" s="290"/>
      <c r="BX1234" s="106"/>
    </row>
    <row r="1235" spans="1:76" s="40" customFormat="1" ht="15.75" customHeight="1" x14ac:dyDescent="0.15">
      <c r="B1235" s="106"/>
      <c r="I1235" s="292"/>
      <c r="J1235" s="240"/>
      <c r="K1235" s="240"/>
      <c r="L1235" s="240"/>
      <c r="M1235" s="240"/>
      <c r="N1235" s="240"/>
      <c r="O1235" s="240"/>
      <c r="P1235" s="240"/>
      <c r="Q1235" s="240"/>
      <c r="R1235" s="240"/>
      <c r="S1235" s="240"/>
      <c r="T1235" s="240"/>
      <c r="U1235" s="240"/>
      <c r="V1235" s="240"/>
      <c r="W1235" s="240"/>
      <c r="X1235" s="240"/>
      <c r="Y1235" s="240"/>
      <c r="Z1235" s="240"/>
      <c r="AA1235" s="240"/>
      <c r="AB1235" s="240"/>
      <c r="AC1235" s="325"/>
      <c r="BX1235" s="106"/>
    </row>
    <row r="1236" spans="1:76" s="40" customFormat="1" ht="15.75" customHeight="1" x14ac:dyDescent="0.15">
      <c r="B1236" s="106"/>
      <c r="I1236" s="375" t="s">
        <v>252</v>
      </c>
      <c r="J1236" s="357"/>
      <c r="K1236" s="357"/>
      <c r="L1236" s="357" t="s">
        <v>250</v>
      </c>
      <c r="M1236" s="357"/>
      <c r="N1236" s="357"/>
      <c r="O1236" s="357"/>
      <c r="P1236" s="357"/>
      <c r="Q1236" s="357"/>
      <c r="R1236" s="487">
        <f>W967</f>
        <v>7375.8</v>
      </c>
      <c r="S1236" s="487"/>
      <c r="T1236" s="487"/>
      <c r="U1236" s="374" t="s">
        <v>178</v>
      </c>
      <c r="V1236" s="374"/>
      <c r="W1236" s="374"/>
      <c r="X1236" s="487">
        <f>N1215</f>
        <v>905</v>
      </c>
      <c r="Y1236" s="487"/>
      <c r="Z1236" s="487"/>
      <c r="AA1236" s="487">
        <f>X1236</f>
        <v>905</v>
      </c>
      <c r="AB1236" s="487"/>
      <c r="AC1236" s="522"/>
      <c r="BX1236" s="106"/>
    </row>
    <row r="1237" spans="1:76" s="40" customFormat="1" ht="15.75" customHeight="1" x14ac:dyDescent="0.15">
      <c r="B1237" s="106"/>
      <c r="I1237" s="504"/>
      <c r="J1237" s="305"/>
      <c r="K1237" s="305"/>
      <c r="L1237" s="305" t="s">
        <v>251</v>
      </c>
      <c r="M1237" s="305"/>
      <c r="N1237" s="305"/>
      <c r="O1237" s="305"/>
      <c r="P1237" s="305"/>
      <c r="Q1237" s="305"/>
      <c r="R1237" s="298">
        <f>W991</f>
        <v>7416.8</v>
      </c>
      <c r="S1237" s="298"/>
      <c r="T1237" s="298"/>
      <c r="U1237" s="461">
        <v>0.58699999999999997</v>
      </c>
      <c r="V1237" s="461"/>
      <c r="W1237" s="461"/>
      <c r="X1237" s="298"/>
      <c r="Y1237" s="298"/>
      <c r="Z1237" s="298"/>
      <c r="AA1237" s="298">
        <f>R1237*U1237+$X$1236</f>
        <v>5258.6615999999995</v>
      </c>
      <c r="AB1237" s="298"/>
      <c r="AC1237" s="299"/>
      <c r="BX1237" s="106"/>
    </row>
    <row r="1238" spans="1:76" s="40" customFormat="1" ht="15.75" customHeight="1" x14ac:dyDescent="0.15">
      <c r="B1238" s="106"/>
      <c r="I1238" s="504" t="s">
        <v>253</v>
      </c>
      <c r="J1238" s="305"/>
      <c r="K1238" s="305"/>
      <c r="L1238" s="305" t="s">
        <v>327</v>
      </c>
      <c r="M1238" s="305"/>
      <c r="N1238" s="305"/>
      <c r="O1238" s="305"/>
      <c r="P1238" s="305"/>
      <c r="Q1238" s="305"/>
      <c r="R1238" s="298"/>
      <c r="S1238" s="298"/>
      <c r="T1238" s="298"/>
      <c r="U1238" s="461">
        <v>0.78600000000000003</v>
      </c>
      <c r="V1238" s="461"/>
      <c r="W1238" s="461"/>
      <c r="X1238" s="298"/>
      <c r="Y1238" s="298"/>
      <c r="Z1238" s="298"/>
      <c r="AA1238" s="298">
        <f>R1237*U1238+$X$1236</f>
        <v>6734.6048000000001</v>
      </c>
      <c r="AB1238" s="298"/>
      <c r="AC1238" s="299"/>
      <c r="BX1238" s="106"/>
    </row>
    <row r="1239" spans="1:76" s="40" customFormat="1" ht="28.5" customHeight="1" x14ac:dyDescent="0.15">
      <c r="B1239" s="106"/>
      <c r="I1239" s="504" t="s">
        <v>254</v>
      </c>
      <c r="J1239" s="305"/>
      <c r="K1239" s="305"/>
      <c r="L1239" s="403" t="s">
        <v>255</v>
      </c>
      <c r="M1239" s="305"/>
      <c r="N1239" s="305"/>
      <c r="O1239" s="305"/>
      <c r="P1239" s="305"/>
      <c r="Q1239" s="305"/>
      <c r="R1239" s="298">
        <f>W1087</f>
        <v>7025.9</v>
      </c>
      <c r="S1239" s="298"/>
      <c r="T1239" s="298"/>
      <c r="U1239" s="461">
        <v>0.86499999999999999</v>
      </c>
      <c r="V1239" s="461"/>
      <c r="W1239" s="461"/>
      <c r="X1239" s="298"/>
      <c r="Y1239" s="298"/>
      <c r="Z1239" s="298"/>
      <c r="AA1239" s="298">
        <f>R1239*U1239+X1236</f>
        <v>6982.4034999999994</v>
      </c>
      <c r="AB1239" s="298"/>
      <c r="AC1239" s="299"/>
      <c r="BX1239" s="106"/>
    </row>
    <row r="1240" spans="1:76" s="40" customFormat="1" ht="28.5" customHeight="1" x14ac:dyDescent="0.15">
      <c r="B1240" s="106"/>
      <c r="I1240" s="504"/>
      <c r="J1240" s="305"/>
      <c r="K1240" s="305"/>
      <c r="L1240" s="403" t="s">
        <v>256</v>
      </c>
      <c r="M1240" s="305"/>
      <c r="N1240" s="305"/>
      <c r="O1240" s="305"/>
      <c r="P1240" s="305"/>
      <c r="Q1240" s="305"/>
      <c r="R1240" s="298"/>
      <c r="S1240" s="298"/>
      <c r="T1240" s="298"/>
      <c r="U1240" s="461">
        <v>1.1439999999999999</v>
      </c>
      <c r="V1240" s="461"/>
      <c r="W1240" s="461"/>
      <c r="X1240" s="298"/>
      <c r="Y1240" s="298"/>
      <c r="Z1240" s="298"/>
      <c r="AA1240" s="298">
        <f>R1239*U1240+X1236</f>
        <v>8942.6296000000002</v>
      </c>
      <c r="AB1240" s="298"/>
      <c r="AC1240" s="299"/>
      <c r="BX1240" s="106"/>
    </row>
    <row r="1241" spans="1:76" s="40" customFormat="1" ht="28.5" customHeight="1" x14ac:dyDescent="0.15">
      <c r="A1241" s="117" t="str">
        <f>IF(液状化L1の有無="","","×")</f>
        <v/>
      </c>
      <c r="B1241" s="99"/>
      <c r="I1241" s="453" t="s">
        <v>453</v>
      </c>
      <c r="J1241" s="305"/>
      <c r="K1241" s="305"/>
      <c r="L1241" s="403" t="s">
        <v>255</v>
      </c>
      <c r="M1241" s="305"/>
      <c r="N1241" s="305"/>
      <c r="O1241" s="305"/>
      <c r="P1241" s="305"/>
      <c r="Q1241" s="305"/>
      <c r="R1241" s="298">
        <f>W1111</f>
        <v>6041.1</v>
      </c>
      <c r="S1241" s="298"/>
      <c r="T1241" s="298"/>
      <c r="U1241" s="297">
        <v>0.86499999999999999</v>
      </c>
      <c r="V1241" s="297"/>
      <c r="W1241" s="297"/>
      <c r="X1241" s="298"/>
      <c r="Y1241" s="298"/>
      <c r="Z1241" s="298"/>
      <c r="AA1241" s="298">
        <f>R1241*U1241+X1236</f>
        <v>6130.5515000000005</v>
      </c>
      <c r="AB1241" s="298"/>
      <c r="AC1241" s="299"/>
      <c r="BX1241" s="106"/>
    </row>
    <row r="1242" spans="1:76" s="40" customFormat="1" ht="28.5" customHeight="1" x14ac:dyDescent="0.15">
      <c r="A1242" s="115" t="str">
        <f>IF(液状化L2の有無="","","×")</f>
        <v/>
      </c>
      <c r="B1242" s="99"/>
      <c r="I1242" s="292"/>
      <c r="J1242" s="240"/>
      <c r="K1242" s="240"/>
      <c r="L1242" s="315" t="s">
        <v>256</v>
      </c>
      <c r="M1242" s="240"/>
      <c r="N1242" s="240"/>
      <c r="O1242" s="240"/>
      <c r="P1242" s="240"/>
      <c r="Q1242" s="240"/>
      <c r="R1242" s="317">
        <f>W1135</f>
        <v>4669.7</v>
      </c>
      <c r="S1242" s="317"/>
      <c r="T1242" s="317"/>
      <c r="U1242" s="286">
        <v>1.1439999999999999</v>
      </c>
      <c r="V1242" s="286"/>
      <c r="W1242" s="286"/>
      <c r="X1242" s="317"/>
      <c r="Y1242" s="317"/>
      <c r="Z1242" s="317"/>
      <c r="AA1242" s="317">
        <f>R1242*U1242+X1236</f>
        <v>6247.1367999999993</v>
      </c>
      <c r="AB1242" s="317"/>
      <c r="AC1242" s="318"/>
      <c r="BX1242" s="106"/>
    </row>
    <row r="1243" spans="1:76" s="40" customFormat="1" ht="15.75" customHeight="1" x14ac:dyDescent="0.15">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x14ac:dyDescent="0.15">
      <c r="B1244" s="106"/>
      <c r="F1244" s="23" t="s">
        <v>345</v>
      </c>
      <c r="BX1244" s="106"/>
    </row>
    <row r="1245" spans="1:76" s="40" customFormat="1" ht="15.75" customHeight="1" x14ac:dyDescent="0.15">
      <c r="B1245" s="106"/>
      <c r="F1245" s="40" t="s">
        <v>346</v>
      </c>
      <c r="BX1245" s="106"/>
    </row>
    <row r="1246" spans="1:76" s="40" customFormat="1" ht="15.75" customHeight="1" x14ac:dyDescent="0.15">
      <c r="B1246" s="99" t="s">
        <v>571</v>
      </c>
      <c r="BX1246" s="106"/>
    </row>
    <row r="1247" spans="1:76" s="40" customFormat="1" ht="15.75" customHeight="1" x14ac:dyDescent="0.15">
      <c r="B1247" s="106"/>
      <c r="BX1247" s="106"/>
    </row>
    <row r="1248" spans="1:76" s="40" customFormat="1" ht="15.75" customHeight="1" x14ac:dyDescent="0.15">
      <c r="B1248" s="106"/>
      <c r="E1248" s="25" t="s">
        <v>273</v>
      </c>
      <c r="BX1248" s="106"/>
    </row>
    <row r="1249" spans="2:76" s="40" customFormat="1" ht="15.75" customHeight="1" x14ac:dyDescent="0.15">
      <c r="B1249" s="106"/>
      <c r="BX1249" s="106"/>
    </row>
    <row r="1250" spans="2:76" s="40" customFormat="1" ht="15.75" customHeight="1" x14ac:dyDescent="0.15">
      <c r="B1250" s="106"/>
      <c r="F1250" s="40" t="s">
        <v>347</v>
      </c>
      <c r="BX1250" s="106"/>
    </row>
    <row r="1251" spans="2:76" s="40" customFormat="1" ht="15.75" customHeight="1" x14ac:dyDescent="0.15">
      <c r="B1251" s="106"/>
      <c r="BX1251" s="106"/>
    </row>
    <row r="1252" spans="2:76" s="40" customFormat="1" ht="15.75" customHeight="1" x14ac:dyDescent="0.15">
      <c r="B1252" s="106"/>
      <c r="F1252" s="266" t="s">
        <v>278</v>
      </c>
      <c r="G1252" s="266"/>
      <c r="H1252" s="22" t="s">
        <v>25</v>
      </c>
      <c r="I1252" s="266" t="s">
        <v>274</v>
      </c>
      <c r="J1252" s="266"/>
      <c r="K1252" s="40" t="s">
        <v>275</v>
      </c>
      <c r="L1252" s="266" t="s">
        <v>276</v>
      </c>
      <c r="M1252" s="266"/>
      <c r="N1252" s="40" t="s">
        <v>275</v>
      </c>
      <c r="O1252" s="266" t="s">
        <v>277</v>
      </c>
      <c r="P1252" s="266"/>
      <c r="Q1252" s="40" t="s">
        <v>279</v>
      </c>
      <c r="R1252" s="266" t="s">
        <v>277</v>
      </c>
      <c r="S1252" s="266"/>
      <c r="BX1252" s="106"/>
    </row>
    <row r="1253" spans="2:76" s="40" customFormat="1" ht="15.75" customHeight="1" x14ac:dyDescent="0.15">
      <c r="B1253" s="106"/>
      <c r="BX1253" s="106"/>
    </row>
    <row r="1254" spans="2:76" s="40" customFormat="1" ht="15.75" customHeight="1" x14ac:dyDescent="0.15">
      <c r="B1254" s="106"/>
      <c r="G1254" s="23" t="s">
        <v>3</v>
      </c>
      <c r="H1254" s="23"/>
      <c r="I1254" s="23"/>
      <c r="J1254" s="266" t="s">
        <v>278</v>
      </c>
      <c r="K1254" s="266"/>
      <c r="L1254" s="22" t="s">
        <v>2</v>
      </c>
      <c r="M1254" s="23" t="s">
        <v>280</v>
      </c>
      <c r="BX1254" s="106"/>
    </row>
    <row r="1255" spans="2:76" s="40" customFormat="1" ht="15.75" customHeight="1" x14ac:dyDescent="0.15">
      <c r="B1255" s="106"/>
      <c r="G1255" s="23"/>
      <c r="H1255" s="23"/>
      <c r="I1255" s="23"/>
      <c r="J1255" s="266" t="s">
        <v>274</v>
      </c>
      <c r="K1255" s="266"/>
      <c r="L1255" s="22" t="s">
        <v>2</v>
      </c>
      <c r="M1255" s="23" t="s">
        <v>281</v>
      </c>
      <c r="BX1255" s="106"/>
    </row>
    <row r="1256" spans="2:76" s="40" customFormat="1" ht="15.75" customHeight="1" x14ac:dyDescent="0.15">
      <c r="B1256" s="106"/>
      <c r="K1256" s="284" t="s">
        <v>226</v>
      </c>
      <c r="L1256" s="284"/>
      <c r="M1256" s="284"/>
      <c r="N1256" s="22" t="s">
        <v>2</v>
      </c>
      <c r="O1256" s="40" t="s">
        <v>282</v>
      </c>
      <c r="BX1256" s="106"/>
    </row>
    <row r="1257" spans="2:76" s="40" customFormat="1" ht="15.75" customHeight="1" x14ac:dyDescent="0.15">
      <c r="B1257" s="106"/>
      <c r="K1257" s="38"/>
      <c r="L1257" s="38"/>
      <c r="M1257" s="22"/>
      <c r="BW1257" s="106"/>
    </row>
    <row r="1258" spans="2:76" s="40" customFormat="1" ht="15.75" customHeight="1" x14ac:dyDescent="0.15">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x14ac:dyDescent="0.15">
      <c r="B1259" s="106"/>
      <c r="K1259" s="486" t="s">
        <v>464</v>
      </c>
      <c r="L1259" s="239"/>
      <c r="M1259" s="239"/>
      <c r="N1259" s="239"/>
      <c r="O1259" s="239"/>
      <c r="P1259" s="239"/>
      <c r="Q1259" s="238" t="s">
        <v>467</v>
      </c>
      <c r="R1259" s="238"/>
      <c r="S1259" s="238"/>
      <c r="T1259" s="238"/>
      <c r="U1259" s="238"/>
      <c r="V1259" s="238"/>
      <c r="W1259" s="238"/>
      <c r="X1259" s="471" t="s">
        <v>470</v>
      </c>
      <c r="Y1259" s="471"/>
      <c r="Z1259" s="471"/>
      <c r="AA1259" s="471"/>
      <c r="AB1259" s="471"/>
      <c r="AC1259" s="471"/>
      <c r="AD1259" s="471"/>
      <c r="AE1259" s="471"/>
      <c r="AF1259" s="471"/>
      <c r="AG1259" s="471"/>
      <c r="AH1259" s="471"/>
      <c r="AI1259" s="472"/>
      <c r="AJ1259" s="31"/>
      <c r="AK1259" s="31"/>
      <c r="AL1259" s="31"/>
      <c r="AR1259" s="32"/>
      <c r="AS1259" s="32"/>
      <c r="AT1259" s="32"/>
      <c r="BW1259" s="106"/>
    </row>
    <row r="1260" spans="2:76" s="40" customFormat="1" ht="15.75" customHeight="1" x14ac:dyDescent="0.15">
      <c r="B1260" s="106"/>
      <c r="K1260" s="524"/>
      <c r="L1260" s="305"/>
      <c r="M1260" s="305"/>
      <c r="N1260" s="305"/>
      <c r="O1260" s="305"/>
      <c r="P1260" s="305"/>
      <c r="Q1260" s="403"/>
      <c r="R1260" s="403"/>
      <c r="S1260" s="403"/>
      <c r="T1260" s="403"/>
      <c r="U1260" s="403"/>
      <c r="V1260" s="403"/>
      <c r="W1260" s="403"/>
      <c r="X1260" s="300" t="s">
        <v>471</v>
      </c>
      <c r="Y1260" s="300"/>
      <c r="Z1260" s="300"/>
      <c r="AA1260" s="300"/>
      <c r="AB1260" s="300" t="s">
        <v>472</v>
      </c>
      <c r="AC1260" s="300"/>
      <c r="AD1260" s="300"/>
      <c r="AE1260" s="300"/>
      <c r="AF1260" s="300" t="s">
        <v>474</v>
      </c>
      <c r="AG1260" s="300"/>
      <c r="AH1260" s="300"/>
      <c r="AI1260" s="342"/>
      <c r="AJ1260" s="31"/>
      <c r="AK1260" s="31"/>
      <c r="AL1260" s="31"/>
      <c r="AR1260" s="32"/>
      <c r="AS1260" s="32"/>
      <c r="AT1260" s="32"/>
      <c r="BW1260" s="106"/>
    </row>
    <row r="1261" spans="2:76" s="40" customFormat="1" ht="15.75" customHeight="1" x14ac:dyDescent="0.15">
      <c r="B1261" s="106"/>
      <c r="K1261" s="455" t="s">
        <v>465</v>
      </c>
      <c r="L1261" s="403"/>
      <c r="M1261" s="403"/>
      <c r="N1261" s="403"/>
      <c r="O1261" s="403"/>
      <c r="P1261" s="403"/>
      <c r="Q1261" s="70"/>
      <c r="R1261" s="598" t="s">
        <v>476</v>
      </c>
      <c r="S1261" s="598"/>
      <c r="T1261" s="71" t="s">
        <v>469</v>
      </c>
      <c r="U1261" s="596">
        <v>3</v>
      </c>
      <c r="V1261" s="596"/>
      <c r="W1261" s="72"/>
      <c r="X1261" s="298">
        <v>1</v>
      </c>
      <c r="Y1261" s="298"/>
      <c r="Z1261" s="298"/>
      <c r="AA1261" s="298"/>
      <c r="AB1261" s="298">
        <v>0.5</v>
      </c>
      <c r="AC1261" s="298"/>
      <c r="AD1261" s="298"/>
      <c r="AE1261" s="298"/>
      <c r="AF1261" s="298">
        <v>0.4</v>
      </c>
      <c r="AG1261" s="298"/>
      <c r="AH1261" s="298"/>
      <c r="AI1261" s="594"/>
      <c r="AJ1261" s="31"/>
      <c r="AK1261" s="31"/>
      <c r="AL1261" s="31"/>
      <c r="AR1261" s="32"/>
      <c r="AS1261" s="32"/>
      <c r="AT1261" s="32"/>
      <c r="BW1261" s="106"/>
    </row>
    <row r="1262" spans="2:76" s="40" customFormat="1" ht="15.75" customHeight="1" x14ac:dyDescent="0.15">
      <c r="B1262" s="106"/>
      <c r="K1262" s="455"/>
      <c r="L1262" s="403"/>
      <c r="M1262" s="403"/>
      <c r="N1262" s="403"/>
      <c r="O1262" s="403"/>
      <c r="P1262" s="403"/>
      <c r="Q1262" s="299">
        <v>3</v>
      </c>
      <c r="R1262" s="596"/>
      <c r="S1262" s="73" t="s">
        <v>468</v>
      </c>
      <c r="T1262" s="74" t="s">
        <v>476</v>
      </c>
      <c r="U1262" s="71" t="s">
        <v>469</v>
      </c>
      <c r="V1262" s="596">
        <v>5</v>
      </c>
      <c r="W1262" s="597"/>
      <c r="X1262" s="298">
        <v>1</v>
      </c>
      <c r="Y1262" s="298"/>
      <c r="Z1262" s="298"/>
      <c r="AA1262" s="298"/>
      <c r="AB1262" s="298">
        <v>0.8</v>
      </c>
      <c r="AC1262" s="298"/>
      <c r="AD1262" s="298"/>
      <c r="AE1262" s="298"/>
      <c r="AF1262" s="298">
        <v>0.7</v>
      </c>
      <c r="AG1262" s="298"/>
      <c r="AH1262" s="298"/>
      <c r="AI1262" s="594"/>
      <c r="AJ1262" s="31"/>
      <c r="AK1262" s="31"/>
      <c r="AL1262" s="31"/>
      <c r="AR1262" s="32"/>
      <c r="AS1262" s="32"/>
      <c r="AT1262" s="32"/>
      <c r="BW1262" s="106"/>
    </row>
    <row r="1263" spans="2:76" s="40" customFormat="1" ht="15.75" customHeight="1" x14ac:dyDescent="0.15">
      <c r="B1263" s="106"/>
      <c r="K1263" s="455"/>
      <c r="L1263" s="403"/>
      <c r="M1263" s="403"/>
      <c r="N1263" s="403"/>
      <c r="O1263" s="403"/>
      <c r="P1263" s="403"/>
      <c r="Q1263" s="75"/>
      <c r="R1263" s="596">
        <v>5</v>
      </c>
      <c r="S1263" s="596"/>
      <c r="T1263" s="73" t="s">
        <v>468</v>
      </c>
      <c r="U1263" s="598" t="s">
        <v>476</v>
      </c>
      <c r="V1263" s="598"/>
      <c r="W1263" s="76"/>
      <c r="X1263" s="298">
        <v>1</v>
      </c>
      <c r="Y1263" s="298"/>
      <c r="Z1263" s="298"/>
      <c r="AA1263" s="298"/>
      <c r="AB1263" s="298">
        <v>1</v>
      </c>
      <c r="AC1263" s="298"/>
      <c r="AD1263" s="298"/>
      <c r="AE1263" s="298"/>
      <c r="AF1263" s="298">
        <v>1</v>
      </c>
      <c r="AG1263" s="298"/>
      <c r="AH1263" s="298"/>
      <c r="AI1263" s="594"/>
      <c r="AJ1263" s="31"/>
      <c r="AK1263" s="31"/>
      <c r="AL1263" s="31"/>
      <c r="AR1263" s="32"/>
      <c r="AS1263" s="32"/>
      <c r="AT1263" s="32"/>
      <c r="BW1263" s="106"/>
    </row>
    <row r="1264" spans="2:76" s="40" customFormat="1" ht="15.75" customHeight="1" x14ac:dyDescent="0.15">
      <c r="B1264" s="106"/>
      <c r="K1264" s="455" t="s">
        <v>466</v>
      </c>
      <c r="L1264" s="403"/>
      <c r="M1264" s="403"/>
      <c r="N1264" s="403"/>
      <c r="O1264" s="403"/>
      <c r="P1264" s="403"/>
      <c r="Q1264" s="75"/>
      <c r="R1264" s="598" t="s">
        <v>476</v>
      </c>
      <c r="S1264" s="598"/>
      <c r="T1264" s="71" t="s">
        <v>469</v>
      </c>
      <c r="U1264" s="596">
        <v>5</v>
      </c>
      <c r="V1264" s="596"/>
      <c r="W1264" s="72"/>
      <c r="X1264" s="298">
        <v>1</v>
      </c>
      <c r="Y1264" s="298"/>
      <c r="Z1264" s="298"/>
      <c r="AA1264" s="298"/>
      <c r="AB1264" s="298">
        <v>0.8</v>
      </c>
      <c r="AC1264" s="298"/>
      <c r="AD1264" s="298"/>
      <c r="AE1264" s="298"/>
      <c r="AF1264" s="298">
        <v>0.7</v>
      </c>
      <c r="AG1264" s="298"/>
      <c r="AH1264" s="298"/>
      <c r="AI1264" s="594"/>
      <c r="AJ1264" s="31"/>
      <c r="AK1264" s="31"/>
      <c r="AL1264" s="31"/>
      <c r="AR1264" s="32"/>
      <c r="AS1264" s="32"/>
      <c r="AT1264" s="32"/>
      <c r="BW1264" s="106"/>
    </row>
    <row r="1265" spans="2:76" s="40" customFormat="1" ht="15.75" customHeight="1" x14ac:dyDescent="0.15">
      <c r="B1265" s="106"/>
      <c r="K1265" s="478"/>
      <c r="L1265" s="315"/>
      <c r="M1265" s="315"/>
      <c r="N1265" s="315"/>
      <c r="O1265" s="315"/>
      <c r="P1265" s="315"/>
      <c r="Q1265" s="77"/>
      <c r="R1265" s="599">
        <v>5</v>
      </c>
      <c r="S1265" s="599"/>
      <c r="T1265" s="78" t="s">
        <v>468</v>
      </c>
      <c r="U1265" s="600" t="s">
        <v>476</v>
      </c>
      <c r="V1265" s="600"/>
      <c r="W1265" s="79"/>
      <c r="X1265" s="317">
        <v>1</v>
      </c>
      <c r="Y1265" s="317"/>
      <c r="Z1265" s="317"/>
      <c r="AA1265" s="317"/>
      <c r="AB1265" s="317">
        <v>1</v>
      </c>
      <c r="AC1265" s="317"/>
      <c r="AD1265" s="317"/>
      <c r="AE1265" s="317"/>
      <c r="AF1265" s="317">
        <v>1</v>
      </c>
      <c r="AG1265" s="317"/>
      <c r="AH1265" s="317"/>
      <c r="AI1265" s="595"/>
      <c r="AJ1265" s="31"/>
      <c r="AK1265" s="31"/>
      <c r="AL1265" s="31"/>
      <c r="AR1265" s="32"/>
      <c r="AS1265" s="32"/>
      <c r="AT1265" s="32"/>
      <c r="BW1265" s="106"/>
    </row>
    <row r="1266" spans="2:76" s="40" customFormat="1" ht="15.75" customHeight="1" x14ac:dyDescent="0.15">
      <c r="B1266" s="106"/>
      <c r="M1266" s="40" t="s">
        <v>475</v>
      </c>
      <c r="P1266" s="22"/>
      <c r="Q1266" s="32" t="s">
        <v>476</v>
      </c>
      <c r="R1266" s="22" t="s">
        <v>477</v>
      </c>
      <c r="S1266" s="40" t="s">
        <v>478</v>
      </c>
      <c r="T1266" s="22"/>
      <c r="U1266" s="32"/>
      <c r="V1266" s="22" t="s">
        <v>477</v>
      </c>
      <c r="W1266" s="295">
        <f>'入力 (1)'!線路_Lm</f>
        <v>3.75</v>
      </c>
      <c r="X1266" s="295"/>
      <c r="Y1266" s="295"/>
      <c r="Z1266" s="32" t="s">
        <v>479</v>
      </c>
      <c r="AA1266" s="295">
        <f>杭先端径</f>
        <v>1.5</v>
      </c>
      <c r="AB1266" s="295"/>
      <c r="AC1266" s="295"/>
      <c r="AD1266" s="22" t="s">
        <v>477</v>
      </c>
      <c r="AE1266" s="295">
        <f>W1266/AA1266</f>
        <v>2.5</v>
      </c>
      <c r="AF1266" s="295"/>
      <c r="AG1266" s="295"/>
      <c r="AH1266" s="63"/>
      <c r="AI1266" s="63"/>
      <c r="AJ1266" s="22">
        <f>IF(AE1266&lt;U1261,1,IF(AE1266&lt;V1262,2,3))</f>
        <v>1</v>
      </c>
      <c r="AK1266" s="22">
        <f>IF(AE1266&lt;U1264,1,2)</f>
        <v>1</v>
      </c>
      <c r="AM1266" s="31"/>
      <c r="AS1266" s="32"/>
      <c r="AT1266" s="32"/>
      <c r="AU1266" s="32"/>
      <c r="BX1266" s="106"/>
    </row>
    <row r="1267" spans="2:76" s="40" customFormat="1" ht="15.75" customHeight="1" x14ac:dyDescent="0.15">
      <c r="B1267" s="106"/>
      <c r="M1267" s="40" t="s">
        <v>385</v>
      </c>
      <c r="P1267" s="22"/>
      <c r="Q1267" s="32" t="s">
        <v>476</v>
      </c>
      <c r="R1267" s="22" t="s">
        <v>477</v>
      </c>
      <c r="S1267" s="40" t="s">
        <v>478</v>
      </c>
      <c r="T1267" s="22"/>
      <c r="U1267" s="32"/>
      <c r="V1267" s="22" t="s">
        <v>477</v>
      </c>
      <c r="W1267" s="295">
        <f>'入力 (1)'!直角_Lm</f>
        <v>3.75</v>
      </c>
      <c r="X1267" s="295"/>
      <c r="Y1267" s="295"/>
      <c r="Z1267" s="32" t="s">
        <v>479</v>
      </c>
      <c r="AA1267" s="295">
        <f>杭先端径</f>
        <v>1.5</v>
      </c>
      <c r="AB1267" s="295"/>
      <c r="AC1267" s="295"/>
      <c r="AD1267" s="22" t="s">
        <v>477</v>
      </c>
      <c r="AE1267" s="295">
        <f>W1267/AA1267</f>
        <v>2.5</v>
      </c>
      <c r="AF1267" s="295"/>
      <c r="AG1267" s="295"/>
      <c r="AH1267" s="63"/>
      <c r="AI1267" s="63"/>
      <c r="AJ1267" s="22">
        <f>IF(AE1267&lt;U1261,1,IF(AE1267&lt;V1262,2,3))</f>
        <v>1</v>
      </c>
      <c r="AK1267" s="22">
        <f>IF(AE1267&lt;U1264,1,2)</f>
        <v>1</v>
      </c>
      <c r="AM1267" s="31"/>
      <c r="AS1267" s="32"/>
      <c r="AT1267" s="32"/>
      <c r="AU1267" s="32"/>
      <c r="BX1267" s="106"/>
    </row>
    <row r="1268" spans="2:76" s="40" customFormat="1" ht="15.75" customHeight="1" x14ac:dyDescent="0.15">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x14ac:dyDescent="0.15">
      <c r="B1269" s="106"/>
      <c r="K1269" s="284" t="s">
        <v>225</v>
      </c>
      <c r="L1269" s="284"/>
      <c r="M1269" s="284"/>
      <c r="N1269" s="22" t="s">
        <v>2</v>
      </c>
      <c r="O1269" s="40" t="s">
        <v>283</v>
      </c>
      <c r="BX1269" s="106"/>
    </row>
    <row r="1270" spans="2:76" s="40" customFormat="1" ht="15.75" customHeight="1" x14ac:dyDescent="0.15">
      <c r="B1270" s="99" t="s">
        <v>571</v>
      </c>
      <c r="K1270" s="38"/>
      <c r="L1270" s="38"/>
      <c r="M1270" s="38"/>
      <c r="N1270" s="22"/>
      <c r="BX1270" s="106"/>
    </row>
    <row r="1271" spans="2:76" s="40" customFormat="1" ht="15.75" customHeight="1" x14ac:dyDescent="0.15">
      <c r="B1271" s="106"/>
      <c r="M1271" s="38"/>
      <c r="N1271" s="38"/>
      <c r="O1271" s="38"/>
      <c r="P1271" s="22"/>
      <c r="BX1271" s="106"/>
    </row>
    <row r="1272" spans="2:76" s="40" customFormat="1" ht="15.75" customHeight="1" x14ac:dyDescent="0.15">
      <c r="B1272" s="106"/>
      <c r="J1272" s="266" t="s">
        <v>276</v>
      </c>
      <c r="K1272" s="266"/>
      <c r="L1272" s="22" t="s">
        <v>2</v>
      </c>
      <c r="M1272" s="23" t="s">
        <v>284</v>
      </c>
      <c r="BX1272" s="106"/>
    </row>
    <row r="1273" spans="2:76" s="40" customFormat="1" ht="15.75" customHeight="1" x14ac:dyDescent="0.15">
      <c r="B1273" s="106"/>
      <c r="K1273" s="284" t="s">
        <v>226</v>
      </c>
      <c r="L1273" s="284"/>
      <c r="M1273" s="284"/>
      <c r="N1273" s="22" t="s">
        <v>2</v>
      </c>
      <c r="O1273" s="40" t="s">
        <v>285</v>
      </c>
      <c r="BX1273" s="106"/>
    </row>
    <row r="1274" spans="2:76" s="40" customFormat="1" ht="15.75" customHeight="1" x14ac:dyDescent="0.15">
      <c r="B1274" s="106"/>
      <c r="K1274" s="38"/>
      <c r="L1274" s="38"/>
      <c r="M1274" s="38"/>
      <c r="N1274" s="22"/>
      <c r="O1274" s="38" t="s">
        <v>482</v>
      </c>
      <c r="P1274" s="22" t="s">
        <v>477</v>
      </c>
      <c r="Q1274" s="40" t="s">
        <v>483</v>
      </c>
      <c r="R1274" s="22"/>
      <c r="BX1274" s="106"/>
    </row>
    <row r="1275" spans="2:76" s="40" customFormat="1" ht="15.75" customHeight="1" x14ac:dyDescent="0.15">
      <c r="B1275" s="106"/>
      <c r="K1275" s="38"/>
      <c r="L1275" s="38"/>
      <c r="M1275" s="38"/>
      <c r="N1275" s="22"/>
      <c r="O1275" s="38"/>
      <c r="P1275" s="22"/>
      <c r="R1275" s="22"/>
      <c r="BX1275" s="106"/>
    </row>
    <row r="1276" spans="2:76" s="40" customFormat="1" ht="15.75" customHeight="1" x14ac:dyDescent="0.15">
      <c r="B1276" s="106"/>
      <c r="M1276" s="40" t="s">
        <v>475</v>
      </c>
      <c r="P1276" s="22"/>
      <c r="Q1276" s="32" t="s">
        <v>476</v>
      </c>
      <c r="R1276" s="22" t="s">
        <v>477</v>
      </c>
      <c r="S1276" s="40" t="s">
        <v>478</v>
      </c>
      <c r="T1276" s="22"/>
      <c r="U1276" s="32"/>
      <c r="V1276" s="22" t="s">
        <v>477</v>
      </c>
      <c r="W1276" s="295">
        <f>'入力 (1)'!線路_Ln</f>
        <v>3.75</v>
      </c>
      <c r="X1276" s="295"/>
      <c r="Y1276" s="295"/>
      <c r="Z1276" s="32" t="s">
        <v>479</v>
      </c>
      <c r="AA1276" s="295">
        <f>杭先端径</f>
        <v>1.5</v>
      </c>
      <c r="AB1276" s="295"/>
      <c r="AC1276" s="295"/>
      <c r="AD1276" s="22" t="s">
        <v>477</v>
      </c>
      <c r="AE1276" s="295">
        <f>W1276/AA1276</f>
        <v>2.5</v>
      </c>
      <c r="AF1276" s="295"/>
      <c r="AG1276" s="295"/>
      <c r="AH1276" s="63"/>
      <c r="AI1276" s="63"/>
      <c r="AJ1276" s="63"/>
      <c r="AK1276" s="31"/>
      <c r="AL1276" s="31"/>
      <c r="AM1276" s="31"/>
      <c r="AS1276" s="32"/>
      <c r="AT1276" s="32"/>
      <c r="AU1276" s="32"/>
      <c r="BX1276" s="106"/>
    </row>
    <row r="1277" spans="2:76" s="40" customFormat="1" ht="15.75" customHeight="1" x14ac:dyDescent="0.15">
      <c r="B1277" s="106"/>
      <c r="P1277" s="22"/>
      <c r="Q1277" s="32" t="s">
        <v>480</v>
      </c>
      <c r="R1277" s="22" t="s">
        <v>477</v>
      </c>
      <c r="S1277" s="266">
        <f>'入力 (1)'!線路_n</f>
        <v>3</v>
      </c>
      <c r="T1277" s="266"/>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x14ac:dyDescent="0.15">
      <c r="B1278" s="106"/>
      <c r="P1278" s="22"/>
      <c r="Q1278" s="38" t="s">
        <v>482</v>
      </c>
      <c r="R1278" s="22" t="s">
        <v>477</v>
      </c>
      <c r="S1278" s="40" t="s">
        <v>484</v>
      </c>
      <c r="T1278" s="295">
        <f>AE1276</f>
        <v>2.5</v>
      </c>
      <c r="U1278" s="295"/>
      <c r="V1278" s="295"/>
      <c r="W1278" s="32" t="s">
        <v>479</v>
      </c>
      <c r="X1278" s="22">
        <v>3</v>
      </c>
      <c r="Y1278" s="285" t="s">
        <v>485</v>
      </c>
      <c r="Z1278" s="285"/>
      <c r="AA1278" s="32" t="s">
        <v>486</v>
      </c>
      <c r="AB1278" s="266">
        <f>S1277</f>
        <v>3</v>
      </c>
      <c r="AC1278" s="266"/>
      <c r="AD1278" s="601">
        <v>-0.09</v>
      </c>
      <c r="AE1278" s="601"/>
      <c r="AF1278" s="32"/>
      <c r="AG1278" s="32"/>
      <c r="AH1278" s="63"/>
      <c r="AI1278" s="63"/>
      <c r="AJ1278" s="63"/>
      <c r="AK1278" s="31"/>
      <c r="AL1278" s="31"/>
      <c r="AM1278" s="31"/>
      <c r="AS1278" s="32"/>
      <c r="AT1278" s="32"/>
      <c r="AU1278" s="32"/>
      <c r="BX1278" s="106"/>
    </row>
    <row r="1279" spans="2:76" s="40" customFormat="1" ht="15.75" customHeight="1" x14ac:dyDescent="0.15">
      <c r="B1279" s="106"/>
      <c r="P1279" s="22"/>
      <c r="Q1279" s="38"/>
      <c r="R1279" s="22" t="s">
        <v>477</v>
      </c>
      <c r="S1279" s="523">
        <f>ROUND((T1278/X1278)^0.42*AB1278^AD1278,3)</f>
        <v>0.83899999999999997</v>
      </c>
      <c r="T1279" s="523"/>
      <c r="U1279" s="523"/>
      <c r="V1279" s="170" t="str">
        <f>IF(OR(S1279&gt;1,S1279&lt;=0),"→","")</f>
        <v/>
      </c>
      <c r="W1279" s="523" t="str">
        <f>IF(V1279="","",1)</f>
        <v/>
      </c>
      <c r="X1279" s="523"/>
      <c r="Y1279" s="523"/>
      <c r="AA1279" s="32"/>
      <c r="AB1279" s="22"/>
      <c r="AC1279" s="22"/>
      <c r="AD1279" s="39"/>
      <c r="AE1279" s="39"/>
      <c r="AF1279" s="32"/>
      <c r="AG1279" s="32"/>
      <c r="AH1279" s="63"/>
      <c r="AI1279" s="63"/>
      <c r="AJ1279" s="156">
        <f>IF(W1279="",S1279,W1279)</f>
        <v>0.83899999999999997</v>
      </c>
      <c r="AK1279" s="156"/>
      <c r="AL1279" s="156"/>
      <c r="AM1279" s="31"/>
      <c r="AS1279" s="32"/>
      <c r="AT1279" s="32"/>
      <c r="AU1279" s="32"/>
      <c r="BX1279" s="106"/>
    </row>
    <row r="1280" spans="2:76" s="40" customFormat="1" ht="15.75" customHeight="1" x14ac:dyDescent="0.15">
      <c r="B1280" s="106"/>
      <c r="M1280" s="40" t="s">
        <v>385</v>
      </c>
      <c r="P1280" s="22"/>
      <c r="Q1280" s="32" t="s">
        <v>476</v>
      </c>
      <c r="R1280" s="22" t="s">
        <v>477</v>
      </c>
      <c r="S1280" s="40" t="s">
        <v>478</v>
      </c>
      <c r="T1280" s="22"/>
      <c r="U1280" s="32"/>
      <c r="V1280" s="22" t="s">
        <v>477</v>
      </c>
      <c r="W1280" s="295">
        <f>'入力 (1)'!直角_Ln</f>
        <v>3.75</v>
      </c>
      <c r="X1280" s="295"/>
      <c r="Y1280" s="295"/>
      <c r="Z1280" s="32" t="s">
        <v>479</v>
      </c>
      <c r="AA1280" s="295">
        <f>杭先端径</f>
        <v>1.5</v>
      </c>
      <c r="AB1280" s="295"/>
      <c r="AC1280" s="295"/>
      <c r="AD1280" s="22" t="s">
        <v>477</v>
      </c>
      <c r="AE1280" s="295">
        <f>W1280/AA1280</f>
        <v>2.5</v>
      </c>
      <c r="AF1280" s="295"/>
      <c r="AG1280" s="295"/>
      <c r="AH1280" s="63"/>
      <c r="AI1280" s="63"/>
      <c r="AJ1280" s="100"/>
      <c r="AK1280" s="105"/>
      <c r="AL1280" s="105"/>
      <c r="AM1280" s="31"/>
      <c r="AS1280" s="32"/>
      <c r="AT1280" s="32"/>
      <c r="AU1280" s="32"/>
      <c r="BX1280" s="106"/>
    </row>
    <row r="1281" spans="2:76" s="40" customFormat="1" ht="15.75" customHeight="1" x14ac:dyDescent="0.15">
      <c r="B1281" s="106"/>
      <c r="P1281" s="38"/>
      <c r="Q1281" s="32" t="s">
        <v>480</v>
      </c>
      <c r="R1281" s="22" t="s">
        <v>477</v>
      </c>
      <c r="S1281" s="266">
        <f>'入力 (1)'!直角_n</f>
        <v>3</v>
      </c>
      <c r="T1281" s="266"/>
      <c r="U1281" s="32" t="s">
        <v>481</v>
      </c>
      <c r="AJ1281" s="106"/>
      <c r="AK1281" s="106"/>
      <c r="AL1281" s="106"/>
      <c r="BX1281" s="106"/>
    </row>
    <row r="1282" spans="2:76" s="40" customFormat="1" ht="15.75" customHeight="1" x14ac:dyDescent="0.15">
      <c r="B1282" s="106"/>
      <c r="P1282" s="38"/>
      <c r="Q1282" s="38" t="s">
        <v>482</v>
      </c>
      <c r="R1282" s="22" t="s">
        <v>477</v>
      </c>
      <c r="S1282" s="40" t="s">
        <v>484</v>
      </c>
      <c r="T1282" s="295">
        <f>AE1280</f>
        <v>2.5</v>
      </c>
      <c r="U1282" s="295"/>
      <c r="V1282" s="295"/>
      <c r="W1282" s="32" t="s">
        <v>479</v>
      </c>
      <c r="X1282" s="22">
        <v>3</v>
      </c>
      <c r="Y1282" s="285" t="s">
        <v>485</v>
      </c>
      <c r="Z1282" s="285"/>
      <c r="AA1282" s="32" t="s">
        <v>486</v>
      </c>
      <c r="AB1282" s="266">
        <f>S1281</f>
        <v>3</v>
      </c>
      <c r="AC1282" s="266"/>
      <c r="AD1282" s="601">
        <v>-0.09</v>
      </c>
      <c r="AE1282" s="601"/>
      <c r="AJ1282" s="106"/>
      <c r="AK1282" s="106"/>
      <c r="AL1282" s="106"/>
      <c r="BX1282" s="106"/>
    </row>
    <row r="1283" spans="2:76" s="40" customFormat="1" ht="15.75" customHeight="1" x14ac:dyDescent="0.15">
      <c r="B1283" s="106"/>
      <c r="P1283" s="38"/>
      <c r="Q1283" s="38"/>
      <c r="R1283" s="22" t="s">
        <v>477</v>
      </c>
      <c r="S1283" s="523">
        <f>ROUND((T1282/X1282)^0.42*AB1282^AD1282,3)</f>
        <v>0.83899999999999997</v>
      </c>
      <c r="T1283" s="523"/>
      <c r="U1283" s="523"/>
      <c r="V1283" s="32" t="str">
        <f>IF(OR(S1283&gt;1,S1283&lt;=0),"→","")</f>
        <v/>
      </c>
      <c r="W1283" s="523" t="str">
        <f>IF(V1283="","",1)</f>
        <v/>
      </c>
      <c r="X1283" s="523"/>
      <c r="Y1283" s="523"/>
      <c r="AA1283" s="32"/>
      <c r="AB1283" s="22"/>
      <c r="AC1283" s="22"/>
      <c r="AD1283" s="39"/>
      <c r="AE1283" s="39"/>
      <c r="AJ1283" s="156">
        <f>IF(W1283="",S1283,W1283)</f>
        <v>0.83899999999999997</v>
      </c>
      <c r="AK1283" s="156"/>
      <c r="AL1283" s="156"/>
      <c r="BX1283" s="106"/>
    </row>
    <row r="1284" spans="2:76" s="40" customFormat="1" ht="15.75" customHeight="1" x14ac:dyDescent="0.15">
      <c r="B1284" s="106"/>
      <c r="M1284" s="38"/>
      <c r="N1284" s="38"/>
      <c r="O1284" s="38"/>
      <c r="P1284" s="22"/>
      <c r="BX1284" s="106"/>
    </row>
    <row r="1285" spans="2:76" s="40" customFormat="1" ht="15.75" customHeight="1" x14ac:dyDescent="0.15">
      <c r="K1285" s="284" t="s">
        <v>225</v>
      </c>
      <c r="L1285" s="284"/>
      <c r="M1285" s="284"/>
      <c r="N1285" s="22" t="s">
        <v>2</v>
      </c>
      <c r="O1285" s="40" t="s">
        <v>286</v>
      </c>
      <c r="BX1285" s="106"/>
    </row>
    <row r="1286" spans="2:76" s="106" customFormat="1" ht="15.75" customHeight="1" x14ac:dyDescent="0.15">
      <c r="B1286" s="99" t="s">
        <v>571</v>
      </c>
      <c r="K1286" s="107"/>
      <c r="L1286" s="107"/>
      <c r="M1286" s="107"/>
      <c r="N1286" s="99"/>
    </row>
    <row r="1287" spans="2:76" s="40" customFormat="1" ht="15.75" customHeight="1" x14ac:dyDescent="0.15">
      <c r="B1287" s="106"/>
      <c r="M1287" s="38"/>
      <c r="N1287" s="38"/>
      <c r="O1287" s="38"/>
      <c r="P1287" s="22"/>
      <c r="BX1287" s="106"/>
    </row>
    <row r="1288" spans="2:76" s="40" customFormat="1" ht="15.75" customHeight="1" x14ac:dyDescent="0.15">
      <c r="B1288" s="106"/>
      <c r="J1288" s="266" t="s">
        <v>277</v>
      </c>
      <c r="K1288" s="266"/>
      <c r="L1288" s="22" t="s">
        <v>2</v>
      </c>
      <c r="M1288" s="40" t="s">
        <v>280</v>
      </c>
      <c r="BX1288" s="106"/>
    </row>
    <row r="1289" spans="2:76" s="40" customFormat="1" ht="15.75" customHeight="1" x14ac:dyDescent="0.15">
      <c r="B1289" s="106"/>
      <c r="M1289" s="23" t="s">
        <v>202</v>
      </c>
      <c r="N1289" s="23"/>
      <c r="O1289" s="23"/>
      <c r="P1289" s="23"/>
      <c r="Q1289" s="23"/>
      <c r="R1289" s="22" t="s">
        <v>2</v>
      </c>
      <c r="S1289" s="266" t="s">
        <v>277</v>
      </c>
      <c r="T1289" s="266"/>
      <c r="U1289" s="22" t="s">
        <v>25</v>
      </c>
      <c r="V1289" s="40" t="s">
        <v>288</v>
      </c>
      <c r="BW1289" s="106"/>
    </row>
    <row r="1290" spans="2:76" s="40" customFormat="1" ht="15.75" customHeight="1" x14ac:dyDescent="0.15">
      <c r="B1290" s="106"/>
      <c r="M1290" s="23" t="s">
        <v>218</v>
      </c>
      <c r="N1290" s="23"/>
      <c r="O1290" s="23"/>
      <c r="P1290" s="23"/>
      <c r="Q1290" s="23"/>
      <c r="R1290" s="22" t="s">
        <v>2</v>
      </c>
      <c r="S1290" s="266" t="s">
        <v>277</v>
      </c>
      <c r="T1290" s="266"/>
      <c r="U1290" s="22" t="s">
        <v>25</v>
      </c>
      <c r="V1290" s="40" t="s">
        <v>289</v>
      </c>
      <c r="AC1290" s="40" t="s">
        <v>279</v>
      </c>
      <c r="AD1290" s="40" t="s">
        <v>287</v>
      </c>
      <c r="BW1290" s="106"/>
    </row>
    <row r="1291" spans="2:76" s="40" customFormat="1" ht="15.75" customHeight="1" x14ac:dyDescent="0.15">
      <c r="B1291" s="106"/>
      <c r="K1291" s="38" t="s">
        <v>290</v>
      </c>
      <c r="L1291" s="22" t="s">
        <v>2</v>
      </c>
      <c r="M1291" s="40" t="s">
        <v>291</v>
      </c>
      <c r="BX1291" s="106"/>
    </row>
    <row r="1292" spans="2:76" s="40" customFormat="1" ht="15.75" customHeight="1" x14ac:dyDescent="0.15">
      <c r="B1292" s="106"/>
      <c r="K1292" s="38" t="s">
        <v>292</v>
      </c>
      <c r="L1292" s="22" t="s">
        <v>2</v>
      </c>
      <c r="M1292" s="40" t="s">
        <v>674</v>
      </c>
      <c r="BX1292" s="106"/>
    </row>
    <row r="1293" spans="2:76" s="194" customFormat="1" ht="15.75" customHeight="1" x14ac:dyDescent="0.15">
      <c r="K1293" s="186"/>
      <c r="L1293" s="179"/>
      <c r="M1293" s="186" t="s">
        <v>292</v>
      </c>
      <c r="N1293" s="179" t="s">
        <v>25</v>
      </c>
      <c r="O1293" s="194" t="str">
        <f>IF(特に短い杭="×","3.0","1+z/2D≦3.0")</f>
        <v>3.0</v>
      </c>
    </row>
    <row r="1294" spans="2:76" s="40" customFormat="1" ht="15.75" customHeight="1" x14ac:dyDescent="0.15">
      <c r="B1294" s="106"/>
      <c r="K1294" s="40" t="s">
        <v>293</v>
      </c>
      <c r="L1294" s="22" t="s">
        <v>2</v>
      </c>
      <c r="M1294" s="40" t="s">
        <v>294</v>
      </c>
      <c r="BX1294" s="106"/>
    </row>
    <row r="1295" spans="2:76" s="40" customFormat="1" ht="15.75" customHeight="1" x14ac:dyDescent="0.15">
      <c r="B1295" s="106"/>
      <c r="K1295" s="38" t="s">
        <v>295</v>
      </c>
      <c r="L1295" s="22" t="s">
        <v>2</v>
      </c>
      <c r="M1295" s="40" t="s">
        <v>296</v>
      </c>
      <c r="BX1295" s="106"/>
    </row>
    <row r="1296" spans="2:76" s="40" customFormat="1" ht="15.75" customHeight="1" x14ac:dyDescent="0.15">
      <c r="B1296" s="106"/>
      <c r="K1296" s="38" t="s">
        <v>4</v>
      </c>
      <c r="L1296" s="22" t="s">
        <v>2</v>
      </c>
      <c r="M1296" s="40" t="s">
        <v>297</v>
      </c>
      <c r="BX1296" s="106"/>
    </row>
    <row r="1297" spans="2:76" s="40" customFormat="1" ht="15.75" customHeight="1" x14ac:dyDescent="0.15">
      <c r="B1297" s="106"/>
      <c r="K1297" s="38" t="s">
        <v>221</v>
      </c>
      <c r="L1297" s="22" t="s">
        <v>2</v>
      </c>
      <c r="M1297" s="40" t="s">
        <v>298</v>
      </c>
      <c r="BX1297" s="106"/>
    </row>
    <row r="1298" spans="2:76" s="40" customFormat="1" ht="15.75" customHeight="1" x14ac:dyDescent="0.15">
      <c r="B1298" s="99" t="s">
        <v>571</v>
      </c>
      <c r="K1298" s="38"/>
      <c r="L1298" s="22"/>
      <c r="BX1298" s="106"/>
    </row>
    <row r="1299" spans="2:76" s="106" customFormat="1" ht="15.75" customHeight="1" x14ac:dyDescent="0.15">
      <c r="B1299" s="99"/>
      <c r="K1299" s="107"/>
      <c r="L1299" s="99"/>
    </row>
    <row r="1300" spans="2:76" s="40" customFormat="1" ht="15.75" customHeight="1" x14ac:dyDescent="0.15">
      <c r="B1300" s="106"/>
      <c r="F1300" s="40" t="s">
        <v>599</v>
      </c>
      <c r="BX1300" s="106"/>
    </row>
    <row r="1301" spans="2:76" s="40" customFormat="1" ht="15.75" customHeight="1" x14ac:dyDescent="0.15">
      <c r="B1301" s="106"/>
      <c r="F1301" s="40" t="s">
        <v>600</v>
      </c>
      <c r="BX1301" s="106"/>
    </row>
    <row r="1302" spans="2:76" s="40" customFormat="1" ht="15.75" customHeight="1" x14ac:dyDescent="0.15">
      <c r="B1302" s="106"/>
      <c r="BX1302" s="106"/>
    </row>
    <row r="1303" spans="2:76" ht="15.75" customHeight="1" x14ac:dyDescent="0.15">
      <c r="F1303" s="266" t="s">
        <v>299</v>
      </c>
      <c r="G1303" s="266"/>
      <c r="H1303" s="22" t="s">
        <v>25</v>
      </c>
      <c r="I1303" s="266" t="s">
        <v>300</v>
      </c>
      <c r="J1303" s="266"/>
      <c r="K1303" s="22" t="s">
        <v>1</v>
      </c>
      <c r="L1303" s="266" t="s">
        <v>62</v>
      </c>
      <c r="M1303" s="266"/>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x14ac:dyDescent="0.15">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x14ac:dyDescent="0.15">
      <c r="G1305" s="23" t="s">
        <v>3</v>
      </c>
      <c r="H1305" s="23"/>
      <c r="I1305" s="23"/>
      <c r="J1305" s="266" t="s">
        <v>300</v>
      </c>
      <c r="K1305" s="266"/>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x14ac:dyDescent="0.15">
      <c r="B1306" s="106"/>
      <c r="J1306" s="266" t="s">
        <v>62</v>
      </c>
      <c r="K1306" s="266"/>
      <c r="L1306" s="22" t="s">
        <v>2</v>
      </c>
      <c r="M1306" s="40" t="s">
        <v>302</v>
      </c>
      <c r="BX1306" s="106"/>
    </row>
    <row r="1307" spans="2:76" s="40" customFormat="1" ht="15.75" customHeight="1" x14ac:dyDescent="0.15">
      <c r="B1307" s="106"/>
      <c r="J1307" s="266" t="s">
        <v>215</v>
      </c>
      <c r="K1307" s="266"/>
      <c r="L1307" s="22" t="s">
        <v>2</v>
      </c>
      <c r="M1307" s="40" t="s">
        <v>303</v>
      </c>
      <c r="BX1307" s="106"/>
    </row>
    <row r="1308" spans="2:76" s="40" customFormat="1" ht="15.75" customHeight="1" x14ac:dyDescent="0.15">
      <c r="B1308" s="99" t="s">
        <v>571</v>
      </c>
      <c r="BX1308" s="106"/>
    </row>
    <row r="1309" spans="2:76" s="40" customFormat="1" ht="15.75" customHeight="1" x14ac:dyDescent="0.15">
      <c r="B1309" s="106"/>
      <c r="BX1309" s="106"/>
    </row>
    <row r="1310" spans="2:76" s="40" customFormat="1" ht="15.75" customHeight="1" x14ac:dyDescent="0.15">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x14ac:dyDescent="0.15">
      <c r="B1311" s="106"/>
      <c r="E1311" s="358" t="s">
        <v>8</v>
      </c>
      <c r="F1311" s="358"/>
      <c r="G1311" s="238"/>
      <c r="H1311" s="238" t="s">
        <v>332</v>
      </c>
      <c r="I1311" s="238"/>
      <c r="J1311" s="238"/>
      <c r="K1311" s="360" t="s">
        <v>181</v>
      </c>
      <c r="L1311" s="360"/>
      <c r="M1311" s="360"/>
      <c r="N1311" s="238" t="s">
        <v>305</v>
      </c>
      <c r="O1311" s="239"/>
      <c r="P1311" s="239"/>
      <c r="Q1311" s="360" t="s">
        <v>304</v>
      </c>
      <c r="R1311" s="360"/>
      <c r="S1311" s="360"/>
      <c r="T1311" s="238" t="s">
        <v>460</v>
      </c>
      <c r="U1311" s="238"/>
      <c r="V1311" s="239"/>
      <c r="W1311" s="290"/>
      <c r="BX1311" s="106"/>
    </row>
    <row r="1312" spans="2:76" s="40" customFormat="1" ht="15.75" customHeight="1" x14ac:dyDescent="0.15">
      <c r="B1312" s="106"/>
      <c r="E1312" s="359"/>
      <c r="F1312" s="359"/>
      <c r="G1312" s="315"/>
      <c r="H1312" s="315"/>
      <c r="I1312" s="315"/>
      <c r="J1312" s="315"/>
      <c r="K1312" s="510"/>
      <c r="L1312" s="510"/>
      <c r="M1312" s="510"/>
      <c r="N1312" s="240"/>
      <c r="O1312" s="240"/>
      <c r="P1312" s="240"/>
      <c r="Q1312" s="510"/>
      <c r="R1312" s="510"/>
      <c r="S1312" s="510"/>
      <c r="T1312" s="240"/>
      <c r="U1312" s="240"/>
      <c r="V1312" s="240"/>
      <c r="W1312" s="325"/>
      <c r="BX1312" s="106"/>
    </row>
    <row r="1313" spans="1:76" s="40" customFormat="1" ht="15.75" customHeight="1" x14ac:dyDescent="0.15">
      <c r="A1313" s="109" t="str">
        <f>IF(K1313="","×","")</f>
        <v/>
      </c>
      <c r="B1313" s="99"/>
      <c r="E1313" s="278">
        <v>1</v>
      </c>
      <c r="F1313" s="278"/>
      <c r="G1313" s="244"/>
      <c r="H1313" s="244" t="s">
        <v>452</v>
      </c>
      <c r="I1313" s="244"/>
      <c r="J1313" s="244"/>
      <c r="K1313" s="279">
        <v>2.6800000667572021</v>
      </c>
      <c r="L1313" s="279"/>
      <c r="M1313" s="279"/>
      <c r="N1313" s="279">
        <v>8.2399997711181641</v>
      </c>
      <c r="O1313" s="279"/>
      <c r="P1313" s="279"/>
      <c r="Q1313" s="301">
        <f>SUM(K$1313:K1313)</f>
        <v>2.6800000667572021</v>
      </c>
      <c r="R1313" s="301"/>
      <c r="S1313" s="302"/>
      <c r="T1313" s="301">
        <f>Q1313*N1313</f>
        <v>22.08319993667601</v>
      </c>
      <c r="U1313" s="301"/>
      <c r="V1313" s="301"/>
      <c r="W1313" s="592"/>
      <c r="BX1313" s="106"/>
    </row>
    <row r="1314" spans="1:76" s="40" customFormat="1" ht="15.75" customHeight="1" x14ac:dyDescent="0.15">
      <c r="A1314" s="109" t="str">
        <f t="shared" ref="A1314:A1328" si="152">IF(K1314="","×","")</f>
        <v/>
      </c>
      <c r="B1314" s="99"/>
      <c r="E1314" s="314">
        <v>2</v>
      </c>
      <c r="F1314" s="314"/>
      <c r="G1314" s="307"/>
      <c r="H1314" s="307" t="s">
        <v>397</v>
      </c>
      <c r="I1314" s="307"/>
      <c r="J1314" s="307"/>
      <c r="K1314" s="308">
        <v>1.4199999570846558</v>
      </c>
      <c r="L1314" s="308"/>
      <c r="M1314" s="308"/>
      <c r="N1314" s="254">
        <v>9</v>
      </c>
      <c r="O1314" s="254"/>
      <c r="P1314" s="254"/>
      <c r="Q1314" s="303">
        <f>SUM(K$1313:K1314)</f>
        <v>4.1000000238418579</v>
      </c>
      <c r="R1314" s="303"/>
      <c r="S1314" s="304"/>
      <c r="T1314" s="306">
        <f t="shared" ref="T1314:T1328" si="153">T1313+K1314*N1314</f>
        <v>34.863199550437912</v>
      </c>
      <c r="U1314" s="306"/>
      <c r="V1314" s="306"/>
      <c r="W1314" s="313"/>
      <c r="BX1314" s="106"/>
    </row>
    <row r="1315" spans="1:76" s="40" customFormat="1" ht="15.75" customHeight="1" x14ac:dyDescent="0.15">
      <c r="A1315" s="109" t="str">
        <f t="shared" si="152"/>
        <v>×</v>
      </c>
      <c r="B1315" s="99"/>
      <c r="E1315" s="314"/>
      <c r="F1315" s="314"/>
      <c r="G1315" s="307"/>
      <c r="H1315" s="307"/>
      <c r="I1315" s="307"/>
      <c r="J1315" s="307"/>
      <c r="K1315" s="308"/>
      <c r="L1315" s="308"/>
      <c r="M1315" s="308"/>
      <c r="N1315" s="254"/>
      <c r="O1315" s="254"/>
      <c r="P1315" s="254"/>
      <c r="Q1315" s="303">
        <f>SUM(K$1313:K1315)</f>
        <v>4.1000000238418579</v>
      </c>
      <c r="R1315" s="303"/>
      <c r="S1315" s="304"/>
      <c r="T1315" s="306">
        <f t="shared" si="153"/>
        <v>34.863199550437912</v>
      </c>
      <c r="U1315" s="306"/>
      <c r="V1315" s="306"/>
      <c r="W1315" s="313"/>
      <c r="BX1315" s="106"/>
    </row>
    <row r="1316" spans="1:76" s="40" customFormat="1" ht="15.75" customHeight="1" x14ac:dyDescent="0.15">
      <c r="A1316" s="109" t="str">
        <f t="shared" si="152"/>
        <v>×</v>
      </c>
      <c r="B1316" s="99"/>
      <c r="E1316" s="314"/>
      <c r="F1316" s="314"/>
      <c r="G1316" s="307"/>
      <c r="H1316" s="307"/>
      <c r="I1316" s="307"/>
      <c r="J1316" s="307"/>
      <c r="K1316" s="308"/>
      <c r="L1316" s="308"/>
      <c r="M1316" s="308"/>
      <c r="N1316" s="254"/>
      <c r="O1316" s="254"/>
      <c r="P1316" s="254"/>
      <c r="Q1316" s="303">
        <f>SUM(K$1313:K1316)</f>
        <v>4.1000000238418579</v>
      </c>
      <c r="R1316" s="303"/>
      <c r="S1316" s="304"/>
      <c r="T1316" s="306">
        <f t="shared" si="153"/>
        <v>34.863199550437912</v>
      </c>
      <c r="U1316" s="306"/>
      <c r="V1316" s="306"/>
      <c r="W1316" s="313"/>
      <c r="BX1316" s="106"/>
    </row>
    <row r="1317" spans="1:76" s="40" customFormat="1" ht="15.75" customHeight="1" x14ac:dyDescent="0.15">
      <c r="A1317" s="109" t="str">
        <f t="shared" si="152"/>
        <v>×</v>
      </c>
      <c r="B1317" s="99"/>
      <c r="E1317" s="314"/>
      <c r="F1317" s="314"/>
      <c r="G1317" s="307"/>
      <c r="H1317" s="307"/>
      <c r="I1317" s="307"/>
      <c r="J1317" s="307"/>
      <c r="K1317" s="308"/>
      <c r="L1317" s="308"/>
      <c r="M1317" s="308"/>
      <c r="N1317" s="254"/>
      <c r="O1317" s="254"/>
      <c r="P1317" s="254"/>
      <c r="Q1317" s="303">
        <f>SUM(K$1313:K1317)</f>
        <v>4.1000000238418579</v>
      </c>
      <c r="R1317" s="303"/>
      <c r="S1317" s="304"/>
      <c r="T1317" s="306">
        <f t="shared" si="153"/>
        <v>34.863199550437912</v>
      </c>
      <c r="U1317" s="306"/>
      <c r="V1317" s="306"/>
      <c r="W1317" s="313"/>
      <c r="BX1317" s="106"/>
    </row>
    <row r="1318" spans="1:76" s="40" customFormat="1" ht="15.75" customHeight="1" x14ac:dyDescent="0.15">
      <c r="A1318" s="109" t="str">
        <f t="shared" si="152"/>
        <v>×</v>
      </c>
      <c r="B1318" s="99"/>
      <c r="E1318" s="314"/>
      <c r="F1318" s="314"/>
      <c r="G1318" s="307"/>
      <c r="H1318" s="307"/>
      <c r="I1318" s="307"/>
      <c r="J1318" s="307"/>
      <c r="K1318" s="308"/>
      <c r="L1318" s="308"/>
      <c r="M1318" s="308"/>
      <c r="N1318" s="254"/>
      <c r="O1318" s="254"/>
      <c r="P1318" s="254"/>
      <c r="Q1318" s="303">
        <f>SUM(K$1313:K1318)</f>
        <v>4.1000000238418579</v>
      </c>
      <c r="R1318" s="303"/>
      <c r="S1318" s="304"/>
      <c r="T1318" s="306">
        <f t="shared" si="153"/>
        <v>34.863199550437912</v>
      </c>
      <c r="U1318" s="306"/>
      <c r="V1318" s="306"/>
      <c r="W1318" s="313"/>
      <c r="BX1318" s="106"/>
    </row>
    <row r="1319" spans="1:76" s="40" customFormat="1" ht="15.75" customHeight="1" x14ac:dyDescent="0.15">
      <c r="A1319" s="109" t="str">
        <f t="shared" si="152"/>
        <v>×</v>
      </c>
      <c r="B1319" s="99"/>
      <c r="E1319" s="314"/>
      <c r="F1319" s="314"/>
      <c r="G1319" s="307"/>
      <c r="H1319" s="307"/>
      <c r="I1319" s="307"/>
      <c r="J1319" s="307"/>
      <c r="K1319" s="308"/>
      <c r="L1319" s="308"/>
      <c r="M1319" s="308"/>
      <c r="N1319" s="254"/>
      <c r="O1319" s="254"/>
      <c r="P1319" s="254"/>
      <c r="Q1319" s="303">
        <f>SUM(K$1313:K1319)</f>
        <v>4.1000000238418579</v>
      </c>
      <c r="R1319" s="303"/>
      <c r="S1319" s="304"/>
      <c r="T1319" s="306">
        <f t="shared" si="153"/>
        <v>34.863199550437912</v>
      </c>
      <c r="U1319" s="306"/>
      <c r="V1319" s="306"/>
      <c r="W1319" s="313"/>
      <c r="BX1319" s="106"/>
    </row>
    <row r="1320" spans="1:76" s="40" customFormat="1" ht="15.75" customHeight="1" x14ac:dyDescent="0.15">
      <c r="A1320" s="109" t="str">
        <f t="shared" si="152"/>
        <v>×</v>
      </c>
      <c r="B1320" s="99"/>
      <c r="E1320" s="314"/>
      <c r="F1320" s="314"/>
      <c r="G1320" s="307"/>
      <c r="H1320" s="307"/>
      <c r="I1320" s="307"/>
      <c r="J1320" s="307"/>
      <c r="K1320" s="308"/>
      <c r="L1320" s="308"/>
      <c r="M1320" s="308"/>
      <c r="N1320" s="254"/>
      <c r="O1320" s="254"/>
      <c r="P1320" s="254"/>
      <c r="Q1320" s="303">
        <f>SUM(K$1313:K1320)</f>
        <v>4.1000000238418579</v>
      </c>
      <c r="R1320" s="303"/>
      <c r="S1320" s="304"/>
      <c r="T1320" s="306">
        <f t="shared" si="153"/>
        <v>34.863199550437912</v>
      </c>
      <c r="U1320" s="306"/>
      <c r="V1320" s="306"/>
      <c r="W1320" s="313"/>
      <c r="BX1320" s="106"/>
    </row>
    <row r="1321" spans="1:76" s="40" customFormat="1" ht="15.75" customHeight="1" x14ac:dyDescent="0.15">
      <c r="A1321" s="109" t="str">
        <f t="shared" si="152"/>
        <v>×</v>
      </c>
      <c r="B1321" s="99"/>
      <c r="E1321" s="314"/>
      <c r="F1321" s="314"/>
      <c r="G1321" s="307"/>
      <c r="H1321" s="307"/>
      <c r="I1321" s="307"/>
      <c r="J1321" s="307"/>
      <c r="K1321" s="308"/>
      <c r="L1321" s="308"/>
      <c r="M1321" s="308"/>
      <c r="N1321" s="254"/>
      <c r="O1321" s="254"/>
      <c r="P1321" s="254"/>
      <c r="Q1321" s="303">
        <f>SUM(K$1313:K1321)</f>
        <v>4.1000000238418579</v>
      </c>
      <c r="R1321" s="303"/>
      <c r="S1321" s="304"/>
      <c r="T1321" s="306">
        <f t="shared" si="153"/>
        <v>34.863199550437912</v>
      </c>
      <c r="U1321" s="306"/>
      <c r="V1321" s="306"/>
      <c r="W1321" s="313"/>
      <c r="BX1321" s="106"/>
    </row>
    <row r="1322" spans="1:76" s="40" customFormat="1" ht="15.75" customHeight="1" x14ac:dyDescent="0.15">
      <c r="A1322" s="109" t="str">
        <f t="shared" si="152"/>
        <v>×</v>
      </c>
      <c r="B1322" s="99"/>
      <c r="E1322" s="314"/>
      <c r="F1322" s="314"/>
      <c r="G1322" s="307"/>
      <c r="H1322" s="307"/>
      <c r="I1322" s="307"/>
      <c r="J1322" s="307"/>
      <c r="K1322" s="308"/>
      <c r="L1322" s="308"/>
      <c r="M1322" s="308"/>
      <c r="N1322" s="254"/>
      <c r="O1322" s="254"/>
      <c r="P1322" s="254"/>
      <c r="Q1322" s="303">
        <f>SUM(K$1313:K1322)</f>
        <v>4.1000000238418579</v>
      </c>
      <c r="R1322" s="303"/>
      <c r="S1322" s="304"/>
      <c r="T1322" s="306">
        <f t="shared" si="153"/>
        <v>34.863199550437912</v>
      </c>
      <c r="U1322" s="306"/>
      <c r="V1322" s="306"/>
      <c r="W1322" s="313"/>
      <c r="BX1322" s="106"/>
    </row>
    <row r="1323" spans="1:76" s="40" customFormat="1" ht="15.75" customHeight="1" x14ac:dyDescent="0.15">
      <c r="A1323" s="109" t="str">
        <f t="shared" si="152"/>
        <v>×</v>
      </c>
      <c r="B1323" s="99"/>
      <c r="E1323" s="314"/>
      <c r="F1323" s="314"/>
      <c r="G1323" s="307"/>
      <c r="H1323" s="307"/>
      <c r="I1323" s="307"/>
      <c r="J1323" s="307"/>
      <c r="K1323" s="308"/>
      <c r="L1323" s="308"/>
      <c r="M1323" s="308"/>
      <c r="N1323" s="254"/>
      <c r="O1323" s="254"/>
      <c r="P1323" s="254"/>
      <c r="Q1323" s="303">
        <f>SUM(K$1313:K1323)</f>
        <v>4.1000000238418579</v>
      </c>
      <c r="R1323" s="303"/>
      <c r="S1323" s="304"/>
      <c r="T1323" s="306">
        <f t="shared" si="153"/>
        <v>34.863199550437912</v>
      </c>
      <c r="U1323" s="306"/>
      <c r="V1323" s="306"/>
      <c r="W1323" s="313"/>
      <c r="BX1323" s="106"/>
    </row>
    <row r="1324" spans="1:76" s="40" customFormat="1" ht="15.75" customHeight="1" x14ac:dyDescent="0.15">
      <c r="A1324" s="109" t="str">
        <f t="shared" si="152"/>
        <v>×</v>
      </c>
      <c r="B1324" s="99"/>
      <c r="E1324" s="314"/>
      <c r="F1324" s="314"/>
      <c r="G1324" s="307"/>
      <c r="H1324" s="307"/>
      <c r="I1324" s="307"/>
      <c r="J1324" s="307"/>
      <c r="K1324" s="308"/>
      <c r="L1324" s="308"/>
      <c r="M1324" s="308"/>
      <c r="N1324" s="254"/>
      <c r="O1324" s="254"/>
      <c r="P1324" s="254"/>
      <c r="Q1324" s="303">
        <f>SUM(K$1313:K1324)</f>
        <v>4.1000000238418579</v>
      </c>
      <c r="R1324" s="303"/>
      <c r="S1324" s="304"/>
      <c r="T1324" s="306">
        <f t="shared" si="153"/>
        <v>34.863199550437912</v>
      </c>
      <c r="U1324" s="306"/>
      <c r="V1324" s="306"/>
      <c r="W1324" s="313"/>
      <c r="BX1324" s="106"/>
    </row>
    <row r="1325" spans="1:76" s="40" customFormat="1" ht="15.75" customHeight="1" x14ac:dyDescent="0.15">
      <c r="A1325" s="109" t="str">
        <f t="shared" si="152"/>
        <v>×</v>
      </c>
      <c r="B1325" s="99"/>
      <c r="E1325" s="314"/>
      <c r="F1325" s="314"/>
      <c r="G1325" s="307"/>
      <c r="H1325" s="307"/>
      <c r="I1325" s="307"/>
      <c r="J1325" s="307"/>
      <c r="K1325" s="308"/>
      <c r="L1325" s="308"/>
      <c r="M1325" s="308"/>
      <c r="N1325" s="254"/>
      <c r="O1325" s="254"/>
      <c r="P1325" s="254"/>
      <c r="Q1325" s="303">
        <f>SUM(K$1313:K1325)</f>
        <v>4.1000000238418579</v>
      </c>
      <c r="R1325" s="303"/>
      <c r="S1325" s="304"/>
      <c r="T1325" s="306">
        <f t="shared" si="153"/>
        <v>34.863199550437912</v>
      </c>
      <c r="U1325" s="306"/>
      <c r="V1325" s="306"/>
      <c r="W1325" s="313"/>
      <c r="BX1325" s="106"/>
    </row>
    <row r="1326" spans="1:76" s="40" customFormat="1" ht="15.75" customHeight="1" x14ac:dyDescent="0.15">
      <c r="A1326" s="109" t="str">
        <f t="shared" si="152"/>
        <v>×</v>
      </c>
      <c r="B1326" s="99"/>
      <c r="E1326" s="314"/>
      <c r="F1326" s="314"/>
      <c r="G1326" s="307"/>
      <c r="H1326" s="307"/>
      <c r="I1326" s="307"/>
      <c r="J1326" s="307"/>
      <c r="K1326" s="308"/>
      <c r="L1326" s="308"/>
      <c r="M1326" s="308"/>
      <c r="N1326" s="254"/>
      <c r="O1326" s="254"/>
      <c r="P1326" s="254"/>
      <c r="Q1326" s="303">
        <f>SUM(K$1313:K1326)</f>
        <v>4.1000000238418579</v>
      </c>
      <c r="R1326" s="303"/>
      <c r="S1326" s="304"/>
      <c r="T1326" s="306">
        <f t="shared" si="153"/>
        <v>34.863199550437912</v>
      </c>
      <c r="U1326" s="306"/>
      <c r="V1326" s="306"/>
      <c r="W1326" s="313"/>
      <c r="BX1326" s="106"/>
    </row>
    <row r="1327" spans="1:76" s="40" customFormat="1" ht="15.75" customHeight="1" x14ac:dyDescent="0.15">
      <c r="A1327" s="109" t="str">
        <f t="shared" si="152"/>
        <v>×</v>
      </c>
      <c r="B1327" s="99"/>
      <c r="E1327" s="314"/>
      <c r="F1327" s="314"/>
      <c r="G1327" s="307"/>
      <c r="H1327" s="307"/>
      <c r="I1327" s="307"/>
      <c r="J1327" s="307"/>
      <c r="K1327" s="308"/>
      <c r="L1327" s="308"/>
      <c r="M1327" s="308"/>
      <c r="N1327" s="254"/>
      <c r="O1327" s="254"/>
      <c r="P1327" s="254"/>
      <c r="Q1327" s="303">
        <f>SUM(K$1313:K1327)</f>
        <v>4.1000000238418579</v>
      </c>
      <c r="R1327" s="303"/>
      <c r="S1327" s="304"/>
      <c r="T1327" s="306">
        <f t="shared" si="153"/>
        <v>34.863199550437912</v>
      </c>
      <c r="U1327" s="306"/>
      <c r="V1327" s="306"/>
      <c r="W1327" s="313"/>
      <c r="BX1327" s="106"/>
    </row>
    <row r="1328" spans="1:76" s="40" customFormat="1" ht="15.75" customHeight="1" x14ac:dyDescent="0.15">
      <c r="A1328" s="109" t="str">
        <f t="shared" si="152"/>
        <v>×</v>
      </c>
      <c r="B1328" s="99"/>
      <c r="E1328" s="320"/>
      <c r="F1328" s="320"/>
      <c r="G1328" s="309"/>
      <c r="H1328" s="309"/>
      <c r="I1328" s="309"/>
      <c r="J1328" s="309"/>
      <c r="K1328" s="310"/>
      <c r="L1328" s="310"/>
      <c r="M1328" s="310"/>
      <c r="N1328" s="260"/>
      <c r="O1328" s="260"/>
      <c r="P1328" s="260"/>
      <c r="Q1328" s="311">
        <f>SUM(K$1313:K1328)</f>
        <v>4.1000000238418579</v>
      </c>
      <c r="R1328" s="311"/>
      <c r="S1328" s="312"/>
      <c r="T1328" s="319">
        <f t="shared" si="153"/>
        <v>34.863199550437912</v>
      </c>
      <c r="U1328" s="319"/>
      <c r="V1328" s="319"/>
      <c r="W1328" s="593"/>
      <c r="BX1328" s="106"/>
    </row>
    <row r="1329" spans="1:76" s="40" customFormat="1" ht="15.75" customHeight="1" x14ac:dyDescent="0.15">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x14ac:dyDescent="0.15">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x14ac:dyDescent="0.15">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x14ac:dyDescent="0.15">
      <c r="B1332" s="106"/>
      <c r="D1332" s="358" t="s">
        <v>8</v>
      </c>
      <c r="E1332" s="358"/>
      <c r="F1332" s="238"/>
      <c r="G1332" s="238" t="s">
        <v>332</v>
      </c>
      <c r="H1332" s="238"/>
      <c r="I1332" s="238"/>
      <c r="J1332" s="360" t="s">
        <v>181</v>
      </c>
      <c r="K1332" s="360"/>
      <c r="L1332" s="360"/>
      <c r="M1332" s="238" t="s">
        <v>307</v>
      </c>
      <c r="N1332" s="239"/>
      <c r="O1332" s="239"/>
      <c r="P1332" s="238" t="s">
        <v>306</v>
      </c>
      <c r="Q1332" s="239"/>
      <c r="R1332" s="239"/>
      <c r="S1332" s="238" t="s">
        <v>305</v>
      </c>
      <c r="T1332" s="239"/>
      <c r="U1332" s="239"/>
      <c r="V1332" s="360" t="s">
        <v>304</v>
      </c>
      <c r="W1332" s="360"/>
      <c r="X1332" s="360"/>
      <c r="Y1332" s="238" t="s">
        <v>460</v>
      </c>
      <c r="Z1332" s="238"/>
      <c r="AA1332" s="239"/>
      <c r="AB1332" s="239"/>
      <c r="AC1332" s="239" t="s">
        <v>295</v>
      </c>
      <c r="AD1332" s="239"/>
      <c r="AE1332" s="239"/>
      <c r="AF1332" s="238" t="s">
        <v>308</v>
      </c>
      <c r="AG1332" s="238"/>
      <c r="AH1332" s="239"/>
      <c r="AI1332" s="290"/>
      <c r="BW1332" s="106"/>
    </row>
    <row r="1333" spans="1:76" s="40" customFormat="1" ht="15.75" customHeight="1" x14ac:dyDescent="0.15">
      <c r="B1333" s="106"/>
      <c r="D1333" s="359"/>
      <c r="E1333" s="359"/>
      <c r="F1333" s="315"/>
      <c r="G1333" s="315"/>
      <c r="H1333" s="315"/>
      <c r="I1333" s="315"/>
      <c r="J1333" s="510"/>
      <c r="K1333" s="510"/>
      <c r="L1333" s="510"/>
      <c r="M1333" s="240"/>
      <c r="N1333" s="240"/>
      <c r="O1333" s="240"/>
      <c r="P1333" s="240"/>
      <c r="Q1333" s="240"/>
      <c r="R1333" s="240"/>
      <c r="S1333" s="240"/>
      <c r="T1333" s="240"/>
      <c r="U1333" s="240"/>
      <c r="V1333" s="510"/>
      <c r="W1333" s="510"/>
      <c r="X1333" s="510"/>
      <c r="Y1333" s="240"/>
      <c r="Z1333" s="240"/>
      <c r="AA1333" s="240"/>
      <c r="AB1333" s="240"/>
      <c r="AC1333" s="240"/>
      <c r="AD1333" s="240"/>
      <c r="AE1333" s="240"/>
      <c r="AF1333" s="240"/>
      <c r="AG1333" s="240"/>
      <c r="AH1333" s="240"/>
      <c r="AI1333" s="325"/>
      <c r="BW1333" s="106"/>
    </row>
    <row r="1334" spans="1:76" s="40" customFormat="1" ht="15.75" customHeight="1" x14ac:dyDescent="0.15">
      <c r="A1334" s="109" t="str">
        <f>IF(J1334="","×","")</f>
        <v/>
      </c>
      <c r="B1334" s="99"/>
      <c r="D1334" s="278">
        <v>2</v>
      </c>
      <c r="E1334" s="278"/>
      <c r="F1334" s="244"/>
      <c r="G1334" s="244" t="s">
        <v>397</v>
      </c>
      <c r="H1334" s="244"/>
      <c r="I1334" s="244"/>
      <c r="J1334" s="279">
        <v>0.33000001311302185</v>
      </c>
      <c r="K1334" s="279"/>
      <c r="L1334" s="279"/>
      <c r="M1334" s="241">
        <v>0</v>
      </c>
      <c r="N1334" s="241"/>
      <c r="O1334" s="241"/>
      <c r="P1334" s="279">
        <v>29</v>
      </c>
      <c r="Q1334" s="279"/>
      <c r="R1334" s="279"/>
      <c r="S1334" s="279">
        <v>9</v>
      </c>
      <c r="T1334" s="279"/>
      <c r="U1334" s="279"/>
      <c r="V1334" s="471">
        <f>Q1328</f>
        <v>4.1000000238418579</v>
      </c>
      <c r="W1334" s="471"/>
      <c r="X1334" s="239"/>
      <c r="Y1334" s="301">
        <f>T1328</f>
        <v>34.863199550437912</v>
      </c>
      <c r="Z1334" s="301"/>
      <c r="AA1334" s="301"/>
      <c r="AB1334" s="301"/>
      <c r="AC1334" s="590">
        <f>TAN(RADIANS(45+P1334/2))^2</f>
        <v>2.8820600667199865</v>
      </c>
      <c r="AD1334" s="590"/>
      <c r="AE1334" s="590"/>
      <c r="AF1334" s="321">
        <f>ROUND(IF(G1334="粘性土",MIN((1+V1334/(2*杭先端径))*(Y1334+2*M1334),9*M1334),IF(特に短い杭="×",3,MIN(1+V1334/(2*杭先端径),3))*Y1334*AC1334),1)</f>
        <v>301.39999999999998</v>
      </c>
      <c r="AG1334" s="321"/>
      <c r="AH1334" s="321"/>
      <c r="AI1334" s="322"/>
      <c r="BW1334" s="106"/>
    </row>
    <row r="1335" spans="1:76" s="40" customFormat="1" ht="15.75" customHeight="1" x14ac:dyDescent="0.15">
      <c r="A1335" s="109" t="str">
        <f>A1334</f>
        <v/>
      </c>
      <c r="B1335" s="99"/>
      <c r="D1335" s="253"/>
      <c r="E1335" s="253"/>
      <c r="F1335" s="245"/>
      <c r="G1335" s="245"/>
      <c r="H1335" s="245"/>
      <c r="I1335" s="245"/>
      <c r="J1335" s="254"/>
      <c r="K1335" s="254"/>
      <c r="L1335" s="254"/>
      <c r="M1335" s="242"/>
      <c r="N1335" s="242"/>
      <c r="O1335" s="242"/>
      <c r="P1335" s="254"/>
      <c r="Q1335" s="254"/>
      <c r="R1335" s="254"/>
      <c r="S1335" s="254">
        <v>9</v>
      </c>
      <c r="T1335" s="254"/>
      <c r="U1335" s="254"/>
      <c r="V1335" s="300">
        <f>J1334+V1334</f>
        <v>4.4300000369548798</v>
      </c>
      <c r="W1335" s="300"/>
      <c r="X1335" s="300"/>
      <c r="Y1335" s="306">
        <f>Y1334+J1334*S1335</f>
        <v>37.833199668455109</v>
      </c>
      <c r="Z1335" s="306"/>
      <c r="AA1335" s="306"/>
      <c r="AB1335" s="306"/>
      <c r="AC1335" s="297"/>
      <c r="AD1335" s="297"/>
      <c r="AE1335" s="297"/>
      <c r="AF1335" s="323">
        <f>ROUND(IF(G1334="粘性土",MIN((1+V1335/(2*杭先端径))*(Y1335+2*M1334),9*M1334),IF(特に短い杭="×",3,MIN(1+V1335/(2*杭先端径),3))*Y1335*AC1334),1)</f>
        <v>327.10000000000002</v>
      </c>
      <c r="AG1335" s="323"/>
      <c r="AH1335" s="323"/>
      <c r="AI1335" s="324"/>
      <c r="BW1335" s="106"/>
    </row>
    <row r="1336" spans="1:76" s="40" customFormat="1" ht="15.75" customHeight="1" x14ac:dyDescent="0.15">
      <c r="A1336" s="109" t="str">
        <f>IF(J1336="","×","")</f>
        <v/>
      </c>
      <c r="B1336" s="99"/>
      <c r="D1336" s="253">
        <v>3</v>
      </c>
      <c r="E1336" s="253"/>
      <c r="F1336" s="245"/>
      <c r="G1336" s="245" t="s">
        <v>452</v>
      </c>
      <c r="H1336" s="245"/>
      <c r="I1336" s="245"/>
      <c r="J1336" s="254">
        <v>1.5</v>
      </c>
      <c r="K1336" s="254"/>
      <c r="L1336" s="254"/>
      <c r="M1336" s="242">
        <v>14.399999618530273</v>
      </c>
      <c r="N1336" s="242"/>
      <c r="O1336" s="242"/>
      <c r="P1336" s="254">
        <v>0</v>
      </c>
      <c r="Q1336" s="254"/>
      <c r="R1336" s="254"/>
      <c r="S1336" s="254">
        <v>6</v>
      </c>
      <c r="T1336" s="254"/>
      <c r="U1336" s="254"/>
      <c r="V1336" s="300">
        <f>V1335</f>
        <v>4.4300000369548798</v>
      </c>
      <c r="W1336" s="300"/>
      <c r="X1336" s="305"/>
      <c r="Y1336" s="306">
        <f>Y1335</f>
        <v>37.833199668455109</v>
      </c>
      <c r="Z1336" s="306"/>
      <c r="AA1336" s="306"/>
      <c r="AB1336" s="306"/>
      <c r="AC1336" s="297">
        <f>TAN(RADIANS(45+P1336/2))^2</f>
        <v>0.99999999999999978</v>
      </c>
      <c r="AD1336" s="297"/>
      <c r="AE1336" s="297"/>
      <c r="AF1336" s="298">
        <f>ROUND(IF(G1336="粘性土",MIN((1+V1336/(2*杭先端径))*(Y1336+2*M1336),9*M1336),IF(特に短い杭="×",3,MIN(1+V1336/(2*杭先端径),3))*Y1336*AC1336),1)</f>
        <v>129.6</v>
      </c>
      <c r="AG1336" s="298"/>
      <c r="AH1336" s="298"/>
      <c r="AI1336" s="299"/>
      <c r="BW1336" s="106"/>
    </row>
    <row r="1337" spans="1:76" s="40" customFormat="1" ht="15.75" customHeight="1" x14ac:dyDescent="0.15">
      <c r="A1337" s="109" t="str">
        <f>A1336</f>
        <v/>
      </c>
      <c r="B1337" s="99"/>
      <c r="D1337" s="253"/>
      <c r="E1337" s="253"/>
      <c r="F1337" s="245"/>
      <c r="G1337" s="245"/>
      <c r="H1337" s="245"/>
      <c r="I1337" s="245"/>
      <c r="J1337" s="254"/>
      <c r="K1337" s="254"/>
      <c r="L1337" s="254"/>
      <c r="M1337" s="242"/>
      <c r="N1337" s="242"/>
      <c r="O1337" s="242"/>
      <c r="P1337" s="254"/>
      <c r="Q1337" s="254"/>
      <c r="R1337" s="254"/>
      <c r="S1337" s="254">
        <v>6</v>
      </c>
      <c r="T1337" s="254"/>
      <c r="U1337" s="254"/>
      <c r="V1337" s="300">
        <f>J1336+V1336</f>
        <v>5.9300000369548798</v>
      </c>
      <c r="W1337" s="300"/>
      <c r="X1337" s="300"/>
      <c r="Y1337" s="306">
        <f>Y1336+J1336*S1337</f>
        <v>46.833199668455109</v>
      </c>
      <c r="Z1337" s="306"/>
      <c r="AA1337" s="306"/>
      <c r="AB1337" s="306"/>
      <c r="AC1337" s="297"/>
      <c r="AD1337" s="297"/>
      <c r="AE1337" s="297"/>
      <c r="AF1337" s="298">
        <f>ROUND(IF(G1336="粘性土",MIN((1+V1337/(2*杭先端径))*(Y1337+2*M1336),9*M1336),IF(特に短い杭="×",3,MIN(1+V1337/(2*杭先端径),3))*Y1337*AC1336),1)</f>
        <v>129.6</v>
      </c>
      <c r="AG1337" s="298"/>
      <c r="AH1337" s="298"/>
      <c r="AI1337" s="299"/>
      <c r="BW1337" s="106"/>
    </row>
    <row r="1338" spans="1:76" s="40" customFormat="1" ht="15.75" customHeight="1" x14ac:dyDescent="0.15">
      <c r="A1338" s="109" t="str">
        <f>IF(J1338="","×","")</f>
        <v/>
      </c>
      <c r="B1338" s="99"/>
      <c r="D1338" s="253">
        <v>4</v>
      </c>
      <c r="E1338" s="253"/>
      <c r="F1338" s="245"/>
      <c r="G1338" s="245" t="s">
        <v>452</v>
      </c>
      <c r="H1338" s="245"/>
      <c r="I1338" s="245"/>
      <c r="J1338" s="254">
        <v>6.5500001907348633</v>
      </c>
      <c r="K1338" s="254"/>
      <c r="L1338" s="254"/>
      <c r="M1338" s="242">
        <v>32.400001525878906</v>
      </c>
      <c r="N1338" s="242"/>
      <c r="O1338" s="242"/>
      <c r="P1338" s="254">
        <v>0</v>
      </c>
      <c r="Q1338" s="254"/>
      <c r="R1338" s="254"/>
      <c r="S1338" s="254">
        <v>6</v>
      </c>
      <c r="T1338" s="254"/>
      <c r="U1338" s="254"/>
      <c r="V1338" s="300">
        <f>V1337</f>
        <v>5.9300000369548798</v>
      </c>
      <c r="W1338" s="300"/>
      <c r="X1338" s="305"/>
      <c r="Y1338" s="306">
        <f>Y1337</f>
        <v>46.833199668455109</v>
      </c>
      <c r="Z1338" s="306"/>
      <c r="AA1338" s="306"/>
      <c r="AB1338" s="306"/>
      <c r="AC1338" s="297">
        <f>TAN(RADIANS(45+P1338/2))^2</f>
        <v>0.99999999999999978</v>
      </c>
      <c r="AD1338" s="297"/>
      <c r="AE1338" s="297"/>
      <c r="AF1338" s="298">
        <f>ROUND(IF(G1338="粘性土",MIN((1+V1338/(2*杭先端径))*(Y1338+2*M1338),9*M1338),IF(特に短い杭="×",3,MIN(1+V1338/(2*杭先端径),3))*Y1338*AC1338),1)</f>
        <v>291.60000000000002</v>
      </c>
      <c r="AG1338" s="298"/>
      <c r="AH1338" s="298"/>
      <c r="AI1338" s="299"/>
      <c r="BW1338" s="106"/>
    </row>
    <row r="1339" spans="1:76" s="40" customFormat="1" ht="15.75" customHeight="1" x14ac:dyDescent="0.15">
      <c r="A1339" s="109" t="str">
        <f>A1338</f>
        <v/>
      </c>
      <c r="B1339" s="99"/>
      <c r="D1339" s="253"/>
      <c r="E1339" s="253"/>
      <c r="F1339" s="245"/>
      <c r="G1339" s="245"/>
      <c r="H1339" s="245"/>
      <c r="I1339" s="245"/>
      <c r="J1339" s="254"/>
      <c r="K1339" s="254"/>
      <c r="L1339" s="254"/>
      <c r="M1339" s="242"/>
      <c r="N1339" s="242"/>
      <c r="O1339" s="242"/>
      <c r="P1339" s="254"/>
      <c r="Q1339" s="254"/>
      <c r="R1339" s="254"/>
      <c r="S1339" s="254">
        <v>6</v>
      </c>
      <c r="T1339" s="254"/>
      <c r="U1339" s="254"/>
      <c r="V1339" s="300">
        <f>J1338+V1338</f>
        <v>12.480000227689743</v>
      </c>
      <c r="W1339" s="300"/>
      <c r="X1339" s="300"/>
      <c r="Y1339" s="306">
        <f>Y1338+J1338*S1339</f>
        <v>86.133200812864288</v>
      </c>
      <c r="Z1339" s="306"/>
      <c r="AA1339" s="306"/>
      <c r="AB1339" s="306"/>
      <c r="AC1339" s="297"/>
      <c r="AD1339" s="297"/>
      <c r="AE1339" s="297"/>
      <c r="AF1339" s="298">
        <f>ROUND(IF(G1338="粘性土",MIN((1+V1339/(2*杭先端径))*(Y1339+2*M1338),9*M1338),IF(特に短い杭="×",3,MIN(1+V1339/(2*杭先端径),3))*Y1339*AC1338),1)</f>
        <v>291.60000000000002</v>
      </c>
      <c r="AG1339" s="298"/>
      <c r="AH1339" s="298"/>
      <c r="AI1339" s="299"/>
      <c r="BW1339" s="106"/>
    </row>
    <row r="1340" spans="1:76" s="40" customFormat="1" ht="15.75" customHeight="1" x14ac:dyDescent="0.15">
      <c r="A1340" s="109" t="str">
        <f>IF(J1340="","×","")</f>
        <v/>
      </c>
      <c r="B1340" s="99"/>
      <c r="D1340" s="253">
        <v>5</v>
      </c>
      <c r="E1340" s="253"/>
      <c r="F1340" s="245"/>
      <c r="G1340" s="245" t="s">
        <v>452</v>
      </c>
      <c r="H1340" s="245"/>
      <c r="I1340" s="245"/>
      <c r="J1340" s="254">
        <v>3.4500000476837158</v>
      </c>
      <c r="K1340" s="254"/>
      <c r="L1340" s="254"/>
      <c r="M1340" s="242">
        <v>53.099998474121094</v>
      </c>
      <c r="N1340" s="242"/>
      <c r="O1340" s="242"/>
      <c r="P1340" s="254">
        <v>0</v>
      </c>
      <c r="Q1340" s="254"/>
      <c r="R1340" s="254"/>
      <c r="S1340" s="254">
        <v>6</v>
      </c>
      <c r="T1340" s="254"/>
      <c r="U1340" s="254"/>
      <c r="V1340" s="300">
        <f>V1339</f>
        <v>12.480000227689743</v>
      </c>
      <c r="W1340" s="300"/>
      <c r="X1340" s="305"/>
      <c r="Y1340" s="306">
        <f>Y1339</f>
        <v>86.133200812864288</v>
      </c>
      <c r="Z1340" s="306"/>
      <c r="AA1340" s="306"/>
      <c r="AB1340" s="306"/>
      <c r="AC1340" s="297">
        <f>TAN(RADIANS(45+P1340/2))^2</f>
        <v>0.99999999999999978</v>
      </c>
      <c r="AD1340" s="297"/>
      <c r="AE1340" s="297"/>
      <c r="AF1340" s="298">
        <f>ROUND(IF(G1340="粘性土",MIN((1+V1340/(2*杭先端径))*(Y1340+2*M1340),9*M1340),IF(特に短い杭="×",3,MIN(1+V1340/(2*杭先端径),3))*Y1340*AC1340),1)</f>
        <v>477.9</v>
      </c>
      <c r="AG1340" s="298"/>
      <c r="AH1340" s="298"/>
      <c r="AI1340" s="299"/>
      <c r="BW1340" s="106"/>
    </row>
    <row r="1341" spans="1:76" s="40" customFormat="1" ht="15.75" customHeight="1" x14ac:dyDescent="0.15">
      <c r="A1341" s="109" t="str">
        <f>A1340</f>
        <v/>
      </c>
      <c r="B1341" s="99"/>
      <c r="D1341" s="253"/>
      <c r="E1341" s="253"/>
      <c r="F1341" s="245"/>
      <c r="G1341" s="245"/>
      <c r="H1341" s="245"/>
      <c r="I1341" s="245"/>
      <c r="J1341" s="254"/>
      <c r="K1341" s="254"/>
      <c r="L1341" s="254"/>
      <c r="M1341" s="242"/>
      <c r="N1341" s="242"/>
      <c r="O1341" s="242"/>
      <c r="P1341" s="254"/>
      <c r="Q1341" s="254"/>
      <c r="R1341" s="254"/>
      <c r="S1341" s="254">
        <v>6</v>
      </c>
      <c r="T1341" s="254"/>
      <c r="U1341" s="254"/>
      <c r="V1341" s="300">
        <f>J1340+V1340</f>
        <v>15.930000275373459</v>
      </c>
      <c r="W1341" s="300"/>
      <c r="X1341" s="300"/>
      <c r="Y1341" s="306">
        <f>Y1340+J1340*S1341</f>
        <v>106.83320109896658</v>
      </c>
      <c r="Z1341" s="306"/>
      <c r="AA1341" s="306"/>
      <c r="AB1341" s="306"/>
      <c r="AC1341" s="297"/>
      <c r="AD1341" s="297"/>
      <c r="AE1341" s="297"/>
      <c r="AF1341" s="298">
        <f>ROUND(IF(G1340="粘性土",MIN((1+V1341/(2*杭先端径))*(Y1341+2*M1340),9*M1340),IF(特に短い杭="×",3,MIN(1+V1341/(2*杭先端径),3))*Y1341*AC1340),1)</f>
        <v>477.9</v>
      </c>
      <c r="AG1341" s="298"/>
      <c r="AH1341" s="298"/>
      <c r="AI1341" s="299"/>
      <c r="BW1341" s="106"/>
    </row>
    <row r="1342" spans="1:76" s="40" customFormat="1" ht="15.75" customHeight="1" x14ac:dyDescent="0.15">
      <c r="A1342" s="109" t="str">
        <f>IF(J1342="","×","")</f>
        <v/>
      </c>
      <c r="B1342" s="99"/>
      <c r="D1342" s="253">
        <v>6</v>
      </c>
      <c r="E1342" s="253"/>
      <c r="F1342" s="245"/>
      <c r="G1342" s="245" t="s">
        <v>452</v>
      </c>
      <c r="H1342" s="245"/>
      <c r="I1342" s="245"/>
      <c r="J1342" s="254">
        <v>2.3499999046325684</v>
      </c>
      <c r="K1342" s="254"/>
      <c r="L1342" s="254"/>
      <c r="M1342" s="242">
        <v>86.300003051757813</v>
      </c>
      <c r="N1342" s="242"/>
      <c r="O1342" s="242"/>
      <c r="P1342" s="254">
        <v>0</v>
      </c>
      <c r="Q1342" s="254"/>
      <c r="R1342" s="254"/>
      <c r="S1342" s="254">
        <v>6</v>
      </c>
      <c r="T1342" s="254"/>
      <c r="U1342" s="254"/>
      <c r="V1342" s="300">
        <f>V1341</f>
        <v>15.930000275373459</v>
      </c>
      <c r="W1342" s="300"/>
      <c r="X1342" s="305"/>
      <c r="Y1342" s="306">
        <f>Y1341</f>
        <v>106.83320109896658</v>
      </c>
      <c r="Z1342" s="306"/>
      <c r="AA1342" s="306"/>
      <c r="AB1342" s="306"/>
      <c r="AC1342" s="297">
        <f>TAN(RADIANS(45+P1342/2))^2</f>
        <v>0.99999999999999978</v>
      </c>
      <c r="AD1342" s="297"/>
      <c r="AE1342" s="297"/>
      <c r="AF1342" s="298">
        <f>ROUND(IF(G1342="粘性土",MIN((1+V1342/(2*杭先端径))*(Y1342+2*M1342),9*M1342),IF(特に短い杭="×",3,MIN(1+V1342/(2*杭先端径),3))*Y1342*AC1342),1)</f>
        <v>776.7</v>
      </c>
      <c r="AG1342" s="298"/>
      <c r="AH1342" s="298"/>
      <c r="AI1342" s="299"/>
      <c r="BW1342" s="106"/>
    </row>
    <row r="1343" spans="1:76" s="40" customFormat="1" ht="15.75" customHeight="1" x14ac:dyDescent="0.15">
      <c r="A1343" s="109" t="str">
        <f>A1342</f>
        <v/>
      </c>
      <c r="B1343" s="99"/>
      <c r="D1343" s="253"/>
      <c r="E1343" s="253"/>
      <c r="F1343" s="245"/>
      <c r="G1343" s="245"/>
      <c r="H1343" s="245"/>
      <c r="I1343" s="245"/>
      <c r="J1343" s="254"/>
      <c r="K1343" s="254"/>
      <c r="L1343" s="254"/>
      <c r="M1343" s="242"/>
      <c r="N1343" s="242"/>
      <c r="O1343" s="242"/>
      <c r="P1343" s="254"/>
      <c r="Q1343" s="254"/>
      <c r="R1343" s="254"/>
      <c r="S1343" s="254">
        <v>6</v>
      </c>
      <c r="T1343" s="254"/>
      <c r="U1343" s="254"/>
      <c r="V1343" s="300">
        <f>J1342+V1342</f>
        <v>18.280000180006027</v>
      </c>
      <c r="W1343" s="300"/>
      <c r="X1343" s="300"/>
      <c r="Y1343" s="306">
        <f>Y1342+J1342*S1343</f>
        <v>120.93320052676199</v>
      </c>
      <c r="Z1343" s="306"/>
      <c r="AA1343" s="306"/>
      <c r="AB1343" s="306"/>
      <c r="AC1343" s="297"/>
      <c r="AD1343" s="297"/>
      <c r="AE1343" s="297"/>
      <c r="AF1343" s="298">
        <f>ROUND(IF(G1342="粘性土",MIN((1+V1343/(2*杭先端径))*(Y1343+2*M1342),9*M1342),IF(特に短い杭="×",3,MIN(1+V1343/(2*杭先端径),3))*Y1343*AC1342),1)</f>
        <v>776.7</v>
      </c>
      <c r="AG1343" s="298"/>
      <c r="AH1343" s="298"/>
      <c r="AI1343" s="299"/>
      <c r="BW1343" s="106"/>
    </row>
    <row r="1344" spans="1:76" s="40" customFormat="1" ht="15.75" customHeight="1" x14ac:dyDescent="0.15">
      <c r="A1344" s="109" t="str">
        <f>IF(J1344="","×","")</f>
        <v/>
      </c>
      <c r="B1344" s="99"/>
      <c r="D1344" s="253">
        <v>7</v>
      </c>
      <c r="E1344" s="253"/>
      <c r="F1344" s="245"/>
      <c r="G1344" s="245" t="s">
        <v>397</v>
      </c>
      <c r="H1344" s="245"/>
      <c r="I1344" s="245"/>
      <c r="J1344" s="254">
        <v>8.6000003814697266</v>
      </c>
      <c r="K1344" s="254"/>
      <c r="L1344" s="254"/>
      <c r="M1344" s="242">
        <v>0</v>
      </c>
      <c r="N1344" s="242"/>
      <c r="O1344" s="242"/>
      <c r="P1344" s="254">
        <v>34</v>
      </c>
      <c r="Q1344" s="254"/>
      <c r="R1344" s="254"/>
      <c r="S1344" s="254">
        <v>9</v>
      </c>
      <c r="T1344" s="254"/>
      <c r="U1344" s="254"/>
      <c r="V1344" s="300">
        <f>V1343</f>
        <v>18.280000180006027</v>
      </c>
      <c r="W1344" s="300"/>
      <c r="X1344" s="305"/>
      <c r="Y1344" s="306">
        <f>Y1343</f>
        <v>120.93320052676199</v>
      </c>
      <c r="Z1344" s="306"/>
      <c r="AA1344" s="306"/>
      <c r="AB1344" s="306"/>
      <c r="AC1344" s="297">
        <f>TAN(RADIANS(45+P1344/2))^2</f>
        <v>3.5371320374541071</v>
      </c>
      <c r="AD1344" s="297"/>
      <c r="AE1344" s="297"/>
      <c r="AF1344" s="298">
        <f>ROUND(IF(G1344="粘性土",MIN((1+V1344/(2*杭先端径))*(Y1344+2*M1344),9*M1344),IF(特に短い杭="×",3,MIN(1+V1344/(2*杭先端径),3))*Y1344*AC1344),1)</f>
        <v>1283.3</v>
      </c>
      <c r="AG1344" s="298"/>
      <c r="AH1344" s="298"/>
      <c r="AI1344" s="299"/>
      <c r="BW1344" s="106"/>
    </row>
    <row r="1345" spans="1:75" s="40" customFormat="1" ht="15.75" customHeight="1" x14ac:dyDescent="0.15">
      <c r="A1345" s="109" t="str">
        <f>A1344</f>
        <v/>
      </c>
      <c r="B1345" s="99"/>
      <c r="D1345" s="253"/>
      <c r="E1345" s="253"/>
      <c r="F1345" s="245"/>
      <c r="G1345" s="245"/>
      <c r="H1345" s="245"/>
      <c r="I1345" s="245"/>
      <c r="J1345" s="254"/>
      <c r="K1345" s="254"/>
      <c r="L1345" s="254"/>
      <c r="M1345" s="242"/>
      <c r="N1345" s="242"/>
      <c r="O1345" s="242"/>
      <c r="P1345" s="254"/>
      <c r="Q1345" s="254"/>
      <c r="R1345" s="254"/>
      <c r="S1345" s="254">
        <v>9</v>
      </c>
      <c r="T1345" s="254"/>
      <c r="U1345" s="254"/>
      <c r="V1345" s="300">
        <f>J1344+V1344</f>
        <v>26.880000561475754</v>
      </c>
      <c r="W1345" s="300"/>
      <c r="X1345" s="300"/>
      <c r="Y1345" s="306">
        <f>Y1344+J1344*S1345</f>
        <v>198.33320395998953</v>
      </c>
      <c r="Z1345" s="306"/>
      <c r="AA1345" s="306"/>
      <c r="AB1345" s="306"/>
      <c r="AC1345" s="297"/>
      <c r="AD1345" s="297"/>
      <c r="AE1345" s="297"/>
      <c r="AF1345" s="298">
        <f>ROUND(IF(G1344="粘性土",MIN((1+V1345/(2*杭先端径))*(Y1345+2*M1344),9*M1344),IF(特に短い杭="×",3,MIN(1+V1345/(2*杭先端径),3))*Y1345*AC1344),1)</f>
        <v>2104.6</v>
      </c>
      <c r="AG1345" s="298"/>
      <c r="AH1345" s="298"/>
      <c r="AI1345" s="299"/>
      <c r="BW1345" s="106"/>
    </row>
    <row r="1346" spans="1:75" s="40" customFormat="1" ht="15.75" customHeight="1" x14ac:dyDescent="0.15">
      <c r="A1346" s="109" t="str">
        <f>IF(J1346="","×","")</f>
        <v/>
      </c>
      <c r="B1346" s="99"/>
      <c r="D1346" s="253">
        <v>8</v>
      </c>
      <c r="E1346" s="253"/>
      <c r="F1346" s="245"/>
      <c r="G1346" s="245" t="s">
        <v>452</v>
      </c>
      <c r="H1346" s="245"/>
      <c r="I1346" s="245"/>
      <c r="J1346" s="254">
        <v>2.2000000476837158</v>
      </c>
      <c r="K1346" s="254"/>
      <c r="L1346" s="254"/>
      <c r="M1346" s="242">
        <v>84.699996948242188</v>
      </c>
      <c r="N1346" s="242"/>
      <c r="O1346" s="242"/>
      <c r="P1346" s="254">
        <v>0</v>
      </c>
      <c r="Q1346" s="254"/>
      <c r="R1346" s="254"/>
      <c r="S1346" s="254">
        <v>7</v>
      </c>
      <c r="T1346" s="254"/>
      <c r="U1346" s="254"/>
      <c r="V1346" s="300">
        <f>V1345</f>
        <v>26.880000561475754</v>
      </c>
      <c r="W1346" s="300"/>
      <c r="X1346" s="305"/>
      <c r="Y1346" s="306">
        <f>Y1345</f>
        <v>198.33320395998953</v>
      </c>
      <c r="Z1346" s="306"/>
      <c r="AA1346" s="306"/>
      <c r="AB1346" s="306"/>
      <c r="AC1346" s="297">
        <f>TAN(RADIANS(45+P1346/2))^2</f>
        <v>0.99999999999999978</v>
      </c>
      <c r="AD1346" s="297"/>
      <c r="AE1346" s="297"/>
      <c r="AF1346" s="298">
        <f>ROUND(IF(G1346="粘性土",MIN((1+V1346/(2*杭先端径))*(Y1346+2*M1346),9*M1346),IF(特に短い杭="×",3,MIN(1+V1346/(2*杭先端径),3))*Y1346*AC1346),1)</f>
        <v>762.3</v>
      </c>
      <c r="AG1346" s="298"/>
      <c r="AH1346" s="298"/>
      <c r="AI1346" s="299"/>
      <c r="BW1346" s="106"/>
    </row>
    <row r="1347" spans="1:75" s="40" customFormat="1" ht="15.75" customHeight="1" x14ac:dyDescent="0.15">
      <c r="A1347" s="109" t="str">
        <f>A1346</f>
        <v/>
      </c>
      <c r="B1347" s="99"/>
      <c r="D1347" s="253"/>
      <c r="E1347" s="253"/>
      <c r="F1347" s="245"/>
      <c r="G1347" s="245"/>
      <c r="H1347" s="245"/>
      <c r="I1347" s="245"/>
      <c r="J1347" s="254"/>
      <c r="K1347" s="254"/>
      <c r="L1347" s="254"/>
      <c r="M1347" s="242"/>
      <c r="N1347" s="242"/>
      <c r="O1347" s="242"/>
      <c r="P1347" s="254"/>
      <c r="Q1347" s="254"/>
      <c r="R1347" s="254"/>
      <c r="S1347" s="254">
        <v>7</v>
      </c>
      <c r="T1347" s="254"/>
      <c r="U1347" s="254"/>
      <c r="V1347" s="300">
        <f>J1346+V1346</f>
        <v>29.08000060915947</v>
      </c>
      <c r="W1347" s="300"/>
      <c r="X1347" s="300"/>
      <c r="Y1347" s="306">
        <f>Y1346+J1346*S1347</f>
        <v>213.73320429377554</v>
      </c>
      <c r="Z1347" s="306"/>
      <c r="AA1347" s="306"/>
      <c r="AB1347" s="306"/>
      <c r="AC1347" s="297"/>
      <c r="AD1347" s="297"/>
      <c r="AE1347" s="297"/>
      <c r="AF1347" s="298">
        <f>ROUND(IF(G1346="粘性土",MIN((1+V1347/(2*杭先端径))*(Y1347+2*M1346),9*M1346),IF(特に短い杭="×",3,MIN(1+V1347/(2*杭先端径),3))*Y1347*AC1346),1)</f>
        <v>762.3</v>
      </c>
      <c r="AG1347" s="298"/>
      <c r="AH1347" s="298"/>
      <c r="AI1347" s="299"/>
      <c r="BW1347" s="106"/>
    </row>
    <row r="1348" spans="1:75" s="40" customFormat="1" ht="15.75" customHeight="1" x14ac:dyDescent="0.15">
      <c r="A1348" s="109" t="str">
        <f>IF(J1348="","×","")</f>
        <v/>
      </c>
      <c r="B1348" s="99"/>
      <c r="D1348" s="253">
        <v>9</v>
      </c>
      <c r="E1348" s="253"/>
      <c r="F1348" s="245"/>
      <c r="G1348" s="245" t="s">
        <v>397</v>
      </c>
      <c r="H1348" s="245"/>
      <c r="I1348" s="245"/>
      <c r="J1348" s="254">
        <v>1.5</v>
      </c>
      <c r="K1348" s="254"/>
      <c r="L1348" s="254"/>
      <c r="M1348" s="242">
        <v>0</v>
      </c>
      <c r="N1348" s="242"/>
      <c r="O1348" s="242"/>
      <c r="P1348" s="254">
        <v>31</v>
      </c>
      <c r="Q1348" s="254"/>
      <c r="R1348" s="254"/>
      <c r="S1348" s="254">
        <v>9</v>
      </c>
      <c r="T1348" s="254"/>
      <c r="U1348" s="254"/>
      <c r="V1348" s="300">
        <f>V1347</f>
        <v>29.08000060915947</v>
      </c>
      <c r="W1348" s="300"/>
      <c r="X1348" s="305"/>
      <c r="Y1348" s="306">
        <f>Y1347</f>
        <v>213.73320429377554</v>
      </c>
      <c r="Z1348" s="306"/>
      <c r="AA1348" s="306"/>
      <c r="AB1348" s="306"/>
      <c r="AC1348" s="297">
        <f>TAN(RADIANS(45+P1348/2))^2</f>
        <v>3.1240350974544246</v>
      </c>
      <c r="AD1348" s="297"/>
      <c r="AE1348" s="297"/>
      <c r="AF1348" s="298">
        <f>ROUND(IF(G1348="粘性土",MIN((1+V1348/(2*杭先端径))*(Y1348+2*M1348),9*M1348),IF(特に短い杭="×",3,MIN(1+V1348/(2*杭先端径),3))*Y1348*AC1348),1)</f>
        <v>2003.1</v>
      </c>
      <c r="AG1348" s="298"/>
      <c r="AH1348" s="298"/>
      <c r="AI1348" s="299"/>
      <c r="BW1348" s="106"/>
    </row>
    <row r="1349" spans="1:75" s="40" customFormat="1" ht="15.75" customHeight="1" x14ac:dyDescent="0.15">
      <c r="A1349" s="109" t="str">
        <f>A1348</f>
        <v/>
      </c>
      <c r="B1349" s="99"/>
      <c r="D1349" s="253"/>
      <c r="E1349" s="253"/>
      <c r="F1349" s="245"/>
      <c r="G1349" s="245"/>
      <c r="H1349" s="245"/>
      <c r="I1349" s="245"/>
      <c r="J1349" s="254"/>
      <c r="K1349" s="254"/>
      <c r="L1349" s="254"/>
      <c r="M1349" s="242"/>
      <c r="N1349" s="242"/>
      <c r="O1349" s="242"/>
      <c r="P1349" s="254"/>
      <c r="Q1349" s="254"/>
      <c r="R1349" s="254"/>
      <c r="S1349" s="254">
        <v>9</v>
      </c>
      <c r="T1349" s="254"/>
      <c r="U1349" s="254"/>
      <c r="V1349" s="300">
        <f>J1348+V1348</f>
        <v>30.58000060915947</v>
      </c>
      <c r="W1349" s="300"/>
      <c r="X1349" s="300"/>
      <c r="Y1349" s="306">
        <f>Y1348+J1348*S1349</f>
        <v>227.23320429377554</v>
      </c>
      <c r="Z1349" s="306"/>
      <c r="AA1349" s="306"/>
      <c r="AB1349" s="306"/>
      <c r="AC1349" s="297"/>
      <c r="AD1349" s="297"/>
      <c r="AE1349" s="297"/>
      <c r="AF1349" s="298">
        <f>ROUND(IF(G1348="粘性土",MIN((1+V1349/(2*杭先端径))*(Y1349+2*M1348),9*M1348),IF(特に短い杭="×",3,MIN(1+V1349/(2*杭先端径),3))*Y1349*AC1348),1)</f>
        <v>2129.6999999999998</v>
      </c>
      <c r="AG1349" s="298"/>
      <c r="AH1349" s="298"/>
      <c r="AI1349" s="299"/>
      <c r="BW1349" s="106"/>
    </row>
    <row r="1350" spans="1:75" s="40" customFormat="1" ht="15.75" customHeight="1" x14ac:dyDescent="0.15">
      <c r="A1350" s="109" t="str">
        <f>IF(J1350="","×","")</f>
        <v/>
      </c>
      <c r="B1350" s="99"/>
      <c r="D1350" s="253">
        <v>10</v>
      </c>
      <c r="E1350" s="253"/>
      <c r="F1350" s="245"/>
      <c r="G1350" s="245" t="s">
        <v>452</v>
      </c>
      <c r="H1350" s="245"/>
      <c r="I1350" s="245"/>
      <c r="J1350" s="254">
        <v>3.8499999046325684</v>
      </c>
      <c r="K1350" s="254"/>
      <c r="L1350" s="254"/>
      <c r="M1350" s="242">
        <v>85.900001525878906</v>
      </c>
      <c r="N1350" s="242"/>
      <c r="O1350" s="242"/>
      <c r="P1350" s="254">
        <v>0</v>
      </c>
      <c r="Q1350" s="254"/>
      <c r="R1350" s="254"/>
      <c r="S1350" s="254">
        <v>7</v>
      </c>
      <c r="T1350" s="254"/>
      <c r="U1350" s="254"/>
      <c r="V1350" s="300">
        <f>V1349</f>
        <v>30.58000060915947</v>
      </c>
      <c r="W1350" s="300"/>
      <c r="X1350" s="305"/>
      <c r="Y1350" s="306">
        <f>Y1349</f>
        <v>227.23320429377554</v>
      </c>
      <c r="Z1350" s="306"/>
      <c r="AA1350" s="306"/>
      <c r="AB1350" s="306"/>
      <c r="AC1350" s="297">
        <f>TAN(RADIANS(45+P1350/2))^2</f>
        <v>0.99999999999999978</v>
      </c>
      <c r="AD1350" s="297"/>
      <c r="AE1350" s="297"/>
      <c r="AF1350" s="298">
        <f>ROUND(IF(G1350="粘性土",MIN((1+V1350/(2*杭先端径))*(Y1350+2*M1350),9*M1350),IF(特に短い杭="×",3,MIN(1+V1350/(2*杭先端径),3))*Y1350*AC1350),1)</f>
        <v>773.1</v>
      </c>
      <c r="AG1350" s="298"/>
      <c r="AH1350" s="298"/>
      <c r="AI1350" s="299"/>
      <c r="BW1350" s="106"/>
    </row>
    <row r="1351" spans="1:75" s="40" customFormat="1" ht="15.75" customHeight="1" x14ac:dyDescent="0.15">
      <c r="A1351" s="109" t="str">
        <f>A1350</f>
        <v/>
      </c>
      <c r="B1351" s="99"/>
      <c r="D1351" s="253"/>
      <c r="E1351" s="253"/>
      <c r="F1351" s="245"/>
      <c r="G1351" s="245"/>
      <c r="H1351" s="245"/>
      <c r="I1351" s="245"/>
      <c r="J1351" s="254"/>
      <c r="K1351" s="254"/>
      <c r="L1351" s="254"/>
      <c r="M1351" s="242"/>
      <c r="N1351" s="242"/>
      <c r="O1351" s="242"/>
      <c r="P1351" s="254"/>
      <c r="Q1351" s="254"/>
      <c r="R1351" s="254"/>
      <c r="S1351" s="254">
        <v>7</v>
      </c>
      <c r="T1351" s="254"/>
      <c r="U1351" s="254"/>
      <c r="V1351" s="300">
        <f>J1350+V1350</f>
        <v>34.430000513792038</v>
      </c>
      <c r="W1351" s="300"/>
      <c r="X1351" s="300"/>
      <c r="Y1351" s="306">
        <f>Y1350+J1350*S1351</f>
        <v>254.18320362620352</v>
      </c>
      <c r="Z1351" s="306"/>
      <c r="AA1351" s="306"/>
      <c r="AB1351" s="306"/>
      <c r="AC1351" s="297"/>
      <c r="AD1351" s="297"/>
      <c r="AE1351" s="297"/>
      <c r="AF1351" s="298">
        <f>ROUND(IF(G1350="粘性土",MIN((1+V1351/(2*杭先端径))*(Y1351+2*M1350),9*M1350),IF(特に短い杭="×",3,MIN(1+V1351/(2*杭先端径),3))*Y1351*AC1350),1)</f>
        <v>773.1</v>
      </c>
      <c r="AG1351" s="298"/>
      <c r="AH1351" s="298"/>
      <c r="AI1351" s="299"/>
      <c r="BW1351" s="106"/>
    </row>
    <row r="1352" spans="1:75" s="40" customFormat="1" ht="15.75" customHeight="1" x14ac:dyDescent="0.15">
      <c r="A1352" s="109" t="str">
        <f>IF(J1352="","×","")</f>
        <v/>
      </c>
      <c r="B1352" s="99"/>
      <c r="D1352" s="253">
        <v>11</v>
      </c>
      <c r="E1352" s="253"/>
      <c r="F1352" s="245"/>
      <c r="G1352" s="245" t="s">
        <v>397</v>
      </c>
      <c r="H1352" s="245"/>
      <c r="I1352" s="245"/>
      <c r="J1352" s="254">
        <v>2.4000000953674316</v>
      </c>
      <c r="K1352" s="254"/>
      <c r="L1352" s="254"/>
      <c r="M1352" s="242">
        <v>0</v>
      </c>
      <c r="N1352" s="242"/>
      <c r="O1352" s="242"/>
      <c r="P1352" s="254">
        <v>32</v>
      </c>
      <c r="Q1352" s="254"/>
      <c r="R1352" s="254"/>
      <c r="S1352" s="254">
        <v>9</v>
      </c>
      <c r="T1352" s="254"/>
      <c r="U1352" s="254"/>
      <c r="V1352" s="300">
        <f>V1351</f>
        <v>34.430000513792038</v>
      </c>
      <c r="W1352" s="300"/>
      <c r="X1352" s="305"/>
      <c r="Y1352" s="306">
        <f>Y1351</f>
        <v>254.18320362620352</v>
      </c>
      <c r="Z1352" s="306"/>
      <c r="AA1352" s="306"/>
      <c r="AB1352" s="306"/>
      <c r="AC1352" s="297">
        <f>TAN(RADIANS(45+P1352/2))^2</f>
        <v>3.2545883032998622</v>
      </c>
      <c r="AD1352" s="297"/>
      <c r="AE1352" s="297"/>
      <c r="AF1352" s="298">
        <f>ROUND(IF(G1352="粘性土",MIN((1+V1352/(2*杭先端径))*(Y1352+2*M1352),9*M1352),IF(特に短い杭="×",3,MIN(1+V1352/(2*杭先端径),3))*Y1352*AC1352),1)</f>
        <v>2481.8000000000002</v>
      </c>
      <c r="AG1352" s="298"/>
      <c r="AH1352" s="298"/>
      <c r="AI1352" s="299"/>
      <c r="BW1352" s="106"/>
    </row>
    <row r="1353" spans="1:75" s="40" customFormat="1" ht="15.75" customHeight="1" x14ac:dyDescent="0.15">
      <c r="A1353" s="109" t="str">
        <f>A1352</f>
        <v/>
      </c>
      <c r="B1353" s="99"/>
      <c r="D1353" s="253"/>
      <c r="E1353" s="253"/>
      <c r="F1353" s="245"/>
      <c r="G1353" s="245"/>
      <c r="H1353" s="245"/>
      <c r="I1353" s="245"/>
      <c r="J1353" s="254"/>
      <c r="K1353" s="254"/>
      <c r="L1353" s="254"/>
      <c r="M1353" s="242"/>
      <c r="N1353" s="242"/>
      <c r="O1353" s="242"/>
      <c r="P1353" s="254"/>
      <c r="Q1353" s="254"/>
      <c r="R1353" s="254"/>
      <c r="S1353" s="254">
        <v>9</v>
      </c>
      <c r="T1353" s="254"/>
      <c r="U1353" s="254"/>
      <c r="V1353" s="300">
        <f>J1352+V1352</f>
        <v>36.83000060915947</v>
      </c>
      <c r="W1353" s="300"/>
      <c r="X1353" s="300"/>
      <c r="Y1353" s="306">
        <f>Y1352+J1352*S1353</f>
        <v>275.78320448451041</v>
      </c>
      <c r="Z1353" s="306"/>
      <c r="AA1353" s="306"/>
      <c r="AB1353" s="306"/>
      <c r="AC1353" s="297"/>
      <c r="AD1353" s="297"/>
      <c r="AE1353" s="297"/>
      <c r="AF1353" s="298">
        <f>ROUND(IF(G1352="粘性土",MIN((1+V1353/(2*杭先端径))*(Y1353+2*M1352),9*M1352),IF(特に短い杭="×",3,MIN(1+V1353/(2*杭先端径),3))*Y1353*AC1352),1)</f>
        <v>2692.7</v>
      </c>
      <c r="AG1353" s="298"/>
      <c r="AH1353" s="298"/>
      <c r="AI1353" s="299"/>
      <c r="BW1353" s="106"/>
    </row>
    <row r="1354" spans="1:75" s="40" customFormat="1" ht="15.75" customHeight="1" x14ac:dyDescent="0.15">
      <c r="A1354" s="109" t="str">
        <f>IF(J1354="","×","")</f>
        <v/>
      </c>
      <c r="B1354" s="99"/>
      <c r="D1354" s="253">
        <v>12</v>
      </c>
      <c r="E1354" s="253"/>
      <c r="F1354" s="245"/>
      <c r="G1354" s="245" t="s">
        <v>452</v>
      </c>
      <c r="H1354" s="245"/>
      <c r="I1354" s="245"/>
      <c r="J1354" s="254">
        <v>2.2699999809265137</v>
      </c>
      <c r="K1354" s="254"/>
      <c r="L1354" s="254"/>
      <c r="M1354" s="242">
        <v>85.900001525878906</v>
      </c>
      <c r="N1354" s="242"/>
      <c r="O1354" s="242"/>
      <c r="P1354" s="254">
        <v>0</v>
      </c>
      <c r="Q1354" s="254"/>
      <c r="R1354" s="254"/>
      <c r="S1354" s="254">
        <v>6</v>
      </c>
      <c r="T1354" s="254"/>
      <c r="U1354" s="254"/>
      <c r="V1354" s="300">
        <f>V1353</f>
        <v>36.83000060915947</v>
      </c>
      <c r="W1354" s="300"/>
      <c r="X1354" s="305"/>
      <c r="Y1354" s="306">
        <f>Y1353</f>
        <v>275.78320448451041</v>
      </c>
      <c r="Z1354" s="306"/>
      <c r="AA1354" s="306"/>
      <c r="AB1354" s="306"/>
      <c r="AC1354" s="297">
        <f>TAN(RADIANS(45+P1354/2))^2</f>
        <v>0.99999999999999978</v>
      </c>
      <c r="AD1354" s="297"/>
      <c r="AE1354" s="297"/>
      <c r="AF1354" s="298">
        <f>ROUND(IF(G1354="粘性土",MIN((1+V1354/(2*杭先端径))*(Y1354+2*M1354),9*M1354),IF(特に短い杭="×",3,MIN(1+V1354/(2*杭先端径),3))*Y1354*AC1354),1)</f>
        <v>773.1</v>
      </c>
      <c r="AG1354" s="298"/>
      <c r="AH1354" s="298"/>
      <c r="AI1354" s="299"/>
      <c r="BW1354" s="106"/>
    </row>
    <row r="1355" spans="1:75" s="40" customFormat="1" ht="15.75" customHeight="1" x14ac:dyDescent="0.15">
      <c r="A1355" s="109" t="str">
        <f>A1354</f>
        <v/>
      </c>
      <c r="B1355" s="99"/>
      <c r="D1355" s="253"/>
      <c r="E1355" s="253"/>
      <c r="F1355" s="245"/>
      <c r="G1355" s="245"/>
      <c r="H1355" s="245"/>
      <c r="I1355" s="245"/>
      <c r="J1355" s="254"/>
      <c r="K1355" s="254"/>
      <c r="L1355" s="254"/>
      <c r="M1355" s="242"/>
      <c r="N1355" s="242"/>
      <c r="O1355" s="242"/>
      <c r="P1355" s="254"/>
      <c r="Q1355" s="254"/>
      <c r="R1355" s="254"/>
      <c r="S1355" s="254">
        <v>6</v>
      </c>
      <c r="T1355" s="254"/>
      <c r="U1355" s="254"/>
      <c r="V1355" s="300">
        <f>J1354+V1354</f>
        <v>39.100000590085983</v>
      </c>
      <c r="W1355" s="300"/>
      <c r="X1355" s="300"/>
      <c r="Y1355" s="306">
        <f>Y1354+J1354*S1355</f>
        <v>289.40320437006949</v>
      </c>
      <c r="Z1355" s="306"/>
      <c r="AA1355" s="306"/>
      <c r="AB1355" s="306"/>
      <c r="AC1355" s="297"/>
      <c r="AD1355" s="297"/>
      <c r="AE1355" s="297"/>
      <c r="AF1355" s="298">
        <f>ROUND(IF(G1354="粘性土",MIN((1+V1355/(2*杭先端径))*(Y1355+2*M1354),9*M1354),IF(特に短い杭="×",3,MIN(1+V1355/(2*杭先端径),3))*Y1355*AC1354),1)</f>
        <v>773.1</v>
      </c>
      <c r="AG1355" s="298"/>
      <c r="AH1355" s="298"/>
      <c r="AI1355" s="299"/>
      <c r="BW1355" s="106"/>
    </row>
    <row r="1356" spans="1:75" s="40" customFormat="1" ht="15.75" customHeight="1" x14ac:dyDescent="0.15">
      <c r="A1356" s="109" t="str">
        <f>IF(J1356="","×","")</f>
        <v>×</v>
      </c>
      <c r="B1356" s="99"/>
      <c r="D1356" s="253"/>
      <c r="E1356" s="253"/>
      <c r="F1356" s="245"/>
      <c r="G1356" s="245"/>
      <c r="H1356" s="245"/>
      <c r="I1356" s="245"/>
      <c r="J1356" s="254"/>
      <c r="K1356" s="254"/>
      <c r="L1356" s="254"/>
      <c r="M1356" s="242"/>
      <c r="N1356" s="242"/>
      <c r="O1356" s="242"/>
      <c r="P1356" s="254"/>
      <c r="Q1356" s="254"/>
      <c r="R1356" s="254"/>
      <c r="S1356" s="254"/>
      <c r="T1356" s="254"/>
      <c r="U1356" s="254"/>
      <c r="V1356" s="300">
        <f>V1355</f>
        <v>39.100000590085983</v>
      </c>
      <c r="W1356" s="300"/>
      <c r="X1356" s="305"/>
      <c r="Y1356" s="306">
        <f>Y1355</f>
        <v>289.40320437006949</v>
      </c>
      <c r="Z1356" s="306"/>
      <c r="AA1356" s="306"/>
      <c r="AB1356" s="306"/>
      <c r="AC1356" s="297">
        <f>TAN(RADIANS(45+P1356/2))^2</f>
        <v>0.99999999999999978</v>
      </c>
      <c r="AD1356" s="297"/>
      <c r="AE1356" s="297"/>
      <c r="AF1356" s="298">
        <f>ROUND(IF(G1356="粘性土",MIN((1+V1356/(2*杭先端径))*(Y1356+2*M1356),9*M1356),IF(特に短い杭="×",3,MIN(1+V1356/(2*杭先端径),3))*Y1356*AC1356),1)</f>
        <v>868.2</v>
      </c>
      <c r="AG1356" s="298"/>
      <c r="AH1356" s="298"/>
      <c r="AI1356" s="299"/>
      <c r="BW1356" s="106"/>
    </row>
    <row r="1357" spans="1:75" s="40" customFormat="1" ht="15.75" customHeight="1" x14ac:dyDescent="0.15">
      <c r="A1357" s="109" t="str">
        <f>A1356</f>
        <v>×</v>
      </c>
      <c r="B1357" s="99"/>
      <c r="D1357" s="253"/>
      <c r="E1357" s="253"/>
      <c r="F1357" s="245"/>
      <c r="G1357" s="245"/>
      <c r="H1357" s="245"/>
      <c r="I1357" s="245"/>
      <c r="J1357" s="254"/>
      <c r="K1357" s="254"/>
      <c r="L1357" s="254"/>
      <c r="M1357" s="242"/>
      <c r="N1357" s="242"/>
      <c r="O1357" s="242"/>
      <c r="P1357" s="254"/>
      <c r="Q1357" s="254"/>
      <c r="R1357" s="254"/>
      <c r="S1357" s="254"/>
      <c r="T1357" s="254"/>
      <c r="U1357" s="254"/>
      <c r="V1357" s="300">
        <f>J1356+V1356</f>
        <v>39.100000590085983</v>
      </c>
      <c r="W1357" s="300"/>
      <c r="X1357" s="300"/>
      <c r="Y1357" s="306">
        <f>Y1356+J1356*S1357</f>
        <v>289.40320437006949</v>
      </c>
      <c r="Z1357" s="306"/>
      <c r="AA1357" s="306"/>
      <c r="AB1357" s="306"/>
      <c r="AC1357" s="297"/>
      <c r="AD1357" s="297"/>
      <c r="AE1357" s="297"/>
      <c r="AF1357" s="298">
        <f>ROUND(IF(G1356="粘性土",MIN((1+V1357/(2*杭先端径))*(Y1357+2*M1356),9*M1356),IF(特に短い杭="×",3,MIN(1+V1357/(2*杭先端径),3))*Y1357*AC1356),1)</f>
        <v>868.2</v>
      </c>
      <c r="AG1357" s="298"/>
      <c r="AH1357" s="298"/>
      <c r="AI1357" s="299"/>
      <c r="BW1357" s="106"/>
    </row>
    <row r="1358" spans="1:75" s="40" customFormat="1" ht="15.75" customHeight="1" x14ac:dyDescent="0.15">
      <c r="A1358" s="109" t="str">
        <f>IF(J1358="","×","")</f>
        <v>×</v>
      </c>
      <c r="B1358" s="99"/>
      <c r="D1358" s="253"/>
      <c r="E1358" s="253"/>
      <c r="F1358" s="245"/>
      <c r="G1358" s="245"/>
      <c r="H1358" s="245"/>
      <c r="I1358" s="245"/>
      <c r="J1358" s="254"/>
      <c r="K1358" s="254"/>
      <c r="L1358" s="254"/>
      <c r="M1358" s="242"/>
      <c r="N1358" s="242"/>
      <c r="O1358" s="242"/>
      <c r="P1358" s="254"/>
      <c r="Q1358" s="254"/>
      <c r="R1358" s="254"/>
      <c r="S1358" s="254"/>
      <c r="T1358" s="254"/>
      <c r="U1358" s="254"/>
      <c r="V1358" s="300">
        <f>V1357</f>
        <v>39.100000590085983</v>
      </c>
      <c r="W1358" s="300"/>
      <c r="X1358" s="305"/>
      <c r="Y1358" s="306">
        <f>Y1357</f>
        <v>289.40320437006949</v>
      </c>
      <c r="Z1358" s="306"/>
      <c r="AA1358" s="306"/>
      <c r="AB1358" s="306"/>
      <c r="AC1358" s="297">
        <f>TAN(RADIANS(45+P1358/2))^2</f>
        <v>0.99999999999999978</v>
      </c>
      <c r="AD1358" s="297"/>
      <c r="AE1358" s="297"/>
      <c r="AF1358" s="298">
        <f>ROUND(IF(G1358="粘性土",MIN((1+V1358/(2*杭先端径))*(Y1358+2*M1358),9*M1358),IF(特に短い杭="×",3,MIN(1+V1358/(2*杭先端径),3))*Y1358*AC1358),1)</f>
        <v>868.2</v>
      </c>
      <c r="AG1358" s="298"/>
      <c r="AH1358" s="298"/>
      <c r="AI1358" s="299"/>
      <c r="BW1358" s="106"/>
    </row>
    <row r="1359" spans="1:75" s="40" customFormat="1" ht="15.75" customHeight="1" x14ac:dyDescent="0.15">
      <c r="A1359" s="109" t="str">
        <f>A1358</f>
        <v>×</v>
      </c>
      <c r="B1359" s="99"/>
      <c r="D1359" s="253"/>
      <c r="E1359" s="253"/>
      <c r="F1359" s="245"/>
      <c r="G1359" s="245"/>
      <c r="H1359" s="245"/>
      <c r="I1359" s="245"/>
      <c r="J1359" s="254"/>
      <c r="K1359" s="254"/>
      <c r="L1359" s="254"/>
      <c r="M1359" s="242"/>
      <c r="N1359" s="242"/>
      <c r="O1359" s="242"/>
      <c r="P1359" s="254"/>
      <c r="Q1359" s="254"/>
      <c r="R1359" s="254"/>
      <c r="S1359" s="254"/>
      <c r="T1359" s="254"/>
      <c r="U1359" s="254"/>
      <c r="V1359" s="300">
        <f>J1358+V1358</f>
        <v>39.100000590085983</v>
      </c>
      <c r="W1359" s="300"/>
      <c r="X1359" s="300"/>
      <c r="Y1359" s="306">
        <f>Y1358+J1358*S1359</f>
        <v>289.40320437006949</v>
      </c>
      <c r="Z1359" s="306"/>
      <c r="AA1359" s="306"/>
      <c r="AB1359" s="306"/>
      <c r="AC1359" s="297"/>
      <c r="AD1359" s="297"/>
      <c r="AE1359" s="297"/>
      <c r="AF1359" s="298">
        <f>ROUND(IF(G1358="粘性土",MIN((1+V1359/(2*杭先端径))*(Y1359+2*M1358),9*M1358),IF(特に短い杭="×",3,MIN(1+V1359/(2*杭先端径),3))*Y1359*AC1358),1)</f>
        <v>868.2</v>
      </c>
      <c r="AG1359" s="298"/>
      <c r="AH1359" s="298"/>
      <c r="AI1359" s="299"/>
      <c r="BW1359" s="106"/>
    </row>
    <row r="1360" spans="1:75" s="40" customFormat="1" ht="15.75" customHeight="1" x14ac:dyDescent="0.15">
      <c r="A1360" s="109" t="str">
        <f>IF(J1360="","×","")</f>
        <v>×</v>
      </c>
      <c r="B1360" s="99"/>
      <c r="D1360" s="253"/>
      <c r="E1360" s="253"/>
      <c r="F1360" s="245"/>
      <c r="G1360" s="245"/>
      <c r="H1360" s="245"/>
      <c r="I1360" s="245"/>
      <c r="J1360" s="254"/>
      <c r="K1360" s="254"/>
      <c r="L1360" s="254"/>
      <c r="M1360" s="242"/>
      <c r="N1360" s="242"/>
      <c r="O1360" s="242"/>
      <c r="P1360" s="254"/>
      <c r="Q1360" s="254"/>
      <c r="R1360" s="254"/>
      <c r="S1360" s="254"/>
      <c r="T1360" s="254"/>
      <c r="U1360" s="254"/>
      <c r="V1360" s="300">
        <f>V1359</f>
        <v>39.100000590085983</v>
      </c>
      <c r="W1360" s="300"/>
      <c r="X1360" s="305"/>
      <c r="Y1360" s="306">
        <f>Y1359</f>
        <v>289.40320437006949</v>
      </c>
      <c r="Z1360" s="306"/>
      <c r="AA1360" s="306"/>
      <c r="AB1360" s="306"/>
      <c r="AC1360" s="297">
        <f>TAN(RADIANS(45+P1360/2))^2</f>
        <v>0.99999999999999978</v>
      </c>
      <c r="AD1360" s="297"/>
      <c r="AE1360" s="297"/>
      <c r="AF1360" s="298">
        <f>ROUND(IF(G1360="粘性土",MIN((1+V1360/(2*杭先端径))*(Y1360+2*M1360),9*M1360),IF(特に短い杭="×",3,MIN(1+V1360/(2*杭先端径),3))*Y1360*AC1360),1)</f>
        <v>868.2</v>
      </c>
      <c r="AG1360" s="298"/>
      <c r="AH1360" s="298"/>
      <c r="AI1360" s="299"/>
      <c r="BW1360" s="106"/>
    </row>
    <row r="1361" spans="1:76" s="40" customFormat="1" ht="15.75" customHeight="1" x14ac:dyDescent="0.15">
      <c r="A1361" s="109" t="str">
        <f>A1360</f>
        <v>×</v>
      </c>
      <c r="B1361" s="99"/>
      <c r="D1361" s="253"/>
      <c r="E1361" s="253"/>
      <c r="F1361" s="245"/>
      <c r="G1361" s="245"/>
      <c r="H1361" s="245"/>
      <c r="I1361" s="245"/>
      <c r="J1361" s="254"/>
      <c r="K1361" s="254"/>
      <c r="L1361" s="254"/>
      <c r="M1361" s="242"/>
      <c r="N1361" s="242"/>
      <c r="O1361" s="242"/>
      <c r="P1361" s="254"/>
      <c r="Q1361" s="254"/>
      <c r="R1361" s="254"/>
      <c r="S1361" s="254"/>
      <c r="T1361" s="254"/>
      <c r="U1361" s="254"/>
      <c r="V1361" s="300">
        <f>J1360+V1360</f>
        <v>39.100000590085983</v>
      </c>
      <c r="W1361" s="300"/>
      <c r="X1361" s="300"/>
      <c r="Y1361" s="306">
        <f>Y1360+J1360*S1361</f>
        <v>289.40320437006949</v>
      </c>
      <c r="Z1361" s="306"/>
      <c r="AA1361" s="306"/>
      <c r="AB1361" s="306"/>
      <c r="AC1361" s="297"/>
      <c r="AD1361" s="297"/>
      <c r="AE1361" s="297"/>
      <c r="AF1361" s="298">
        <f>ROUND(IF(G1360="粘性土",MIN((1+V1361/(2*杭先端径))*(Y1361+2*M1360),9*M1360),IF(特に短い杭="×",3,MIN(1+V1361/(2*杭先端径),3))*Y1361*AC1360),1)</f>
        <v>868.2</v>
      </c>
      <c r="AG1361" s="298"/>
      <c r="AH1361" s="298"/>
      <c r="AI1361" s="299"/>
      <c r="BW1361" s="106"/>
    </row>
    <row r="1362" spans="1:76" s="40" customFormat="1" ht="15.75" customHeight="1" x14ac:dyDescent="0.15">
      <c r="A1362" s="109" t="str">
        <f>IF(J1362="","×","")</f>
        <v>×</v>
      </c>
      <c r="B1362" s="99"/>
      <c r="D1362" s="253"/>
      <c r="E1362" s="253"/>
      <c r="F1362" s="245"/>
      <c r="G1362" s="245"/>
      <c r="H1362" s="245"/>
      <c r="I1362" s="245"/>
      <c r="J1362" s="254"/>
      <c r="K1362" s="254"/>
      <c r="L1362" s="254"/>
      <c r="M1362" s="242"/>
      <c r="N1362" s="242"/>
      <c r="O1362" s="242"/>
      <c r="P1362" s="254"/>
      <c r="Q1362" s="254"/>
      <c r="R1362" s="254"/>
      <c r="S1362" s="254"/>
      <c r="T1362" s="254"/>
      <c r="U1362" s="254"/>
      <c r="V1362" s="300">
        <f>V1361</f>
        <v>39.100000590085983</v>
      </c>
      <c r="W1362" s="300"/>
      <c r="X1362" s="305"/>
      <c r="Y1362" s="306">
        <f>Y1361</f>
        <v>289.40320437006949</v>
      </c>
      <c r="Z1362" s="306"/>
      <c r="AA1362" s="306"/>
      <c r="AB1362" s="306"/>
      <c r="AC1362" s="297">
        <f>TAN(RADIANS(45+P1362/2))^2</f>
        <v>0.99999999999999978</v>
      </c>
      <c r="AD1362" s="297"/>
      <c r="AE1362" s="297"/>
      <c r="AF1362" s="298">
        <f>ROUND(IF(G1362="粘性土",MIN((1+V1362/(2*杭先端径))*(Y1362+2*M1362),9*M1362),IF(特に短い杭="×",3,MIN(1+V1362/(2*杭先端径),3))*Y1362*AC1362),1)</f>
        <v>868.2</v>
      </c>
      <c r="AG1362" s="298"/>
      <c r="AH1362" s="298"/>
      <c r="AI1362" s="299"/>
      <c r="BW1362" s="106"/>
    </row>
    <row r="1363" spans="1:76" s="40" customFormat="1" ht="15.75" customHeight="1" x14ac:dyDescent="0.15">
      <c r="A1363" s="109" t="str">
        <f>A1362</f>
        <v>×</v>
      </c>
      <c r="B1363" s="99"/>
      <c r="D1363" s="259"/>
      <c r="E1363" s="259"/>
      <c r="F1363" s="246"/>
      <c r="G1363" s="246"/>
      <c r="H1363" s="246"/>
      <c r="I1363" s="246"/>
      <c r="J1363" s="260"/>
      <c r="K1363" s="260"/>
      <c r="L1363" s="260"/>
      <c r="M1363" s="243"/>
      <c r="N1363" s="243"/>
      <c r="O1363" s="243"/>
      <c r="P1363" s="260"/>
      <c r="Q1363" s="260"/>
      <c r="R1363" s="260"/>
      <c r="S1363" s="260"/>
      <c r="T1363" s="260"/>
      <c r="U1363" s="260"/>
      <c r="V1363" s="316">
        <f>J1362+V1362</f>
        <v>39.100000590085983</v>
      </c>
      <c r="W1363" s="316"/>
      <c r="X1363" s="316"/>
      <c r="Y1363" s="319">
        <f>Y1362+J1362*S1363</f>
        <v>289.40320437006949</v>
      </c>
      <c r="Z1363" s="319"/>
      <c r="AA1363" s="319"/>
      <c r="AB1363" s="319"/>
      <c r="AC1363" s="286"/>
      <c r="AD1363" s="286"/>
      <c r="AE1363" s="286"/>
      <c r="AF1363" s="317">
        <f>ROUND(IF(G1362="粘性土",MIN((1+V1363/(2*杭先端径))*(Y1363+2*M1362),9*M1362),IF(特に短い杭="×",3,MIN(1+V1363/(2*杭先端径),3))*Y1363*AC1362),1)</f>
        <v>868.2</v>
      </c>
      <c r="AG1363" s="317"/>
      <c r="AH1363" s="317"/>
      <c r="AI1363" s="318"/>
      <c r="BW1363" s="106"/>
    </row>
    <row r="1364" spans="1:76" s="40" customFormat="1" ht="15.75" customHeight="1" x14ac:dyDescent="0.15">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x14ac:dyDescent="0.15">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x14ac:dyDescent="0.15">
      <c r="B1366" s="106"/>
      <c r="E1366" s="25" t="s">
        <v>322</v>
      </c>
      <c r="BX1366" s="106"/>
    </row>
    <row r="1367" spans="1:76" s="40" customFormat="1" ht="15.75" customHeight="1" x14ac:dyDescent="0.15">
      <c r="B1367" s="106"/>
      <c r="F1367" s="40" t="s">
        <v>323</v>
      </c>
      <c r="BX1367" s="106"/>
    </row>
    <row r="1368" spans="1:76" s="40" customFormat="1" ht="15.75" customHeight="1" x14ac:dyDescent="0.15">
      <c r="B1368" s="106"/>
      <c r="L1368" s="106"/>
    </row>
    <row r="1369" spans="1:76" s="40" customFormat="1" ht="15.75" customHeight="1" x14ac:dyDescent="0.15">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x14ac:dyDescent="0.15">
      <c r="B1370" s="106"/>
      <c r="C1370" s="602" t="s">
        <v>8</v>
      </c>
      <c r="D1370" s="603"/>
      <c r="E1370" s="603" t="s">
        <v>332</v>
      </c>
      <c r="F1370" s="603"/>
      <c r="G1370" s="603"/>
      <c r="H1370" s="604" t="s">
        <v>181</v>
      </c>
      <c r="I1370" s="604"/>
      <c r="J1370" s="604"/>
      <c r="K1370" s="603" t="s">
        <v>488</v>
      </c>
      <c r="L1370" s="603"/>
      <c r="M1370" s="603"/>
      <c r="N1370" s="606"/>
      <c r="O1370" s="529" t="s">
        <v>274</v>
      </c>
      <c r="P1370" s="302"/>
      <c r="Q1370" s="302"/>
      <c r="R1370" s="302"/>
      <c r="S1370" s="302"/>
      <c r="T1370" s="302"/>
      <c r="U1370" s="302" t="s">
        <v>482</v>
      </c>
      <c r="V1370" s="302"/>
      <c r="W1370" s="398"/>
      <c r="X1370" s="363" t="s">
        <v>528</v>
      </c>
      <c r="Y1370" s="302"/>
      <c r="Z1370" s="302"/>
      <c r="AA1370" s="302"/>
      <c r="AB1370" s="302"/>
      <c r="AC1370" s="302"/>
      <c r="AD1370" s="302"/>
      <c r="AE1370" s="302"/>
      <c r="AF1370" s="302"/>
      <c r="AG1370" s="302"/>
      <c r="AH1370" s="302"/>
      <c r="AI1370" s="440"/>
      <c r="BX1370" s="106"/>
    </row>
    <row r="1371" spans="1:76" s="40" customFormat="1" ht="15.75" customHeight="1" x14ac:dyDescent="0.15">
      <c r="B1371" s="106"/>
      <c r="C1371" s="532"/>
      <c r="D1371" s="533"/>
      <c r="E1371" s="533"/>
      <c r="F1371" s="533"/>
      <c r="G1371" s="533"/>
      <c r="H1371" s="605"/>
      <c r="I1371" s="605"/>
      <c r="J1371" s="605"/>
      <c r="K1371" s="533"/>
      <c r="L1371" s="533"/>
      <c r="M1371" s="533"/>
      <c r="N1371" s="538"/>
      <c r="O1371" s="612" t="s">
        <v>471</v>
      </c>
      <c r="P1371" s="319"/>
      <c r="Q1371" s="319" t="s">
        <v>472</v>
      </c>
      <c r="R1371" s="319"/>
      <c r="S1371" s="319" t="s">
        <v>473</v>
      </c>
      <c r="T1371" s="319"/>
      <c r="U1371" s="333"/>
      <c r="V1371" s="333"/>
      <c r="W1371" s="402"/>
      <c r="X1371" s="616" t="s">
        <v>471</v>
      </c>
      <c r="Y1371" s="319"/>
      <c r="Z1371" s="319"/>
      <c r="AA1371" s="319"/>
      <c r="AB1371" s="319" t="s">
        <v>472</v>
      </c>
      <c r="AC1371" s="319"/>
      <c r="AD1371" s="319"/>
      <c r="AE1371" s="319"/>
      <c r="AF1371" s="319" t="s">
        <v>473</v>
      </c>
      <c r="AG1371" s="319"/>
      <c r="AH1371" s="319"/>
      <c r="AI1371" s="593"/>
      <c r="BX1371" s="106"/>
    </row>
    <row r="1372" spans="1:76" s="40" customFormat="1" ht="15.75" customHeight="1" x14ac:dyDescent="0.15">
      <c r="A1372" s="83" t="str">
        <f>IF(H1372="","×","")</f>
        <v/>
      </c>
      <c r="B1372" s="99"/>
      <c r="C1372" s="363">
        <f>IF(D1334="","",D1334)</f>
        <v>2</v>
      </c>
      <c r="D1372" s="302"/>
      <c r="E1372" s="302" t="str">
        <f>IF(G1334="","",G1334)</f>
        <v>砂質土</v>
      </c>
      <c r="F1372" s="302"/>
      <c r="G1372" s="302"/>
      <c r="H1372" s="301">
        <f>IF(J1334="","",J1334)</f>
        <v>0.33000001311302185</v>
      </c>
      <c r="I1372" s="301"/>
      <c r="J1372" s="301"/>
      <c r="K1372" s="397">
        <f t="shared" ref="K1372:K1401" si="154">AF1334*AD$1402</f>
        <v>452.09999999999997</v>
      </c>
      <c r="L1372" s="397"/>
      <c r="M1372" s="397"/>
      <c r="N1372" s="607"/>
      <c r="O1372" s="441">
        <f>IF(E1372="","",IF(E1372="粘性土",1,CHOOSE(AJ$1266,X$1261,X$1262,X$1263)))</f>
        <v>1</v>
      </c>
      <c r="P1372" s="397"/>
      <c r="Q1372" s="397">
        <f>IF(E1372="","",IF(E1372="粘性土",1,CHOOSE(AJ$1266,AB$1261,AB$1262,AB$1263)))</f>
        <v>0.5</v>
      </c>
      <c r="R1372" s="397"/>
      <c r="S1372" s="397">
        <f>IF(E1372="","",IF(E1372="粘性土",1,CHOOSE(AJ$1266,AF$1261,AF$1262,AF$1263)))</f>
        <v>0.4</v>
      </c>
      <c r="T1372" s="397"/>
      <c r="U1372" s="466">
        <f>IF(E1372="","",IF(E1372="粘性土",1,AJ$1279))</f>
        <v>0.83899999999999997</v>
      </c>
      <c r="V1372" s="466"/>
      <c r="W1372" s="613"/>
      <c r="X1372" s="614">
        <f>IF(E1372="","",ROUND(K1372*O1372*U1372,1))</f>
        <v>379.3</v>
      </c>
      <c r="Y1372" s="615"/>
      <c r="Z1372" s="615"/>
      <c r="AA1372" s="615"/>
      <c r="AB1372" s="614">
        <f>IF(E1372="","",ROUND(K1372*Q1372*U1372,1))</f>
        <v>189.7</v>
      </c>
      <c r="AC1372" s="615"/>
      <c r="AD1372" s="615"/>
      <c r="AE1372" s="615"/>
      <c r="AF1372" s="614">
        <f>IF(E1372="","",ROUND(K1372*S1372*U1372,1))</f>
        <v>151.69999999999999</v>
      </c>
      <c r="AG1372" s="615"/>
      <c r="AH1372" s="615"/>
      <c r="AI1372" s="617"/>
      <c r="BX1372" s="106"/>
    </row>
    <row r="1373" spans="1:76" s="40" customFormat="1" ht="15.75" customHeight="1" x14ac:dyDescent="0.15">
      <c r="A1373" s="83" t="str">
        <f>A1372</f>
        <v/>
      </c>
      <c r="B1373" s="99"/>
      <c r="C1373" s="328"/>
      <c r="D1373" s="329"/>
      <c r="E1373" s="329"/>
      <c r="F1373" s="329"/>
      <c r="G1373" s="329"/>
      <c r="H1373" s="306"/>
      <c r="I1373" s="306"/>
      <c r="J1373" s="306"/>
      <c r="K1373" s="327">
        <f t="shared" si="154"/>
        <v>490.65000000000003</v>
      </c>
      <c r="L1373" s="327"/>
      <c r="M1373" s="327"/>
      <c r="N1373" s="542"/>
      <c r="O1373" s="326">
        <f>O1372</f>
        <v>1</v>
      </c>
      <c r="P1373" s="327"/>
      <c r="Q1373" s="327">
        <f>Q1372</f>
        <v>0.5</v>
      </c>
      <c r="R1373" s="327"/>
      <c r="S1373" s="327">
        <f>S1372</f>
        <v>0.4</v>
      </c>
      <c r="T1373" s="327"/>
      <c r="U1373" s="466">
        <f t="shared" ref="U1373" si="155">U1372</f>
        <v>0.83899999999999997</v>
      </c>
      <c r="V1373" s="466"/>
      <c r="W1373" s="613"/>
      <c r="X1373" s="609">
        <f>IF(E1372="","",ROUND(K1373*O1373*U1373,1))</f>
        <v>411.7</v>
      </c>
      <c r="Y1373" s="610"/>
      <c r="Z1373" s="610"/>
      <c r="AA1373" s="610"/>
      <c r="AB1373" s="609">
        <f>IF(E1372="","",ROUND(K1373*Q1373*U1373,1))</f>
        <v>205.8</v>
      </c>
      <c r="AC1373" s="610"/>
      <c r="AD1373" s="610"/>
      <c r="AE1373" s="610"/>
      <c r="AF1373" s="609">
        <f>IF(E1372="","",ROUND(K1373*S1373*U1373,1))</f>
        <v>164.7</v>
      </c>
      <c r="AG1373" s="610"/>
      <c r="AH1373" s="610"/>
      <c r="AI1373" s="611"/>
      <c r="BX1373" s="106"/>
    </row>
    <row r="1374" spans="1:76" s="40" customFormat="1" ht="15.75" customHeight="1" x14ac:dyDescent="0.15">
      <c r="A1374" s="83" t="str">
        <f>IF(H1374="","×","")</f>
        <v/>
      </c>
      <c r="B1374" s="99"/>
      <c r="C1374" s="328">
        <f>IF(D1336="","",D1336)</f>
        <v>3</v>
      </c>
      <c r="D1374" s="329"/>
      <c r="E1374" s="329" t="str">
        <f>IF(G1336="","",G1336)</f>
        <v>粘性土</v>
      </c>
      <c r="F1374" s="329"/>
      <c r="G1374" s="329"/>
      <c r="H1374" s="306">
        <f>IF(J1336="","",J1336)</f>
        <v>1.5</v>
      </c>
      <c r="I1374" s="306"/>
      <c r="J1374" s="306"/>
      <c r="K1374" s="327">
        <f t="shared" si="154"/>
        <v>194.39999999999998</v>
      </c>
      <c r="L1374" s="327"/>
      <c r="M1374" s="327"/>
      <c r="N1374" s="542"/>
      <c r="O1374" s="326">
        <f>IF(E1374="","",IF(E1374="粘性土",1,CHOOSE(AJ$1266,X$1261,X$1262,X$1263)))</f>
        <v>1</v>
      </c>
      <c r="P1374" s="327"/>
      <c r="Q1374" s="327">
        <f>IF(E1374="","",IF(E1374="粘性土",1,CHOOSE(AJ$1266,AB$1261,AB$1262,AB$1263)))</f>
        <v>1</v>
      </c>
      <c r="R1374" s="327"/>
      <c r="S1374" s="327">
        <f>IF(E1374="","",IF(E1374="粘性土",1,CHOOSE(AJ$1266,AF$1261,AF$1262,AF$1263)))</f>
        <v>1</v>
      </c>
      <c r="T1374" s="327"/>
      <c r="U1374" s="466">
        <f>IF(E1374="","",IF(E1374="粘性土",1,AJ$1279))</f>
        <v>1</v>
      </c>
      <c r="V1374" s="466"/>
      <c r="W1374" s="613"/>
      <c r="X1374" s="609">
        <f>IF(E1374="","",ROUND(K1374*O1374*U1374,1))</f>
        <v>194.4</v>
      </c>
      <c r="Y1374" s="610"/>
      <c r="Z1374" s="610"/>
      <c r="AA1374" s="610"/>
      <c r="AB1374" s="609">
        <f>IF(E1374="","",ROUND(K1374*Q1374*U1374,1))</f>
        <v>194.4</v>
      </c>
      <c r="AC1374" s="610"/>
      <c r="AD1374" s="610"/>
      <c r="AE1374" s="610"/>
      <c r="AF1374" s="609">
        <f>IF(E1374="","",ROUND(K1374*S1374*U1374,1))</f>
        <v>194.4</v>
      </c>
      <c r="AG1374" s="610"/>
      <c r="AH1374" s="610"/>
      <c r="AI1374" s="611"/>
      <c r="BX1374" s="106"/>
    </row>
    <row r="1375" spans="1:76" s="40" customFormat="1" ht="15.75" customHeight="1" x14ac:dyDescent="0.15">
      <c r="A1375" s="83" t="str">
        <f>A1374</f>
        <v/>
      </c>
      <c r="B1375" s="99"/>
      <c r="C1375" s="328"/>
      <c r="D1375" s="329"/>
      <c r="E1375" s="329"/>
      <c r="F1375" s="329"/>
      <c r="G1375" s="329"/>
      <c r="H1375" s="306"/>
      <c r="I1375" s="306"/>
      <c r="J1375" s="306"/>
      <c r="K1375" s="327">
        <f t="shared" si="154"/>
        <v>194.39999999999998</v>
      </c>
      <c r="L1375" s="327"/>
      <c r="M1375" s="327"/>
      <c r="N1375" s="542"/>
      <c r="O1375" s="326">
        <f>O1374</f>
        <v>1</v>
      </c>
      <c r="P1375" s="327"/>
      <c r="Q1375" s="327">
        <f>Q1374</f>
        <v>1</v>
      </c>
      <c r="R1375" s="327"/>
      <c r="S1375" s="327">
        <f>S1374</f>
        <v>1</v>
      </c>
      <c r="T1375" s="327"/>
      <c r="U1375" s="466">
        <f t="shared" ref="U1375" si="156">U1374</f>
        <v>1</v>
      </c>
      <c r="V1375" s="466"/>
      <c r="W1375" s="613"/>
      <c r="X1375" s="609">
        <f>IF(E1374="","",ROUND(K1375*O1375*U1375,1))</f>
        <v>194.4</v>
      </c>
      <c r="Y1375" s="610"/>
      <c r="Z1375" s="610"/>
      <c r="AA1375" s="610"/>
      <c r="AB1375" s="609">
        <f>IF(E1374="","",ROUND(K1375*Q1375*U1375,1))</f>
        <v>194.4</v>
      </c>
      <c r="AC1375" s="610"/>
      <c r="AD1375" s="610"/>
      <c r="AE1375" s="610"/>
      <c r="AF1375" s="609">
        <f>IF(E1374="","",ROUND(K1375*S1375*U1375,1))</f>
        <v>194.4</v>
      </c>
      <c r="AG1375" s="610"/>
      <c r="AH1375" s="610"/>
      <c r="AI1375" s="611"/>
      <c r="BX1375" s="106"/>
    </row>
    <row r="1376" spans="1:76" s="40" customFormat="1" ht="15.75" customHeight="1" x14ac:dyDescent="0.15">
      <c r="A1376" s="83" t="str">
        <f>IF(H1376="","×","")</f>
        <v/>
      </c>
      <c r="B1376" s="99"/>
      <c r="C1376" s="328">
        <f>IF(D1338="","",D1338)</f>
        <v>4</v>
      </c>
      <c r="D1376" s="329"/>
      <c r="E1376" s="329" t="str">
        <f>IF(G1338="","",G1338)</f>
        <v>粘性土</v>
      </c>
      <c r="F1376" s="329"/>
      <c r="G1376" s="329"/>
      <c r="H1376" s="306">
        <f>IF(J1338="","",J1338)</f>
        <v>6.5500001907348633</v>
      </c>
      <c r="I1376" s="306"/>
      <c r="J1376" s="306"/>
      <c r="K1376" s="327">
        <f t="shared" si="154"/>
        <v>437.40000000000003</v>
      </c>
      <c r="L1376" s="327"/>
      <c r="M1376" s="327"/>
      <c r="N1376" s="542"/>
      <c r="O1376" s="326">
        <f>IF(E1376="","",IF(E1376="粘性土",1,CHOOSE(AJ$1266,X$1261,X$1262,X$1263)))</f>
        <v>1</v>
      </c>
      <c r="P1376" s="327"/>
      <c r="Q1376" s="327">
        <f>IF(E1376="","",IF(E1376="粘性土",1,CHOOSE(AJ$1266,AB$1261,AB$1262,AB$1263)))</f>
        <v>1</v>
      </c>
      <c r="R1376" s="327"/>
      <c r="S1376" s="327">
        <f>IF(E1376="","",IF(E1376="粘性土",1,CHOOSE(AJ$1266,AF$1261,AF$1262,AF$1263)))</f>
        <v>1</v>
      </c>
      <c r="T1376" s="327"/>
      <c r="U1376" s="466">
        <f>IF(E1376="","",IF(E1376="粘性土",1,AJ$1279))</f>
        <v>1</v>
      </c>
      <c r="V1376" s="466"/>
      <c r="W1376" s="613"/>
      <c r="X1376" s="609">
        <f>IF(E1376="","",ROUND(K1376*O1376*U1376,1))</f>
        <v>437.4</v>
      </c>
      <c r="Y1376" s="610"/>
      <c r="Z1376" s="610"/>
      <c r="AA1376" s="610"/>
      <c r="AB1376" s="609">
        <f>IF(E1376="","",ROUND(K1376*Q1376*U1376,1))</f>
        <v>437.4</v>
      </c>
      <c r="AC1376" s="610"/>
      <c r="AD1376" s="610"/>
      <c r="AE1376" s="610"/>
      <c r="AF1376" s="609">
        <f>IF(E1376="","",ROUND(K1376*S1376*U1376,1))</f>
        <v>437.4</v>
      </c>
      <c r="AG1376" s="610"/>
      <c r="AH1376" s="610"/>
      <c r="AI1376" s="611"/>
      <c r="BX1376" s="106"/>
    </row>
    <row r="1377" spans="1:76" s="40" customFormat="1" ht="15.75" customHeight="1" x14ac:dyDescent="0.15">
      <c r="A1377" s="83" t="str">
        <f>A1376</f>
        <v/>
      </c>
      <c r="B1377" s="99"/>
      <c r="C1377" s="328"/>
      <c r="D1377" s="329"/>
      <c r="E1377" s="329"/>
      <c r="F1377" s="329"/>
      <c r="G1377" s="329"/>
      <c r="H1377" s="306"/>
      <c r="I1377" s="306"/>
      <c r="J1377" s="306"/>
      <c r="K1377" s="327">
        <f t="shared" si="154"/>
        <v>437.40000000000003</v>
      </c>
      <c r="L1377" s="327"/>
      <c r="M1377" s="327"/>
      <c r="N1377" s="542"/>
      <c r="O1377" s="326">
        <f>O1376</f>
        <v>1</v>
      </c>
      <c r="P1377" s="327"/>
      <c r="Q1377" s="327">
        <f>Q1376</f>
        <v>1</v>
      </c>
      <c r="R1377" s="327"/>
      <c r="S1377" s="327">
        <f>S1376</f>
        <v>1</v>
      </c>
      <c r="T1377" s="327"/>
      <c r="U1377" s="466">
        <f t="shared" ref="U1377" si="157">U1376</f>
        <v>1</v>
      </c>
      <c r="V1377" s="466"/>
      <c r="W1377" s="613"/>
      <c r="X1377" s="609">
        <f>IF(E1376="","",ROUND(K1377*O1377*U1377,1))</f>
        <v>437.4</v>
      </c>
      <c r="Y1377" s="610"/>
      <c r="Z1377" s="610"/>
      <c r="AA1377" s="610"/>
      <c r="AB1377" s="609">
        <f>IF(E1376="","",ROUND(K1377*Q1377*U1377,1))</f>
        <v>437.4</v>
      </c>
      <c r="AC1377" s="610"/>
      <c r="AD1377" s="610"/>
      <c r="AE1377" s="610"/>
      <c r="AF1377" s="609">
        <f>IF(E1376="","",ROUND(K1377*S1377*U1377,1))</f>
        <v>437.4</v>
      </c>
      <c r="AG1377" s="610"/>
      <c r="AH1377" s="610"/>
      <c r="AI1377" s="611"/>
      <c r="BX1377" s="106"/>
    </row>
    <row r="1378" spans="1:76" s="40" customFormat="1" ht="15.75" customHeight="1" x14ac:dyDescent="0.15">
      <c r="A1378" s="83" t="str">
        <f>IF(H1378="","×","")</f>
        <v/>
      </c>
      <c r="B1378" s="99"/>
      <c r="C1378" s="328">
        <f>IF(D1340="","",D1340)</f>
        <v>5</v>
      </c>
      <c r="D1378" s="329"/>
      <c r="E1378" s="329" t="str">
        <f>IF(G1340="","",G1340)</f>
        <v>粘性土</v>
      </c>
      <c r="F1378" s="329"/>
      <c r="G1378" s="329"/>
      <c r="H1378" s="306">
        <f>IF(J1340="","",J1340)</f>
        <v>3.4500000476837158</v>
      </c>
      <c r="I1378" s="306"/>
      <c r="J1378" s="306"/>
      <c r="K1378" s="327">
        <f t="shared" si="154"/>
        <v>716.84999999999991</v>
      </c>
      <c r="L1378" s="327"/>
      <c r="M1378" s="327"/>
      <c r="N1378" s="542"/>
      <c r="O1378" s="326">
        <f>IF(E1378="","",IF(E1378="粘性土",1,CHOOSE(AJ$1266,X$1261,X$1262,X$1263)))</f>
        <v>1</v>
      </c>
      <c r="P1378" s="327"/>
      <c r="Q1378" s="327">
        <f>IF(E1378="","",IF(E1378="粘性土",1,CHOOSE(AJ$1266,AB$1261,AB$1262,AB$1263)))</f>
        <v>1</v>
      </c>
      <c r="R1378" s="327"/>
      <c r="S1378" s="327">
        <f>IF(E1378="","",IF(E1378="粘性土",1,CHOOSE(AJ$1266,AF$1261,AF$1262,AF$1263)))</f>
        <v>1</v>
      </c>
      <c r="T1378" s="327"/>
      <c r="U1378" s="466">
        <f>IF(E1378="","",IF(E1378="粘性土",1,AJ$1279))</f>
        <v>1</v>
      </c>
      <c r="V1378" s="466"/>
      <c r="W1378" s="613"/>
      <c r="X1378" s="609">
        <f>IF(E1378="","",ROUND(K1378*O1378*U1378,1))</f>
        <v>716.9</v>
      </c>
      <c r="Y1378" s="610"/>
      <c r="Z1378" s="610"/>
      <c r="AA1378" s="610"/>
      <c r="AB1378" s="609">
        <f>IF(E1378="","",ROUND(K1378*Q1378*U1378,1))</f>
        <v>716.9</v>
      </c>
      <c r="AC1378" s="610"/>
      <c r="AD1378" s="610"/>
      <c r="AE1378" s="610"/>
      <c r="AF1378" s="609">
        <f>IF(E1378="","",ROUND(K1378*S1378*U1378,1))</f>
        <v>716.9</v>
      </c>
      <c r="AG1378" s="610"/>
      <c r="AH1378" s="610"/>
      <c r="AI1378" s="611"/>
      <c r="BX1378" s="106"/>
    </row>
    <row r="1379" spans="1:76" s="40" customFormat="1" ht="15.75" customHeight="1" x14ac:dyDescent="0.15">
      <c r="A1379" s="83" t="str">
        <f>A1378</f>
        <v/>
      </c>
      <c r="B1379" s="99"/>
      <c r="C1379" s="328"/>
      <c r="D1379" s="329"/>
      <c r="E1379" s="329"/>
      <c r="F1379" s="329"/>
      <c r="G1379" s="329"/>
      <c r="H1379" s="306"/>
      <c r="I1379" s="306"/>
      <c r="J1379" s="306"/>
      <c r="K1379" s="327">
        <f t="shared" si="154"/>
        <v>716.84999999999991</v>
      </c>
      <c r="L1379" s="327"/>
      <c r="M1379" s="327"/>
      <c r="N1379" s="542"/>
      <c r="O1379" s="326">
        <f>O1378</f>
        <v>1</v>
      </c>
      <c r="P1379" s="327"/>
      <c r="Q1379" s="327">
        <f>Q1378</f>
        <v>1</v>
      </c>
      <c r="R1379" s="327"/>
      <c r="S1379" s="327">
        <f>S1378</f>
        <v>1</v>
      </c>
      <c r="T1379" s="327"/>
      <c r="U1379" s="466">
        <f t="shared" ref="U1379" si="158">U1378</f>
        <v>1</v>
      </c>
      <c r="V1379" s="466"/>
      <c r="W1379" s="613"/>
      <c r="X1379" s="609">
        <f>IF(E1378="","",ROUND(K1379*O1379*U1379,1))</f>
        <v>716.9</v>
      </c>
      <c r="Y1379" s="610"/>
      <c r="Z1379" s="610"/>
      <c r="AA1379" s="610"/>
      <c r="AB1379" s="609">
        <f>IF(E1378="","",ROUND(K1379*Q1379*U1379,1))</f>
        <v>716.9</v>
      </c>
      <c r="AC1379" s="610"/>
      <c r="AD1379" s="610"/>
      <c r="AE1379" s="610"/>
      <c r="AF1379" s="609">
        <f>IF(E1378="","",ROUND(K1379*S1379*U1379,1))</f>
        <v>716.9</v>
      </c>
      <c r="AG1379" s="610"/>
      <c r="AH1379" s="610"/>
      <c r="AI1379" s="611"/>
      <c r="BX1379" s="106"/>
    </row>
    <row r="1380" spans="1:76" s="40" customFormat="1" ht="15.75" customHeight="1" x14ac:dyDescent="0.15">
      <c r="A1380" s="83" t="str">
        <f>IF(H1380="","×","")</f>
        <v/>
      </c>
      <c r="B1380" s="99"/>
      <c r="C1380" s="328">
        <f>IF(D1342="","",D1342)</f>
        <v>6</v>
      </c>
      <c r="D1380" s="329"/>
      <c r="E1380" s="329" t="str">
        <f>IF(G1342="","",G1342)</f>
        <v>粘性土</v>
      </c>
      <c r="F1380" s="329"/>
      <c r="G1380" s="329"/>
      <c r="H1380" s="306">
        <f>IF(J1342="","",J1342)</f>
        <v>2.3499999046325684</v>
      </c>
      <c r="I1380" s="306"/>
      <c r="J1380" s="306"/>
      <c r="K1380" s="327">
        <f t="shared" si="154"/>
        <v>1165.0500000000002</v>
      </c>
      <c r="L1380" s="327"/>
      <c r="M1380" s="327"/>
      <c r="N1380" s="542"/>
      <c r="O1380" s="326">
        <f>IF(E1380="","",IF(E1380="粘性土",1,CHOOSE(AJ$1266,X$1261,X$1262,X$1263)))</f>
        <v>1</v>
      </c>
      <c r="P1380" s="327"/>
      <c r="Q1380" s="327">
        <f>IF(E1380="","",IF(E1380="粘性土",1,CHOOSE(AJ$1266,AB$1261,AB$1262,AB$1263)))</f>
        <v>1</v>
      </c>
      <c r="R1380" s="327"/>
      <c r="S1380" s="327">
        <f>IF(E1380="","",IF(E1380="粘性土",1,CHOOSE(AJ$1266,AF$1261,AF$1262,AF$1263)))</f>
        <v>1</v>
      </c>
      <c r="T1380" s="327"/>
      <c r="U1380" s="466">
        <f>IF(E1380="","",IF(E1380="粘性土",1,AJ$1279))</f>
        <v>1</v>
      </c>
      <c r="V1380" s="466"/>
      <c r="W1380" s="613"/>
      <c r="X1380" s="609">
        <f>IF(E1380="","",ROUND(K1380*O1380*U1380,1))</f>
        <v>1165.0999999999999</v>
      </c>
      <c r="Y1380" s="610"/>
      <c r="Z1380" s="610"/>
      <c r="AA1380" s="610"/>
      <c r="AB1380" s="609">
        <f>IF(E1380="","",ROUND(K1380*Q1380*U1380,1))</f>
        <v>1165.0999999999999</v>
      </c>
      <c r="AC1380" s="610"/>
      <c r="AD1380" s="610"/>
      <c r="AE1380" s="610"/>
      <c r="AF1380" s="609">
        <f>IF(E1380="","",ROUND(K1380*S1380*U1380,1))</f>
        <v>1165.0999999999999</v>
      </c>
      <c r="AG1380" s="610"/>
      <c r="AH1380" s="610"/>
      <c r="AI1380" s="611"/>
      <c r="BX1380" s="106"/>
    </row>
    <row r="1381" spans="1:76" s="40" customFormat="1" ht="15.75" customHeight="1" x14ac:dyDescent="0.15">
      <c r="A1381" s="83" t="str">
        <f>A1380</f>
        <v/>
      </c>
      <c r="B1381" s="99"/>
      <c r="C1381" s="328"/>
      <c r="D1381" s="329"/>
      <c r="E1381" s="329"/>
      <c r="F1381" s="329"/>
      <c r="G1381" s="329"/>
      <c r="H1381" s="306"/>
      <c r="I1381" s="306"/>
      <c r="J1381" s="306"/>
      <c r="K1381" s="327">
        <f t="shared" si="154"/>
        <v>1165.0500000000002</v>
      </c>
      <c r="L1381" s="327"/>
      <c r="M1381" s="327"/>
      <c r="N1381" s="542"/>
      <c r="O1381" s="326">
        <f>O1380</f>
        <v>1</v>
      </c>
      <c r="P1381" s="327"/>
      <c r="Q1381" s="327">
        <f>Q1380</f>
        <v>1</v>
      </c>
      <c r="R1381" s="327"/>
      <c r="S1381" s="327">
        <f>S1380</f>
        <v>1</v>
      </c>
      <c r="T1381" s="327"/>
      <c r="U1381" s="466">
        <f t="shared" ref="U1381" si="159">U1380</f>
        <v>1</v>
      </c>
      <c r="V1381" s="466"/>
      <c r="W1381" s="613"/>
      <c r="X1381" s="609">
        <f>IF(E1380="","",ROUND(K1381*O1381*U1381,1))</f>
        <v>1165.0999999999999</v>
      </c>
      <c r="Y1381" s="610"/>
      <c r="Z1381" s="610"/>
      <c r="AA1381" s="610"/>
      <c r="AB1381" s="609">
        <f>IF(E1380="","",ROUND(K1381*Q1381*U1381,1))</f>
        <v>1165.0999999999999</v>
      </c>
      <c r="AC1381" s="610"/>
      <c r="AD1381" s="610"/>
      <c r="AE1381" s="610"/>
      <c r="AF1381" s="609">
        <f>IF(E1380="","",ROUND(K1381*S1381*U1381,1))</f>
        <v>1165.0999999999999</v>
      </c>
      <c r="AG1381" s="610"/>
      <c r="AH1381" s="610"/>
      <c r="AI1381" s="611"/>
      <c r="BX1381" s="106"/>
    </row>
    <row r="1382" spans="1:76" s="40" customFormat="1" ht="15.75" customHeight="1" x14ac:dyDescent="0.15">
      <c r="A1382" s="83" t="str">
        <f>IF(H1382="","×","")</f>
        <v/>
      </c>
      <c r="B1382" s="99"/>
      <c r="C1382" s="328">
        <f>IF(D1344="","",D1344)</f>
        <v>7</v>
      </c>
      <c r="D1382" s="329"/>
      <c r="E1382" s="329" t="str">
        <f>IF(G1344="","",G1344)</f>
        <v>砂質土</v>
      </c>
      <c r="F1382" s="329"/>
      <c r="G1382" s="329"/>
      <c r="H1382" s="306">
        <f>IF(J1344="","",J1344)</f>
        <v>8.6000003814697266</v>
      </c>
      <c r="I1382" s="306"/>
      <c r="J1382" s="306"/>
      <c r="K1382" s="327">
        <f t="shared" si="154"/>
        <v>1924.9499999999998</v>
      </c>
      <c r="L1382" s="327"/>
      <c r="M1382" s="327"/>
      <c r="N1382" s="542"/>
      <c r="O1382" s="326">
        <f>IF(E1382="","",IF(E1382="粘性土",1,CHOOSE(AJ$1266,X$1261,X$1262,X$1263)))</f>
        <v>1</v>
      </c>
      <c r="P1382" s="327"/>
      <c r="Q1382" s="327">
        <f>IF(E1382="","",IF(E1382="粘性土",1,CHOOSE(AJ$1266,AB$1261,AB$1262,AB$1263)))</f>
        <v>0.5</v>
      </c>
      <c r="R1382" s="327"/>
      <c r="S1382" s="327">
        <f>IF(E1382="","",IF(E1382="粘性土",1,CHOOSE(AJ$1266,AF$1261,AF$1262,AF$1263)))</f>
        <v>0.4</v>
      </c>
      <c r="T1382" s="327"/>
      <c r="U1382" s="466">
        <f>IF(E1382="","",IF(E1382="粘性土",1,AJ$1279))</f>
        <v>0.83899999999999997</v>
      </c>
      <c r="V1382" s="466"/>
      <c r="W1382" s="613"/>
      <c r="X1382" s="609">
        <f>IF(E1382="","",ROUND(K1382*O1382*U1382,1))</f>
        <v>1615</v>
      </c>
      <c r="Y1382" s="610"/>
      <c r="Z1382" s="610"/>
      <c r="AA1382" s="610"/>
      <c r="AB1382" s="609">
        <f>IF(E1382="","",ROUND(K1382*Q1382*U1382,1))</f>
        <v>807.5</v>
      </c>
      <c r="AC1382" s="610"/>
      <c r="AD1382" s="610"/>
      <c r="AE1382" s="610"/>
      <c r="AF1382" s="609">
        <f>IF(E1382="","",ROUND(K1382*S1382*U1382,1))</f>
        <v>646</v>
      </c>
      <c r="AG1382" s="610"/>
      <c r="AH1382" s="610"/>
      <c r="AI1382" s="611"/>
      <c r="BX1382" s="106"/>
    </row>
    <row r="1383" spans="1:76" s="40" customFormat="1" ht="15.75" customHeight="1" x14ac:dyDescent="0.15">
      <c r="A1383" s="83" t="str">
        <f>A1382</f>
        <v/>
      </c>
      <c r="B1383" s="99"/>
      <c r="C1383" s="328"/>
      <c r="D1383" s="329"/>
      <c r="E1383" s="329"/>
      <c r="F1383" s="329"/>
      <c r="G1383" s="329"/>
      <c r="H1383" s="306"/>
      <c r="I1383" s="306"/>
      <c r="J1383" s="306"/>
      <c r="K1383" s="327">
        <f t="shared" si="154"/>
        <v>3156.8999999999996</v>
      </c>
      <c r="L1383" s="327"/>
      <c r="M1383" s="327"/>
      <c r="N1383" s="542"/>
      <c r="O1383" s="326">
        <f>O1382</f>
        <v>1</v>
      </c>
      <c r="P1383" s="327"/>
      <c r="Q1383" s="327">
        <f>Q1382</f>
        <v>0.5</v>
      </c>
      <c r="R1383" s="327"/>
      <c r="S1383" s="327">
        <f>S1382</f>
        <v>0.4</v>
      </c>
      <c r="T1383" s="327"/>
      <c r="U1383" s="466">
        <f t="shared" ref="U1383:U1401" si="160">U1382</f>
        <v>0.83899999999999997</v>
      </c>
      <c r="V1383" s="466"/>
      <c r="W1383" s="613"/>
      <c r="X1383" s="609">
        <f>IF(E1382="","",ROUND(K1383*O1383*U1383,1))</f>
        <v>2648.6</v>
      </c>
      <c r="Y1383" s="610"/>
      <c r="Z1383" s="610"/>
      <c r="AA1383" s="610"/>
      <c r="AB1383" s="609">
        <f>IF(E1382="","",ROUND(K1383*Q1383*U1383,1))</f>
        <v>1324.3</v>
      </c>
      <c r="AC1383" s="610"/>
      <c r="AD1383" s="610"/>
      <c r="AE1383" s="610"/>
      <c r="AF1383" s="609">
        <f>IF(E1382="","",ROUND(K1383*S1383*U1383,1))</f>
        <v>1059.5</v>
      </c>
      <c r="AG1383" s="610"/>
      <c r="AH1383" s="610"/>
      <c r="AI1383" s="611"/>
      <c r="BX1383" s="106"/>
    </row>
    <row r="1384" spans="1:76" s="40" customFormat="1" ht="15.75" customHeight="1" x14ac:dyDescent="0.15">
      <c r="A1384" s="83" t="str">
        <f>IF(H1384="","×","")</f>
        <v/>
      </c>
      <c r="B1384" s="99"/>
      <c r="C1384" s="328">
        <f>IF(D1346="","",D1346)</f>
        <v>8</v>
      </c>
      <c r="D1384" s="329"/>
      <c r="E1384" s="329" t="str">
        <f>IF(G1346="","",G1346)</f>
        <v>粘性土</v>
      </c>
      <c r="F1384" s="329"/>
      <c r="G1384" s="329"/>
      <c r="H1384" s="306">
        <f>IF(J1346="","",J1346)</f>
        <v>2.2000000476837158</v>
      </c>
      <c r="I1384" s="306"/>
      <c r="J1384" s="306"/>
      <c r="K1384" s="327">
        <f t="shared" si="154"/>
        <v>1143.4499999999998</v>
      </c>
      <c r="L1384" s="327"/>
      <c r="M1384" s="327"/>
      <c r="N1384" s="542"/>
      <c r="O1384" s="326">
        <f>IF(E1384="","",IF(E1384="粘性土",1,CHOOSE(AJ$1266,X$1261,X$1262,X$1263)))</f>
        <v>1</v>
      </c>
      <c r="P1384" s="327"/>
      <c r="Q1384" s="327">
        <f>IF(E1384="","",IF(E1384="粘性土",1,CHOOSE(AJ$1266,AB$1261,AB$1262,AB$1263)))</f>
        <v>1</v>
      </c>
      <c r="R1384" s="327"/>
      <c r="S1384" s="327">
        <f>IF(E1384="","",IF(E1384="粘性土",1,CHOOSE(AJ$1266,AF$1261,AF$1262,AF$1263)))</f>
        <v>1</v>
      </c>
      <c r="T1384" s="327"/>
      <c r="U1384" s="466">
        <f>IF(E1384="","",IF(E1384="粘性土",1,AJ$1279))</f>
        <v>1</v>
      </c>
      <c r="V1384" s="466"/>
      <c r="W1384" s="613"/>
      <c r="X1384" s="609">
        <f>IF(E1384="","",ROUND(K1384*O1384*U1384,1))</f>
        <v>1143.5</v>
      </c>
      <c r="Y1384" s="610"/>
      <c r="Z1384" s="610"/>
      <c r="AA1384" s="610"/>
      <c r="AB1384" s="609">
        <f>IF(E1384="","",ROUND(K1384*Q1384*U1384,1))</f>
        <v>1143.5</v>
      </c>
      <c r="AC1384" s="610"/>
      <c r="AD1384" s="610"/>
      <c r="AE1384" s="610"/>
      <c r="AF1384" s="609">
        <f>IF(E1384="","",ROUND(K1384*S1384*U1384,1))</f>
        <v>1143.5</v>
      </c>
      <c r="AG1384" s="610"/>
      <c r="AH1384" s="610"/>
      <c r="AI1384" s="611"/>
      <c r="BX1384" s="106"/>
    </row>
    <row r="1385" spans="1:76" s="40" customFormat="1" ht="15.75" customHeight="1" x14ac:dyDescent="0.15">
      <c r="A1385" s="83" t="str">
        <f>A1384</f>
        <v/>
      </c>
      <c r="B1385" s="99"/>
      <c r="C1385" s="328"/>
      <c r="D1385" s="329"/>
      <c r="E1385" s="329"/>
      <c r="F1385" s="329"/>
      <c r="G1385" s="329"/>
      <c r="H1385" s="306"/>
      <c r="I1385" s="306"/>
      <c r="J1385" s="306"/>
      <c r="K1385" s="327">
        <f t="shared" si="154"/>
        <v>1143.4499999999998</v>
      </c>
      <c r="L1385" s="327"/>
      <c r="M1385" s="327"/>
      <c r="N1385" s="542"/>
      <c r="O1385" s="326">
        <f t="shared" ref="O1385" si="161">O1384</f>
        <v>1</v>
      </c>
      <c r="P1385" s="327"/>
      <c r="Q1385" s="327">
        <f t="shared" ref="Q1385" si="162">Q1384</f>
        <v>1</v>
      </c>
      <c r="R1385" s="327"/>
      <c r="S1385" s="327">
        <f t="shared" ref="S1385" si="163">S1384</f>
        <v>1</v>
      </c>
      <c r="T1385" s="327"/>
      <c r="U1385" s="466">
        <f t="shared" si="160"/>
        <v>1</v>
      </c>
      <c r="V1385" s="466"/>
      <c r="W1385" s="613"/>
      <c r="X1385" s="609">
        <f>IF(E1384="","",ROUND(K1385*O1385*U1385,1))</f>
        <v>1143.5</v>
      </c>
      <c r="Y1385" s="610"/>
      <c r="Z1385" s="610"/>
      <c r="AA1385" s="610"/>
      <c r="AB1385" s="609">
        <f>IF(E1384="","",ROUND(K1385*Q1385*U1385,1))</f>
        <v>1143.5</v>
      </c>
      <c r="AC1385" s="610"/>
      <c r="AD1385" s="610"/>
      <c r="AE1385" s="610"/>
      <c r="AF1385" s="609">
        <f>IF(E1384="","",ROUND(K1385*S1385*U1385,1))</f>
        <v>1143.5</v>
      </c>
      <c r="AG1385" s="610"/>
      <c r="AH1385" s="610"/>
      <c r="AI1385" s="611"/>
      <c r="BX1385" s="106"/>
    </row>
    <row r="1386" spans="1:76" s="40" customFormat="1" ht="15.75" customHeight="1" x14ac:dyDescent="0.15">
      <c r="A1386" s="83" t="str">
        <f>IF(H1386="","×","")</f>
        <v/>
      </c>
      <c r="B1386" s="99"/>
      <c r="C1386" s="328">
        <f>IF(D1348="","",D1348)</f>
        <v>9</v>
      </c>
      <c r="D1386" s="329"/>
      <c r="E1386" s="329" t="str">
        <f>IF(G1348="","",G1348)</f>
        <v>砂質土</v>
      </c>
      <c r="F1386" s="329"/>
      <c r="G1386" s="329"/>
      <c r="H1386" s="306">
        <f>IF(J1348="","",J1348)</f>
        <v>1.5</v>
      </c>
      <c r="I1386" s="306"/>
      <c r="J1386" s="306"/>
      <c r="K1386" s="327">
        <f t="shared" si="154"/>
        <v>3004.6499999999996</v>
      </c>
      <c r="L1386" s="327"/>
      <c r="M1386" s="327"/>
      <c r="N1386" s="542"/>
      <c r="O1386" s="326">
        <f>IF(E1386="","",IF(E1386="粘性土",1,CHOOSE(AJ$1266,X$1261,X$1262,X$1263)))</f>
        <v>1</v>
      </c>
      <c r="P1386" s="327"/>
      <c r="Q1386" s="327">
        <f>IF(E1386="","",IF(E1386="粘性土",1,CHOOSE(AJ$1266,AB$1261,AB$1262,AB$1263)))</f>
        <v>0.5</v>
      </c>
      <c r="R1386" s="327"/>
      <c r="S1386" s="327">
        <f>IF(E1386="","",IF(E1386="粘性土",1,CHOOSE(AJ$1266,AF$1261,AF$1262,AF$1263)))</f>
        <v>0.4</v>
      </c>
      <c r="T1386" s="327"/>
      <c r="U1386" s="466">
        <f>IF(E1386="","",IF(E1386="粘性土",1,AJ$1279))</f>
        <v>0.83899999999999997</v>
      </c>
      <c r="V1386" s="466"/>
      <c r="W1386" s="613"/>
      <c r="X1386" s="609">
        <f>IF(E1386="","",ROUND(K1386*O1386*U1386,1))</f>
        <v>2520.9</v>
      </c>
      <c r="Y1386" s="610"/>
      <c r="Z1386" s="610"/>
      <c r="AA1386" s="610"/>
      <c r="AB1386" s="609">
        <f>IF(E1386="","",ROUND(K1386*Q1386*U1386,1))</f>
        <v>1260.5</v>
      </c>
      <c r="AC1386" s="610"/>
      <c r="AD1386" s="610"/>
      <c r="AE1386" s="610"/>
      <c r="AF1386" s="609">
        <f>IF(E1386="","",ROUND(K1386*S1386*U1386,1))</f>
        <v>1008.4</v>
      </c>
      <c r="AG1386" s="610"/>
      <c r="AH1386" s="610"/>
      <c r="AI1386" s="611"/>
      <c r="BX1386" s="106"/>
    </row>
    <row r="1387" spans="1:76" s="40" customFormat="1" ht="15.75" customHeight="1" x14ac:dyDescent="0.15">
      <c r="A1387" s="83" t="str">
        <f>A1386</f>
        <v/>
      </c>
      <c r="B1387" s="99"/>
      <c r="C1387" s="328"/>
      <c r="D1387" s="329"/>
      <c r="E1387" s="329"/>
      <c r="F1387" s="329"/>
      <c r="G1387" s="329"/>
      <c r="H1387" s="306"/>
      <c r="I1387" s="306"/>
      <c r="J1387" s="306"/>
      <c r="K1387" s="327">
        <f t="shared" si="154"/>
        <v>3194.5499999999997</v>
      </c>
      <c r="L1387" s="327"/>
      <c r="M1387" s="327"/>
      <c r="N1387" s="542"/>
      <c r="O1387" s="326">
        <f t="shared" ref="O1387" si="164">O1386</f>
        <v>1</v>
      </c>
      <c r="P1387" s="327"/>
      <c r="Q1387" s="327">
        <f t="shared" ref="Q1387" si="165">Q1386</f>
        <v>0.5</v>
      </c>
      <c r="R1387" s="327"/>
      <c r="S1387" s="327">
        <f t="shared" ref="S1387" si="166">S1386</f>
        <v>0.4</v>
      </c>
      <c r="T1387" s="327"/>
      <c r="U1387" s="466">
        <f t="shared" si="160"/>
        <v>0.83899999999999997</v>
      </c>
      <c r="V1387" s="466"/>
      <c r="W1387" s="613"/>
      <c r="X1387" s="609">
        <f>IF(E1386="","",ROUND(K1387*O1387*U1387,1))</f>
        <v>2680.2</v>
      </c>
      <c r="Y1387" s="610"/>
      <c r="Z1387" s="610"/>
      <c r="AA1387" s="610"/>
      <c r="AB1387" s="609">
        <f>IF(E1386="","",ROUND(K1387*Q1387*U1387,1))</f>
        <v>1340.1</v>
      </c>
      <c r="AC1387" s="610"/>
      <c r="AD1387" s="610"/>
      <c r="AE1387" s="610"/>
      <c r="AF1387" s="609">
        <f>IF(E1386="","",ROUND(K1387*S1387*U1387,1))</f>
        <v>1072.0999999999999</v>
      </c>
      <c r="AG1387" s="610"/>
      <c r="AH1387" s="610"/>
      <c r="AI1387" s="611"/>
      <c r="BX1387" s="106"/>
    </row>
    <row r="1388" spans="1:76" s="40" customFormat="1" ht="15.75" customHeight="1" x14ac:dyDescent="0.15">
      <c r="A1388" s="83" t="str">
        <f>IF(H1388="","×","")</f>
        <v/>
      </c>
      <c r="B1388" s="99"/>
      <c r="C1388" s="328">
        <f>IF(D1350="","",D1350)</f>
        <v>10</v>
      </c>
      <c r="D1388" s="329"/>
      <c r="E1388" s="329" t="str">
        <f>IF(G1350="","",G1350)</f>
        <v>粘性土</v>
      </c>
      <c r="F1388" s="329"/>
      <c r="G1388" s="329"/>
      <c r="H1388" s="306">
        <f>IF(J1350="","",J1350)</f>
        <v>3.8499999046325684</v>
      </c>
      <c r="I1388" s="306"/>
      <c r="J1388" s="306"/>
      <c r="K1388" s="327">
        <f t="shared" si="154"/>
        <v>1159.6500000000001</v>
      </c>
      <c r="L1388" s="327"/>
      <c r="M1388" s="327"/>
      <c r="N1388" s="542"/>
      <c r="O1388" s="326">
        <f>IF(E1388="","",IF(E1388="粘性土",1,CHOOSE(AJ$1266,X$1261,X$1262,X$1263)))</f>
        <v>1</v>
      </c>
      <c r="P1388" s="327"/>
      <c r="Q1388" s="327">
        <f>IF(E1388="","",IF(E1388="粘性土",1,CHOOSE(AJ$1266,AB$1261,AB$1262,AB$1263)))</f>
        <v>1</v>
      </c>
      <c r="R1388" s="327"/>
      <c r="S1388" s="327">
        <f>IF(E1388="","",IF(E1388="粘性土",1,CHOOSE(AJ$1266,AF$1261,AF$1262,AF$1263)))</f>
        <v>1</v>
      </c>
      <c r="T1388" s="327"/>
      <c r="U1388" s="466">
        <f>IF(E1388="","",IF(E1388="粘性土",1,AJ$1279))</f>
        <v>1</v>
      </c>
      <c r="V1388" s="466"/>
      <c r="W1388" s="613"/>
      <c r="X1388" s="609">
        <f>IF(E1388="","",ROUND(K1388*O1388*U1388,1))</f>
        <v>1159.7</v>
      </c>
      <c r="Y1388" s="610"/>
      <c r="Z1388" s="610"/>
      <c r="AA1388" s="610"/>
      <c r="AB1388" s="609">
        <f>IF(E1388="","",ROUND(K1388*Q1388*U1388,1))</f>
        <v>1159.7</v>
      </c>
      <c r="AC1388" s="610"/>
      <c r="AD1388" s="610"/>
      <c r="AE1388" s="610"/>
      <c r="AF1388" s="609">
        <f>IF(E1388="","",ROUND(K1388*S1388*U1388,1))</f>
        <v>1159.7</v>
      </c>
      <c r="AG1388" s="610"/>
      <c r="AH1388" s="610"/>
      <c r="AI1388" s="611"/>
      <c r="BX1388" s="106"/>
    </row>
    <row r="1389" spans="1:76" s="40" customFormat="1" ht="15.75" customHeight="1" x14ac:dyDescent="0.15">
      <c r="A1389" s="83" t="str">
        <f>A1388</f>
        <v/>
      </c>
      <c r="B1389" s="99"/>
      <c r="C1389" s="328"/>
      <c r="D1389" s="329"/>
      <c r="E1389" s="329"/>
      <c r="F1389" s="329"/>
      <c r="G1389" s="329"/>
      <c r="H1389" s="306"/>
      <c r="I1389" s="306"/>
      <c r="J1389" s="306"/>
      <c r="K1389" s="327">
        <f t="shared" si="154"/>
        <v>1159.6500000000001</v>
      </c>
      <c r="L1389" s="327"/>
      <c r="M1389" s="327"/>
      <c r="N1389" s="542"/>
      <c r="O1389" s="326">
        <f t="shared" ref="O1389" si="167">O1388</f>
        <v>1</v>
      </c>
      <c r="P1389" s="327"/>
      <c r="Q1389" s="327">
        <f t="shared" ref="Q1389" si="168">Q1388</f>
        <v>1</v>
      </c>
      <c r="R1389" s="327"/>
      <c r="S1389" s="327">
        <f t="shared" ref="S1389" si="169">S1388</f>
        <v>1</v>
      </c>
      <c r="T1389" s="327"/>
      <c r="U1389" s="466">
        <f t="shared" si="160"/>
        <v>1</v>
      </c>
      <c r="V1389" s="466"/>
      <c r="W1389" s="613"/>
      <c r="X1389" s="609">
        <f>IF(E1388="","",ROUND(K1389*O1389*U1389,1))</f>
        <v>1159.7</v>
      </c>
      <c r="Y1389" s="610"/>
      <c r="Z1389" s="610"/>
      <c r="AA1389" s="610"/>
      <c r="AB1389" s="609">
        <f>IF(E1388="","",ROUND(K1389*Q1389*U1389,1))</f>
        <v>1159.7</v>
      </c>
      <c r="AC1389" s="610"/>
      <c r="AD1389" s="610"/>
      <c r="AE1389" s="610"/>
      <c r="AF1389" s="609">
        <f>IF(E1388="","",ROUND(K1389*S1389*U1389,1))</f>
        <v>1159.7</v>
      </c>
      <c r="AG1389" s="610"/>
      <c r="AH1389" s="610"/>
      <c r="AI1389" s="611"/>
      <c r="BX1389" s="106"/>
    </row>
    <row r="1390" spans="1:76" s="40" customFormat="1" ht="15.75" customHeight="1" x14ac:dyDescent="0.15">
      <c r="A1390" s="83" t="str">
        <f>IF(H1390="","×","")</f>
        <v/>
      </c>
      <c r="B1390" s="99"/>
      <c r="C1390" s="328">
        <f>IF(D1352="","",D1352)</f>
        <v>11</v>
      </c>
      <c r="D1390" s="329"/>
      <c r="E1390" s="329" t="str">
        <f>IF(G1352="","",G1352)</f>
        <v>砂質土</v>
      </c>
      <c r="F1390" s="329"/>
      <c r="G1390" s="329"/>
      <c r="H1390" s="306">
        <f>IF(J1352="","",J1352)</f>
        <v>2.4000000953674316</v>
      </c>
      <c r="I1390" s="306"/>
      <c r="J1390" s="306"/>
      <c r="K1390" s="327">
        <f t="shared" si="154"/>
        <v>3722.7000000000003</v>
      </c>
      <c r="L1390" s="327"/>
      <c r="M1390" s="327"/>
      <c r="N1390" s="542"/>
      <c r="O1390" s="326">
        <f>IF(E1390="","",IF(E1390="粘性土",1,CHOOSE(AJ$1266,X$1261,X$1262,X$1263)))</f>
        <v>1</v>
      </c>
      <c r="P1390" s="327"/>
      <c r="Q1390" s="327">
        <f>IF(E1390="","",IF(E1390="粘性土",1,CHOOSE(AJ$1266,AB$1261,AB$1262,AB$1263)))</f>
        <v>0.5</v>
      </c>
      <c r="R1390" s="327"/>
      <c r="S1390" s="327">
        <f>IF(E1390="","",IF(E1390="粘性土",1,CHOOSE(AJ$1266,AF$1261,AF$1262,AF$1263)))</f>
        <v>0.4</v>
      </c>
      <c r="T1390" s="327"/>
      <c r="U1390" s="466">
        <f>IF(E1390="","",IF(E1390="粘性土",1,AJ$1279))</f>
        <v>0.83899999999999997</v>
      </c>
      <c r="V1390" s="466"/>
      <c r="W1390" s="613"/>
      <c r="X1390" s="609">
        <f>IF(E1390="","",ROUND(K1390*O1390*U1390,1))</f>
        <v>3123.3</v>
      </c>
      <c r="Y1390" s="610"/>
      <c r="Z1390" s="610"/>
      <c r="AA1390" s="610"/>
      <c r="AB1390" s="609">
        <f>IF(E1390="","",ROUND(K1390*Q1390*U1390,1))</f>
        <v>1561.7</v>
      </c>
      <c r="AC1390" s="610"/>
      <c r="AD1390" s="610"/>
      <c r="AE1390" s="610"/>
      <c r="AF1390" s="609">
        <f>IF(E1390="","",ROUND(K1390*S1390*U1390,1))</f>
        <v>1249.3</v>
      </c>
      <c r="AG1390" s="610"/>
      <c r="AH1390" s="610"/>
      <c r="AI1390" s="611"/>
      <c r="BX1390" s="106"/>
    </row>
    <row r="1391" spans="1:76" s="40" customFormat="1" ht="15.75" customHeight="1" x14ac:dyDescent="0.15">
      <c r="A1391" s="83" t="str">
        <f>A1390</f>
        <v/>
      </c>
      <c r="B1391" s="99"/>
      <c r="C1391" s="328"/>
      <c r="D1391" s="329"/>
      <c r="E1391" s="329"/>
      <c r="F1391" s="329"/>
      <c r="G1391" s="329"/>
      <c r="H1391" s="306"/>
      <c r="I1391" s="306"/>
      <c r="J1391" s="306"/>
      <c r="K1391" s="327">
        <f t="shared" si="154"/>
        <v>4039.0499999999997</v>
      </c>
      <c r="L1391" s="327"/>
      <c r="M1391" s="327"/>
      <c r="N1391" s="542"/>
      <c r="O1391" s="326">
        <f t="shared" ref="O1391" si="170">O1390</f>
        <v>1</v>
      </c>
      <c r="P1391" s="327"/>
      <c r="Q1391" s="327">
        <f t="shared" ref="Q1391" si="171">Q1390</f>
        <v>0.5</v>
      </c>
      <c r="R1391" s="327"/>
      <c r="S1391" s="327">
        <f t="shared" ref="S1391" si="172">S1390</f>
        <v>0.4</v>
      </c>
      <c r="T1391" s="327"/>
      <c r="U1391" s="466">
        <f t="shared" si="160"/>
        <v>0.83899999999999997</v>
      </c>
      <c r="V1391" s="466"/>
      <c r="W1391" s="613"/>
      <c r="X1391" s="609">
        <f>IF(E1390="","",ROUND(K1391*O1391*U1391,1))</f>
        <v>3388.8</v>
      </c>
      <c r="Y1391" s="610"/>
      <c r="Z1391" s="610"/>
      <c r="AA1391" s="610"/>
      <c r="AB1391" s="609">
        <f>IF(E1390="","",ROUND(K1391*Q1391*U1391,1))</f>
        <v>1694.4</v>
      </c>
      <c r="AC1391" s="610"/>
      <c r="AD1391" s="610"/>
      <c r="AE1391" s="610"/>
      <c r="AF1391" s="609">
        <f>IF(E1390="","",ROUND(K1391*S1391*U1391,1))</f>
        <v>1355.5</v>
      </c>
      <c r="AG1391" s="610"/>
      <c r="AH1391" s="610"/>
      <c r="AI1391" s="611"/>
      <c r="BX1391" s="106"/>
    </row>
    <row r="1392" spans="1:76" s="40" customFormat="1" ht="15.75" customHeight="1" x14ac:dyDescent="0.15">
      <c r="A1392" s="83" t="str">
        <f>IF(H1392="","×","")</f>
        <v/>
      </c>
      <c r="B1392" s="99"/>
      <c r="C1392" s="328">
        <f>IF(D1354="","",D1354)</f>
        <v>12</v>
      </c>
      <c r="D1392" s="329"/>
      <c r="E1392" s="329" t="str">
        <f>IF(G1354="","",G1354)</f>
        <v>粘性土</v>
      </c>
      <c r="F1392" s="329"/>
      <c r="G1392" s="329"/>
      <c r="H1392" s="306">
        <f>IF(J1354="","",J1354)</f>
        <v>2.2699999809265137</v>
      </c>
      <c r="I1392" s="306"/>
      <c r="J1392" s="306"/>
      <c r="K1392" s="327">
        <f t="shared" si="154"/>
        <v>1159.6500000000001</v>
      </c>
      <c r="L1392" s="327"/>
      <c r="M1392" s="327"/>
      <c r="N1392" s="542"/>
      <c r="O1392" s="326">
        <f>IF(E1392="","",IF(E1392="粘性土",1,CHOOSE(AJ$1266,X$1261,X$1262,X$1263)))</f>
        <v>1</v>
      </c>
      <c r="P1392" s="327"/>
      <c r="Q1392" s="327">
        <f>IF(E1392="","",IF(E1392="粘性土",1,CHOOSE(AJ$1266,AB$1261,AB$1262,AB$1263)))</f>
        <v>1</v>
      </c>
      <c r="R1392" s="327"/>
      <c r="S1392" s="327">
        <f>IF(E1392="","",IF(E1392="粘性土",1,CHOOSE(AJ$1266,AF$1261,AF$1262,AF$1263)))</f>
        <v>1</v>
      </c>
      <c r="T1392" s="327"/>
      <c r="U1392" s="466">
        <f>IF(E1392="","",IF(E1392="粘性土",1,AJ$1279))</f>
        <v>1</v>
      </c>
      <c r="V1392" s="466"/>
      <c r="W1392" s="613"/>
      <c r="X1392" s="609">
        <f>IF(E1392="","",ROUND(K1392*O1392*U1392,1))</f>
        <v>1159.7</v>
      </c>
      <c r="Y1392" s="610"/>
      <c r="Z1392" s="610"/>
      <c r="AA1392" s="610"/>
      <c r="AB1392" s="609">
        <f>IF(E1392="","",ROUND(K1392*Q1392*U1392,1))</f>
        <v>1159.7</v>
      </c>
      <c r="AC1392" s="610"/>
      <c r="AD1392" s="610"/>
      <c r="AE1392" s="610"/>
      <c r="AF1392" s="609">
        <f>IF(E1392="","",ROUND(K1392*S1392*U1392,1))</f>
        <v>1159.7</v>
      </c>
      <c r="AG1392" s="610"/>
      <c r="AH1392" s="610"/>
      <c r="AI1392" s="611"/>
      <c r="BX1392" s="106"/>
    </row>
    <row r="1393" spans="1:76" s="40" customFormat="1" ht="15.75" customHeight="1" x14ac:dyDescent="0.15">
      <c r="A1393" s="83" t="str">
        <f>A1392</f>
        <v/>
      </c>
      <c r="B1393" s="99"/>
      <c r="C1393" s="328"/>
      <c r="D1393" s="329"/>
      <c r="E1393" s="329"/>
      <c r="F1393" s="329"/>
      <c r="G1393" s="329"/>
      <c r="H1393" s="306"/>
      <c r="I1393" s="306"/>
      <c r="J1393" s="306"/>
      <c r="K1393" s="327">
        <f t="shared" si="154"/>
        <v>1159.6500000000001</v>
      </c>
      <c r="L1393" s="327"/>
      <c r="M1393" s="327"/>
      <c r="N1393" s="542"/>
      <c r="O1393" s="326">
        <f t="shared" ref="O1393" si="173">O1392</f>
        <v>1</v>
      </c>
      <c r="P1393" s="327"/>
      <c r="Q1393" s="327">
        <f t="shared" ref="Q1393" si="174">Q1392</f>
        <v>1</v>
      </c>
      <c r="R1393" s="327"/>
      <c r="S1393" s="327">
        <f t="shared" ref="S1393" si="175">S1392</f>
        <v>1</v>
      </c>
      <c r="T1393" s="327"/>
      <c r="U1393" s="466">
        <f t="shared" si="160"/>
        <v>1</v>
      </c>
      <c r="V1393" s="466"/>
      <c r="W1393" s="613"/>
      <c r="X1393" s="609">
        <f>IF(E1392="","",ROUND(K1393*O1393*U1393,1))</f>
        <v>1159.7</v>
      </c>
      <c r="Y1393" s="610"/>
      <c r="Z1393" s="610"/>
      <c r="AA1393" s="610"/>
      <c r="AB1393" s="609">
        <f>IF(E1392="","",ROUND(K1393*Q1393*U1393,1))</f>
        <v>1159.7</v>
      </c>
      <c r="AC1393" s="610"/>
      <c r="AD1393" s="610"/>
      <c r="AE1393" s="610"/>
      <c r="AF1393" s="609">
        <f>IF(E1392="","",ROUND(K1393*S1393*U1393,1))</f>
        <v>1159.7</v>
      </c>
      <c r="AG1393" s="610"/>
      <c r="AH1393" s="610"/>
      <c r="AI1393" s="611"/>
      <c r="BX1393" s="106"/>
    </row>
    <row r="1394" spans="1:76" s="40" customFormat="1" ht="15.75" customHeight="1" x14ac:dyDescent="0.15">
      <c r="A1394" s="83" t="str">
        <f>IF(H1394="","×","")</f>
        <v>×</v>
      </c>
      <c r="B1394" s="99"/>
      <c r="C1394" s="328" t="str">
        <f>IF(D1356="","",D1356)</f>
        <v/>
      </c>
      <c r="D1394" s="329"/>
      <c r="E1394" s="329" t="str">
        <f>IF(G1356="","",G1356)</f>
        <v/>
      </c>
      <c r="F1394" s="329"/>
      <c r="G1394" s="329"/>
      <c r="H1394" s="306" t="str">
        <f>IF(J1356="","",J1356)</f>
        <v/>
      </c>
      <c r="I1394" s="306"/>
      <c r="J1394" s="306"/>
      <c r="K1394" s="327">
        <f t="shared" si="154"/>
        <v>1302.3000000000002</v>
      </c>
      <c r="L1394" s="327"/>
      <c r="M1394" s="327"/>
      <c r="N1394" s="542"/>
      <c r="O1394" s="326" t="str">
        <f>IF(E1394="","",IF(E1394="粘性土",1,CHOOSE(AJ$1266,X$1261,X$1262,X$1263)))</f>
        <v/>
      </c>
      <c r="P1394" s="327"/>
      <c r="Q1394" s="327" t="str">
        <f>IF(E1394="","",IF(E1394="粘性土",1,CHOOSE(AJ$1266,AB$1261,AB$1262,AB$1263)))</f>
        <v/>
      </c>
      <c r="R1394" s="327"/>
      <c r="S1394" s="327" t="str">
        <f>IF(E1394="","",IF(E1394="粘性土",1,CHOOSE(AJ$1266,AF$1261,AF$1262,AF$1263)))</f>
        <v/>
      </c>
      <c r="T1394" s="327"/>
      <c r="U1394" s="466" t="str">
        <f>IF(E1394="","",IF(E1394="粘性土",1,AJ$1279))</f>
        <v/>
      </c>
      <c r="V1394" s="466"/>
      <c r="W1394" s="613"/>
      <c r="X1394" s="609" t="str">
        <f>IF(E1394="","",ROUND(K1394*O1394*U1394,1))</f>
        <v/>
      </c>
      <c r="Y1394" s="610"/>
      <c r="Z1394" s="610"/>
      <c r="AA1394" s="610"/>
      <c r="AB1394" s="609" t="str">
        <f>IF(E1394="","",ROUND(K1394*Q1394*U1394,1))</f>
        <v/>
      </c>
      <c r="AC1394" s="610"/>
      <c r="AD1394" s="610"/>
      <c r="AE1394" s="610"/>
      <c r="AF1394" s="609" t="str">
        <f>IF(E1394="","",ROUND(K1394*S1394*U1394,1))</f>
        <v/>
      </c>
      <c r="AG1394" s="610"/>
      <c r="AH1394" s="610"/>
      <c r="AI1394" s="611"/>
      <c r="BX1394" s="106"/>
    </row>
    <row r="1395" spans="1:76" s="40" customFormat="1" ht="15.75" customHeight="1" x14ac:dyDescent="0.15">
      <c r="A1395" s="83" t="str">
        <f>A1394</f>
        <v>×</v>
      </c>
      <c r="B1395" s="99"/>
      <c r="C1395" s="328"/>
      <c r="D1395" s="329"/>
      <c r="E1395" s="329"/>
      <c r="F1395" s="329"/>
      <c r="G1395" s="329"/>
      <c r="H1395" s="306"/>
      <c r="I1395" s="306"/>
      <c r="J1395" s="306"/>
      <c r="K1395" s="327">
        <f t="shared" si="154"/>
        <v>1302.3000000000002</v>
      </c>
      <c r="L1395" s="327"/>
      <c r="M1395" s="327"/>
      <c r="N1395" s="542"/>
      <c r="O1395" s="326" t="str">
        <f>IF(E1395="","",IF(E1395="粘性土",1,CHOOSE(AJ$1266,X$1261,X$1262,X$1263)))</f>
        <v/>
      </c>
      <c r="P1395" s="327"/>
      <c r="Q1395" s="327" t="str">
        <f>IF(E1395="","",IF(E1395="粘性土",1,CHOOSE(AJ$1266,AB$1261,AB$1262,AB$1263)))</f>
        <v/>
      </c>
      <c r="R1395" s="327"/>
      <c r="S1395" s="327" t="str">
        <f>IF(E1395="","",IF(E1395="粘性土",1,CHOOSE(AJ$1266,AF$1261,AF$1262,AF$1263)))</f>
        <v/>
      </c>
      <c r="T1395" s="327"/>
      <c r="U1395" s="466" t="str">
        <f t="shared" si="160"/>
        <v/>
      </c>
      <c r="V1395" s="466"/>
      <c r="W1395" s="613"/>
      <c r="X1395" s="609" t="str">
        <f>IF(E1394="","",ROUND(K1395*O1395*U1395,1))</f>
        <v/>
      </c>
      <c r="Y1395" s="610"/>
      <c r="Z1395" s="610"/>
      <c r="AA1395" s="610"/>
      <c r="AB1395" s="609" t="str">
        <f>IF(E1394="","",ROUND(K1395*Q1395*U1395,1))</f>
        <v/>
      </c>
      <c r="AC1395" s="610"/>
      <c r="AD1395" s="610"/>
      <c r="AE1395" s="610"/>
      <c r="AF1395" s="609" t="str">
        <f>IF(E1394="","",ROUND(K1395*S1395*U1395,1))</f>
        <v/>
      </c>
      <c r="AG1395" s="610"/>
      <c r="AH1395" s="610"/>
      <c r="AI1395" s="611"/>
      <c r="BX1395" s="106"/>
    </row>
    <row r="1396" spans="1:76" s="40" customFormat="1" ht="15.75" customHeight="1" x14ac:dyDescent="0.15">
      <c r="A1396" s="83" t="str">
        <f>IF(H1396="","×","")</f>
        <v>×</v>
      </c>
      <c r="B1396" s="99"/>
      <c r="C1396" s="328" t="str">
        <f>IF(D1358="","",D1358)</f>
        <v/>
      </c>
      <c r="D1396" s="329"/>
      <c r="E1396" s="329" t="str">
        <f>IF(G1358="","",G1358)</f>
        <v/>
      </c>
      <c r="F1396" s="329"/>
      <c r="G1396" s="329"/>
      <c r="H1396" s="306" t="str">
        <f>IF(J1358="","",J1358)</f>
        <v/>
      </c>
      <c r="I1396" s="306"/>
      <c r="J1396" s="306"/>
      <c r="K1396" s="327">
        <f t="shared" si="154"/>
        <v>1302.3000000000002</v>
      </c>
      <c r="L1396" s="327"/>
      <c r="M1396" s="327"/>
      <c r="N1396" s="542"/>
      <c r="O1396" s="326" t="str">
        <f>O1395</f>
        <v/>
      </c>
      <c r="P1396" s="327"/>
      <c r="Q1396" s="327" t="str">
        <f>Q1395</f>
        <v/>
      </c>
      <c r="R1396" s="327"/>
      <c r="S1396" s="327" t="str">
        <f>S1395</f>
        <v/>
      </c>
      <c r="T1396" s="327"/>
      <c r="U1396" s="466" t="str">
        <f>IF(E1396="","",IF(E1396="粘性土",1,AJ$1279))</f>
        <v/>
      </c>
      <c r="V1396" s="466"/>
      <c r="W1396" s="613"/>
      <c r="X1396" s="609" t="str">
        <f>IF(E1396="","",ROUND(K1396*O1396*U1396,1))</f>
        <v/>
      </c>
      <c r="Y1396" s="610"/>
      <c r="Z1396" s="610"/>
      <c r="AA1396" s="610"/>
      <c r="AB1396" s="609" t="str">
        <f>IF(E1396="","",ROUND(K1396*Q1396*U1396,1))</f>
        <v/>
      </c>
      <c r="AC1396" s="610"/>
      <c r="AD1396" s="610"/>
      <c r="AE1396" s="610"/>
      <c r="AF1396" s="609" t="str">
        <f>IF(E1396="","",ROUND(K1396*S1396*U1396,1))</f>
        <v/>
      </c>
      <c r="AG1396" s="610"/>
      <c r="AH1396" s="610"/>
      <c r="AI1396" s="611"/>
      <c r="BX1396" s="106"/>
    </row>
    <row r="1397" spans="1:76" s="40" customFormat="1" ht="15.75" customHeight="1" x14ac:dyDescent="0.15">
      <c r="A1397" s="83" t="str">
        <f>A1396</f>
        <v>×</v>
      </c>
      <c r="B1397" s="99"/>
      <c r="C1397" s="328"/>
      <c r="D1397" s="329"/>
      <c r="E1397" s="329"/>
      <c r="F1397" s="329"/>
      <c r="G1397" s="329"/>
      <c r="H1397" s="306"/>
      <c r="I1397" s="306"/>
      <c r="J1397" s="306"/>
      <c r="K1397" s="327">
        <f t="shared" si="154"/>
        <v>1302.3000000000002</v>
      </c>
      <c r="L1397" s="327"/>
      <c r="M1397" s="327"/>
      <c r="N1397" s="542"/>
      <c r="O1397" s="326" t="str">
        <f>IF(E1397="","",IF(E1397="粘性土",1,CHOOSE(AJ$1266,X$1261,X$1262,X$1263)))</f>
        <v/>
      </c>
      <c r="P1397" s="327"/>
      <c r="Q1397" s="327" t="str">
        <f>IF(E1397="","",IF(E1397="粘性土",1,CHOOSE(AJ$1266,AB$1261,AB$1262,AB$1263)))</f>
        <v/>
      </c>
      <c r="R1397" s="327"/>
      <c r="S1397" s="327" t="str">
        <f>IF(E1397="","",IF(E1397="粘性土",1,CHOOSE(AJ$1266,AF$1261,AF$1262,AF$1263)))</f>
        <v/>
      </c>
      <c r="T1397" s="327"/>
      <c r="U1397" s="466" t="str">
        <f t="shared" si="160"/>
        <v/>
      </c>
      <c r="V1397" s="466"/>
      <c r="W1397" s="613"/>
      <c r="X1397" s="609" t="str">
        <f>IF(E1396="","",ROUND(K1397*O1397*U1397,1))</f>
        <v/>
      </c>
      <c r="Y1397" s="610"/>
      <c r="Z1397" s="610"/>
      <c r="AA1397" s="610"/>
      <c r="AB1397" s="609" t="str">
        <f>IF(E1396="","",ROUND(K1397*Q1397*U1397,1))</f>
        <v/>
      </c>
      <c r="AC1397" s="610"/>
      <c r="AD1397" s="610"/>
      <c r="AE1397" s="610"/>
      <c r="AF1397" s="609" t="str">
        <f>IF(E1396="","",ROUND(K1397*S1397*U1397,1))</f>
        <v/>
      </c>
      <c r="AG1397" s="610"/>
      <c r="AH1397" s="610"/>
      <c r="AI1397" s="611"/>
      <c r="BX1397" s="106"/>
    </row>
    <row r="1398" spans="1:76" s="40" customFormat="1" ht="15.75" customHeight="1" x14ac:dyDescent="0.15">
      <c r="A1398" s="83" t="str">
        <f>IF(H1398="","×","")</f>
        <v>×</v>
      </c>
      <c r="B1398" s="99"/>
      <c r="C1398" s="328" t="str">
        <f>IF(D1360="","",D1360)</f>
        <v/>
      </c>
      <c r="D1398" s="329"/>
      <c r="E1398" s="329" t="str">
        <f>IF(G1360="","",G1360)</f>
        <v/>
      </c>
      <c r="F1398" s="329"/>
      <c r="G1398" s="329"/>
      <c r="H1398" s="306" t="str">
        <f>IF(J1360="","",J1360)</f>
        <v/>
      </c>
      <c r="I1398" s="306"/>
      <c r="J1398" s="306"/>
      <c r="K1398" s="327">
        <f t="shared" si="154"/>
        <v>1302.3000000000002</v>
      </c>
      <c r="L1398" s="327"/>
      <c r="M1398" s="327"/>
      <c r="N1398" s="542"/>
      <c r="O1398" s="326" t="str">
        <f t="shared" ref="O1398" si="176">O1397</f>
        <v/>
      </c>
      <c r="P1398" s="327"/>
      <c r="Q1398" s="327" t="str">
        <f t="shared" ref="Q1398" si="177">Q1397</f>
        <v/>
      </c>
      <c r="R1398" s="327"/>
      <c r="S1398" s="327" t="str">
        <f t="shared" ref="S1398" si="178">S1397</f>
        <v/>
      </c>
      <c r="T1398" s="327"/>
      <c r="U1398" s="466" t="str">
        <f>IF(E1398="","",IF(E1398="粘性土",1,AJ$1279))</f>
        <v/>
      </c>
      <c r="V1398" s="466"/>
      <c r="W1398" s="613"/>
      <c r="X1398" s="609" t="str">
        <f>IF(E1398="","",ROUND(K1398*O1398*U1398,1))</f>
        <v/>
      </c>
      <c r="Y1398" s="610"/>
      <c r="Z1398" s="610"/>
      <c r="AA1398" s="610"/>
      <c r="AB1398" s="609" t="str">
        <f>IF(E1398="","",ROUND(K1398*Q1398*U1398,1))</f>
        <v/>
      </c>
      <c r="AC1398" s="610"/>
      <c r="AD1398" s="610"/>
      <c r="AE1398" s="610"/>
      <c r="AF1398" s="609" t="str">
        <f>IF(E1398="","",ROUND(K1398*S1398*U1398,1))</f>
        <v/>
      </c>
      <c r="AG1398" s="610"/>
      <c r="AH1398" s="610"/>
      <c r="AI1398" s="611"/>
      <c r="BX1398" s="106"/>
    </row>
    <row r="1399" spans="1:76" s="40" customFormat="1" ht="15.75" customHeight="1" x14ac:dyDescent="0.15">
      <c r="A1399" s="83" t="str">
        <f>A1398</f>
        <v>×</v>
      </c>
      <c r="B1399" s="99"/>
      <c r="C1399" s="328"/>
      <c r="D1399" s="329"/>
      <c r="E1399" s="329"/>
      <c r="F1399" s="329"/>
      <c r="G1399" s="329"/>
      <c r="H1399" s="306"/>
      <c r="I1399" s="306"/>
      <c r="J1399" s="306"/>
      <c r="K1399" s="327">
        <f t="shared" si="154"/>
        <v>1302.3000000000002</v>
      </c>
      <c r="L1399" s="327"/>
      <c r="M1399" s="327"/>
      <c r="N1399" s="542"/>
      <c r="O1399" s="326" t="str">
        <f>IF(E1399="","",IF(E1399="粘性土",1,CHOOSE(AJ$1266,X$1261,X$1262,X$1263)))</f>
        <v/>
      </c>
      <c r="P1399" s="327"/>
      <c r="Q1399" s="327" t="str">
        <f>IF(E1399="","",IF(E1399="粘性土",1,CHOOSE(AJ$1266,AB$1261,AB$1262,AB$1263)))</f>
        <v/>
      </c>
      <c r="R1399" s="327"/>
      <c r="S1399" s="327" t="str">
        <f>IF(E1399="","",IF(E1399="粘性土",1,CHOOSE(AJ$1266,AF$1261,AF$1262,AF$1263)))</f>
        <v/>
      </c>
      <c r="T1399" s="327"/>
      <c r="U1399" s="466" t="str">
        <f t="shared" si="160"/>
        <v/>
      </c>
      <c r="V1399" s="466"/>
      <c r="W1399" s="613"/>
      <c r="X1399" s="609" t="str">
        <f>IF(E1398="","",ROUND(K1399*O1399*U1399,1))</f>
        <v/>
      </c>
      <c r="Y1399" s="610"/>
      <c r="Z1399" s="610"/>
      <c r="AA1399" s="610"/>
      <c r="AB1399" s="609" t="str">
        <f>IF(E1398="","",ROUND(K1399*Q1399*U1399,1))</f>
        <v/>
      </c>
      <c r="AC1399" s="610"/>
      <c r="AD1399" s="610"/>
      <c r="AE1399" s="610"/>
      <c r="AF1399" s="609" t="str">
        <f>IF(E1398="","",ROUND(K1399*S1399*U1399,1))</f>
        <v/>
      </c>
      <c r="AG1399" s="610"/>
      <c r="AH1399" s="610"/>
      <c r="AI1399" s="611"/>
      <c r="BX1399" s="106"/>
    </row>
    <row r="1400" spans="1:76" s="40" customFormat="1" ht="15.75" customHeight="1" x14ac:dyDescent="0.15">
      <c r="A1400" s="83" t="str">
        <f>IF(H1400="","×","")</f>
        <v>×</v>
      </c>
      <c r="B1400" s="99"/>
      <c r="C1400" s="328" t="str">
        <f>IF(D1362="","",D1362)</f>
        <v/>
      </c>
      <c r="D1400" s="329"/>
      <c r="E1400" s="329" t="str">
        <f>IF(G1362="","",G1362)</f>
        <v/>
      </c>
      <c r="F1400" s="329"/>
      <c r="G1400" s="329"/>
      <c r="H1400" s="306" t="str">
        <f>IF(J1362="","",J1362)</f>
        <v/>
      </c>
      <c r="I1400" s="306"/>
      <c r="J1400" s="306"/>
      <c r="K1400" s="327">
        <f t="shared" si="154"/>
        <v>1302.3000000000002</v>
      </c>
      <c r="L1400" s="327"/>
      <c r="M1400" s="327"/>
      <c r="N1400" s="542"/>
      <c r="O1400" s="326" t="str">
        <f t="shared" ref="O1400" si="179">O1399</f>
        <v/>
      </c>
      <c r="P1400" s="327"/>
      <c r="Q1400" s="327" t="str">
        <f t="shared" ref="Q1400" si="180">Q1399</f>
        <v/>
      </c>
      <c r="R1400" s="327"/>
      <c r="S1400" s="327" t="str">
        <f t="shared" ref="S1400" si="181">S1399</f>
        <v/>
      </c>
      <c r="T1400" s="327"/>
      <c r="U1400" s="466" t="str">
        <f>IF(E1400="","",IF(E1400="粘性土",1,AJ$1279))</f>
        <v/>
      </c>
      <c r="V1400" s="466"/>
      <c r="W1400" s="613"/>
      <c r="X1400" s="609" t="str">
        <f>IF(E1400="","",ROUND(K1400*O1400*U1400,1))</f>
        <v/>
      </c>
      <c r="Y1400" s="610"/>
      <c r="Z1400" s="610"/>
      <c r="AA1400" s="610"/>
      <c r="AB1400" s="609" t="str">
        <f>IF(E1400="","",ROUND(K1400*Q1400*U1400,1))</f>
        <v/>
      </c>
      <c r="AC1400" s="610"/>
      <c r="AD1400" s="610"/>
      <c r="AE1400" s="610"/>
      <c r="AF1400" s="609" t="str">
        <f>IF(E1400="","",ROUND(K1400*S1400*U1400,1))</f>
        <v/>
      </c>
      <c r="AG1400" s="610"/>
      <c r="AH1400" s="610"/>
      <c r="AI1400" s="611"/>
      <c r="BX1400" s="106"/>
    </row>
    <row r="1401" spans="1:76" s="40" customFormat="1" ht="15.75" customHeight="1" x14ac:dyDescent="0.15">
      <c r="A1401" s="83" t="str">
        <f>A1400</f>
        <v>×</v>
      </c>
      <c r="B1401" s="99"/>
      <c r="C1401" s="332"/>
      <c r="D1401" s="333"/>
      <c r="E1401" s="333"/>
      <c r="F1401" s="333"/>
      <c r="G1401" s="333"/>
      <c r="H1401" s="319"/>
      <c r="I1401" s="319"/>
      <c r="J1401" s="319"/>
      <c r="K1401" s="395">
        <f t="shared" si="154"/>
        <v>1302.3000000000002</v>
      </c>
      <c r="L1401" s="395"/>
      <c r="M1401" s="395"/>
      <c r="N1401" s="608"/>
      <c r="O1401" s="555" t="str">
        <f>IF(E1401="","",IF(E1401="粘性土",1,CHOOSE(AJ$1266,X$1261,X$1262,X$1263)))</f>
        <v/>
      </c>
      <c r="P1401" s="395"/>
      <c r="Q1401" s="395" t="str">
        <f>IF(E1401="","",IF(E1401="粘性土",1,CHOOSE(AJ$1266,AB$1261,AB$1262,AB$1263)))</f>
        <v/>
      </c>
      <c r="R1401" s="395"/>
      <c r="S1401" s="395" t="str">
        <f>IF(E1401="","",IF(E1401="粘性土",1,CHOOSE(AJ$1266,AF$1261,AF$1262,AF$1263)))</f>
        <v/>
      </c>
      <c r="T1401" s="395"/>
      <c r="U1401" s="466" t="str">
        <f t="shared" si="160"/>
        <v/>
      </c>
      <c r="V1401" s="466"/>
      <c r="W1401" s="613"/>
      <c r="X1401" s="621" t="str">
        <f>IF(E1400="","",ROUND(K1401*O1401*U1401,1))</f>
        <v/>
      </c>
      <c r="Y1401" s="622"/>
      <c r="Z1401" s="622"/>
      <c r="AA1401" s="622"/>
      <c r="AB1401" s="621" t="str">
        <f>IF(E1400="","",ROUND(K1401*Q1401*U1401,1))</f>
        <v/>
      </c>
      <c r="AC1401" s="622"/>
      <c r="AD1401" s="622"/>
      <c r="AE1401" s="622"/>
      <c r="AF1401" s="621" t="str">
        <f>IF(E1400="","",ROUND(K1401*S1401*U1401,1))</f>
        <v/>
      </c>
      <c r="AG1401" s="622"/>
      <c r="AH1401" s="622"/>
      <c r="AI1401" s="623"/>
      <c r="BX1401" s="106"/>
    </row>
    <row r="1402" spans="1:76" s="40" customFormat="1" ht="15.75" customHeight="1" x14ac:dyDescent="0.15">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498">
        <f>杭先端径</f>
        <v>1.5</v>
      </c>
      <c r="AE1402" s="498"/>
      <c r="AF1402" s="498"/>
      <c r="AG1402" s="62" t="s">
        <v>416</v>
      </c>
      <c r="AH1402" s="35" t="s">
        <v>149</v>
      </c>
      <c r="AI1402" s="66"/>
      <c r="BX1402" s="106"/>
    </row>
    <row r="1403" spans="1:76" s="40" customFormat="1" ht="15.75" customHeight="1" x14ac:dyDescent="0.15">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x14ac:dyDescent="0.15">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x14ac:dyDescent="0.15">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x14ac:dyDescent="0.15">
      <c r="B1406" s="106"/>
      <c r="C1406" s="602" t="s">
        <v>8</v>
      </c>
      <c r="D1406" s="603"/>
      <c r="E1406" s="603" t="s">
        <v>332</v>
      </c>
      <c r="F1406" s="603"/>
      <c r="G1406" s="603"/>
      <c r="H1406" s="604" t="s">
        <v>181</v>
      </c>
      <c r="I1406" s="604"/>
      <c r="J1406" s="604"/>
      <c r="K1406" s="603" t="s">
        <v>488</v>
      </c>
      <c r="L1406" s="603"/>
      <c r="M1406" s="603"/>
      <c r="N1406" s="606"/>
      <c r="O1406" s="529" t="s">
        <v>274</v>
      </c>
      <c r="P1406" s="302"/>
      <c r="Q1406" s="302"/>
      <c r="R1406" s="302"/>
      <c r="S1406" s="302"/>
      <c r="T1406" s="302"/>
      <c r="U1406" s="302" t="s">
        <v>482</v>
      </c>
      <c r="V1406" s="302"/>
      <c r="W1406" s="398"/>
      <c r="X1406" s="363" t="s">
        <v>528</v>
      </c>
      <c r="Y1406" s="302"/>
      <c r="Z1406" s="302"/>
      <c r="AA1406" s="302"/>
      <c r="AB1406" s="302"/>
      <c r="AC1406" s="302"/>
      <c r="AD1406" s="302"/>
      <c r="AE1406" s="302"/>
      <c r="AF1406" s="302"/>
      <c r="AG1406" s="302"/>
      <c r="AH1406" s="302"/>
      <c r="AI1406" s="440"/>
      <c r="BX1406" s="106"/>
    </row>
    <row r="1407" spans="1:76" s="40" customFormat="1" ht="15.75" customHeight="1" x14ac:dyDescent="0.15">
      <c r="B1407" s="106"/>
      <c r="C1407" s="532"/>
      <c r="D1407" s="533"/>
      <c r="E1407" s="533"/>
      <c r="F1407" s="533"/>
      <c r="G1407" s="533"/>
      <c r="H1407" s="605"/>
      <c r="I1407" s="605"/>
      <c r="J1407" s="605"/>
      <c r="K1407" s="533"/>
      <c r="L1407" s="533"/>
      <c r="M1407" s="533"/>
      <c r="N1407" s="538"/>
      <c r="O1407" s="612" t="s">
        <v>471</v>
      </c>
      <c r="P1407" s="319"/>
      <c r="Q1407" s="319" t="s">
        <v>472</v>
      </c>
      <c r="R1407" s="319"/>
      <c r="S1407" s="319" t="s">
        <v>473</v>
      </c>
      <c r="T1407" s="319"/>
      <c r="U1407" s="333"/>
      <c r="V1407" s="333"/>
      <c r="W1407" s="402"/>
      <c r="X1407" s="616" t="s">
        <v>471</v>
      </c>
      <c r="Y1407" s="319"/>
      <c r="Z1407" s="319"/>
      <c r="AA1407" s="319"/>
      <c r="AB1407" s="319" t="s">
        <v>472</v>
      </c>
      <c r="AC1407" s="319"/>
      <c r="AD1407" s="319"/>
      <c r="AE1407" s="319"/>
      <c r="AF1407" s="319" t="s">
        <v>473</v>
      </c>
      <c r="AG1407" s="319"/>
      <c r="AH1407" s="319"/>
      <c r="AI1407" s="593"/>
      <c r="BX1407" s="106"/>
    </row>
    <row r="1408" spans="1:76" s="40" customFormat="1" ht="15.75" customHeight="1" x14ac:dyDescent="0.15">
      <c r="A1408" s="83" t="str">
        <f>IF(H1408="","×","")</f>
        <v/>
      </c>
      <c r="B1408" s="99"/>
      <c r="C1408" s="363">
        <f>IF(D1334="","",D1334)</f>
        <v>2</v>
      </c>
      <c r="D1408" s="302"/>
      <c r="E1408" s="302" t="str">
        <f>IF(G1334="","",G1334)</f>
        <v>砂質土</v>
      </c>
      <c r="F1408" s="302"/>
      <c r="G1408" s="302"/>
      <c r="H1408" s="301">
        <f>IF(J1334="","",J1334)</f>
        <v>0.33000001311302185</v>
      </c>
      <c r="I1408" s="301"/>
      <c r="J1408" s="301"/>
      <c r="K1408" s="397">
        <f t="shared" ref="K1408:K1437" si="182">AF1334*AD$1438</f>
        <v>452.09999999999997</v>
      </c>
      <c r="L1408" s="397"/>
      <c r="M1408" s="397"/>
      <c r="N1408" s="607"/>
      <c r="O1408" s="441">
        <f>IF(E1408="","",IF(E1408="粘性土",1,CHOOSE(AK$1266,X$1264,X$1265)))</f>
        <v>1</v>
      </c>
      <c r="P1408" s="397"/>
      <c r="Q1408" s="397">
        <f>IF(E1408="","",IF(E1408="粘性土",1,CHOOSE(AK$1266,AB$1264,AB$1265)))</f>
        <v>0.8</v>
      </c>
      <c r="R1408" s="397"/>
      <c r="S1408" s="397">
        <f>IF(E1408="","",IF(E1408="粘性土",1,CHOOSE(AK$1266,AF$1264,AF$1265)))</f>
        <v>0.7</v>
      </c>
      <c r="T1408" s="397"/>
      <c r="U1408" s="618">
        <f>IF(E1408="","",IF(E1408="粘性土",1,AJ$1279))</f>
        <v>0.83899999999999997</v>
      </c>
      <c r="V1408" s="619"/>
      <c r="W1408" s="620"/>
      <c r="X1408" s="614">
        <f>IF(E1408="","",ROUND(K1408*O1408*U1408,1))</f>
        <v>379.3</v>
      </c>
      <c r="Y1408" s="615"/>
      <c r="Z1408" s="615"/>
      <c r="AA1408" s="615"/>
      <c r="AB1408" s="614">
        <f>IF(E1408="","",ROUND(K1408*Q1408*U1408,1))</f>
        <v>303.39999999999998</v>
      </c>
      <c r="AC1408" s="615"/>
      <c r="AD1408" s="615"/>
      <c r="AE1408" s="615"/>
      <c r="AF1408" s="614">
        <f>IF(E1408="","",ROUND(K1408*S1408*U1408,1))</f>
        <v>265.5</v>
      </c>
      <c r="AG1408" s="615"/>
      <c r="AH1408" s="615"/>
      <c r="AI1408" s="617"/>
      <c r="BX1408" s="106"/>
    </row>
    <row r="1409" spans="1:76" s="40" customFormat="1" ht="15.75" customHeight="1" x14ac:dyDescent="0.15">
      <c r="A1409" s="83" t="str">
        <f>A1408</f>
        <v/>
      </c>
      <c r="B1409" s="99"/>
      <c r="C1409" s="328"/>
      <c r="D1409" s="329"/>
      <c r="E1409" s="329"/>
      <c r="F1409" s="329"/>
      <c r="G1409" s="329"/>
      <c r="H1409" s="306"/>
      <c r="I1409" s="306"/>
      <c r="J1409" s="306"/>
      <c r="K1409" s="327">
        <f t="shared" si="182"/>
        <v>490.65000000000003</v>
      </c>
      <c r="L1409" s="327"/>
      <c r="M1409" s="327"/>
      <c r="N1409" s="542"/>
      <c r="O1409" s="326">
        <f>O1408</f>
        <v>1</v>
      </c>
      <c r="P1409" s="327"/>
      <c r="Q1409" s="327">
        <f>Q1408</f>
        <v>0.8</v>
      </c>
      <c r="R1409" s="327"/>
      <c r="S1409" s="327">
        <f>S1408</f>
        <v>0.7</v>
      </c>
      <c r="T1409" s="327"/>
      <c r="U1409" s="618">
        <f t="shared" ref="U1409" si="183">U1408</f>
        <v>0.83899999999999997</v>
      </c>
      <c r="V1409" s="619"/>
      <c r="W1409" s="620"/>
      <c r="X1409" s="609">
        <f>IF(E1408="","",ROUND(K1409*O1409*U1409,1))</f>
        <v>411.7</v>
      </c>
      <c r="Y1409" s="610"/>
      <c r="Z1409" s="610"/>
      <c r="AA1409" s="610"/>
      <c r="AB1409" s="609">
        <f>IF(E1408="","",ROUND(K1409*Q1409*U1409,1))</f>
        <v>329.3</v>
      </c>
      <c r="AC1409" s="610"/>
      <c r="AD1409" s="610"/>
      <c r="AE1409" s="610"/>
      <c r="AF1409" s="609">
        <f>IF(E1408="","",ROUND(K1409*S1409*U1409,1))</f>
        <v>288.2</v>
      </c>
      <c r="AG1409" s="610"/>
      <c r="AH1409" s="610"/>
      <c r="AI1409" s="611"/>
      <c r="BX1409" s="106"/>
    </row>
    <row r="1410" spans="1:76" s="40" customFormat="1" ht="15.75" customHeight="1" x14ac:dyDescent="0.15">
      <c r="A1410" s="83" t="str">
        <f>IF(H1410="","×","")</f>
        <v/>
      </c>
      <c r="B1410" s="99"/>
      <c r="C1410" s="328">
        <f>IF(D1336="","",D1336)</f>
        <v>3</v>
      </c>
      <c r="D1410" s="329"/>
      <c r="E1410" s="329" t="str">
        <f>IF(G1336="","",G1336)</f>
        <v>粘性土</v>
      </c>
      <c r="F1410" s="329"/>
      <c r="G1410" s="329"/>
      <c r="H1410" s="306">
        <f>IF(J1336="","",J1336)</f>
        <v>1.5</v>
      </c>
      <c r="I1410" s="306"/>
      <c r="J1410" s="306"/>
      <c r="K1410" s="327">
        <f t="shared" si="182"/>
        <v>194.39999999999998</v>
      </c>
      <c r="L1410" s="327"/>
      <c r="M1410" s="327"/>
      <c r="N1410" s="542"/>
      <c r="O1410" s="326">
        <f>IF(E1410="","",IF(E1410="粘性土",1,CHOOSE(AK$1266,X$1264,X$1265)))</f>
        <v>1</v>
      </c>
      <c r="P1410" s="327"/>
      <c r="Q1410" s="327">
        <f>IF(E1410="","",IF(E1410="粘性土",1,CHOOSE(AK$1266,AB$1264,AB$1265)))</f>
        <v>1</v>
      </c>
      <c r="R1410" s="327"/>
      <c r="S1410" s="327">
        <f>IF(E1410="","",IF(E1410="粘性土",1,CHOOSE(AK$1266,AF$1264,AF$1265)))</f>
        <v>1</v>
      </c>
      <c r="T1410" s="327"/>
      <c r="U1410" s="618">
        <f>IF(E1410="","",IF(E1410="粘性土",1,AJ$1279))</f>
        <v>1</v>
      </c>
      <c r="V1410" s="619"/>
      <c r="W1410" s="620"/>
      <c r="X1410" s="609">
        <f>IF(E1410="","",ROUND(K1410*O1410*U1410,1))</f>
        <v>194.4</v>
      </c>
      <c r="Y1410" s="610"/>
      <c r="Z1410" s="610"/>
      <c r="AA1410" s="610"/>
      <c r="AB1410" s="609">
        <f>IF(E1410="","",ROUND(K1410*Q1410*U1410,1))</f>
        <v>194.4</v>
      </c>
      <c r="AC1410" s="610"/>
      <c r="AD1410" s="610"/>
      <c r="AE1410" s="610"/>
      <c r="AF1410" s="609">
        <f>IF(E1410="","",ROUND(K1410*S1410*U1410,1))</f>
        <v>194.4</v>
      </c>
      <c r="AG1410" s="610"/>
      <c r="AH1410" s="610"/>
      <c r="AI1410" s="611"/>
      <c r="BX1410" s="106"/>
    </row>
    <row r="1411" spans="1:76" s="40" customFormat="1" ht="15.75" customHeight="1" x14ac:dyDescent="0.15">
      <c r="A1411" s="83" t="str">
        <f>A1410</f>
        <v/>
      </c>
      <c r="B1411" s="99"/>
      <c r="C1411" s="328"/>
      <c r="D1411" s="329"/>
      <c r="E1411" s="329"/>
      <c r="F1411" s="329"/>
      <c r="G1411" s="329"/>
      <c r="H1411" s="306"/>
      <c r="I1411" s="306"/>
      <c r="J1411" s="306"/>
      <c r="K1411" s="327">
        <f t="shared" si="182"/>
        <v>194.39999999999998</v>
      </c>
      <c r="L1411" s="327"/>
      <c r="M1411" s="327"/>
      <c r="N1411" s="542"/>
      <c r="O1411" s="326">
        <f>O1410</f>
        <v>1</v>
      </c>
      <c r="P1411" s="327"/>
      <c r="Q1411" s="327">
        <f>Q1410</f>
        <v>1</v>
      </c>
      <c r="R1411" s="327"/>
      <c r="S1411" s="327">
        <f>S1410</f>
        <v>1</v>
      </c>
      <c r="T1411" s="327"/>
      <c r="U1411" s="618">
        <f t="shared" ref="U1411" si="184">U1410</f>
        <v>1</v>
      </c>
      <c r="V1411" s="619"/>
      <c r="W1411" s="620"/>
      <c r="X1411" s="609">
        <f>IF(E1410="","",ROUND(K1411*O1411*U1411,1))</f>
        <v>194.4</v>
      </c>
      <c r="Y1411" s="610"/>
      <c r="Z1411" s="610"/>
      <c r="AA1411" s="610"/>
      <c r="AB1411" s="609">
        <f>IF(E1410="","",ROUND(K1411*Q1411*U1411,1))</f>
        <v>194.4</v>
      </c>
      <c r="AC1411" s="610"/>
      <c r="AD1411" s="610"/>
      <c r="AE1411" s="610"/>
      <c r="AF1411" s="609">
        <f>IF(E1410="","",ROUND(K1411*S1411*U1411,1))</f>
        <v>194.4</v>
      </c>
      <c r="AG1411" s="610"/>
      <c r="AH1411" s="610"/>
      <c r="AI1411" s="611"/>
      <c r="BX1411" s="106"/>
    </row>
    <row r="1412" spans="1:76" s="40" customFormat="1" ht="15.75" customHeight="1" x14ac:dyDescent="0.15">
      <c r="A1412" s="83" t="str">
        <f>IF(H1412="","×","")</f>
        <v/>
      </c>
      <c r="B1412" s="99"/>
      <c r="C1412" s="328">
        <f>IF(D1338="","",D1338)</f>
        <v>4</v>
      </c>
      <c r="D1412" s="329"/>
      <c r="E1412" s="329" t="str">
        <f>IF(G1338="","",G1338)</f>
        <v>粘性土</v>
      </c>
      <c r="F1412" s="329"/>
      <c r="G1412" s="329"/>
      <c r="H1412" s="306">
        <f>IF(J1338="","",J1338)</f>
        <v>6.5500001907348633</v>
      </c>
      <c r="I1412" s="306"/>
      <c r="J1412" s="306"/>
      <c r="K1412" s="327">
        <f t="shared" si="182"/>
        <v>437.40000000000003</v>
      </c>
      <c r="L1412" s="327"/>
      <c r="M1412" s="327"/>
      <c r="N1412" s="542"/>
      <c r="O1412" s="326">
        <f>IF(E1412="","",IF(E1412="粘性土",1,CHOOSE(AK$1266,X$1264,X$1265)))</f>
        <v>1</v>
      </c>
      <c r="P1412" s="327"/>
      <c r="Q1412" s="327">
        <f>IF(E1412="","",IF(E1412="粘性土",1,CHOOSE(AK$1266,AB$1264,AB$1265)))</f>
        <v>1</v>
      </c>
      <c r="R1412" s="327"/>
      <c r="S1412" s="327">
        <f>IF(E1412="","",IF(E1412="粘性土",1,CHOOSE(AK$1266,AF$1264,AF$1265)))</f>
        <v>1</v>
      </c>
      <c r="T1412" s="327"/>
      <c r="U1412" s="618">
        <f>IF(E1412="","",IF(E1412="粘性土",1,AJ$1279))</f>
        <v>1</v>
      </c>
      <c r="V1412" s="619"/>
      <c r="W1412" s="620"/>
      <c r="X1412" s="609">
        <f>IF(E1412="","",ROUND(K1412*O1412*U1412,1))</f>
        <v>437.4</v>
      </c>
      <c r="Y1412" s="610"/>
      <c r="Z1412" s="610"/>
      <c r="AA1412" s="610"/>
      <c r="AB1412" s="609">
        <f>IF(E1412="","",ROUND(K1412*Q1412*U1412,1))</f>
        <v>437.4</v>
      </c>
      <c r="AC1412" s="610"/>
      <c r="AD1412" s="610"/>
      <c r="AE1412" s="610"/>
      <c r="AF1412" s="609">
        <f>IF(E1412="","",ROUND(K1412*S1412*U1412,1))</f>
        <v>437.4</v>
      </c>
      <c r="AG1412" s="610"/>
      <c r="AH1412" s="610"/>
      <c r="AI1412" s="611"/>
      <c r="BX1412" s="106"/>
    </row>
    <row r="1413" spans="1:76" s="40" customFormat="1" ht="15.75" customHeight="1" x14ac:dyDescent="0.15">
      <c r="A1413" s="83" t="str">
        <f>A1412</f>
        <v/>
      </c>
      <c r="B1413" s="99"/>
      <c r="C1413" s="328"/>
      <c r="D1413" s="329"/>
      <c r="E1413" s="329"/>
      <c r="F1413" s="329"/>
      <c r="G1413" s="329"/>
      <c r="H1413" s="306"/>
      <c r="I1413" s="306"/>
      <c r="J1413" s="306"/>
      <c r="K1413" s="327">
        <f t="shared" si="182"/>
        <v>437.40000000000003</v>
      </c>
      <c r="L1413" s="327"/>
      <c r="M1413" s="327"/>
      <c r="N1413" s="542"/>
      <c r="O1413" s="326">
        <f t="shared" ref="O1413" si="185">O1412</f>
        <v>1</v>
      </c>
      <c r="P1413" s="327"/>
      <c r="Q1413" s="327">
        <f t="shared" ref="Q1413" si="186">Q1412</f>
        <v>1</v>
      </c>
      <c r="R1413" s="327"/>
      <c r="S1413" s="327">
        <f t="shared" ref="S1413" si="187">S1412</f>
        <v>1</v>
      </c>
      <c r="T1413" s="327"/>
      <c r="U1413" s="618">
        <f t="shared" ref="U1413" si="188">U1412</f>
        <v>1</v>
      </c>
      <c r="V1413" s="619"/>
      <c r="W1413" s="620"/>
      <c r="X1413" s="609">
        <f>IF(E1412="","",ROUND(K1413*O1413*U1413,1))</f>
        <v>437.4</v>
      </c>
      <c r="Y1413" s="610"/>
      <c r="Z1413" s="610"/>
      <c r="AA1413" s="610"/>
      <c r="AB1413" s="609">
        <f>IF(E1412="","",ROUND(K1413*Q1413*U1413,1))</f>
        <v>437.4</v>
      </c>
      <c r="AC1413" s="610"/>
      <c r="AD1413" s="610"/>
      <c r="AE1413" s="610"/>
      <c r="AF1413" s="609">
        <f>IF(E1412="","",ROUND(K1413*S1413*U1413,1))</f>
        <v>437.4</v>
      </c>
      <c r="AG1413" s="610"/>
      <c r="AH1413" s="610"/>
      <c r="AI1413" s="611"/>
      <c r="BX1413" s="106"/>
    </row>
    <row r="1414" spans="1:76" s="40" customFormat="1" ht="15.75" customHeight="1" x14ac:dyDescent="0.15">
      <c r="A1414" s="83" t="str">
        <f>IF(H1414="","×","")</f>
        <v/>
      </c>
      <c r="B1414" s="99"/>
      <c r="C1414" s="328">
        <f>IF(D1340="","",D1340)</f>
        <v>5</v>
      </c>
      <c r="D1414" s="329"/>
      <c r="E1414" s="329" t="str">
        <f>IF(G1340="","",G1340)</f>
        <v>粘性土</v>
      </c>
      <c r="F1414" s="329"/>
      <c r="G1414" s="329"/>
      <c r="H1414" s="306">
        <f>IF(J1340="","",J1340)</f>
        <v>3.4500000476837158</v>
      </c>
      <c r="I1414" s="306"/>
      <c r="J1414" s="306"/>
      <c r="K1414" s="327">
        <f t="shared" si="182"/>
        <v>716.84999999999991</v>
      </c>
      <c r="L1414" s="327"/>
      <c r="M1414" s="327"/>
      <c r="N1414" s="542"/>
      <c r="O1414" s="326">
        <f>IF(E1414="","",IF(E1414="粘性土",1,CHOOSE(AK$1266,X$1264,X$1265)))</f>
        <v>1</v>
      </c>
      <c r="P1414" s="327"/>
      <c r="Q1414" s="327">
        <f>IF(E1414="","",IF(E1414="粘性土",1,CHOOSE(AK$1266,AB$1264,AB$1265)))</f>
        <v>1</v>
      </c>
      <c r="R1414" s="327"/>
      <c r="S1414" s="327">
        <f>IF(E1414="","",IF(E1414="粘性土",1,CHOOSE(AK$1266,AF$1264,AF$1265)))</f>
        <v>1</v>
      </c>
      <c r="T1414" s="327"/>
      <c r="U1414" s="618">
        <f>IF(E1414="","",IF(E1414="粘性土",1,AJ$1279))</f>
        <v>1</v>
      </c>
      <c r="V1414" s="619"/>
      <c r="W1414" s="620"/>
      <c r="X1414" s="609">
        <f>IF(E1414="","",ROUND(K1414*O1414*U1414,1))</f>
        <v>716.9</v>
      </c>
      <c r="Y1414" s="610"/>
      <c r="Z1414" s="610"/>
      <c r="AA1414" s="610"/>
      <c r="AB1414" s="609">
        <f>IF(E1414="","",ROUND(K1414*Q1414*U1414,1))</f>
        <v>716.9</v>
      </c>
      <c r="AC1414" s="610"/>
      <c r="AD1414" s="610"/>
      <c r="AE1414" s="610"/>
      <c r="AF1414" s="609">
        <f>IF(E1414="","",ROUND(K1414*S1414*U1414,1))</f>
        <v>716.9</v>
      </c>
      <c r="AG1414" s="610"/>
      <c r="AH1414" s="610"/>
      <c r="AI1414" s="611"/>
      <c r="BX1414" s="106"/>
    </row>
    <row r="1415" spans="1:76" s="40" customFormat="1" ht="15.75" customHeight="1" x14ac:dyDescent="0.15">
      <c r="A1415" s="83" t="str">
        <f>A1414</f>
        <v/>
      </c>
      <c r="B1415" s="99"/>
      <c r="C1415" s="328"/>
      <c r="D1415" s="329"/>
      <c r="E1415" s="329"/>
      <c r="F1415" s="329"/>
      <c r="G1415" s="329"/>
      <c r="H1415" s="306"/>
      <c r="I1415" s="306"/>
      <c r="J1415" s="306"/>
      <c r="K1415" s="327">
        <f t="shared" si="182"/>
        <v>716.84999999999991</v>
      </c>
      <c r="L1415" s="327"/>
      <c r="M1415" s="327"/>
      <c r="N1415" s="542"/>
      <c r="O1415" s="326">
        <f t="shared" ref="O1415" si="189">O1414</f>
        <v>1</v>
      </c>
      <c r="P1415" s="327"/>
      <c r="Q1415" s="327">
        <f t="shared" ref="Q1415" si="190">Q1414</f>
        <v>1</v>
      </c>
      <c r="R1415" s="327"/>
      <c r="S1415" s="327">
        <f t="shared" ref="S1415" si="191">S1414</f>
        <v>1</v>
      </c>
      <c r="T1415" s="327"/>
      <c r="U1415" s="618">
        <f t="shared" ref="U1415" si="192">U1414</f>
        <v>1</v>
      </c>
      <c r="V1415" s="619"/>
      <c r="W1415" s="620"/>
      <c r="X1415" s="609">
        <f>IF(E1414="","",ROUND(K1415*O1415*U1415,1))</f>
        <v>716.9</v>
      </c>
      <c r="Y1415" s="610"/>
      <c r="Z1415" s="610"/>
      <c r="AA1415" s="610"/>
      <c r="AB1415" s="609">
        <f>IF(E1414="","",ROUND(K1415*Q1415*U1415,1))</f>
        <v>716.9</v>
      </c>
      <c r="AC1415" s="610"/>
      <c r="AD1415" s="610"/>
      <c r="AE1415" s="610"/>
      <c r="AF1415" s="609">
        <f>IF(E1414="","",ROUND(K1415*S1415*U1415,1))</f>
        <v>716.9</v>
      </c>
      <c r="AG1415" s="610"/>
      <c r="AH1415" s="610"/>
      <c r="AI1415" s="611"/>
      <c r="BX1415" s="106"/>
    </row>
    <row r="1416" spans="1:76" s="40" customFormat="1" ht="15.75" customHeight="1" x14ac:dyDescent="0.15">
      <c r="A1416" s="83" t="str">
        <f>IF(H1416="","×","")</f>
        <v/>
      </c>
      <c r="B1416" s="99"/>
      <c r="C1416" s="328">
        <f>IF(D1342="","",D1342)</f>
        <v>6</v>
      </c>
      <c r="D1416" s="329"/>
      <c r="E1416" s="329" t="str">
        <f>IF(G1342="","",G1342)</f>
        <v>粘性土</v>
      </c>
      <c r="F1416" s="329"/>
      <c r="G1416" s="329"/>
      <c r="H1416" s="306">
        <f>IF(J1342="","",J1342)</f>
        <v>2.3499999046325684</v>
      </c>
      <c r="I1416" s="306"/>
      <c r="J1416" s="306"/>
      <c r="K1416" s="327">
        <f t="shared" si="182"/>
        <v>1165.0500000000002</v>
      </c>
      <c r="L1416" s="327"/>
      <c r="M1416" s="327"/>
      <c r="N1416" s="542"/>
      <c r="O1416" s="326">
        <f>IF(E1416="","",IF(E1416="粘性土",1,CHOOSE(AK$1266,X$1264,X$1265)))</f>
        <v>1</v>
      </c>
      <c r="P1416" s="327"/>
      <c r="Q1416" s="327">
        <f>IF(E1416="","",IF(E1416="粘性土",1,CHOOSE(AK$1266,AB$1264,AB$1265)))</f>
        <v>1</v>
      </c>
      <c r="R1416" s="327"/>
      <c r="S1416" s="327">
        <f>IF(E1416="","",IF(E1416="粘性土",1,CHOOSE(AK$1266,AF$1264,AF$1265)))</f>
        <v>1</v>
      </c>
      <c r="T1416" s="327"/>
      <c r="U1416" s="618">
        <f>IF(E1416="","",IF(E1416="粘性土",1,AJ$1279))</f>
        <v>1</v>
      </c>
      <c r="V1416" s="619"/>
      <c r="W1416" s="620"/>
      <c r="X1416" s="609">
        <f>IF(E1416="","",ROUND(K1416*O1416*U1416,1))</f>
        <v>1165.0999999999999</v>
      </c>
      <c r="Y1416" s="610"/>
      <c r="Z1416" s="610"/>
      <c r="AA1416" s="610"/>
      <c r="AB1416" s="609">
        <f>IF(E1416="","",ROUND(K1416*Q1416*U1416,1))</f>
        <v>1165.0999999999999</v>
      </c>
      <c r="AC1416" s="610"/>
      <c r="AD1416" s="610"/>
      <c r="AE1416" s="610"/>
      <c r="AF1416" s="609">
        <f>IF(E1416="","",ROUND(K1416*S1416*U1416,1))</f>
        <v>1165.0999999999999</v>
      </c>
      <c r="AG1416" s="610"/>
      <c r="AH1416" s="610"/>
      <c r="AI1416" s="611"/>
      <c r="BX1416" s="106"/>
    </row>
    <row r="1417" spans="1:76" s="40" customFormat="1" ht="15.75" customHeight="1" x14ac:dyDescent="0.15">
      <c r="A1417" s="83" t="str">
        <f>A1416</f>
        <v/>
      </c>
      <c r="B1417" s="99"/>
      <c r="C1417" s="328"/>
      <c r="D1417" s="329"/>
      <c r="E1417" s="329"/>
      <c r="F1417" s="329"/>
      <c r="G1417" s="329"/>
      <c r="H1417" s="306"/>
      <c r="I1417" s="306"/>
      <c r="J1417" s="306"/>
      <c r="K1417" s="327">
        <f t="shared" si="182"/>
        <v>1165.0500000000002</v>
      </c>
      <c r="L1417" s="327"/>
      <c r="M1417" s="327"/>
      <c r="N1417" s="542"/>
      <c r="O1417" s="326">
        <f t="shared" ref="O1417" si="193">O1416</f>
        <v>1</v>
      </c>
      <c r="P1417" s="327"/>
      <c r="Q1417" s="327">
        <f t="shared" ref="Q1417" si="194">Q1416</f>
        <v>1</v>
      </c>
      <c r="R1417" s="327"/>
      <c r="S1417" s="327">
        <f t="shared" ref="S1417" si="195">S1416</f>
        <v>1</v>
      </c>
      <c r="T1417" s="327"/>
      <c r="U1417" s="618">
        <f t="shared" ref="U1417" si="196">U1416</f>
        <v>1</v>
      </c>
      <c r="V1417" s="619"/>
      <c r="W1417" s="620"/>
      <c r="X1417" s="609">
        <f>IF(E1416="","",ROUND(K1417*O1417*U1417,1))</f>
        <v>1165.0999999999999</v>
      </c>
      <c r="Y1417" s="610"/>
      <c r="Z1417" s="610"/>
      <c r="AA1417" s="610"/>
      <c r="AB1417" s="609">
        <f>IF(E1416="","",ROUND(K1417*Q1417*U1417,1))</f>
        <v>1165.0999999999999</v>
      </c>
      <c r="AC1417" s="610"/>
      <c r="AD1417" s="610"/>
      <c r="AE1417" s="610"/>
      <c r="AF1417" s="609">
        <f>IF(E1416="","",ROUND(K1417*S1417*U1417,1))</f>
        <v>1165.0999999999999</v>
      </c>
      <c r="AG1417" s="610"/>
      <c r="AH1417" s="610"/>
      <c r="AI1417" s="611"/>
      <c r="BX1417" s="106"/>
    </row>
    <row r="1418" spans="1:76" s="40" customFormat="1" ht="15.75" customHeight="1" x14ac:dyDescent="0.15">
      <c r="A1418" s="83" t="str">
        <f>IF(H1418="","×","")</f>
        <v/>
      </c>
      <c r="B1418" s="99"/>
      <c r="C1418" s="328">
        <f>IF(D1344="","",D1344)</f>
        <v>7</v>
      </c>
      <c r="D1418" s="329"/>
      <c r="E1418" s="329" t="str">
        <f>IF(G1344="","",G1344)</f>
        <v>砂質土</v>
      </c>
      <c r="F1418" s="329"/>
      <c r="G1418" s="329"/>
      <c r="H1418" s="306">
        <f>IF(J1344="","",J1344)</f>
        <v>8.6000003814697266</v>
      </c>
      <c r="I1418" s="306"/>
      <c r="J1418" s="306"/>
      <c r="K1418" s="327">
        <f t="shared" si="182"/>
        <v>1924.9499999999998</v>
      </c>
      <c r="L1418" s="327"/>
      <c r="M1418" s="327"/>
      <c r="N1418" s="542"/>
      <c r="O1418" s="326">
        <f>IF(E1418="","",IF(E1418="粘性土",1,CHOOSE(AK$1266,X$1264,X$1265)))</f>
        <v>1</v>
      </c>
      <c r="P1418" s="327"/>
      <c r="Q1418" s="327">
        <f>IF(E1418="","",IF(E1418="粘性土",1,CHOOSE(AK$1266,AB$1264,AB$1265)))</f>
        <v>0.8</v>
      </c>
      <c r="R1418" s="327"/>
      <c r="S1418" s="327">
        <f>IF(E1418="","",IF(E1418="粘性土",1,CHOOSE(AK$1266,AF$1264,AF$1265)))</f>
        <v>0.7</v>
      </c>
      <c r="T1418" s="327"/>
      <c r="U1418" s="618">
        <f>IF(E1418="","",IF(E1418="粘性土",1,AJ$1279))</f>
        <v>0.83899999999999997</v>
      </c>
      <c r="V1418" s="619"/>
      <c r="W1418" s="620"/>
      <c r="X1418" s="609">
        <f>IF(E1418="","",ROUND(K1418*O1418*U1418,1))</f>
        <v>1615</v>
      </c>
      <c r="Y1418" s="610"/>
      <c r="Z1418" s="610"/>
      <c r="AA1418" s="610"/>
      <c r="AB1418" s="609">
        <f>IF(E1418="","",ROUND(K1418*Q1418*U1418,1))</f>
        <v>1292</v>
      </c>
      <c r="AC1418" s="610"/>
      <c r="AD1418" s="610"/>
      <c r="AE1418" s="610"/>
      <c r="AF1418" s="609">
        <f>IF(E1418="","",ROUND(K1418*S1418*U1418,1))</f>
        <v>1130.5</v>
      </c>
      <c r="AG1418" s="610"/>
      <c r="AH1418" s="610"/>
      <c r="AI1418" s="611"/>
      <c r="BX1418" s="106"/>
    </row>
    <row r="1419" spans="1:76" s="40" customFormat="1" ht="15.75" customHeight="1" x14ac:dyDescent="0.15">
      <c r="A1419" s="83" t="str">
        <f>A1418</f>
        <v/>
      </c>
      <c r="B1419" s="99"/>
      <c r="C1419" s="328"/>
      <c r="D1419" s="329"/>
      <c r="E1419" s="329"/>
      <c r="F1419" s="329"/>
      <c r="G1419" s="329"/>
      <c r="H1419" s="306"/>
      <c r="I1419" s="306"/>
      <c r="J1419" s="306"/>
      <c r="K1419" s="327">
        <f t="shared" si="182"/>
        <v>3156.8999999999996</v>
      </c>
      <c r="L1419" s="327"/>
      <c r="M1419" s="327"/>
      <c r="N1419" s="542"/>
      <c r="O1419" s="326">
        <f t="shared" ref="O1419" si="197">O1418</f>
        <v>1</v>
      </c>
      <c r="P1419" s="327"/>
      <c r="Q1419" s="327">
        <f t="shared" ref="Q1419" si="198">Q1418</f>
        <v>0.8</v>
      </c>
      <c r="R1419" s="327"/>
      <c r="S1419" s="327">
        <f t="shared" ref="S1419" si="199">S1418</f>
        <v>0.7</v>
      </c>
      <c r="T1419" s="327"/>
      <c r="U1419" s="618">
        <f t="shared" ref="U1419:U1437" si="200">U1418</f>
        <v>0.83899999999999997</v>
      </c>
      <c r="V1419" s="619"/>
      <c r="W1419" s="620"/>
      <c r="X1419" s="609">
        <f>IF(E1418="","",ROUND(K1419*O1419*U1419,1))</f>
        <v>2648.6</v>
      </c>
      <c r="Y1419" s="610"/>
      <c r="Z1419" s="610"/>
      <c r="AA1419" s="610"/>
      <c r="AB1419" s="609">
        <f>IF(E1418="","",ROUND(K1419*Q1419*U1419,1))</f>
        <v>2118.9</v>
      </c>
      <c r="AC1419" s="610"/>
      <c r="AD1419" s="610"/>
      <c r="AE1419" s="610"/>
      <c r="AF1419" s="609">
        <f>IF(E1418="","",ROUND(K1419*S1419*U1419,1))</f>
        <v>1854</v>
      </c>
      <c r="AG1419" s="610"/>
      <c r="AH1419" s="610"/>
      <c r="AI1419" s="611"/>
      <c r="BX1419" s="106"/>
    </row>
    <row r="1420" spans="1:76" s="40" customFormat="1" ht="15.75" customHeight="1" x14ac:dyDescent="0.15">
      <c r="A1420" s="83" t="str">
        <f>IF(H1420="","×","")</f>
        <v/>
      </c>
      <c r="B1420" s="99"/>
      <c r="C1420" s="328">
        <f>IF(D1346="","",D1346)</f>
        <v>8</v>
      </c>
      <c r="D1420" s="329"/>
      <c r="E1420" s="329" t="str">
        <f>IF(G1346="","",G1346)</f>
        <v>粘性土</v>
      </c>
      <c r="F1420" s="329"/>
      <c r="G1420" s="329"/>
      <c r="H1420" s="306">
        <f>IF(J1346="","",J1346)</f>
        <v>2.2000000476837158</v>
      </c>
      <c r="I1420" s="306"/>
      <c r="J1420" s="306"/>
      <c r="K1420" s="327">
        <f t="shared" si="182"/>
        <v>1143.4499999999998</v>
      </c>
      <c r="L1420" s="327"/>
      <c r="M1420" s="327"/>
      <c r="N1420" s="542"/>
      <c r="O1420" s="326">
        <f>IF(E1420="","",IF(E1420="粘性土",1,CHOOSE(AK$1266,X$1264,X$1265)))</f>
        <v>1</v>
      </c>
      <c r="P1420" s="327"/>
      <c r="Q1420" s="327">
        <f>IF(E1420="","",IF(E1420="粘性土",1,CHOOSE(AK$1266,AB$1264,AB$1265)))</f>
        <v>1</v>
      </c>
      <c r="R1420" s="327"/>
      <c r="S1420" s="327">
        <f>IF(E1420="","",IF(E1420="粘性土",1,CHOOSE(AK$1266,AF$1264,AF$1265)))</f>
        <v>1</v>
      </c>
      <c r="T1420" s="327"/>
      <c r="U1420" s="618">
        <f>IF(E1420="","",IF(E1420="粘性土",1,AJ$1279))</f>
        <v>1</v>
      </c>
      <c r="V1420" s="619"/>
      <c r="W1420" s="620"/>
      <c r="X1420" s="609">
        <f>IF(E1420="","",ROUND(K1420*O1420*U1420,1))</f>
        <v>1143.5</v>
      </c>
      <c r="Y1420" s="610"/>
      <c r="Z1420" s="610"/>
      <c r="AA1420" s="610"/>
      <c r="AB1420" s="609">
        <f>IF(E1420="","",ROUND(K1420*Q1420*U1420,1))</f>
        <v>1143.5</v>
      </c>
      <c r="AC1420" s="610"/>
      <c r="AD1420" s="610"/>
      <c r="AE1420" s="610"/>
      <c r="AF1420" s="609">
        <f>IF(E1420="","",ROUND(K1420*S1420*U1420,1))</f>
        <v>1143.5</v>
      </c>
      <c r="AG1420" s="610"/>
      <c r="AH1420" s="610"/>
      <c r="AI1420" s="611"/>
      <c r="BX1420" s="106"/>
    </row>
    <row r="1421" spans="1:76" s="40" customFormat="1" ht="15.75" customHeight="1" x14ac:dyDescent="0.15">
      <c r="A1421" s="83" t="str">
        <f>A1420</f>
        <v/>
      </c>
      <c r="B1421" s="99"/>
      <c r="C1421" s="328"/>
      <c r="D1421" s="329"/>
      <c r="E1421" s="329"/>
      <c r="F1421" s="329"/>
      <c r="G1421" s="329"/>
      <c r="H1421" s="306"/>
      <c r="I1421" s="306"/>
      <c r="J1421" s="306"/>
      <c r="K1421" s="327">
        <f t="shared" si="182"/>
        <v>1143.4499999999998</v>
      </c>
      <c r="L1421" s="327"/>
      <c r="M1421" s="327"/>
      <c r="N1421" s="542"/>
      <c r="O1421" s="326">
        <f t="shared" ref="O1421" si="201">O1420</f>
        <v>1</v>
      </c>
      <c r="P1421" s="327"/>
      <c r="Q1421" s="327">
        <f t="shared" ref="Q1421" si="202">Q1420</f>
        <v>1</v>
      </c>
      <c r="R1421" s="327"/>
      <c r="S1421" s="327">
        <f t="shared" ref="S1421" si="203">S1420</f>
        <v>1</v>
      </c>
      <c r="T1421" s="327"/>
      <c r="U1421" s="618">
        <f t="shared" si="200"/>
        <v>1</v>
      </c>
      <c r="V1421" s="619"/>
      <c r="W1421" s="620"/>
      <c r="X1421" s="609">
        <f>IF(E1420="","",ROUND(K1421*O1421*U1421,1))</f>
        <v>1143.5</v>
      </c>
      <c r="Y1421" s="610"/>
      <c r="Z1421" s="610"/>
      <c r="AA1421" s="610"/>
      <c r="AB1421" s="609">
        <f>IF(E1420="","",ROUND(K1421*Q1421*U1421,1))</f>
        <v>1143.5</v>
      </c>
      <c r="AC1421" s="610"/>
      <c r="AD1421" s="610"/>
      <c r="AE1421" s="610"/>
      <c r="AF1421" s="609">
        <f>IF(E1420="","",ROUND(K1421*S1421*U1421,1))</f>
        <v>1143.5</v>
      </c>
      <c r="AG1421" s="610"/>
      <c r="AH1421" s="610"/>
      <c r="AI1421" s="611"/>
      <c r="BX1421" s="106"/>
    </row>
    <row r="1422" spans="1:76" s="40" customFormat="1" ht="15.75" customHeight="1" x14ac:dyDescent="0.15">
      <c r="A1422" s="83" t="str">
        <f>IF(H1422="","×","")</f>
        <v/>
      </c>
      <c r="B1422" s="99"/>
      <c r="C1422" s="328">
        <f>IF(D1348="","",D1348)</f>
        <v>9</v>
      </c>
      <c r="D1422" s="329"/>
      <c r="E1422" s="329" t="str">
        <f>IF(G1348="","",G1348)</f>
        <v>砂質土</v>
      </c>
      <c r="F1422" s="329"/>
      <c r="G1422" s="329"/>
      <c r="H1422" s="306">
        <f>IF(J1348="","",J1348)</f>
        <v>1.5</v>
      </c>
      <c r="I1422" s="306"/>
      <c r="J1422" s="306"/>
      <c r="K1422" s="327">
        <f t="shared" si="182"/>
        <v>3004.6499999999996</v>
      </c>
      <c r="L1422" s="327"/>
      <c r="M1422" s="327"/>
      <c r="N1422" s="542"/>
      <c r="O1422" s="326">
        <f>IF(E1422="","",IF(E1422="粘性土",1,CHOOSE(AK$1266,X$1264,X$1265)))</f>
        <v>1</v>
      </c>
      <c r="P1422" s="327"/>
      <c r="Q1422" s="327">
        <f>IF(E1422="","",IF(E1422="粘性土",1,CHOOSE(AK$1266,AB$1264,AB$1265)))</f>
        <v>0.8</v>
      </c>
      <c r="R1422" s="327"/>
      <c r="S1422" s="327">
        <f>IF(E1422="","",IF(E1422="粘性土",1,CHOOSE(AK$1266,AF$1264,AF$1265)))</f>
        <v>0.7</v>
      </c>
      <c r="T1422" s="327"/>
      <c r="U1422" s="618">
        <f>IF(E1422="","",IF(E1422="粘性土",1,AJ$1279))</f>
        <v>0.83899999999999997</v>
      </c>
      <c r="V1422" s="619"/>
      <c r="W1422" s="620"/>
      <c r="X1422" s="609">
        <f>IF(E1422="","",ROUND(K1422*O1422*U1422,1))</f>
        <v>2520.9</v>
      </c>
      <c r="Y1422" s="610"/>
      <c r="Z1422" s="610"/>
      <c r="AA1422" s="610"/>
      <c r="AB1422" s="609">
        <f>IF(E1422="","",ROUND(K1422*Q1422*U1422,1))</f>
        <v>2016.7</v>
      </c>
      <c r="AC1422" s="610"/>
      <c r="AD1422" s="610"/>
      <c r="AE1422" s="610"/>
      <c r="AF1422" s="609">
        <f>IF(E1422="","",ROUND(K1422*S1422*U1422,1))</f>
        <v>1764.6</v>
      </c>
      <c r="AG1422" s="610"/>
      <c r="AH1422" s="610"/>
      <c r="AI1422" s="611"/>
      <c r="BX1422" s="106"/>
    </row>
    <row r="1423" spans="1:76" s="40" customFormat="1" ht="15.75" customHeight="1" x14ac:dyDescent="0.15">
      <c r="A1423" s="83" t="str">
        <f>A1422</f>
        <v/>
      </c>
      <c r="B1423" s="99"/>
      <c r="C1423" s="328"/>
      <c r="D1423" s="329"/>
      <c r="E1423" s="329"/>
      <c r="F1423" s="329"/>
      <c r="G1423" s="329"/>
      <c r="H1423" s="306"/>
      <c r="I1423" s="306"/>
      <c r="J1423" s="306"/>
      <c r="K1423" s="327">
        <f t="shared" si="182"/>
        <v>3194.5499999999997</v>
      </c>
      <c r="L1423" s="327"/>
      <c r="M1423" s="327"/>
      <c r="N1423" s="542"/>
      <c r="O1423" s="326">
        <f t="shared" ref="O1423" si="204">O1422</f>
        <v>1</v>
      </c>
      <c r="P1423" s="327"/>
      <c r="Q1423" s="327">
        <f t="shared" ref="Q1423" si="205">Q1422</f>
        <v>0.8</v>
      </c>
      <c r="R1423" s="327"/>
      <c r="S1423" s="327">
        <f t="shared" ref="S1423" si="206">S1422</f>
        <v>0.7</v>
      </c>
      <c r="T1423" s="327"/>
      <c r="U1423" s="618">
        <f t="shared" si="200"/>
        <v>0.83899999999999997</v>
      </c>
      <c r="V1423" s="619"/>
      <c r="W1423" s="620"/>
      <c r="X1423" s="609">
        <f>IF(E1422="","",ROUND(K1423*O1423*U1423,1))</f>
        <v>2680.2</v>
      </c>
      <c r="Y1423" s="610"/>
      <c r="Z1423" s="610"/>
      <c r="AA1423" s="610"/>
      <c r="AB1423" s="609">
        <f>IF(E1422="","",ROUND(K1423*Q1423*U1423,1))</f>
        <v>2144.1999999999998</v>
      </c>
      <c r="AC1423" s="610"/>
      <c r="AD1423" s="610"/>
      <c r="AE1423" s="610"/>
      <c r="AF1423" s="609">
        <f>IF(E1422="","",ROUND(K1423*S1423*U1423,1))</f>
        <v>1876.2</v>
      </c>
      <c r="AG1423" s="610"/>
      <c r="AH1423" s="610"/>
      <c r="AI1423" s="611"/>
      <c r="BX1423" s="106"/>
    </row>
    <row r="1424" spans="1:76" s="40" customFormat="1" ht="15.75" customHeight="1" x14ac:dyDescent="0.15">
      <c r="A1424" s="83" t="str">
        <f>IF(H1424="","×","")</f>
        <v/>
      </c>
      <c r="B1424" s="99"/>
      <c r="C1424" s="328">
        <f>IF(D1350="","",D1350)</f>
        <v>10</v>
      </c>
      <c r="D1424" s="329"/>
      <c r="E1424" s="329" t="str">
        <f>IF(G1350="","",G1350)</f>
        <v>粘性土</v>
      </c>
      <c r="F1424" s="329"/>
      <c r="G1424" s="329"/>
      <c r="H1424" s="306">
        <f>IF(J1350="","",J1350)</f>
        <v>3.8499999046325684</v>
      </c>
      <c r="I1424" s="306"/>
      <c r="J1424" s="306"/>
      <c r="K1424" s="327">
        <f t="shared" si="182"/>
        <v>1159.6500000000001</v>
      </c>
      <c r="L1424" s="327"/>
      <c r="M1424" s="327"/>
      <c r="N1424" s="542"/>
      <c r="O1424" s="326">
        <f>IF(E1424="","",IF(E1424="粘性土",1,CHOOSE(AK$1266,X$1264,X$1265)))</f>
        <v>1</v>
      </c>
      <c r="P1424" s="327"/>
      <c r="Q1424" s="327">
        <f>IF(E1424="","",IF(E1424="粘性土",1,CHOOSE(AK$1266,AB$1264,AB$1265)))</f>
        <v>1</v>
      </c>
      <c r="R1424" s="327"/>
      <c r="S1424" s="327">
        <f>IF(E1424="","",IF(E1424="粘性土",1,CHOOSE(AK$1266,AF$1264,AF$1265)))</f>
        <v>1</v>
      </c>
      <c r="T1424" s="327"/>
      <c r="U1424" s="618">
        <f>IF(E1424="","",IF(E1424="粘性土",1,AJ$1279))</f>
        <v>1</v>
      </c>
      <c r="V1424" s="619"/>
      <c r="W1424" s="620"/>
      <c r="X1424" s="609">
        <f>IF(E1424="","",ROUND(K1424*O1424*U1424,1))</f>
        <v>1159.7</v>
      </c>
      <c r="Y1424" s="610"/>
      <c r="Z1424" s="610"/>
      <c r="AA1424" s="610"/>
      <c r="AB1424" s="609">
        <f>IF(E1424="","",ROUND(K1424*Q1424*U1424,1))</f>
        <v>1159.7</v>
      </c>
      <c r="AC1424" s="610"/>
      <c r="AD1424" s="610"/>
      <c r="AE1424" s="610"/>
      <c r="AF1424" s="609">
        <f>IF(E1424="","",ROUND(K1424*S1424*U1424,1))</f>
        <v>1159.7</v>
      </c>
      <c r="AG1424" s="610"/>
      <c r="AH1424" s="610"/>
      <c r="AI1424" s="611"/>
      <c r="BX1424" s="106"/>
    </row>
    <row r="1425" spans="1:76" s="40" customFormat="1" ht="15.75" customHeight="1" x14ac:dyDescent="0.15">
      <c r="A1425" s="83" t="str">
        <f>A1424</f>
        <v/>
      </c>
      <c r="B1425" s="99"/>
      <c r="C1425" s="328"/>
      <c r="D1425" s="329"/>
      <c r="E1425" s="329"/>
      <c r="F1425" s="329"/>
      <c r="G1425" s="329"/>
      <c r="H1425" s="306"/>
      <c r="I1425" s="306"/>
      <c r="J1425" s="306"/>
      <c r="K1425" s="327">
        <f t="shared" si="182"/>
        <v>1159.6500000000001</v>
      </c>
      <c r="L1425" s="327"/>
      <c r="M1425" s="327"/>
      <c r="N1425" s="542"/>
      <c r="O1425" s="326">
        <f t="shared" ref="O1425" si="207">O1424</f>
        <v>1</v>
      </c>
      <c r="P1425" s="327"/>
      <c r="Q1425" s="327">
        <f t="shared" ref="Q1425" si="208">Q1424</f>
        <v>1</v>
      </c>
      <c r="R1425" s="327"/>
      <c r="S1425" s="327">
        <f t="shared" ref="S1425" si="209">S1424</f>
        <v>1</v>
      </c>
      <c r="T1425" s="327"/>
      <c r="U1425" s="618">
        <f t="shared" si="200"/>
        <v>1</v>
      </c>
      <c r="V1425" s="619"/>
      <c r="W1425" s="620"/>
      <c r="X1425" s="609">
        <f>IF(E1424="","",ROUND(K1425*O1425*U1425,1))</f>
        <v>1159.7</v>
      </c>
      <c r="Y1425" s="610"/>
      <c r="Z1425" s="610"/>
      <c r="AA1425" s="610"/>
      <c r="AB1425" s="609">
        <f>IF(E1424="","",ROUND(K1425*Q1425*U1425,1))</f>
        <v>1159.7</v>
      </c>
      <c r="AC1425" s="610"/>
      <c r="AD1425" s="610"/>
      <c r="AE1425" s="610"/>
      <c r="AF1425" s="609">
        <f>IF(E1424="","",ROUND(K1425*S1425*U1425,1))</f>
        <v>1159.7</v>
      </c>
      <c r="AG1425" s="610"/>
      <c r="AH1425" s="610"/>
      <c r="AI1425" s="611"/>
      <c r="BX1425" s="106"/>
    </row>
    <row r="1426" spans="1:76" s="40" customFormat="1" ht="15.75" customHeight="1" x14ac:dyDescent="0.15">
      <c r="A1426" s="83" t="str">
        <f>IF(H1426="","×","")</f>
        <v/>
      </c>
      <c r="B1426" s="99"/>
      <c r="C1426" s="328">
        <f>IF(D1352="","",D1352)</f>
        <v>11</v>
      </c>
      <c r="D1426" s="329"/>
      <c r="E1426" s="329" t="str">
        <f>IF(G1352="","",G1352)</f>
        <v>砂質土</v>
      </c>
      <c r="F1426" s="329"/>
      <c r="G1426" s="329"/>
      <c r="H1426" s="306">
        <f>IF(J1352="","",J1352)</f>
        <v>2.4000000953674316</v>
      </c>
      <c r="I1426" s="306"/>
      <c r="J1426" s="306"/>
      <c r="K1426" s="327">
        <f t="shared" si="182"/>
        <v>3722.7000000000003</v>
      </c>
      <c r="L1426" s="327"/>
      <c r="M1426" s="327"/>
      <c r="N1426" s="542"/>
      <c r="O1426" s="326">
        <f>IF(E1426="","",IF(E1426="粘性土",1,CHOOSE(AK$1266,X$1264,X$1265)))</f>
        <v>1</v>
      </c>
      <c r="P1426" s="327"/>
      <c r="Q1426" s="327">
        <f>IF(E1426="","",IF(E1426="粘性土",1,CHOOSE(AK$1266,AB$1264,AB$1265)))</f>
        <v>0.8</v>
      </c>
      <c r="R1426" s="327"/>
      <c r="S1426" s="327">
        <f>IF(E1426="","",IF(E1426="粘性土",1,CHOOSE(AK$1266,AF$1264,AF$1265)))</f>
        <v>0.7</v>
      </c>
      <c r="T1426" s="327"/>
      <c r="U1426" s="618">
        <f>IF(E1426="","",IF(E1426="粘性土",1,AJ$1279))</f>
        <v>0.83899999999999997</v>
      </c>
      <c r="V1426" s="619"/>
      <c r="W1426" s="620"/>
      <c r="X1426" s="609">
        <f>IF(E1426="","",ROUND(K1426*O1426*U1426,1))</f>
        <v>3123.3</v>
      </c>
      <c r="Y1426" s="610"/>
      <c r="Z1426" s="610"/>
      <c r="AA1426" s="610"/>
      <c r="AB1426" s="609">
        <f>IF(E1426="","",ROUND(K1426*Q1426*U1426,1))</f>
        <v>2498.6999999999998</v>
      </c>
      <c r="AC1426" s="610"/>
      <c r="AD1426" s="610"/>
      <c r="AE1426" s="610"/>
      <c r="AF1426" s="609">
        <f>IF(E1426="","",ROUND(K1426*S1426*U1426,1))</f>
        <v>2186.3000000000002</v>
      </c>
      <c r="AG1426" s="610"/>
      <c r="AH1426" s="610"/>
      <c r="AI1426" s="611"/>
      <c r="BX1426" s="106"/>
    </row>
    <row r="1427" spans="1:76" s="40" customFormat="1" ht="15.75" customHeight="1" x14ac:dyDescent="0.15">
      <c r="A1427" s="83" t="str">
        <f>A1426</f>
        <v/>
      </c>
      <c r="B1427" s="99"/>
      <c r="C1427" s="328"/>
      <c r="D1427" s="329"/>
      <c r="E1427" s="329"/>
      <c r="F1427" s="329"/>
      <c r="G1427" s="329"/>
      <c r="H1427" s="306"/>
      <c r="I1427" s="306"/>
      <c r="J1427" s="306"/>
      <c r="K1427" s="327">
        <f t="shared" si="182"/>
        <v>4039.0499999999997</v>
      </c>
      <c r="L1427" s="327"/>
      <c r="M1427" s="327"/>
      <c r="N1427" s="542"/>
      <c r="O1427" s="326">
        <f t="shared" ref="O1427" si="210">O1426</f>
        <v>1</v>
      </c>
      <c r="P1427" s="327"/>
      <c r="Q1427" s="327">
        <f t="shared" ref="Q1427" si="211">Q1426</f>
        <v>0.8</v>
      </c>
      <c r="R1427" s="327"/>
      <c r="S1427" s="327">
        <f t="shared" ref="S1427" si="212">S1426</f>
        <v>0.7</v>
      </c>
      <c r="T1427" s="327"/>
      <c r="U1427" s="618">
        <f t="shared" si="200"/>
        <v>0.83899999999999997</v>
      </c>
      <c r="V1427" s="619"/>
      <c r="W1427" s="620"/>
      <c r="X1427" s="609">
        <f>IF(E1426="","",ROUND(K1427*O1427*U1427,1))</f>
        <v>3388.8</v>
      </c>
      <c r="Y1427" s="610"/>
      <c r="Z1427" s="610"/>
      <c r="AA1427" s="610"/>
      <c r="AB1427" s="609">
        <f>IF(E1426="","",ROUND(K1427*Q1427*U1427,1))</f>
        <v>2711</v>
      </c>
      <c r="AC1427" s="610"/>
      <c r="AD1427" s="610"/>
      <c r="AE1427" s="610"/>
      <c r="AF1427" s="609">
        <f>IF(E1426="","",ROUND(K1427*S1427*U1427,1))</f>
        <v>2372.1</v>
      </c>
      <c r="AG1427" s="610"/>
      <c r="AH1427" s="610"/>
      <c r="AI1427" s="611"/>
      <c r="BX1427" s="106"/>
    </row>
    <row r="1428" spans="1:76" s="40" customFormat="1" ht="15.75" customHeight="1" x14ac:dyDescent="0.15">
      <c r="A1428" s="83" t="str">
        <f>IF(H1428="","×","")</f>
        <v/>
      </c>
      <c r="B1428" s="99"/>
      <c r="C1428" s="328">
        <f>IF(D1354="","",D1354)</f>
        <v>12</v>
      </c>
      <c r="D1428" s="329"/>
      <c r="E1428" s="329" t="str">
        <f>IF(G1354="","",G1354)</f>
        <v>粘性土</v>
      </c>
      <c r="F1428" s="329"/>
      <c r="G1428" s="329"/>
      <c r="H1428" s="306">
        <f>IF(J1354="","",J1354)</f>
        <v>2.2699999809265137</v>
      </c>
      <c r="I1428" s="306"/>
      <c r="J1428" s="306"/>
      <c r="K1428" s="327">
        <f t="shared" si="182"/>
        <v>1159.6500000000001</v>
      </c>
      <c r="L1428" s="327"/>
      <c r="M1428" s="327"/>
      <c r="N1428" s="542"/>
      <c r="O1428" s="326">
        <f>IF(E1428="","",IF(E1428="粘性土",1,CHOOSE(AK$1266,X$1264,X$1265)))</f>
        <v>1</v>
      </c>
      <c r="P1428" s="327"/>
      <c r="Q1428" s="327">
        <f>IF(E1428="","",IF(E1428="粘性土",1,CHOOSE(AK$1266,AB$1264,AB$1265)))</f>
        <v>1</v>
      </c>
      <c r="R1428" s="327"/>
      <c r="S1428" s="327">
        <f>IF(E1428="","",IF(E1428="粘性土",1,CHOOSE(AK$1266,AF$1264,AF$1265)))</f>
        <v>1</v>
      </c>
      <c r="T1428" s="327"/>
      <c r="U1428" s="618">
        <f>IF(E1428="","",IF(E1428="粘性土",1,AJ$1279))</f>
        <v>1</v>
      </c>
      <c r="V1428" s="619"/>
      <c r="W1428" s="620"/>
      <c r="X1428" s="609">
        <f>IF(E1428="","",ROUND(K1428*O1428*U1428,1))</f>
        <v>1159.7</v>
      </c>
      <c r="Y1428" s="610"/>
      <c r="Z1428" s="610"/>
      <c r="AA1428" s="610"/>
      <c r="AB1428" s="609">
        <f>IF(E1428="","",ROUND(K1428*Q1428*U1428,1))</f>
        <v>1159.7</v>
      </c>
      <c r="AC1428" s="610"/>
      <c r="AD1428" s="610"/>
      <c r="AE1428" s="610"/>
      <c r="AF1428" s="609">
        <f>IF(E1428="","",ROUND(K1428*S1428*U1428,1))</f>
        <v>1159.7</v>
      </c>
      <c r="AG1428" s="610"/>
      <c r="AH1428" s="610"/>
      <c r="AI1428" s="611"/>
      <c r="BX1428" s="106"/>
    </row>
    <row r="1429" spans="1:76" s="40" customFormat="1" ht="15.75" customHeight="1" x14ac:dyDescent="0.15">
      <c r="A1429" s="83" t="str">
        <f>A1428</f>
        <v/>
      </c>
      <c r="B1429" s="99"/>
      <c r="C1429" s="328"/>
      <c r="D1429" s="329"/>
      <c r="E1429" s="329"/>
      <c r="F1429" s="329"/>
      <c r="G1429" s="329"/>
      <c r="H1429" s="306"/>
      <c r="I1429" s="306"/>
      <c r="J1429" s="306"/>
      <c r="K1429" s="327">
        <f t="shared" si="182"/>
        <v>1159.6500000000001</v>
      </c>
      <c r="L1429" s="327"/>
      <c r="M1429" s="327"/>
      <c r="N1429" s="542"/>
      <c r="O1429" s="326">
        <f t="shared" ref="O1429" si="213">O1428</f>
        <v>1</v>
      </c>
      <c r="P1429" s="327"/>
      <c r="Q1429" s="327">
        <f t="shared" ref="Q1429" si="214">Q1428</f>
        <v>1</v>
      </c>
      <c r="R1429" s="327"/>
      <c r="S1429" s="327">
        <f t="shared" ref="S1429" si="215">S1428</f>
        <v>1</v>
      </c>
      <c r="T1429" s="327"/>
      <c r="U1429" s="618">
        <f t="shared" si="200"/>
        <v>1</v>
      </c>
      <c r="V1429" s="619"/>
      <c r="W1429" s="620"/>
      <c r="X1429" s="609">
        <f>IF(E1428="","",ROUND(K1429*O1429*U1429,1))</f>
        <v>1159.7</v>
      </c>
      <c r="Y1429" s="610"/>
      <c r="Z1429" s="610"/>
      <c r="AA1429" s="610"/>
      <c r="AB1429" s="609">
        <f>IF(E1428="","",ROUND(K1429*Q1429*U1429,1))</f>
        <v>1159.7</v>
      </c>
      <c r="AC1429" s="610"/>
      <c r="AD1429" s="610"/>
      <c r="AE1429" s="610"/>
      <c r="AF1429" s="609">
        <f>IF(E1428="","",ROUND(K1429*S1429*U1429,1))</f>
        <v>1159.7</v>
      </c>
      <c r="AG1429" s="610"/>
      <c r="AH1429" s="610"/>
      <c r="AI1429" s="611"/>
      <c r="BX1429" s="106"/>
    </row>
    <row r="1430" spans="1:76" s="40" customFormat="1" ht="15.75" customHeight="1" x14ac:dyDescent="0.15">
      <c r="A1430" s="83" t="str">
        <f>IF(H1430="","×","")</f>
        <v>×</v>
      </c>
      <c r="B1430" s="99"/>
      <c r="C1430" s="328" t="str">
        <f>IF(D1356="","",D1356)</f>
        <v/>
      </c>
      <c r="D1430" s="329"/>
      <c r="E1430" s="329" t="str">
        <f>IF(G1356="","",G1356)</f>
        <v/>
      </c>
      <c r="F1430" s="329"/>
      <c r="G1430" s="329"/>
      <c r="H1430" s="306" t="str">
        <f>IF(J1356="","",J1356)</f>
        <v/>
      </c>
      <c r="I1430" s="306"/>
      <c r="J1430" s="306"/>
      <c r="K1430" s="327">
        <f t="shared" si="182"/>
        <v>1302.3000000000002</v>
      </c>
      <c r="L1430" s="327"/>
      <c r="M1430" s="327"/>
      <c r="N1430" s="542"/>
      <c r="O1430" s="326" t="str">
        <f>IF(E1430="","",IF(E1430="粘性土",1,CHOOSE(AK$1266,X$1264,X$1265)))</f>
        <v/>
      </c>
      <c r="P1430" s="327"/>
      <c r="Q1430" s="327" t="str">
        <f>IF(E1430="","",IF(E1430="粘性土",1,CHOOSE(AK$1266,AB$1264,AB$1265)))</f>
        <v/>
      </c>
      <c r="R1430" s="327"/>
      <c r="S1430" s="327" t="str">
        <f>IF(E1430="","",IF(E1430="粘性土",1,CHOOSE(AK$1266,AF$1264,AF$1265)))</f>
        <v/>
      </c>
      <c r="T1430" s="327"/>
      <c r="U1430" s="618" t="str">
        <f>IF(E1430="","",IF(E1430="粘性土",1,AJ$1279))</f>
        <v/>
      </c>
      <c r="V1430" s="619"/>
      <c r="W1430" s="620"/>
      <c r="X1430" s="609" t="str">
        <f>IF(E1430="","",ROUND(K1430*O1430*U1430,1))</f>
        <v/>
      </c>
      <c r="Y1430" s="610"/>
      <c r="Z1430" s="610"/>
      <c r="AA1430" s="610"/>
      <c r="AB1430" s="609" t="str">
        <f>IF(E1430="","",ROUND(K1430*Q1430*U1430,1))</f>
        <v/>
      </c>
      <c r="AC1430" s="610"/>
      <c r="AD1430" s="610"/>
      <c r="AE1430" s="610"/>
      <c r="AF1430" s="609" t="str">
        <f>IF(E1430="","",ROUND(K1430*S1430*U1430,1))</f>
        <v/>
      </c>
      <c r="AG1430" s="610"/>
      <c r="AH1430" s="610"/>
      <c r="AI1430" s="611"/>
      <c r="BX1430" s="106"/>
    </row>
    <row r="1431" spans="1:76" s="40" customFormat="1" ht="15.75" customHeight="1" x14ac:dyDescent="0.15">
      <c r="A1431" s="83" t="str">
        <f>A1430</f>
        <v>×</v>
      </c>
      <c r="B1431" s="99"/>
      <c r="C1431" s="328"/>
      <c r="D1431" s="329"/>
      <c r="E1431" s="329"/>
      <c r="F1431" s="329"/>
      <c r="G1431" s="329"/>
      <c r="H1431" s="306"/>
      <c r="I1431" s="306"/>
      <c r="J1431" s="306"/>
      <c r="K1431" s="327">
        <f t="shared" si="182"/>
        <v>1302.3000000000002</v>
      </c>
      <c r="L1431" s="327"/>
      <c r="M1431" s="327"/>
      <c r="N1431" s="542"/>
      <c r="O1431" s="326" t="str">
        <f t="shared" ref="O1431" si="216">O1430</f>
        <v/>
      </c>
      <c r="P1431" s="327"/>
      <c r="Q1431" s="327" t="str">
        <f t="shared" ref="Q1431" si="217">Q1430</f>
        <v/>
      </c>
      <c r="R1431" s="327"/>
      <c r="S1431" s="327" t="str">
        <f t="shared" ref="S1431" si="218">S1430</f>
        <v/>
      </c>
      <c r="T1431" s="327"/>
      <c r="U1431" s="618" t="str">
        <f t="shared" si="200"/>
        <v/>
      </c>
      <c r="V1431" s="619"/>
      <c r="W1431" s="620"/>
      <c r="X1431" s="609" t="str">
        <f>IF(E1430="","",ROUND(K1431*O1431*U1431,1))</f>
        <v/>
      </c>
      <c r="Y1431" s="610"/>
      <c r="Z1431" s="610"/>
      <c r="AA1431" s="610"/>
      <c r="AB1431" s="609" t="str">
        <f>IF(E1430="","",ROUND(K1431*Q1431*U1431,1))</f>
        <v/>
      </c>
      <c r="AC1431" s="610"/>
      <c r="AD1431" s="610"/>
      <c r="AE1431" s="610"/>
      <c r="AF1431" s="609" t="str">
        <f>IF(E1430="","",ROUND(K1431*S1431*U1431,1))</f>
        <v/>
      </c>
      <c r="AG1431" s="610"/>
      <c r="AH1431" s="610"/>
      <c r="AI1431" s="611"/>
      <c r="BX1431" s="106"/>
    </row>
    <row r="1432" spans="1:76" s="40" customFormat="1" ht="15.75" customHeight="1" x14ac:dyDescent="0.15">
      <c r="A1432" s="83" t="str">
        <f>IF(H1432="","×","")</f>
        <v>×</v>
      </c>
      <c r="B1432" s="99"/>
      <c r="C1432" s="328" t="str">
        <f>IF(D1358="","",D1358)</f>
        <v/>
      </c>
      <c r="D1432" s="329"/>
      <c r="E1432" s="329" t="str">
        <f>IF(G1358="","",G1358)</f>
        <v/>
      </c>
      <c r="F1432" s="329"/>
      <c r="G1432" s="329"/>
      <c r="H1432" s="306" t="str">
        <f>IF(J1358="","",J1358)</f>
        <v/>
      </c>
      <c r="I1432" s="306"/>
      <c r="J1432" s="306"/>
      <c r="K1432" s="327">
        <f t="shared" si="182"/>
        <v>1302.3000000000002</v>
      </c>
      <c r="L1432" s="327"/>
      <c r="M1432" s="327"/>
      <c r="N1432" s="542"/>
      <c r="O1432" s="326" t="str">
        <f>IF(E1432="","",IF(E1432="粘性土",1,CHOOSE(AK$1266,X$1264,X$1265)))</f>
        <v/>
      </c>
      <c r="P1432" s="327"/>
      <c r="Q1432" s="327" t="str">
        <f>IF(E1432="","",IF(E1432="粘性土",1,CHOOSE(AK$1266,AB$1264,AB$1265)))</f>
        <v/>
      </c>
      <c r="R1432" s="327"/>
      <c r="S1432" s="327" t="str">
        <f>IF(E1432="","",IF(E1432="粘性土",1,CHOOSE(AK$1266,AF$1264,AF$1265)))</f>
        <v/>
      </c>
      <c r="T1432" s="327"/>
      <c r="U1432" s="618" t="str">
        <f>IF(E1432="","",IF(E1432="粘性土",1,AJ$1279))</f>
        <v/>
      </c>
      <c r="V1432" s="619"/>
      <c r="W1432" s="620"/>
      <c r="X1432" s="609" t="str">
        <f>IF(E1432="","",ROUND(K1432*O1432*U1432,1))</f>
        <v/>
      </c>
      <c r="Y1432" s="610"/>
      <c r="Z1432" s="610"/>
      <c r="AA1432" s="610"/>
      <c r="AB1432" s="609" t="str">
        <f>IF(E1432="","",ROUND(K1432*Q1432*U1432,1))</f>
        <v/>
      </c>
      <c r="AC1432" s="610"/>
      <c r="AD1432" s="610"/>
      <c r="AE1432" s="610"/>
      <c r="AF1432" s="609" t="str">
        <f>IF(E1432="","",ROUND(K1432*S1432*U1432,1))</f>
        <v/>
      </c>
      <c r="AG1432" s="610"/>
      <c r="AH1432" s="610"/>
      <c r="AI1432" s="611"/>
      <c r="BX1432" s="106"/>
    </row>
    <row r="1433" spans="1:76" s="40" customFormat="1" ht="15.75" customHeight="1" x14ac:dyDescent="0.15">
      <c r="A1433" s="83" t="str">
        <f>A1432</f>
        <v>×</v>
      </c>
      <c r="B1433" s="99"/>
      <c r="C1433" s="328"/>
      <c r="D1433" s="329"/>
      <c r="E1433" s="329"/>
      <c r="F1433" s="329"/>
      <c r="G1433" s="329"/>
      <c r="H1433" s="306"/>
      <c r="I1433" s="306"/>
      <c r="J1433" s="306"/>
      <c r="K1433" s="327">
        <f t="shared" si="182"/>
        <v>1302.3000000000002</v>
      </c>
      <c r="L1433" s="327"/>
      <c r="M1433" s="327"/>
      <c r="N1433" s="542"/>
      <c r="O1433" s="326" t="str">
        <f t="shared" ref="O1433" si="219">O1432</f>
        <v/>
      </c>
      <c r="P1433" s="327"/>
      <c r="Q1433" s="327" t="str">
        <f t="shared" ref="Q1433" si="220">Q1432</f>
        <v/>
      </c>
      <c r="R1433" s="327"/>
      <c r="S1433" s="327" t="str">
        <f t="shared" ref="S1433" si="221">S1432</f>
        <v/>
      </c>
      <c r="T1433" s="327"/>
      <c r="U1433" s="618" t="str">
        <f t="shared" si="200"/>
        <v/>
      </c>
      <c r="V1433" s="619"/>
      <c r="W1433" s="620"/>
      <c r="X1433" s="609" t="str">
        <f>IF(E1432="","",ROUND(K1433*O1433*U1433,1))</f>
        <v/>
      </c>
      <c r="Y1433" s="610"/>
      <c r="Z1433" s="610"/>
      <c r="AA1433" s="610"/>
      <c r="AB1433" s="609" t="str">
        <f>IF(E1432="","",ROUND(K1433*Q1433*U1433,1))</f>
        <v/>
      </c>
      <c r="AC1433" s="610"/>
      <c r="AD1433" s="610"/>
      <c r="AE1433" s="610"/>
      <c r="AF1433" s="609" t="str">
        <f>IF(E1432="","",ROUND(K1433*S1433*U1433,1))</f>
        <v/>
      </c>
      <c r="AG1433" s="610"/>
      <c r="AH1433" s="610"/>
      <c r="AI1433" s="611"/>
      <c r="BX1433" s="106"/>
    </row>
    <row r="1434" spans="1:76" s="40" customFormat="1" ht="15.75" customHeight="1" x14ac:dyDescent="0.15">
      <c r="A1434" s="83" t="str">
        <f>IF(H1434="","×","")</f>
        <v>×</v>
      </c>
      <c r="B1434" s="99"/>
      <c r="C1434" s="328" t="str">
        <f>IF(D1360="","",D1360)</f>
        <v/>
      </c>
      <c r="D1434" s="329"/>
      <c r="E1434" s="329" t="str">
        <f>IF(G1360="","",G1360)</f>
        <v/>
      </c>
      <c r="F1434" s="329"/>
      <c r="G1434" s="329"/>
      <c r="H1434" s="306" t="str">
        <f>IF(J1360="","",J1360)</f>
        <v/>
      </c>
      <c r="I1434" s="306"/>
      <c r="J1434" s="306"/>
      <c r="K1434" s="327">
        <f t="shared" si="182"/>
        <v>1302.3000000000002</v>
      </c>
      <c r="L1434" s="327"/>
      <c r="M1434" s="327"/>
      <c r="N1434" s="542"/>
      <c r="O1434" s="326" t="str">
        <f>IF(E1434="","",IF(E1434="粘性土",1,CHOOSE(AK$1266,X$1264,X$1265)))</f>
        <v/>
      </c>
      <c r="P1434" s="327"/>
      <c r="Q1434" s="327" t="str">
        <f>IF(E1434="","",IF(E1434="粘性土",1,CHOOSE(AK$1266,AB$1264,AB$1265)))</f>
        <v/>
      </c>
      <c r="R1434" s="327"/>
      <c r="S1434" s="327" t="str">
        <f>IF(E1434="","",IF(E1434="粘性土",1,CHOOSE(AK$1266,AF$1264,AF$1265)))</f>
        <v/>
      </c>
      <c r="T1434" s="327"/>
      <c r="U1434" s="618" t="str">
        <f>IF(E1434="","",IF(E1434="粘性土",1,AJ$1279))</f>
        <v/>
      </c>
      <c r="V1434" s="619"/>
      <c r="W1434" s="620"/>
      <c r="X1434" s="609" t="str">
        <f>IF(E1434="","",ROUND(K1434*O1434*U1434,1))</f>
        <v/>
      </c>
      <c r="Y1434" s="610"/>
      <c r="Z1434" s="610"/>
      <c r="AA1434" s="610"/>
      <c r="AB1434" s="609" t="str">
        <f>IF(E1434="","",ROUND(K1434*Q1434*U1434,1))</f>
        <v/>
      </c>
      <c r="AC1434" s="610"/>
      <c r="AD1434" s="610"/>
      <c r="AE1434" s="610"/>
      <c r="AF1434" s="609" t="str">
        <f>IF(E1434="","",ROUND(K1434*S1434*U1434,1))</f>
        <v/>
      </c>
      <c r="AG1434" s="610"/>
      <c r="AH1434" s="610"/>
      <c r="AI1434" s="611"/>
      <c r="BX1434" s="106"/>
    </row>
    <row r="1435" spans="1:76" s="40" customFormat="1" ht="15.75" customHeight="1" x14ac:dyDescent="0.15">
      <c r="A1435" s="83" t="str">
        <f>A1434</f>
        <v>×</v>
      </c>
      <c r="B1435" s="99"/>
      <c r="C1435" s="328"/>
      <c r="D1435" s="329"/>
      <c r="E1435" s="329"/>
      <c r="F1435" s="329"/>
      <c r="G1435" s="329"/>
      <c r="H1435" s="306"/>
      <c r="I1435" s="306"/>
      <c r="J1435" s="306"/>
      <c r="K1435" s="327">
        <f t="shared" si="182"/>
        <v>1302.3000000000002</v>
      </c>
      <c r="L1435" s="327"/>
      <c r="M1435" s="327"/>
      <c r="N1435" s="542"/>
      <c r="O1435" s="326" t="str">
        <f t="shared" ref="O1435" si="222">O1434</f>
        <v/>
      </c>
      <c r="P1435" s="327"/>
      <c r="Q1435" s="327" t="str">
        <f t="shared" ref="Q1435" si="223">Q1434</f>
        <v/>
      </c>
      <c r="R1435" s="327"/>
      <c r="S1435" s="327" t="str">
        <f t="shared" ref="S1435" si="224">S1434</f>
        <v/>
      </c>
      <c r="T1435" s="327"/>
      <c r="U1435" s="618" t="str">
        <f t="shared" si="200"/>
        <v/>
      </c>
      <c r="V1435" s="619"/>
      <c r="W1435" s="620"/>
      <c r="X1435" s="609" t="str">
        <f>IF(E1434="","",ROUND(K1435*O1435*U1435,1))</f>
        <v/>
      </c>
      <c r="Y1435" s="610"/>
      <c r="Z1435" s="610"/>
      <c r="AA1435" s="610"/>
      <c r="AB1435" s="609" t="str">
        <f>IF(E1434="","",ROUND(K1435*Q1435*U1435,1))</f>
        <v/>
      </c>
      <c r="AC1435" s="610"/>
      <c r="AD1435" s="610"/>
      <c r="AE1435" s="610"/>
      <c r="AF1435" s="609" t="str">
        <f>IF(E1434="","",ROUND(K1435*S1435*U1435,1))</f>
        <v/>
      </c>
      <c r="AG1435" s="610"/>
      <c r="AH1435" s="610"/>
      <c r="AI1435" s="611"/>
      <c r="BX1435" s="106"/>
    </row>
    <row r="1436" spans="1:76" s="40" customFormat="1" ht="15.75" customHeight="1" x14ac:dyDescent="0.15">
      <c r="A1436" s="83" t="str">
        <f>IF(H1436="","×","")</f>
        <v>×</v>
      </c>
      <c r="B1436" s="99"/>
      <c r="C1436" s="328" t="str">
        <f>IF(D1362="","",D1362)</f>
        <v/>
      </c>
      <c r="D1436" s="329"/>
      <c r="E1436" s="329" t="str">
        <f>IF(G1362="","",G1362)</f>
        <v/>
      </c>
      <c r="F1436" s="329"/>
      <c r="G1436" s="329"/>
      <c r="H1436" s="306" t="str">
        <f>IF(J1362="","",J1362)</f>
        <v/>
      </c>
      <c r="I1436" s="306"/>
      <c r="J1436" s="306"/>
      <c r="K1436" s="327">
        <f t="shared" si="182"/>
        <v>1302.3000000000002</v>
      </c>
      <c r="L1436" s="327"/>
      <c r="M1436" s="327"/>
      <c r="N1436" s="542"/>
      <c r="O1436" s="326" t="str">
        <f>IF(E1436="","",IF(E1436="粘性土",1,CHOOSE(AK$1266,X$1264,X$1265)))</f>
        <v/>
      </c>
      <c r="P1436" s="327"/>
      <c r="Q1436" s="327" t="str">
        <f>IF(E1436="","",IF(E1436="粘性土",1,CHOOSE(AK$1266,AB$1264,AB$1265)))</f>
        <v/>
      </c>
      <c r="R1436" s="327"/>
      <c r="S1436" s="327" t="str">
        <f>IF(E1436="","",IF(E1436="粘性土",1,CHOOSE(AK$1266,AF$1264,AF$1265)))</f>
        <v/>
      </c>
      <c r="T1436" s="327"/>
      <c r="U1436" s="618" t="str">
        <f>IF(E1436="","",IF(E1436="粘性土",1,AJ$1279))</f>
        <v/>
      </c>
      <c r="V1436" s="619"/>
      <c r="W1436" s="620"/>
      <c r="X1436" s="609" t="str">
        <f>IF(E1436="","",ROUND(K1436*O1436*U1436,1))</f>
        <v/>
      </c>
      <c r="Y1436" s="610"/>
      <c r="Z1436" s="610"/>
      <c r="AA1436" s="610"/>
      <c r="AB1436" s="609" t="str">
        <f>IF(E1436="","",ROUND(K1436*Q1436*U1436,1))</f>
        <v/>
      </c>
      <c r="AC1436" s="610"/>
      <c r="AD1436" s="610"/>
      <c r="AE1436" s="610"/>
      <c r="AF1436" s="609" t="str">
        <f>IF(E1436="","",ROUND(K1436*S1436*U1436,1))</f>
        <v/>
      </c>
      <c r="AG1436" s="610"/>
      <c r="AH1436" s="610"/>
      <c r="AI1436" s="611"/>
      <c r="BX1436" s="106"/>
    </row>
    <row r="1437" spans="1:76" s="40" customFormat="1" ht="15.75" customHeight="1" x14ac:dyDescent="0.15">
      <c r="A1437" s="83" t="str">
        <f>A1436</f>
        <v>×</v>
      </c>
      <c r="B1437" s="99"/>
      <c r="C1437" s="332"/>
      <c r="D1437" s="333"/>
      <c r="E1437" s="333"/>
      <c r="F1437" s="333"/>
      <c r="G1437" s="333"/>
      <c r="H1437" s="319"/>
      <c r="I1437" s="319"/>
      <c r="J1437" s="319"/>
      <c r="K1437" s="395">
        <f t="shared" si="182"/>
        <v>1302.3000000000002</v>
      </c>
      <c r="L1437" s="395"/>
      <c r="M1437" s="395"/>
      <c r="N1437" s="608"/>
      <c r="O1437" s="555" t="str">
        <f t="shared" ref="O1437" si="225">O1436</f>
        <v/>
      </c>
      <c r="P1437" s="395"/>
      <c r="Q1437" s="395" t="str">
        <f t="shared" ref="Q1437" si="226">Q1436</f>
        <v/>
      </c>
      <c r="R1437" s="395"/>
      <c r="S1437" s="395" t="str">
        <f t="shared" ref="S1437" si="227">S1436</f>
        <v/>
      </c>
      <c r="T1437" s="395"/>
      <c r="U1437" s="618" t="str">
        <f t="shared" si="200"/>
        <v/>
      </c>
      <c r="V1437" s="619"/>
      <c r="W1437" s="620"/>
      <c r="X1437" s="621" t="str">
        <f>IF(E1436="","",ROUND(K1437*O1437*U1437,1))</f>
        <v/>
      </c>
      <c r="Y1437" s="622"/>
      <c r="Z1437" s="622"/>
      <c r="AA1437" s="622"/>
      <c r="AB1437" s="621" t="str">
        <f>IF(E1436="","",ROUND(K1437*Q1437*U1437,1))</f>
        <v/>
      </c>
      <c r="AC1437" s="622"/>
      <c r="AD1437" s="622"/>
      <c r="AE1437" s="622"/>
      <c r="AF1437" s="621" t="str">
        <f>IF(E1436="","",ROUND(K1437*S1437*U1437,1))</f>
        <v/>
      </c>
      <c r="AG1437" s="622"/>
      <c r="AH1437" s="622"/>
      <c r="AI1437" s="623"/>
      <c r="BX1437" s="106"/>
    </row>
    <row r="1438" spans="1:76" s="40" customFormat="1" ht="15.75" customHeight="1" x14ac:dyDescent="0.15">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498">
        <f>杭先端径</f>
        <v>1.5</v>
      </c>
      <c r="AE1438" s="498"/>
      <c r="AF1438" s="498"/>
      <c r="AG1438" s="62" t="s">
        <v>416</v>
      </c>
      <c r="AH1438" s="35" t="s">
        <v>149</v>
      </c>
      <c r="AI1438" s="66"/>
      <c r="BX1438" s="106"/>
    </row>
    <row r="1439" spans="1:76" s="40" customFormat="1" ht="15.75" customHeight="1" x14ac:dyDescent="0.15">
      <c r="A1439" s="116" t="str">
        <f>IF(液状化L1の有無="","","×")</f>
        <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customHeight="1" x14ac:dyDescent="0.15">
      <c r="A1440" s="116" t="str">
        <f>IF(液状化L1の有無="","","×")</f>
        <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customHeight="1" x14ac:dyDescent="0.15">
      <c r="A1441" s="116" t="str">
        <f>IF(液状化L1の有無="","","×")</f>
        <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customHeight="1" x14ac:dyDescent="0.15">
      <c r="A1442" s="116" t="str">
        <f>IF(液状化L1の有無="","","×")</f>
        <v/>
      </c>
      <c r="B1442" s="99"/>
      <c r="C1442" s="602" t="s">
        <v>8</v>
      </c>
      <c r="D1442" s="603"/>
      <c r="E1442" s="603" t="s">
        <v>332</v>
      </c>
      <c r="F1442" s="603"/>
      <c r="G1442" s="603"/>
      <c r="H1442" s="604" t="s">
        <v>181</v>
      </c>
      <c r="I1442" s="604"/>
      <c r="J1442" s="604"/>
      <c r="K1442" s="603" t="s">
        <v>489</v>
      </c>
      <c r="L1442" s="603"/>
      <c r="M1442" s="603"/>
      <c r="N1442" s="606"/>
      <c r="O1442" s="529" t="s">
        <v>274</v>
      </c>
      <c r="P1442" s="302"/>
      <c r="Q1442" s="302"/>
      <c r="R1442" s="302"/>
      <c r="S1442" s="302"/>
      <c r="T1442" s="302"/>
      <c r="U1442" s="302" t="s">
        <v>482</v>
      </c>
      <c r="V1442" s="302"/>
      <c r="W1442" s="398"/>
      <c r="X1442" s="363" t="s">
        <v>528</v>
      </c>
      <c r="Y1442" s="302"/>
      <c r="Z1442" s="302"/>
      <c r="AA1442" s="302"/>
      <c r="AB1442" s="302"/>
      <c r="AC1442" s="302"/>
      <c r="AD1442" s="302"/>
      <c r="AE1442" s="302"/>
      <c r="AF1442" s="302"/>
      <c r="AG1442" s="302"/>
      <c r="AH1442" s="302"/>
      <c r="AI1442" s="440"/>
      <c r="AJ1442" s="53"/>
      <c r="AK1442" s="453" t="s">
        <v>412</v>
      </c>
      <c r="AL1442" s="403"/>
      <c r="AM1442" s="403"/>
      <c r="AN1442" s="403"/>
      <c r="BX1442" s="106"/>
    </row>
    <row r="1443" spans="1:76" s="40" customFormat="1" ht="15.75" customHeight="1" x14ac:dyDescent="0.15">
      <c r="A1443" s="116" t="str">
        <f>IF(液状化L1の有無="","","×")</f>
        <v/>
      </c>
      <c r="B1443" s="99"/>
      <c r="C1443" s="532"/>
      <c r="D1443" s="533"/>
      <c r="E1443" s="533"/>
      <c r="F1443" s="533"/>
      <c r="G1443" s="533"/>
      <c r="H1443" s="605"/>
      <c r="I1443" s="605"/>
      <c r="J1443" s="605"/>
      <c r="K1443" s="533"/>
      <c r="L1443" s="533"/>
      <c r="M1443" s="533"/>
      <c r="N1443" s="538"/>
      <c r="O1443" s="612" t="s">
        <v>471</v>
      </c>
      <c r="P1443" s="319"/>
      <c r="Q1443" s="319" t="s">
        <v>472</v>
      </c>
      <c r="R1443" s="319"/>
      <c r="S1443" s="319" t="s">
        <v>473</v>
      </c>
      <c r="T1443" s="319"/>
      <c r="U1443" s="333"/>
      <c r="V1443" s="333"/>
      <c r="W1443" s="402"/>
      <c r="X1443" s="616" t="s">
        <v>471</v>
      </c>
      <c r="Y1443" s="319"/>
      <c r="Z1443" s="319"/>
      <c r="AA1443" s="319"/>
      <c r="AB1443" s="319" t="s">
        <v>472</v>
      </c>
      <c r="AC1443" s="319"/>
      <c r="AD1443" s="319"/>
      <c r="AE1443" s="319"/>
      <c r="AF1443" s="319" t="s">
        <v>473</v>
      </c>
      <c r="AG1443" s="319"/>
      <c r="AH1443" s="319"/>
      <c r="AI1443" s="593"/>
      <c r="AJ1443" s="55"/>
      <c r="AK1443" s="359"/>
      <c r="AL1443" s="315"/>
      <c r="AM1443" s="315"/>
      <c r="AN1443" s="315"/>
      <c r="BX1443" s="106"/>
    </row>
    <row r="1444" spans="1:76" s="40" customFormat="1" ht="15.75" customHeight="1" x14ac:dyDescent="0.15">
      <c r="A1444" s="116" t="str">
        <f>IF(液状化L1の有無="",IF(H1444="","×",""),"×")</f>
        <v/>
      </c>
      <c r="B1444" s="99"/>
      <c r="C1444" s="363">
        <f>IF(D1334="","",D1334)</f>
        <v>2</v>
      </c>
      <c r="D1444" s="302"/>
      <c r="E1444" s="302" t="str">
        <f>IF(G1334="","",G1334)</f>
        <v>砂質土</v>
      </c>
      <c r="F1444" s="302"/>
      <c r="G1444" s="302"/>
      <c r="H1444" s="301">
        <f>IF(J1334="","",J1334)</f>
        <v>0.33000001311302185</v>
      </c>
      <c r="I1444" s="301"/>
      <c r="J1444" s="301"/>
      <c r="K1444" s="397">
        <f>AF1334*AD$1474*AK1444</f>
        <v>452.09999999999997</v>
      </c>
      <c r="L1444" s="397"/>
      <c r="M1444" s="397"/>
      <c r="N1444" s="625"/>
      <c r="O1444" s="441">
        <f>IF(E1444="","",IF(E1444="粘性土",1,CHOOSE(AJ$1266,X$1261,X$1262,X$1263)))</f>
        <v>1</v>
      </c>
      <c r="P1444" s="397"/>
      <c r="Q1444" s="397">
        <f>IF(E1444="","",IF(E1444="粘性土",1,CHOOSE(AJ$1266,AB$1261,AB$1262,AB$1263)))</f>
        <v>0.5</v>
      </c>
      <c r="R1444" s="397"/>
      <c r="S1444" s="397">
        <f>IF(E1444="","",IF(E1444="粘性土",1,CHOOSE(AJ$1266,AF$1261,AF$1262,AF$1263)))</f>
        <v>0.4</v>
      </c>
      <c r="T1444" s="397"/>
      <c r="U1444" s="466">
        <f>IF(E1444="","",IF(E1444="粘性土",1,AJ$1279))</f>
        <v>0.83899999999999997</v>
      </c>
      <c r="V1444" s="466"/>
      <c r="W1444" s="613"/>
      <c r="X1444" s="614">
        <f>IF(E1444="","",ROUND(K1444*O1444*U1444,1))</f>
        <v>379.3</v>
      </c>
      <c r="Y1444" s="615"/>
      <c r="Z1444" s="615"/>
      <c r="AA1444" s="615"/>
      <c r="AB1444" s="614">
        <f>IF(E1444="","",ROUND(K1444*Q1444*U1444,1))</f>
        <v>189.7</v>
      </c>
      <c r="AC1444" s="615"/>
      <c r="AD1444" s="615"/>
      <c r="AE1444" s="615"/>
      <c r="AF1444" s="614">
        <f>IF(E1444="","",ROUND(K1444*S1444*U1444,1))</f>
        <v>151.69999999999999</v>
      </c>
      <c r="AG1444" s="615"/>
      <c r="AH1444" s="615"/>
      <c r="AI1444" s="617"/>
      <c r="AJ1444" s="84"/>
      <c r="AK1444" s="626">
        <f>R281</f>
        <v>1</v>
      </c>
      <c r="AL1444" s="301"/>
      <c r="AM1444" s="301"/>
      <c r="AN1444" s="301"/>
      <c r="BX1444" s="106"/>
    </row>
    <row r="1445" spans="1:76" s="40" customFormat="1" ht="15.75" customHeight="1" x14ac:dyDescent="0.15">
      <c r="A1445" s="116" t="str">
        <f>A1444</f>
        <v/>
      </c>
      <c r="B1445" s="99"/>
      <c r="C1445" s="328"/>
      <c r="D1445" s="329"/>
      <c r="E1445" s="329"/>
      <c r="F1445" s="329"/>
      <c r="G1445" s="329"/>
      <c r="H1445" s="306"/>
      <c r="I1445" s="306"/>
      <c r="J1445" s="306"/>
      <c r="K1445" s="327">
        <f>AF1335*AD$1474*AK1444</f>
        <v>490.65000000000003</v>
      </c>
      <c r="L1445" s="327"/>
      <c r="M1445" s="327"/>
      <c r="N1445" s="624"/>
      <c r="O1445" s="326">
        <f>O1444</f>
        <v>1</v>
      </c>
      <c r="P1445" s="327"/>
      <c r="Q1445" s="327">
        <f>Q1444</f>
        <v>0.5</v>
      </c>
      <c r="R1445" s="327"/>
      <c r="S1445" s="327">
        <f>S1444</f>
        <v>0.4</v>
      </c>
      <c r="T1445" s="327"/>
      <c r="U1445" s="466">
        <f t="shared" ref="U1445" si="228">U1444</f>
        <v>0.83899999999999997</v>
      </c>
      <c r="V1445" s="466"/>
      <c r="W1445" s="613"/>
      <c r="X1445" s="609">
        <f>IF(E1444="","",ROUND(K1445*O1445*U1445,1))</f>
        <v>411.7</v>
      </c>
      <c r="Y1445" s="610"/>
      <c r="Z1445" s="610"/>
      <c r="AA1445" s="610"/>
      <c r="AB1445" s="609">
        <f>IF(E1444="","",ROUND(K1445*Q1445*U1445,1))</f>
        <v>205.8</v>
      </c>
      <c r="AC1445" s="610"/>
      <c r="AD1445" s="610"/>
      <c r="AE1445" s="610"/>
      <c r="AF1445" s="609">
        <f>IF(E1444="","",ROUND(K1445*S1445*U1445,1))</f>
        <v>164.7</v>
      </c>
      <c r="AG1445" s="610"/>
      <c r="AH1445" s="610"/>
      <c r="AI1445" s="611"/>
      <c r="AJ1445" s="84"/>
      <c r="AK1445" s="627"/>
      <c r="AL1445" s="306"/>
      <c r="AM1445" s="306"/>
      <c r="AN1445" s="306"/>
      <c r="BX1445" s="106"/>
    </row>
    <row r="1446" spans="1:76" s="40" customFormat="1" ht="15.75" customHeight="1" x14ac:dyDescent="0.15">
      <c r="A1446" s="116" t="str">
        <f>IF(液状化L1の有無="",IF(H1446="","×",""),"×")</f>
        <v/>
      </c>
      <c r="B1446" s="99"/>
      <c r="C1446" s="328">
        <f>IF(D1336="","",D1336)</f>
        <v>3</v>
      </c>
      <c r="D1446" s="329"/>
      <c r="E1446" s="329" t="str">
        <f>IF(G1336="","",G1336)</f>
        <v>粘性土</v>
      </c>
      <c r="F1446" s="329"/>
      <c r="G1446" s="329"/>
      <c r="H1446" s="306">
        <f>IF(J1336="","",J1336)</f>
        <v>1.5</v>
      </c>
      <c r="I1446" s="306"/>
      <c r="J1446" s="306"/>
      <c r="K1446" s="327">
        <f>AF1336*AD$1474*AK1446</f>
        <v>194.39999999999998</v>
      </c>
      <c r="L1446" s="327"/>
      <c r="M1446" s="327"/>
      <c r="N1446" s="624"/>
      <c r="O1446" s="326">
        <f>IF(E1446="","",IF(E1446="粘性土",1,CHOOSE(AJ$1266,X$1261,X$1262,X$1263)))</f>
        <v>1</v>
      </c>
      <c r="P1446" s="327"/>
      <c r="Q1446" s="327">
        <f>IF(E1446="","",IF(E1446="粘性土",1,CHOOSE(AJ$1266,AB$1261,AB$1262,AB$1263)))</f>
        <v>1</v>
      </c>
      <c r="R1446" s="327"/>
      <c r="S1446" s="327">
        <f>IF(E1446="","",IF(E1446="粘性土",1,CHOOSE(AJ$1266,AF$1261,AF$1262,AF$1263)))</f>
        <v>1</v>
      </c>
      <c r="T1446" s="327"/>
      <c r="U1446" s="466">
        <f>IF(E1446="","",IF(E1446="粘性土",1,AJ$1279))</f>
        <v>1</v>
      </c>
      <c r="V1446" s="466"/>
      <c r="W1446" s="613"/>
      <c r="X1446" s="609">
        <f>IF(E1446="","",ROUND(K1446*O1446*U1446,1))</f>
        <v>194.4</v>
      </c>
      <c r="Y1446" s="610"/>
      <c r="Z1446" s="610"/>
      <c r="AA1446" s="610"/>
      <c r="AB1446" s="609">
        <f>IF(E1446="","",ROUND(K1446*Q1446*U1446,1))</f>
        <v>194.4</v>
      </c>
      <c r="AC1446" s="610"/>
      <c r="AD1446" s="610"/>
      <c r="AE1446" s="610"/>
      <c r="AF1446" s="609">
        <f>IF(E1446="","",ROUND(K1446*S1446*U1446,1))</f>
        <v>194.4</v>
      </c>
      <c r="AG1446" s="610"/>
      <c r="AH1446" s="610"/>
      <c r="AI1446" s="611"/>
      <c r="AJ1446" s="84"/>
      <c r="AK1446" s="627">
        <f>R282</f>
        <v>1</v>
      </c>
      <c r="AL1446" s="306"/>
      <c r="AM1446" s="306"/>
      <c r="AN1446" s="306"/>
      <c r="BX1446" s="106"/>
    </row>
    <row r="1447" spans="1:76" s="40" customFormat="1" ht="15.75" customHeight="1" x14ac:dyDescent="0.15">
      <c r="A1447" s="116" t="str">
        <f t="shared" ref="A1447" si="229">A1446</f>
        <v/>
      </c>
      <c r="B1447" s="99"/>
      <c r="C1447" s="328"/>
      <c r="D1447" s="329"/>
      <c r="E1447" s="329"/>
      <c r="F1447" s="329"/>
      <c r="G1447" s="329"/>
      <c r="H1447" s="306"/>
      <c r="I1447" s="306"/>
      <c r="J1447" s="306"/>
      <c r="K1447" s="327">
        <f>AF1337*AD$1474*AK1446</f>
        <v>194.39999999999998</v>
      </c>
      <c r="L1447" s="327"/>
      <c r="M1447" s="327"/>
      <c r="N1447" s="624"/>
      <c r="O1447" s="326">
        <f>O1446</f>
        <v>1</v>
      </c>
      <c r="P1447" s="327"/>
      <c r="Q1447" s="327">
        <f>Q1446</f>
        <v>1</v>
      </c>
      <c r="R1447" s="327"/>
      <c r="S1447" s="327">
        <f>S1446</f>
        <v>1</v>
      </c>
      <c r="T1447" s="327"/>
      <c r="U1447" s="466">
        <f t="shared" ref="U1447" si="230">U1446</f>
        <v>1</v>
      </c>
      <c r="V1447" s="466"/>
      <c r="W1447" s="613"/>
      <c r="X1447" s="609">
        <f>IF(E1446="","",ROUND(K1447*O1447*U1447,1))</f>
        <v>194.4</v>
      </c>
      <c r="Y1447" s="610"/>
      <c r="Z1447" s="610"/>
      <c r="AA1447" s="610"/>
      <c r="AB1447" s="609">
        <f>IF(E1446="","",ROUND(K1447*Q1447*U1447,1))</f>
        <v>194.4</v>
      </c>
      <c r="AC1447" s="610"/>
      <c r="AD1447" s="610"/>
      <c r="AE1447" s="610"/>
      <c r="AF1447" s="609">
        <f>IF(E1446="","",ROUND(K1447*S1447*U1447,1))</f>
        <v>194.4</v>
      </c>
      <c r="AG1447" s="610"/>
      <c r="AH1447" s="610"/>
      <c r="AI1447" s="611"/>
      <c r="AJ1447" s="84"/>
      <c r="AK1447" s="627"/>
      <c r="AL1447" s="306"/>
      <c r="AM1447" s="306"/>
      <c r="AN1447" s="306"/>
      <c r="BX1447" s="106"/>
    </row>
    <row r="1448" spans="1:76" s="40" customFormat="1" ht="15.75" customHeight="1" x14ac:dyDescent="0.15">
      <c r="A1448" s="116" t="str">
        <f>IF(液状化L1の有無="",IF(H1448="","×",""),"×")</f>
        <v/>
      </c>
      <c r="B1448" s="99"/>
      <c r="C1448" s="328">
        <f>IF(D1338="","",D1338)</f>
        <v>4</v>
      </c>
      <c r="D1448" s="329"/>
      <c r="E1448" s="329" t="str">
        <f>IF(G1338="","",G1338)</f>
        <v>粘性土</v>
      </c>
      <c r="F1448" s="329"/>
      <c r="G1448" s="329"/>
      <c r="H1448" s="306">
        <f>IF(J1338="","",J1338)</f>
        <v>6.5500001907348633</v>
      </c>
      <c r="I1448" s="306"/>
      <c r="J1448" s="306"/>
      <c r="K1448" s="327">
        <f>AF1338*AD$1474*AK1448</f>
        <v>437.40000000000003</v>
      </c>
      <c r="L1448" s="327"/>
      <c r="M1448" s="327"/>
      <c r="N1448" s="624"/>
      <c r="O1448" s="326">
        <f>IF(E1448="","",IF(E1448="粘性土",1,CHOOSE(AJ$1266,X$1261,X$1262,X$1263)))</f>
        <v>1</v>
      </c>
      <c r="P1448" s="327"/>
      <c r="Q1448" s="327">
        <f>IF(E1448="","",IF(E1448="粘性土",1,CHOOSE(AJ$1266,AB$1261,AB$1262,AB$1263)))</f>
        <v>1</v>
      </c>
      <c r="R1448" s="327"/>
      <c r="S1448" s="327">
        <f>IF(E1448="","",IF(E1448="粘性土",1,CHOOSE(AJ$1266,AF$1261,AF$1262,AF$1263)))</f>
        <v>1</v>
      </c>
      <c r="T1448" s="327"/>
      <c r="U1448" s="466">
        <f>IF(E1448="","",IF(E1448="粘性土",1,AJ$1279))</f>
        <v>1</v>
      </c>
      <c r="V1448" s="466"/>
      <c r="W1448" s="613"/>
      <c r="X1448" s="609">
        <f>IF(E1448="","",ROUND(K1448*O1448*U1448,1))</f>
        <v>437.4</v>
      </c>
      <c r="Y1448" s="610"/>
      <c r="Z1448" s="610"/>
      <c r="AA1448" s="610"/>
      <c r="AB1448" s="609">
        <f>IF(E1448="","",ROUND(K1448*Q1448*U1448,1))</f>
        <v>437.4</v>
      </c>
      <c r="AC1448" s="610"/>
      <c r="AD1448" s="610"/>
      <c r="AE1448" s="610"/>
      <c r="AF1448" s="609">
        <f>IF(E1448="","",ROUND(K1448*S1448*U1448,1))</f>
        <v>437.4</v>
      </c>
      <c r="AG1448" s="610"/>
      <c r="AH1448" s="610"/>
      <c r="AI1448" s="611"/>
      <c r="AJ1448" s="84"/>
      <c r="AK1448" s="627">
        <f>R283</f>
        <v>1</v>
      </c>
      <c r="AL1448" s="306"/>
      <c r="AM1448" s="306"/>
      <c r="AN1448" s="306"/>
      <c r="BX1448" s="106"/>
    </row>
    <row r="1449" spans="1:76" s="40" customFormat="1" ht="15.75" customHeight="1" x14ac:dyDescent="0.15">
      <c r="A1449" s="116" t="str">
        <f t="shared" ref="A1449" si="231">A1448</f>
        <v/>
      </c>
      <c r="B1449" s="99"/>
      <c r="C1449" s="328"/>
      <c r="D1449" s="329"/>
      <c r="E1449" s="329"/>
      <c r="F1449" s="329"/>
      <c r="G1449" s="329"/>
      <c r="H1449" s="306"/>
      <c r="I1449" s="306"/>
      <c r="J1449" s="306"/>
      <c r="K1449" s="327">
        <f>AF1339*AD$1474*AK1448</f>
        <v>437.40000000000003</v>
      </c>
      <c r="L1449" s="327"/>
      <c r="M1449" s="327"/>
      <c r="N1449" s="624"/>
      <c r="O1449" s="326">
        <f>O1448</f>
        <v>1</v>
      </c>
      <c r="P1449" s="327"/>
      <c r="Q1449" s="327">
        <f>Q1448</f>
        <v>1</v>
      </c>
      <c r="R1449" s="327"/>
      <c r="S1449" s="327">
        <f>S1448</f>
        <v>1</v>
      </c>
      <c r="T1449" s="327"/>
      <c r="U1449" s="466">
        <f t="shared" ref="U1449" si="232">U1448</f>
        <v>1</v>
      </c>
      <c r="V1449" s="466"/>
      <c r="W1449" s="613"/>
      <c r="X1449" s="609">
        <f>IF(E1448="","",ROUND(K1449*O1449*U1449,1))</f>
        <v>437.4</v>
      </c>
      <c r="Y1449" s="610"/>
      <c r="Z1449" s="610"/>
      <c r="AA1449" s="610"/>
      <c r="AB1449" s="609">
        <f>IF(E1448="","",ROUND(K1449*Q1449*U1449,1))</f>
        <v>437.4</v>
      </c>
      <c r="AC1449" s="610"/>
      <c r="AD1449" s="610"/>
      <c r="AE1449" s="610"/>
      <c r="AF1449" s="609">
        <f>IF(E1448="","",ROUND(K1449*S1449*U1449,1))</f>
        <v>437.4</v>
      </c>
      <c r="AG1449" s="610"/>
      <c r="AH1449" s="610"/>
      <c r="AI1449" s="611"/>
      <c r="AJ1449" s="84"/>
      <c r="AK1449" s="627"/>
      <c r="AL1449" s="306"/>
      <c r="AM1449" s="306"/>
      <c r="AN1449" s="306"/>
      <c r="BX1449" s="106"/>
    </row>
    <row r="1450" spans="1:76" s="40" customFormat="1" ht="15.75" customHeight="1" x14ac:dyDescent="0.15">
      <c r="A1450" s="116" t="str">
        <f>IF(液状化L1の有無="",IF(H1450="","×",""),"×")</f>
        <v/>
      </c>
      <c r="B1450" s="99"/>
      <c r="C1450" s="328">
        <f>IF(D1340="","",D1340)</f>
        <v>5</v>
      </c>
      <c r="D1450" s="329"/>
      <c r="E1450" s="329" t="str">
        <f>IF(G1340="","",G1340)</f>
        <v>粘性土</v>
      </c>
      <c r="F1450" s="329"/>
      <c r="G1450" s="329"/>
      <c r="H1450" s="306">
        <f>IF(J1340="","",J1340)</f>
        <v>3.4500000476837158</v>
      </c>
      <c r="I1450" s="306"/>
      <c r="J1450" s="306"/>
      <c r="K1450" s="327">
        <f>AF1340*AD$1474*AK1450</f>
        <v>716.84999999999991</v>
      </c>
      <c r="L1450" s="327"/>
      <c r="M1450" s="327"/>
      <c r="N1450" s="624"/>
      <c r="O1450" s="326">
        <f>IF(E1450="","",IF(E1450="粘性土",1,CHOOSE(AJ$1266,X$1261,X$1262,X$1263)))</f>
        <v>1</v>
      </c>
      <c r="P1450" s="327"/>
      <c r="Q1450" s="327">
        <f>IF(E1450="","",IF(E1450="粘性土",1,CHOOSE(AJ$1266,AB$1261,AB$1262,AB$1263)))</f>
        <v>1</v>
      </c>
      <c r="R1450" s="327"/>
      <c r="S1450" s="327">
        <f>IF(E1450="","",IF(E1450="粘性土",1,CHOOSE(AJ$1266,AF$1261,AF$1262,AF$1263)))</f>
        <v>1</v>
      </c>
      <c r="T1450" s="327"/>
      <c r="U1450" s="466">
        <f>IF(E1450="","",IF(E1450="粘性土",1,AJ$1279))</f>
        <v>1</v>
      </c>
      <c r="V1450" s="466"/>
      <c r="W1450" s="613"/>
      <c r="X1450" s="609">
        <f>IF(E1450="","",ROUND(K1450*O1450*U1450,1))</f>
        <v>716.9</v>
      </c>
      <c r="Y1450" s="610"/>
      <c r="Z1450" s="610"/>
      <c r="AA1450" s="610"/>
      <c r="AB1450" s="609">
        <f>IF(E1450="","",ROUND(K1450*Q1450*U1450,1))</f>
        <v>716.9</v>
      </c>
      <c r="AC1450" s="610"/>
      <c r="AD1450" s="610"/>
      <c r="AE1450" s="610"/>
      <c r="AF1450" s="609">
        <f>IF(E1450="","",ROUND(K1450*S1450*U1450,1))</f>
        <v>716.9</v>
      </c>
      <c r="AG1450" s="610"/>
      <c r="AH1450" s="610"/>
      <c r="AI1450" s="611"/>
      <c r="AJ1450" s="84"/>
      <c r="AK1450" s="627">
        <f>R284</f>
        <v>1</v>
      </c>
      <c r="AL1450" s="306"/>
      <c r="AM1450" s="306"/>
      <c r="AN1450" s="306"/>
      <c r="BX1450" s="106"/>
    </row>
    <row r="1451" spans="1:76" s="40" customFormat="1" ht="15.75" customHeight="1" x14ac:dyDescent="0.15">
      <c r="A1451" s="116" t="str">
        <f t="shared" ref="A1451" si="233">A1450</f>
        <v/>
      </c>
      <c r="B1451" s="99"/>
      <c r="C1451" s="328"/>
      <c r="D1451" s="329"/>
      <c r="E1451" s="329"/>
      <c r="F1451" s="329"/>
      <c r="G1451" s="329"/>
      <c r="H1451" s="306"/>
      <c r="I1451" s="306"/>
      <c r="J1451" s="306"/>
      <c r="K1451" s="327">
        <f>AF1341*AD$1474*AK1450</f>
        <v>716.84999999999991</v>
      </c>
      <c r="L1451" s="327"/>
      <c r="M1451" s="327"/>
      <c r="N1451" s="624"/>
      <c r="O1451" s="326">
        <f>O1450</f>
        <v>1</v>
      </c>
      <c r="P1451" s="327"/>
      <c r="Q1451" s="327">
        <f>Q1450</f>
        <v>1</v>
      </c>
      <c r="R1451" s="327"/>
      <c r="S1451" s="327">
        <f>S1450</f>
        <v>1</v>
      </c>
      <c r="T1451" s="327"/>
      <c r="U1451" s="466">
        <f t="shared" ref="U1451" si="234">U1450</f>
        <v>1</v>
      </c>
      <c r="V1451" s="466"/>
      <c r="W1451" s="613"/>
      <c r="X1451" s="609">
        <f>IF(E1450="","",ROUND(K1451*O1451*U1451,1))</f>
        <v>716.9</v>
      </c>
      <c r="Y1451" s="610"/>
      <c r="Z1451" s="610"/>
      <c r="AA1451" s="610"/>
      <c r="AB1451" s="609">
        <f>IF(E1450="","",ROUND(K1451*Q1451*U1451,1))</f>
        <v>716.9</v>
      </c>
      <c r="AC1451" s="610"/>
      <c r="AD1451" s="610"/>
      <c r="AE1451" s="610"/>
      <c r="AF1451" s="609">
        <f>IF(E1450="","",ROUND(K1451*S1451*U1451,1))</f>
        <v>716.9</v>
      </c>
      <c r="AG1451" s="610"/>
      <c r="AH1451" s="610"/>
      <c r="AI1451" s="611"/>
      <c r="AJ1451" s="84"/>
      <c r="AK1451" s="627"/>
      <c r="AL1451" s="306"/>
      <c r="AM1451" s="306"/>
      <c r="AN1451" s="306"/>
      <c r="BX1451" s="106"/>
    </row>
    <row r="1452" spans="1:76" s="40" customFormat="1" ht="15.75" customHeight="1" x14ac:dyDescent="0.15">
      <c r="A1452" s="116" t="str">
        <f>IF(液状化L1の有無="",IF(H1452="","×",""),"×")</f>
        <v/>
      </c>
      <c r="B1452" s="99"/>
      <c r="C1452" s="328">
        <f>IF(D1342="","",D1342)</f>
        <v>6</v>
      </c>
      <c r="D1452" s="329"/>
      <c r="E1452" s="329" t="str">
        <f>IF(G1342="","",G1342)</f>
        <v>粘性土</v>
      </c>
      <c r="F1452" s="329"/>
      <c r="G1452" s="329"/>
      <c r="H1452" s="306">
        <f>IF(J1342="","",J1342)</f>
        <v>2.3499999046325684</v>
      </c>
      <c r="I1452" s="306"/>
      <c r="J1452" s="306"/>
      <c r="K1452" s="327">
        <f>AF1342*AD$1474*AK1452</f>
        <v>1165.0500000000002</v>
      </c>
      <c r="L1452" s="327"/>
      <c r="M1452" s="327"/>
      <c r="N1452" s="624"/>
      <c r="O1452" s="326">
        <f>IF(E1452="","",IF(E1452="粘性土",1,CHOOSE(AJ$1266,X$1261,X$1262,X$1263)))</f>
        <v>1</v>
      </c>
      <c r="P1452" s="327"/>
      <c r="Q1452" s="327">
        <f>IF(E1452="","",IF(E1452="粘性土",1,CHOOSE(AJ$1266,AB$1261,AB$1262,AB$1263)))</f>
        <v>1</v>
      </c>
      <c r="R1452" s="327"/>
      <c r="S1452" s="327">
        <f>IF(E1452="","",IF(E1452="粘性土",1,CHOOSE(AJ$1266,AF$1261,AF$1262,AF$1263)))</f>
        <v>1</v>
      </c>
      <c r="T1452" s="327"/>
      <c r="U1452" s="466">
        <f>IF(E1452="","",IF(E1452="粘性土",1,AJ$1279))</f>
        <v>1</v>
      </c>
      <c r="V1452" s="466"/>
      <c r="W1452" s="613"/>
      <c r="X1452" s="609">
        <f>IF(E1452="","",ROUND(K1452*O1452*U1452,1))</f>
        <v>1165.0999999999999</v>
      </c>
      <c r="Y1452" s="610"/>
      <c r="Z1452" s="610"/>
      <c r="AA1452" s="610"/>
      <c r="AB1452" s="609">
        <f>IF(E1452="","",ROUND(K1452*Q1452*U1452,1))</f>
        <v>1165.0999999999999</v>
      </c>
      <c r="AC1452" s="610"/>
      <c r="AD1452" s="610"/>
      <c r="AE1452" s="610"/>
      <c r="AF1452" s="609">
        <f>IF(E1452="","",ROUND(K1452*S1452*U1452,1))</f>
        <v>1165.0999999999999</v>
      </c>
      <c r="AG1452" s="610"/>
      <c r="AH1452" s="610"/>
      <c r="AI1452" s="611"/>
      <c r="AJ1452" s="84"/>
      <c r="AK1452" s="627">
        <f>R285</f>
        <v>1</v>
      </c>
      <c r="AL1452" s="306"/>
      <c r="AM1452" s="306"/>
      <c r="AN1452" s="306"/>
      <c r="BX1452" s="106"/>
    </row>
    <row r="1453" spans="1:76" s="40" customFormat="1" ht="15.75" customHeight="1" x14ac:dyDescent="0.15">
      <c r="A1453" s="116" t="str">
        <f t="shared" ref="A1453" si="235">A1452</f>
        <v/>
      </c>
      <c r="B1453" s="99"/>
      <c r="C1453" s="328"/>
      <c r="D1453" s="329"/>
      <c r="E1453" s="329"/>
      <c r="F1453" s="329"/>
      <c r="G1453" s="329"/>
      <c r="H1453" s="306"/>
      <c r="I1453" s="306"/>
      <c r="J1453" s="306"/>
      <c r="K1453" s="327">
        <f>AF1343*AD$1474*AK1452</f>
        <v>1165.0500000000002</v>
      </c>
      <c r="L1453" s="327"/>
      <c r="M1453" s="327"/>
      <c r="N1453" s="624"/>
      <c r="O1453" s="326">
        <f>O1452</f>
        <v>1</v>
      </c>
      <c r="P1453" s="327"/>
      <c r="Q1453" s="327">
        <f>Q1452</f>
        <v>1</v>
      </c>
      <c r="R1453" s="327"/>
      <c r="S1453" s="327">
        <f>S1452</f>
        <v>1</v>
      </c>
      <c r="T1453" s="327"/>
      <c r="U1453" s="466">
        <f t="shared" ref="U1453" si="236">U1452</f>
        <v>1</v>
      </c>
      <c r="V1453" s="466"/>
      <c r="W1453" s="613"/>
      <c r="X1453" s="609">
        <f>IF(E1452="","",ROUND(K1453*O1453*U1453,1))</f>
        <v>1165.0999999999999</v>
      </c>
      <c r="Y1453" s="610"/>
      <c r="Z1453" s="610"/>
      <c r="AA1453" s="610"/>
      <c r="AB1453" s="609">
        <f>IF(E1452="","",ROUND(K1453*Q1453*U1453,1))</f>
        <v>1165.0999999999999</v>
      </c>
      <c r="AC1453" s="610"/>
      <c r="AD1453" s="610"/>
      <c r="AE1453" s="610"/>
      <c r="AF1453" s="609">
        <f>IF(E1452="","",ROUND(K1453*S1453*U1453,1))</f>
        <v>1165.0999999999999</v>
      </c>
      <c r="AG1453" s="610"/>
      <c r="AH1453" s="610"/>
      <c r="AI1453" s="611"/>
      <c r="AJ1453" s="84"/>
      <c r="AK1453" s="627"/>
      <c r="AL1453" s="306"/>
      <c r="AM1453" s="306"/>
      <c r="AN1453" s="306"/>
      <c r="BX1453" s="106"/>
    </row>
    <row r="1454" spans="1:76" s="40" customFormat="1" ht="15.75" customHeight="1" x14ac:dyDescent="0.15">
      <c r="A1454" s="116" t="str">
        <f>IF(液状化L1の有無="",IF(H1454="","×",""),"×")</f>
        <v/>
      </c>
      <c r="B1454" s="99"/>
      <c r="C1454" s="328">
        <f>IF(D1344="","",D1344)</f>
        <v>7</v>
      </c>
      <c r="D1454" s="329"/>
      <c r="E1454" s="329" t="str">
        <f>IF(G1344="","",G1344)</f>
        <v>砂質土</v>
      </c>
      <c r="F1454" s="329"/>
      <c r="G1454" s="329"/>
      <c r="H1454" s="306">
        <f>IF(J1344="","",J1344)</f>
        <v>8.6000003814697266</v>
      </c>
      <c r="I1454" s="306"/>
      <c r="J1454" s="306"/>
      <c r="K1454" s="327">
        <f>AF1344*AD$1474*AK1454</f>
        <v>1387.8889802902936</v>
      </c>
      <c r="L1454" s="327"/>
      <c r="M1454" s="327"/>
      <c r="N1454" s="624"/>
      <c r="O1454" s="326">
        <f>IF(E1454="","",IF(E1454="粘性土",1,CHOOSE(AJ$1266,X$1261,X$1262,X$1263)))</f>
        <v>1</v>
      </c>
      <c r="P1454" s="327"/>
      <c r="Q1454" s="327">
        <f>IF(E1454="","",IF(E1454="粘性土",1,CHOOSE(AJ$1266,AB$1261,AB$1262,AB$1263)))</f>
        <v>0.5</v>
      </c>
      <c r="R1454" s="327"/>
      <c r="S1454" s="327">
        <f>IF(E1454="","",IF(E1454="粘性土",1,CHOOSE(AJ$1266,AF$1261,AF$1262,AF$1263)))</f>
        <v>0.4</v>
      </c>
      <c r="T1454" s="327"/>
      <c r="U1454" s="466">
        <f>IF(E1454="","",IF(E1454="粘性土",1,AJ$1279))</f>
        <v>0.83899999999999997</v>
      </c>
      <c r="V1454" s="466"/>
      <c r="W1454" s="613"/>
      <c r="X1454" s="609">
        <f>IF(E1454="","",ROUND(K1454*O1454*U1454,1))</f>
        <v>1164.4000000000001</v>
      </c>
      <c r="Y1454" s="610"/>
      <c r="Z1454" s="610"/>
      <c r="AA1454" s="610"/>
      <c r="AB1454" s="609">
        <f>IF(E1454="","",ROUND(K1454*Q1454*U1454,1))</f>
        <v>582.20000000000005</v>
      </c>
      <c r="AC1454" s="610"/>
      <c r="AD1454" s="610"/>
      <c r="AE1454" s="610"/>
      <c r="AF1454" s="609">
        <f>IF(E1454="","",ROUND(K1454*S1454*U1454,1))</f>
        <v>465.8</v>
      </c>
      <c r="AG1454" s="610"/>
      <c r="AH1454" s="610"/>
      <c r="AI1454" s="611"/>
      <c r="AJ1454" s="84"/>
      <c r="AK1454" s="627">
        <f>R286</f>
        <v>0.72100001573562622</v>
      </c>
      <c r="AL1454" s="306"/>
      <c r="AM1454" s="306"/>
      <c r="AN1454" s="306"/>
      <c r="BX1454" s="106"/>
    </row>
    <row r="1455" spans="1:76" s="40" customFormat="1" ht="15.75" customHeight="1" x14ac:dyDescent="0.15">
      <c r="A1455" s="116" t="str">
        <f t="shared" ref="A1455" si="237">A1454</f>
        <v/>
      </c>
      <c r="B1455" s="99"/>
      <c r="C1455" s="328"/>
      <c r="D1455" s="329"/>
      <c r="E1455" s="329"/>
      <c r="F1455" s="329"/>
      <c r="G1455" s="329"/>
      <c r="H1455" s="306"/>
      <c r="I1455" s="306"/>
      <c r="J1455" s="306"/>
      <c r="K1455" s="327">
        <f>AF1345*AD$1474*AK1454</f>
        <v>2276.1249496757982</v>
      </c>
      <c r="L1455" s="327"/>
      <c r="M1455" s="327"/>
      <c r="N1455" s="624"/>
      <c r="O1455" s="326">
        <f>O1454</f>
        <v>1</v>
      </c>
      <c r="P1455" s="327"/>
      <c r="Q1455" s="327">
        <f>Q1454</f>
        <v>0.5</v>
      </c>
      <c r="R1455" s="327"/>
      <c r="S1455" s="327">
        <f>S1454</f>
        <v>0.4</v>
      </c>
      <c r="T1455" s="327"/>
      <c r="U1455" s="466">
        <f t="shared" ref="U1455:U1473" si="238">U1454</f>
        <v>0.83899999999999997</v>
      </c>
      <c r="V1455" s="466"/>
      <c r="W1455" s="613"/>
      <c r="X1455" s="609">
        <f>IF(E1454="","",ROUND(K1455*O1455*U1455,1))</f>
        <v>1909.7</v>
      </c>
      <c r="Y1455" s="610"/>
      <c r="Z1455" s="610"/>
      <c r="AA1455" s="610"/>
      <c r="AB1455" s="609">
        <f>IF(E1454="","",ROUND(K1455*Q1455*U1455,1))</f>
        <v>954.8</v>
      </c>
      <c r="AC1455" s="610"/>
      <c r="AD1455" s="610"/>
      <c r="AE1455" s="610"/>
      <c r="AF1455" s="609">
        <f>IF(E1454="","",ROUND(K1455*S1455*U1455,1))</f>
        <v>763.9</v>
      </c>
      <c r="AG1455" s="610"/>
      <c r="AH1455" s="610"/>
      <c r="AI1455" s="611"/>
      <c r="AJ1455" s="84"/>
      <c r="AK1455" s="627"/>
      <c r="AL1455" s="306"/>
      <c r="AM1455" s="306"/>
      <c r="AN1455" s="306"/>
      <c r="BX1455" s="106"/>
    </row>
    <row r="1456" spans="1:76" s="40" customFormat="1" ht="15.75" customHeight="1" x14ac:dyDescent="0.15">
      <c r="A1456" s="116" t="str">
        <f>IF(液状化L1の有無="",IF(H1456="","×",""),"×")</f>
        <v/>
      </c>
      <c r="B1456" s="99"/>
      <c r="C1456" s="328">
        <f>IF(D1346="","",D1346)</f>
        <v>8</v>
      </c>
      <c r="D1456" s="329"/>
      <c r="E1456" s="329" t="str">
        <f>IF(G1346="","",G1346)</f>
        <v>粘性土</v>
      </c>
      <c r="F1456" s="329"/>
      <c r="G1456" s="329"/>
      <c r="H1456" s="306">
        <f>IF(J1346="","",J1346)</f>
        <v>2.2000000476837158</v>
      </c>
      <c r="I1456" s="306"/>
      <c r="J1456" s="306"/>
      <c r="K1456" s="327">
        <f>AF1346*AD$1474*AK1456</f>
        <v>1143.4499999999998</v>
      </c>
      <c r="L1456" s="327"/>
      <c r="M1456" s="327"/>
      <c r="N1456" s="624"/>
      <c r="O1456" s="326">
        <f>IF(E1456="","",IF(E1456="粘性土",1,CHOOSE(AJ$1266,X$1261,X$1262,X$1263)))</f>
        <v>1</v>
      </c>
      <c r="P1456" s="327"/>
      <c r="Q1456" s="327">
        <f>IF(E1456="","",IF(E1456="粘性土",1,CHOOSE(AJ$1266,AB$1261,AB$1262,AB$1263)))</f>
        <v>1</v>
      </c>
      <c r="R1456" s="327"/>
      <c r="S1456" s="327">
        <f>IF(E1456="","",IF(E1456="粘性土",1,CHOOSE(AJ$1266,AF$1261,AF$1262,AF$1263)))</f>
        <v>1</v>
      </c>
      <c r="T1456" s="327"/>
      <c r="U1456" s="466">
        <f>IF(E1456="","",IF(E1456="粘性土",1,AJ$1279))</f>
        <v>1</v>
      </c>
      <c r="V1456" s="466"/>
      <c r="W1456" s="613"/>
      <c r="X1456" s="609">
        <f>IF(E1456="","",ROUND(K1456*O1456*U1456,1))</f>
        <v>1143.5</v>
      </c>
      <c r="Y1456" s="610"/>
      <c r="Z1456" s="610"/>
      <c r="AA1456" s="610"/>
      <c r="AB1456" s="609">
        <f>IF(E1456="","",ROUND(K1456*Q1456*U1456,1))</f>
        <v>1143.5</v>
      </c>
      <c r="AC1456" s="610"/>
      <c r="AD1456" s="610"/>
      <c r="AE1456" s="610"/>
      <c r="AF1456" s="609">
        <f>IF(E1456="","",ROUND(K1456*S1456*U1456,1))</f>
        <v>1143.5</v>
      </c>
      <c r="AG1456" s="610"/>
      <c r="AH1456" s="610"/>
      <c r="AI1456" s="611"/>
      <c r="AJ1456" s="84"/>
      <c r="AK1456" s="627">
        <f>R287</f>
        <v>1</v>
      </c>
      <c r="AL1456" s="306"/>
      <c r="AM1456" s="306"/>
      <c r="AN1456" s="306"/>
      <c r="BX1456" s="106"/>
    </row>
    <row r="1457" spans="1:76" s="40" customFormat="1" ht="15.75" customHeight="1" x14ac:dyDescent="0.15">
      <c r="A1457" s="116" t="str">
        <f t="shared" ref="A1457" si="239">A1456</f>
        <v/>
      </c>
      <c r="B1457" s="99"/>
      <c r="C1457" s="328"/>
      <c r="D1457" s="329"/>
      <c r="E1457" s="329"/>
      <c r="F1457" s="329"/>
      <c r="G1457" s="329"/>
      <c r="H1457" s="306"/>
      <c r="I1457" s="306"/>
      <c r="J1457" s="306"/>
      <c r="K1457" s="327">
        <f>AF1347*AD$1474*AK1456</f>
        <v>1143.4499999999998</v>
      </c>
      <c r="L1457" s="327"/>
      <c r="M1457" s="327"/>
      <c r="N1457" s="624"/>
      <c r="O1457" s="326">
        <f t="shared" ref="O1457" si="240">O1456</f>
        <v>1</v>
      </c>
      <c r="P1457" s="327"/>
      <c r="Q1457" s="327">
        <f t="shared" ref="Q1457" si="241">Q1456</f>
        <v>1</v>
      </c>
      <c r="R1457" s="327"/>
      <c r="S1457" s="327">
        <f t="shared" ref="S1457" si="242">S1456</f>
        <v>1</v>
      </c>
      <c r="T1457" s="327"/>
      <c r="U1457" s="466">
        <f t="shared" si="238"/>
        <v>1</v>
      </c>
      <c r="V1457" s="466"/>
      <c r="W1457" s="613"/>
      <c r="X1457" s="609">
        <f>IF(E1456="","",ROUND(K1457*O1457*U1457,1))</f>
        <v>1143.5</v>
      </c>
      <c r="Y1457" s="610"/>
      <c r="Z1457" s="610"/>
      <c r="AA1457" s="610"/>
      <c r="AB1457" s="609">
        <f>IF(E1456="","",ROUND(K1457*Q1457*U1457,1))</f>
        <v>1143.5</v>
      </c>
      <c r="AC1457" s="610"/>
      <c r="AD1457" s="610"/>
      <c r="AE1457" s="610"/>
      <c r="AF1457" s="609">
        <f>IF(E1456="","",ROUND(K1457*S1457*U1457,1))</f>
        <v>1143.5</v>
      </c>
      <c r="AG1457" s="610"/>
      <c r="AH1457" s="610"/>
      <c r="AI1457" s="611"/>
      <c r="AJ1457" s="84"/>
      <c r="AK1457" s="627"/>
      <c r="AL1457" s="306"/>
      <c r="AM1457" s="306"/>
      <c r="AN1457" s="306"/>
      <c r="BX1457" s="106"/>
    </row>
    <row r="1458" spans="1:76" s="40" customFormat="1" ht="15.75" customHeight="1" x14ac:dyDescent="0.15">
      <c r="A1458" s="116" t="str">
        <f>IF(液状化L1の有無="",IF(H1458="","×",""),"×")</f>
        <v/>
      </c>
      <c r="B1458" s="99"/>
      <c r="C1458" s="328">
        <f>IF(D1348="","",D1348)</f>
        <v>9</v>
      </c>
      <c r="D1458" s="329"/>
      <c r="E1458" s="329" t="str">
        <f>IF(G1348="","",G1348)</f>
        <v>砂質土</v>
      </c>
      <c r="F1458" s="329"/>
      <c r="G1458" s="329"/>
      <c r="H1458" s="306">
        <f>IF(J1348="","",J1348)</f>
        <v>1.5</v>
      </c>
      <c r="I1458" s="306"/>
      <c r="J1458" s="306"/>
      <c r="K1458" s="327">
        <f>AF1348*AD$1474*AK1458</f>
        <v>3004.6499999999996</v>
      </c>
      <c r="L1458" s="327"/>
      <c r="M1458" s="327"/>
      <c r="N1458" s="624"/>
      <c r="O1458" s="326">
        <f>IF(E1458="","",IF(E1458="粘性土",1,CHOOSE(AJ$1266,X$1261,X$1262,X$1263)))</f>
        <v>1</v>
      </c>
      <c r="P1458" s="327"/>
      <c r="Q1458" s="327">
        <f>IF(E1458="","",IF(E1458="粘性土",1,CHOOSE(AJ$1266,AB$1261,AB$1262,AB$1263)))</f>
        <v>0.5</v>
      </c>
      <c r="R1458" s="327"/>
      <c r="S1458" s="327">
        <f>IF(E1458="","",IF(E1458="粘性土",1,CHOOSE(AJ$1266,AF$1261,AF$1262,AF$1263)))</f>
        <v>0.4</v>
      </c>
      <c r="T1458" s="327"/>
      <c r="U1458" s="466">
        <f>IF(E1458="","",IF(E1458="粘性土",1,AJ$1279))</f>
        <v>0.83899999999999997</v>
      </c>
      <c r="V1458" s="466"/>
      <c r="W1458" s="613"/>
      <c r="X1458" s="609">
        <f>IF(E1458="","",ROUND(K1458*O1458*U1458,1))</f>
        <v>2520.9</v>
      </c>
      <c r="Y1458" s="610"/>
      <c r="Z1458" s="610"/>
      <c r="AA1458" s="610"/>
      <c r="AB1458" s="609">
        <f>IF(E1458="","",ROUND(K1458*Q1458*U1458,1))</f>
        <v>1260.5</v>
      </c>
      <c r="AC1458" s="610"/>
      <c r="AD1458" s="610"/>
      <c r="AE1458" s="610"/>
      <c r="AF1458" s="609">
        <f>IF(E1458="","",ROUND(K1458*S1458*U1458,1))</f>
        <v>1008.4</v>
      </c>
      <c r="AG1458" s="610"/>
      <c r="AH1458" s="610"/>
      <c r="AI1458" s="611"/>
      <c r="AJ1458" s="84"/>
      <c r="AK1458" s="627">
        <f>R288</f>
        <v>1</v>
      </c>
      <c r="AL1458" s="306"/>
      <c r="AM1458" s="306"/>
      <c r="AN1458" s="306"/>
      <c r="BX1458" s="106"/>
    </row>
    <row r="1459" spans="1:76" s="40" customFormat="1" ht="15.75" customHeight="1" x14ac:dyDescent="0.15">
      <c r="A1459" s="116" t="str">
        <f t="shared" ref="A1459" si="243">A1458</f>
        <v/>
      </c>
      <c r="B1459" s="99"/>
      <c r="C1459" s="328"/>
      <c r="D1459" s="329"/>
      <c r="E1459" s="329"/>
      <c r="F1459" s="329"/>
      <c r="G1459" s="329"/>
      <c r="H1459" s="306"/>
      <c r="I1459" s="306"/>
      <c r="J1459" s="306"/>
      <c r="K1459" s="327">
        <f>AF1349*AD$1474*AK1458</f>
        <v>3194.5499999999997</v>
      </c>
      <c r="L1459" s="327"/>
      <c r="M1459" s="327"/>
      <c r="N1459" s="624"/>
      <c r="O1459" s="326">
        <f t="shared" ref="O1459" si="244">O1458</f>
        <v>1</v>
      </c>
      <c r="P1459" s="327"/>
      <c r="Q1459" s="327">
        <f t="shared" ref="Q1459" si="245">Q1458</f>
        <v>0.5</v>
      </c>
      <c r="R1459" s="327"/>
      <c r="S1459" s="327">
        <f t="shared" ref="S1459" si="246">S1458</f>
        <v>0.4</v>
      </c>
      <c r="T1459" s="327"/>
      <c r="U1459" s="466">
        <f t="shared" si="238"/>
        <v>0.83899999999999997</v>
      </c>
      <c r="V1459" s="466"/>
      <c r="W1459" s="613"/>
      <c r="X1459" s="609">
        <f>IF(E1458="","",ROUND(K1459*O1459*U1459,1))</f>
        <v>2680.2</v>
      </c>
      <c r="Y1459" s="610"/>
      <c r="Z1459" s="610"/>
      <c r="AA1459" s="610"/>
      <c r="AB1459" s="609">
        <f>IF(E1458="","",ROUND(K1459*Q1459*U1459,1))</f>
        <v>1340.1</v>
      </c>
      <c r="AC1459" s="610"/>
      <c r="AD1459" s="610"/>
      <c r="AE1459" s="610"/>
      <c r="AF1459" s="609">
        <f>IF(E1458="","",ROUND(K1459*S1459*U1459,1))</f>
        <v>1072.0999999999999</v>
      </c>
      <c r="AG1459" s="610"/>
      <c r="AH1459" s="610"/>
      <c r="AI1459" s="611"/>
      <c r="AJ1459" s="84"/>
      <c r="AK1459" s="627"/>
      <c r="AL1459" s="306"/>
      <c r="AM1459" s="306"/>
      <c r="AN1459" s="306"/>
      <c r="BX1459" s="106"/>
    </row>
    <row r="1460" spans="1:76" s="40" customFormat="1" ht="15.75" customHeight="1" x14ac:dyDescent="0.15">
      <c r="A1460" s="116" t="str">
        <f>IF(液状化L1の有無="",IF(H1460="","×",""),"×")</f>
        <v/>
      </c>
      <c r="B1460" s="99"/>
      <c r="C1460" s="328">
        <f>IF(D1350="","",D1350)</f>
        <v>10</v>
      </c>
      <c r="D1460" s="329"/>
      <c r="E1460" s="329" t="str">
        <f>IF(G1350="","",G1350)</f>
        <v>粘性土</v>
      </c>
      <c r="F1460" s="329"/>
      <c r="G1460" s="329"/>
      <c r="H1460" s="306">
        <f>IF(J1350="","",J1350)</f>
        <v>3.8499999046325684</v>
      </c>
      <c r="I1460" s="306"/>
      <c r="J1460" s="306"/>
      <c r="K1460" s="327">
        <f>AF1350*AD$1474*AK1460</f>
        <v>1159.6500000000001</v>
      </c>
      <c r="L1460" s="327"/>
      <c r="M1460" s="327"/>
      <c r="N1460" s="624"/>
      <c r="O1460" s="326">
        <f>IF(E1460="","",IF(E1460="粘性土",1,CHOOSE(AJ$1266,X$1261,X$1262,X$1263)))</f>
        <v>1</v>
      </c>
      <c r="P1460" s="327"/>
      <c r="Q1460" s="327">
        <f>IF(E1460="","",IF(E1460="粘性土",1,CHOOSE(AJ$1266,AB$1261,AB$1262,AB$1263)))</f>
        <v>1</v>
      </c>
      <c r="R1460" s="327"/>
      <c r="S1460" s="327">
        <f>IF(E1460="","",IF(E1460="粘性土",1,CHOOSE(AJ$1266,AF$1261,AF$1262,AF$1263)))</f>
        <v>1</v>
      </c>
      <c r="T1460" s="327"/>
      <c r="U1460" s="466">
        <f>IF(E1460="","",IF(E1460="粘性土",1,AJ$1279))</f>
        <v>1</v>
      </c>
      <c r="V1460" s="466"/>
      <c r="W1460" s="613"/>
      <c r="X1460" s="609">
        <f>IF(E1460="","",ROUND(K1460*O1460*U1460,1))</f>
        <v>1159.7</v>
      </c>
      <c r="Y1460" s="610"/>
      <c r="Z1460" s="610"/>
      <c r="AA1460" s="610"/>
      <c r="AB1460" s="609">
        <f>IF(E1460="","",ROUND(K1460*Q1460*U1460,1))</f>
        <v>1159.7</v>
      </c>
      <c r="AC1460" s="610"/>
      <c r="AD1460" s="610"/>
      <c r="AE1460" s="610"/>
      <c r="AF1460" s="609">
        <f>IF(E1460="","",ROUND(K1460*S1460*U1460,1))</f>
        <v>1159.7</v>
      </c>
      <c r="AG1460" s="610"/>
      <c r="AH1460" s="610"/>
      <c r="AI1460" s="611"/>
      <c r="AJ1460" s="84"/>
      <c r="AK1460" s="627">
        <f>R289</f>
        <v>1</v>
      </c>
      <c r="AL1460" s="306"/>
      <c r="AM1460" s="306"/>
      <c r="AN1460" s="306"/>
      <c r="BX1460" s="106"/>
    </row>
    <row r="1461" spans="1:76" s="40" customFormat="1" ht="15.75" customHeight="1" x14ac:dyDescent="0.15">
      <c r="A1461" s="116" t="str">
        <f t="shared" ref="A1461" si="247">A1460</f>
        <v/>
      </c>
      <c r="B1461" s="99"/>
      <c r="C1461" s="328"/>
      <c r="D1461" s="329"/>
      <c r="E1461" s="329"/>
      <c r="F1461" s="329"/>
      <c r="G1461" s="329"/>
      <c r="H1461" s="306"/>
      <c r="I1461" s="306"/>
      <c r="J1461" s="306"/>
      <c r="K1461" s="327">
        <f>AF1351*AD$1474*AK1460</f>
        <v>1159.6500000000001</v>
      </c>
      <c r="L1461" s="327"/>
      <c r="M1461" s="327"/>
      <c r="N1461" s="624"/>
      <c r="O1461" s="326">
        <f t="shared" ref="O1461" si="248">O1460</f>
        <v>1</v>
      </c>
      <c r="P1461" s="327"/>
      <c r="Q1461" s="327">
        <f t="shared" ref="Q1461" si="249">Q1460</f>
        <v>1</v>
      </c>
      <c r="R1461" s="327"/>
      <c r="S1461" s="327">
        <f t="shared" ref="S1461" si="250">S1460</f>
        <v>1</v>
      </c>
      <c r="T1461" s="327"/>
      <c r="U1461" s="466">
        <f t="shared" si="238"/>
        <v>1</v>
      </c>
      <c r="V1461" s="466"/>
      <c r="W1461" s="613"/>
      <c r="X1461" s="609">
        <f>IF(E1460="","",ROUND(K1461*O1461*U1461,1))</f>
        <v>1159.7</v>
      </c>
      <c r="Y1461" s="610"/>
      <c r="Z1461" s="610"/>
      <c r="AA1461" s="610"/>
      <c r="AB1461" s="609">
        <f>IF(E1460="","",ROUND(K1461*Q1461*U1461,1))</f>
        <v>1159.7</v>
      </c>
      <c r="AC1461" s="610"/>
      <c r="AD1461" s="610"/>
      <c r="AE1461" s="610"/>
      <c r="AF1461" s="609">
        <f>IF(E1460="","",ROUND(K1461*S1461*U1461,1))</f>
        <v>1159.7</v>
      </c>
      <c r="AG1461" s="610"/>
      <c r="AH1461" s="610"/>
      <c r="AI1461" s="611"/>
      <c r="AJ1461" s="84"/>
      <c r="AK1461" s="627"/>
      <c r="AL1461" s="306"/>
      <c r="AM1461" s="306"/>
      <c r="AN1461" s="306"/>
      <c r="BX1461" s="106"/>
    </row>
    <row r="1462" spans="1:76" s="40" customFormat="1" ht="15.75" customHeight="1" x14ac:dyDescent="0.15">
      <c r="A1462" s="116" t="str">
        <f>IF(液状化L1の有無="",IF(H1462="","×",""),"×")</f>
        <v/>
      </c>
      <c r="B1462" s="99"/>
      <c r="C1462" s="328">
        <f>IF(D1352="","",D1352)</f>
        <v>11</v>
      </c>
      <c r="D1462" s="329"/>
      <c r="E1462" s="329" t="str">
        <f>IF(G1352="","",G1352)</f>
        <v>砂質土</v>
      </c>
      <c r="F1462" s="329"/>
      <c r="G1462" s="329"/>
      <c r="H1462" s="306">
        <f>IF(J1352="","",J1352)</f>
        <v>2.4000000953674316</v>
      </c>
      <c r="I1462" s="306"/>
      <c r="J1462" s="306"/>
      <c r="K1462" s="327">
        <f>AF1352*AD$1474*AK1462</f>
        <v>3722.7000000000003</v>
      </c>
      <c r="L1462" s="327"/>
      <c r="M1462" s="327"/>
      <c r="N1462" s="624"/>
      <c r="O1462" s="326">
        <f>IF(E1462="","",IF(E1462="粘性土",1,CHOOSE(AJ$1266,X$1261,X$1262,X$1263)))</f>
        <v>1</v>
      </c>
      <c r="P1462" s="327"/>
      <c r="Q1462" s="327">
        <f>IF(E1462="","",IF(E1462="粘性土",1,CHOOSE(AJ$1266,AB$1261,AB$1262,AB$1263)))</f>
        <v>0.5</v>
      </c>
      <c r="R1462" s="327"/>
      <c r="S1462" s="327">
        <f>IF(E1462="","",IF(E1462="粘性土",1,CHOOSE(AJ$1266,AF$1261,AF$1262,AF$1263)))</f>
        <v>0.4</v>
      </c>
      <c r="T1462" s="327"/>
      <c r="U1462" s="466">
        <f>IF(E1462="","",IF(E1462="粘性土",1,AJ$1279))</f>
        <v>0.83899999999999997</v>
      </c>
      <c r="V1462" s="466"/>
      <c r="W1462" s="613"/>
      <c r="X1462" s="609">
        <f>IF(E1462="","",ROUND(K1462*O1462*U1462,1))</f>
        <v>3123.3</v>
      </c>
      <c r="Y1462" s="610"/>
      <c r="Z1462" s="610"/>
      <c r="AA1462" s="610"/>
      <c r="AB1462" s="609">
        <f>IF(E1462="","",ROUND(K1462*Q1462*U1462,1))</f>
        <v>1561.7</v>
      </c>
      <c r="AC1462" s="610"/>
      <c r="AD1462" s="610"/>
      <c r="AE1462" s="610"/>
      <c r="AF1462" s="609">
        <f>IF(E1462="","",ROUND(K1462*S1462*U1462,1))</f>
        <v>1249.3</v>
      </c>
      <c r="AG1462" s="610"/>
      <c r="AH1462" s="610"/>
      <c r="AI1462" s="611"/>
      <c r="AJ1462" s="84"/>
      <c r="AK1462" s="627">
        <f>R290</f>
        <v>1</v>
      </c>
      <c r="AL1462" s="306"/>
      <c r="AM1462" s="306"/>
      <c r="AN1462" s="306"/>
      <c r="BX1462" s="106"/>
    </row>
    <row r="1463" spans="1:76" s="40" customFormat="1" ht="15.75" customHeight="1" x14ac:dyDescent="0.15">
      <c r="A1463" s="116" t="str">
        <f t="shared" ref="A1463" si="251">A1462</f>
        <v/>
      </c>
      <c r="B1463" s="99"/>
      <c r="C1463" s="328"/>
      <c r="D1463" s="329"/>
      <c r="E1463" s="329"/>
      <c r="F1463" s="329"/>
      <c r="G1463" s="329"/>
      <c r="H1463" s="306"/>
      <c r="I1463" s="306"/>
      <c r="J1463" s="306"/>
      <c r="K1463" s="327">
        <f>AF1353*AD$1474*AK1462</f>
        <v>4039.0499999999997</v>
      </c>
      <c r="L1463" s="327"/>
      <c r="M1463" s="327"/>
      <c r="N1463" s="624"/>
      <c r="O1463" s="326">
        <f t="shared" ref="O1463" si="252">O1462</f>
        <v>1</v>
      </c>
      <c r="P1463" s="327"/>
      <c r="Q1463" s="327">
        <f t="shared" ref="Q1463" si="253">Q1462</f>
        <v>0.5</v>
      </c>
      <c r="R1463" s="327"/>
      <c r="S1463" s="327">
        <f t="shared" ref="S1463" si="254">S1462</f>
        <v>0.4</v>
      </c>
      <c r="T1463" s="327"/>
      <c r="U1463" s="466">
        <f t="shared" si="238"/>
        <v>0.83899999999999997</v>
      </c>
      <c r="V1463" s="466"/>
      <c r="W1463" s="613"/>
      <c r="X1463" s="609">
        <f>IF(E1462="","",ROUND(K1463*O1463*U1463,1))</f>
        <v>3388.8</v>
      </c>
      <c r="Y1463" s="610"/>
      <c r="Z1463" s="610"/>
      <c r="AA1463" s="610"/>
      <c r="AB1463" s="609">
        <f>IF(E1462="","",ROUND(K1463*Q1463*U1463,1))</f>
        <v>1694.4</v>
      </c>
      <c r="AC1463" s="610"/>
      <c r="AD1463" s="610"/>
      <c r="AE1463" s="610"/>
      <c r="AF1463" s="609">
        <f>IF(E1462="","",ROUND(K1463*S1463*U1463,1))</f>
        <v>1355.5</v>
      </c>
      <c r="AG1463" s="610"/>
      <c r="AH1463" s="610"/>
      <c r="AI1463" s="611"/>
      <c r="AJ1463" s="84"/>
      <c r="AK1463" s="627"/>
      <c r="AL1463" s="306"/>
      <c r="AM1463" s="306"/>
      <c r="AN1463" s="306"/>
      <c r="BX1463" s="106"/>
    </row>
    <row r="1464" spans="1:76" s="40" customFormat="1" ht="15.75" customHeight="1" x14ac:dyDescent="0.15">
      <c r="A1464" s="116" t="str">
        <f>IF(液状化L1の有無="",IF(H1464="","×",""),"×")</f>
        <v/>
      </c>
      <c r="B1464" s="99"/>
      <c r="C1464" s="328">
        <f>IF(D1354="","",D1354)</f>
        <v>12</v>
      </c>
      <c r="D1464" s="329"/>
      <c r="E1464" s="329" t="str">
        <f>IF(G1354="","",G1354)</f>
        <v>粘性土</v>
      </c>
      <c r="F1464" s="329"/>
      <c r="G1464" s="329"/>
      <c r="H1464" s="306">
        <f>IF(J1354="","",J1354)</f>
        <v>2.2699999809265137</v>
      </c>
      <c r="I1464" s="306"/>
      <c r="J1464" s="306"/>
      <c r="K1464" s="327">
        <f>AF1354*AD$1474*AK1464</f>
        <v>1159.6500000000001</v>
      </c>
      <c r="L1464" s="327"/>
      <c r="M1464" s="327"/>
      <c r="N1464" s="624"/>
      <c r="O1464" s="326">
        <f>IF(E1464="","",IF(E1464="粘性土",1,CHOOSE(AJ$1266,X$1261,X$1262,X$1263)))</f>
        <v>1</v>
      </c>
      <c r="P1464" s="327"/>
      <c r="Q1464" s="327">
        <f>IF(E1464="","",IF(E1464="粘性土",1,CHOOSE(AJ$1266,AB$1261,AB$1262,AB$1263)))</f>
        <v>1</v>
      </c>
      <c r="R1464" s="327"/>
      <c r="S1464" s="327">
        <f>IF(E1464="","",IF(E1464="粘性土",1,CHOOSE(AJ$1266,AF$1261,AF$1262,AF$1263)))</f>
        <v>1</v>
      </c>
      <c r="T1464" s="327"/>
      <c r="U1464" s="466">
        <f>IF(E1464="","",IF(E1464="粘性土",1,AJ$1279))</f>
        <v>1</v>
      </c>
      <c r="V1464" s="466"/>
      <c r="W1464" s="613"/>
      <c r="X1464" s="609">
        <f>IF(E1464="","",ROUND(K1464*O1464*U1464,1))</f>
        <v>1159.7</v>
      </c>
      <c r="Y1464" s="610"/>
      <c r="Z1464" s="610"/>
      <c r="AA1464" s="610"/>
      <c r="AB1464" s="609">
        <f>IF(E1464="","",ROUND(K1464*Q1464*U1464,1))</f>
        <v>1159.7</v>
      </c>
      <c r="AC1464" s="610"/>
      <c r="AD1464" s="610"/>
      <c r="AE1464" s="610"/>
      <c r="AF1464" s="609">
        <f>IF(E1464="","",ROUND(K1464*S1464*U1464,1))</f>
        <v>1159.7</v>
      </c>
      <c r="AG1464" s="610"/>
      <c r="AH1464" s="610"/>
      <c r="AI1464" s="611"/>
      <c r="AJ1464" s="84"/>
      <c r="AK1464" s="627">
        <f>R291</f>
        <v>1</v>
      </c>
      <c r="AL1464" s="306"/>
      <c r="AM1464" s="306"/>
      <c r="AN1464" s="306"/>
      <c r="BX1464" s="106"/>
    </row>
    <row r="1465" spans="1:76" s="40" customFormat="1" ht="15.75" customHeight="1" x14ac:dyDescent="0.15">
      <c r="A1465" s="116" t="str">
        <f t="shared" ref="A1465" si="255">A1464</f>
        <v/>
      </c>
      <c r="B1465" s="99"/>
      <c r="C1465" s="328"/>
      <c r="D1465" s="329"/>
      <c r="E1465" s="329"/>
      <c r="F1465" s="329"/>
      <c r="G1465" s="329"/>
      <c r="H1465" s="306"/>
      <c r="I1465" s="306"/>
      <c r="J1465" s="306"/>
      <c r="K1465" s="327">
        <f>AF1355*AD$1474*AK1464</f>
        <v>1159.6500000000001</v>
      </c>
      <c r="L1465" s="327"/>
      <c r="M1465" s="327"/>
      <c r="N1465" s="624"/>
      <c r="O1465" s="326">
        <f t="shared" ref="O1465" si="256">O1464</f>
        <v>1</v>
      </c>
      <c r="P1465" s="327"/>
      <c r="Q1465" s="327">
        <f t="shared" ref="Q1465" si="257">Q1464</f>
        <v>1</v>
      </c>
      <c r="R1465" s="327"/>
      <c r="S1465" s="327">
        <f t="shared" ref="S1465" si="258">S1464</f>
        <v>1</v>
      </c>
      <c r="T1465" s="327"/>
      <c r="U1465" s="466">
        <f t="shared" si="238"/>
        <v>1</v>
      </c>
      <c r="V1465" s="466"/>
      <c r="W1465" s="613"/>
      <c r="X1465" s="609">
        <f>IF(E1464="","",ROUND(K1465*O1465*U1465,1))</f>
        <v>1159.7</v>
      </c>
      <c r="Y1465" s="610"/>
      <c r="Z1465" s="610"/>
      <c r="AA1465" s="610"/>
      <c r="AB1465" s="609">
        <f>IF(E1464="","",ROUND(K1465*Q1465*U1465,1))</f>
        <v>1159.7</v>
      </c>
      <c r="AC1465" s="610"/>
      <c r="AD1465" s="610"/>
      <c r="AE1465" s="610"/>
      <c r="AF1465" s="609">
        <f>IF(E1464="","",ROUND(K1465*S1465*U1465,1))</f>
        <v>1159.7</v>
      </c>
      <c r="AG1465" s="610"/>
      <c r="AH1465" s="610"/>
      <c r="AI1465" s="611"/>
      <c r="AJ1465" s="84"/>
      <c r="AK1465" s="627"/>
      <c r="AL1465" s="306"/>
      <c r="AM1465" s="306"/>
      <c r="AN1465" s="306"/>
      <c r="BX1465" s="106"/>
    </row>
    <row r="1466" spans="1:76" s="40" customFormat="1" ht="15.75" customHeight="1" x14ac:dyDescent="0.15">
      <c r="A1466" s="116" t="str">
        <f>IF(液状化L1の有無="",IF(H1466="","×",""),"×")</f>
        <v>×</v>
      </c>
      <c r="B1466" s="99"/>
      <c r="C1466" s="328" t="str">
        <f>IF(D1356="","",D1356)</f>
        <v/>
      </c>
      <c r="D1466" s="329"/>
      <c r="E1466" s="329" t="str">
        <f>IF(G1356="","",G1356)</f>
        <v/>
      </c>
      <c r="F1466" s="329"/>
      <c r="G1466" s="329"/>
      <c r="H1466" s="306" t="str">
        <f>IF(J1356="","",J1356)</f>
        <v/>
      </c>
      <c r="I1466" s="306"/>
      <c r="J1466" s="306"/>
      <c r="K1466" s="327">
        <f>AF1356*AD$1474*AK1466</f>
        <v>0</v>
      </c>
      <c r="L1466" s="327"/>
      <c r="M1466" s="327"/>
      <c r="N1466" s="624"/>
      <c r="O1466" s="326" t="str">
        <f>IF(E1466="","",IF(E1466="粘性土",1,CHOOSE(AJ$1266,X$1261,X$1262,X$1263)))</f>
        <v/>
      </c>
      <c r="P1466" s="327"/>
      <c r="Q1466" s="327" t="str">
        <f>IF(E1466="","",IF(E1466="粘性土",1,CHOOSE(AJ$1266,AB$1261,AB$1262,AB$1263)))</f>
        <v/>
      </c>
      <c r="R1466" s="327"/>
      <c r="S1466" s="327" t="str">
        <f>IF(E1466="","",IF(E1466="粘性土",1,CHOOSE(AJ$1266,AF$1261,AF$1262,AF$1263)))</f>
        <v/>
      </c>
      <c r="T1466" s="327"/>
      <c r="U1466" s="466" t="str">
        <f>IF(E1466="","",IF(E1466="粘性土",1,AJ$1279))</f>
        <v/>
      </c>
      <c r="V1466" s="466"/>
      <c r="W1466" s="613"/>
      <c r="X1466" s="609" t="str">
        <f>IF(E1466="","",ROUND(K1466*O1466*U1466,1))</f>
        <v/>
      </c>
      <c r="Y1466" s="610"/>
      <c r="Z1466" s="610"/>
      <c r="AA1466" s="610"/>
      <c r="AB1466" s="609" t="str">
        <f>IF(E1466="","",ROUND(K1466*Q1466*U1466,1))</f>
        <v/>
      </c>
      <c r="AC1466" s="610"/>
      <c r="AD1466" s="610"/>
      <c r="AE1466" s="610"/>
      <c r="AF1466" s="609" t="str">
        <f>IF(E1466="","",ROUND(K1466*S1466*U1466,1))</f>
        <v/>
      </c>
      <c r="AG1466" s="610"/>
      <c r="AH1466" s="610"/>
      <c r="AI1466" s="611"/>
      <c r="AJ1466" s="84"/>
      <c r="AK1466" s="627">
        <f>R292</f>
        <v>0</v>
      </c>
      <c r="AL1466" s="306"/>
      <c r="AM1466" s="306"/>
      <c r="AN1466" s="306"/>
      <c r="BX1466" s="106"/>
    </row>
    <row r="1467" spans="1:76" s="40" customFormat="1" ht="15.75" customHeight="1" x14ac:dyDescent="0.15">
      <c r="A1467" s="116" t="str">
        <f t="shared" ref="A1467" si="259">A1466</f>
        <v>×</v>
      </c>
      <c r="B1467" s="99"/>
      <c r="C1467" s="328"/>
      <c r="D1467" s="329"/>
      <c r="E1467" s="329"/>
      <c r="F1467" s="329"/>
      <c r="G1467" s="329"/>
      <c r="H1467" s="306"/>
      <c r="I1467" s="306"/>
      <c r="J1467" s="306"/>
      <c r="K1467" s="327">
        <f>AF1357*AD$1474*AK1466</f>
        <v>0</v>
      </c>
      <c r="L1467" s="327"/>
      <c r="M1467" s="327"/>
      <c r="N1467" s="624"/>
      <c r="O1467" s="326" t="str">
        <f>IF(E1467="","",IF(E1467="粘性土",1,CHOOSE(AJ$1266,X$1261,X$1262,X$1263)))</f>
        <v/>
      </c>
      <c r="P1467" s="327"/>
      <c r="Q1467" s="327" t="str">
        <f>IF(E1467="","",IF(E1467="粘性土",1,CHOOSE(AJ$1266,AB$1261,AB$1262,AB$1263)))</f>
        <v/>
      </c>
      <c r="R1467" s="327"/>
      <c r="S1467" s="327" t="str">
        <f>IF(E1467="","",IF(E1467="粘性土",1,CHOOSE(AJ$1266,AF$1261,AF$1262,AF$1263)))</f>
        <v/>
      </c>
      <c r="T1467" s="327"/>
      <c r="U1467" s="466" t="str">
        <f t="shared" si="238"/>
        <v/>
      </c>
      <c r="V1467" s="466"/>
      <c r="W1467" s="613"/>
      <c r="X1467" s="609" t="str">
        <f>IF(E1466="","",ROUND(K1467*O1467*U1467,1))</f>
        <v/>
      </c>
      <c r="Y1467" s="610"/>
      <c r="Z1467" s="610"/>
      <c r="AA1467" s="610"/>
      <c r="AB1467" s="609" t="str">
        <f>IF(E1466="","",ROUND(K1467*Q1467*U1467,1))</f>
        <v/>
      </c>
      <c r="AC1467" s="610"/>
      <c r="AD1467" s="610"/>
      <c r="AE1467" s="610"/>
      <c r="AF1467" s="609" t="str">
        <f>IF(E1466="","",ROUND(K1467*S1467*U1467,1))</f>
        <v/>
      </c>
      <c r="AG1467" s="610"/>
      <c r="AH1467" s="610"/>
      <c r="AI1467" s="611"/>
      <c r="AJ1467" s="84"/>
      <c r="AK1467" s="627"/>
      <c r="AL1467" s="306"/>
      <c r="AM1467" s="306"/>
      <c r="AN1467" s="306"/>
      <c r="BX1467" s="106"/>
    </row>
    <row r="1468" spans="1:76" s="40" customFormat="1" ht="15.75" customHeight="1" x14ac:dyDescent="0.15">
      <c r="A1468" s="116" t="str">
        <f>IF(液状化L1の有無="",IF(H1468="","×",""),"×")</f>
        <v>×</v>
      </c>
      <c r="B1468" s="99"/>
      <c r="C1468" s="328" t="str">
        <f>IF(D1358="","",D1358)</f>
        <v/>
      </c>
      <c r="D1468" s="329"/>
      <c r="E1468" s="329" t="str">
        <f>IF(G1358="","",G1358)</f>
        <v/>
      </c>
      <c r="F1468" s="329"/>
      <c r="G1468" s="329"/>
      <c r="H1468" s="306" t="str">
        <f>IF(J1358="","",J1358)</f>
        <v/>
      </c>
      <c r="I1468" s="306"/>
      <c r="J1468" s="306"/>
      <c r="K1468" s="327">
        <f>AF1358*AD$1474*AK1468</f>
        <v>0</v>
      </c>
      <c r="L1468" s="327"/>
      <c r="M1468" s="327"/>
      <c r="N1468" s="624"/>
      <c r="O1468" s="326" t="str">
        <f>O1467</f>
        <v/>
      </c>
      <c r="P1468" s="327"/>
      <c r="Q1468" s="327" t="str">
        <f>Q1467</f>
        <v/>
      </c>
      <c r="R1468" s="327"/>
      <c r="S1468" s="327" t="str">
        <f>S1467</f>
        <v/>
      </c>
      <c r="T1468" s="327"/>
      <c r="U1468" s="466" t="str">
        <f>IF(E1468="","",IF(E1468="粘性土",1,AJ$1279))</f>
        <v/>
      </c>
      <c r="V1468" s="466"/>
      <c r="W1468" s="613"/>
      <c r="X1468" s="609" t="str">
        <f>IF(E1468="","",ROUND(K1468*O1468*U1468,1))</f>
        <v/>
      </c>
      <c r="Y1468" s="610"/>
      <c r="Z1468" s="610"/>
      <c r="AA1468" s="610"/>
      <c r="AB1468" s="609" t="str">
        <f>IF(E1468="","",ROUND(K1468*Q1468*U1468,1))</f>
        <v/>
      </c>
      <c r="AC1468" s="610"/>
      <c r="AD1468" s="610"/>
      <c r="AE1468" s="610"/>
      <c r="AF1468" s="609" t="str">
        <f>IF(E1468="","",ROUND(K1468*S1468*U1468,1))</f>
        <v/>
      </c>
      <c r="AG1468" s="610"/>
      <c r="AH1468" s="610"/>
      <c r="AI1468" s="611"/>
      <c r="AJ1468" s="84"/>
      <c r="AK1468" s="627">
        <f>R293</f>
        <v>0</v>
      </c>
      <c r="AL1468" s="306"/>
      <c r="AM1468" s="306"/>
      <c r="AN1468" s="306"/>
      <c r="BX1468" s="106"/>
    </row>
    <row r="1469" spans="1:76" s="40" customFormat="1" ht="15.75" customHeight="1" x14ac:dyDescent="0.15">
      <c r="A1469" s="116" t="str">
        <f t="shared" ref="A1469" si="260">A1468</f>
        <v>×</v>
      </c>
      <c r="B1469" s="99"/>
      <c r="C1469" s="328"/>
      <c r="D1469" s="329"/>
      <c r="E1469" s="329"/>
      <c r="F1469" s="329"/>
      <c r="G1469" s="329"/>
      <c r="H1469" s="306"/>
      <c r="I1469" s="306"/>
      <c r="J1469" s="306"/>
      <c r="K1469" s="327">
        <f>AF1359*AD$1474*AK1468</f>
        <v>0</v>
      </c>
      <c r="L1469" s="327"/>
      <c r="M1469" s="327"/>
      <c r="N1469" s="624"/>
      <c r="O1469" s="326" t="str">
        <f>IF(E1469="","",IF(E1469="粘性土",1,CHOOSE(AJ$1266,X$1261,X$1262,X$1263)))</f>
        <v/>
      </c>
      <c r="P1469" s="327"/>
      <c r="Q1469" s="327" t="str">
        <f>IF(E1469="","",IF(E1469="粘性土",1,CHOOSE(AJ$1266,AB$1261,AB$1262,AB$1263)))</f>
        <v/>
      </c>
      <c r="R1469" s="327"/>
      <c r="S1469" s="327" t="str">
        <f>IF(E1469="","",IF(E1469="粘性土",1,CHOOSE(AJ$1266,AF$1261,AF$1262,AF$1263)))</f>
        <v/>
      </c>
      <c r="T1469" s="327"/>
      <c r="U1469" s="466" t="str">
        <f t="shared" si="238"/>
        <v/>
      </c>
      <c r="V1469" s="466"/>
      <c r="W1469" s="613"/>
      <c r="X1469" s="609" t="str">
        <f>IF(E1468="","",ROUND(K1469*O1469*U1469,1))</f>
        <v/>
      </c>
      <c r="Y1469" s="610"/>
      <c r="Z1469" s="610"/>
      <c r="AA1469" s="610"/>
      <c r="AB1469" s="609" t="str">
        <f>IF(E1468="","",ROUND(K1469*Q1469*U1469,1))</f>
        <v/>
      </c>
      <c r="AC1469" s="610"/>
      <c r="AD1469" s="610"/>
      <c r="AE1469" s="610"/>
      <c r="AF1469" s="609" t="str">
        <f>IF(E1468="","",ROUND(K1469*S1469*U1469,1))</f>
        <v/>
      </c>
      <c r="AG1469" s="610"/>
      <c r="AH1469" s="610"/>
      <c r="AI1469" s="611"/>
      <c r="AJ1469" s="84"/>
      <c r="AK1469" s="627"/>
      <c r="AL1469" s="306"/>
      <c r="AM1469" s="306"/>
      <c r="AN1469" s="306"/>
      <c r="BX1469" s="106"/>
    </row>
    <row r="1470" spans="1:76" s="40" customFormat="1" ht="15.75" customHeight="1" x14ac:dyDescent="0.15">
      <c r="A1470" s="116" t="str">
        <f>IF(液状化L1の有無="",IF(H1470="","×",""),"×")</f>
        <v>×</v>
      </c>
      <c r="B1470" s="99"/>
      <c r="C1470" s="328" t="str">
        <f>IF(D1360="","",D1360)</f>
        <v/>
      </c>
      <c r="D1470" s="329"/>
      <c r="E1470" s="329" t="str">
        <f>IF(G1360="","",G1360)</f>
        <v/>
      </c>
      <c r="F1470" s="329"/>
      <c r="G1470" s="329"/>
      <c r="H1470" s="306" t="str">
        <f>IF(J1360="","",J1360)</f>
        <v/>
      </c>
      <c r="I1470" s="306"/>
      <c r="J1470" s="306"/>
      <c r="K1470" s="327">
        <f>AF1360*AD$1474*AK1470</f>
        <v>0</v>
      </c>
      <c r="L1470" s="327"/>
      <c r="M1470" s="327"/>
      <c r="N1470" s="624"/>
      <c r="O1470" s="326" t="str">
        <f t="shared" ref="O1470" si="261">O1469</f>
        <v/>
      </c>
      <c r="P1470" s="327"/>
      <c r="Q1470" s="327" t="str">
        <f t="shared" ref="Q1470" si="262">Q1469</f>
        <v/>
      </c>
      <c r="R1470" s="327"/>
      <c r="S1470" s="327" t="str">
        <f t="shared" ref="S1470" si="263">S1469</f>
        <v/>
      </c>
      <c r="T1470" s="327"/>
      <c r="U1470" s="466" t="str">
        <f>IF(E1470="","",IF(E1470="粘性土",1,AJ$1279))</f>
        <v/>
      </c>
      <c r="V1470" s="466"/>
      <c r="W1470" s="613"/>
      <c r="X1470" s="609" t="str">
        <f>IF(E1470="","",ROUND(K1470*O1470*U1470,1))</f>
        <v/>
      </c>
      <c r="Y1470" s="610"/>
      <c r="Z1470" s="610"/>
      <c r="AA1470" s="610"/>
      <c r="AB1470" s="609" t="str">
        <f>IF(E1470="","",ROUND(K1470*Q1470*U1470,1))</f>
        <v/>
      </c>
      <c r="AC1470" s="610"/>
      <c r="AD1470" s="610"/>
      <c r="AE1470" s="610"/>
      <c r="AF1470" s="609" t="str">
        <f>IF(E1470="","",ROUND(K1470*S1470*U1470,1))</f>
        <v/>
      </c>
      <c r="AG1470" s="610"/>
      <c r="AH1470" s="610"/>
      <c r="AI1470" s="611"/>
      <c r="AJ1470" s="84"/>
      <c r="AK1470" s="627">
        <f>R294</f>
        <v>0</v>
      </c>
      <c r="AL1470" s="306"/>
      <c r="AM1470" s="306"/>
      <c r="AN1470" s="306"/>
      <c r="BX1470" s="106"/>
    </row>
    <row r="1471" spans="1:76" s="40" customFormat="1" ht="15.75" customHeight="1" x14ac:dyDescent="0.15">
      <c r="A1471" s="116" t="str">
        <f t="shared" ref="A1471" si="264">A1470</f>
        <v>×</v>
      </c>
      <c r="B1471" s="99"/>
      <c r="C1471" s="328"/>
      <c r="D1471" s="329"/>
      <c r="E1471" s="329"/>
      <c r="F1471" s="329"/>
      <c r="G1471" s="329"/>
      <c r="H1471" s="306"/>
      <c r="I1471" s="306"/>
      <c r="J1471" s="306"/>
      <c r="K1471" s="327">
        <f>AF1361*AD$1474*AK1470</f>
        <v>0</v>
      </c>
      <c r="L1471" s="327"/>
      <c r="M1471" s="327"/>
      <c r="N1471" s="624"/>
      <c r="O1471" s="326" t="str">
        <f>IF(E1471="","",IF(E1471="粘性土",1,CHOOSE(AJ$1266,X$1261,X$1262,X$1263)))</f>
        <v/>
      </c>
      <c r="P1471" s="327"/>
      <c r="Q1471" s="327" t="str">
        <f>IF(E1471="","",IF(E1471="粘性土",1,CHOOSE(AJ$1266,AB$1261,AB$1262,AB$1263)))</f>
        <v/>
      </c>
      <c r="R1471" s="327"/>
      <c r="S1471" s="327" t="str">
        <f>IF(E1471="","",IF(E1471="粘性土",1,CHOOSE(AJ$1266,AF$1261,AF$1262,AF$1263)))</f>
        <v/>
      </c>
      <c r="T1471" s="327"/>
      <c r="U1471" s="466" t="str">
        <f t="shared" si="238"/>
        <v/>
      </c>
      <c r="V1471" s="466"/>
      <c r="W1471" s="613"/>
      <c r="X1471" s="609" t="str">
        <f>IF(E1470="","",ROUND(K1471*O1471*U1471,1))</f>
        <v/>
      </c>
      <c r="Y1471" s="610"/>
      <c r="Z1471" s="610"/>
      <c r="AA1471" s="610"/>
      <c r="AB1471" s="609" t="str">
        <f>IF(E1470="","",ROUND(K1471*Q1471*U1471,1))</f>
        <v/>
      </c>
      <c r="AC1471" s="610"/>
      <c r="AD1471" s="610"/>
      <c r="AE1471" s="610"/>
      <c r="AF1471" s="609" t="str">
        <f>IF(E1470="","",ROUND(K1471*S1471*U1471,1))</f>
        <v/>
      </c>
      <c r="AG1471" s="610"/>
      <c r="AH1471" s="610"/>
      <c r="AI1471" s="611"/>
      <c r="AJ1471" s="84"/>
      <c r="AK1471" s="627"/>
      <c r="AL1471" s="306"/>
      <c r="AM1471" s="306"/>
      <c r="AN1471" s="306"/>
      <c r="BX1471" s="106"/>
    </row>
    <row r="1472" spans="1:76" s="40" customFormat="1" ht="15.75" customHeight="1" x14ac:dyDescent="0.15">
      <c r="A1472" s="116" t="str">
        <f>IF(液状化L1の有無="",IF(H1472="","×",""),"×")</f>
        <v>×</v>
      </c>
      <c r="B1472" s="99"/>
      <c r="C1472" s="328" t="str">
        <f>IF(D1362="","",D1362)</f>
        <v/>
      </c>
      <c r="D1472" s="329"/>
      <c r="E1472" s="329" t="str">
        <f>IF(G1362="","",G1362)</f>
        <v/>
      </c>
      <c r="F1472" s="329"/>
      <c r="G1472" s="329"/>
      <c r="H1472" s="306" t="str">
        <f>IF(J1362="","",J1362)</f>
        <v/>
      </c>
      <c r="I1472" s="306"/>
      <c r="J1472" s="306"/>
      <c r="K1472" s="327">
        <f>AF1362*AD$1474*AK1472</f>
        <v>0</v>
      </c>
      <c r="L1472" s="327"/>
      <c r="M1472" s="327"/>
      <c r="N1472" s="624"/>
      <c r="O1472" s="326" t="str">
        <f t="shared" ref="O1472" si="265">O1471</f>
        <v/>
      </c>
      <c r="P1472" s="327"/>
      <c r="Q1472" s="327" t="str">
        <f t="shared" ref="Q1472" si="266">Q1471</f>
        <v/>
      </c>
      <c r="R1472" s="327"/>
      <c r="S1472" s="327" t="str">
        <f t="shared" ref="S1472" si="267">S1471</f>
        <v/>
      </c>
      <c r="T1472" s="327"/>
      <c r="U1472" s="466" t="str">
        <f>IF(E1472="","",IF(E1472="粘性土",1,AJ$1279))</f>
        <v/>
      </c>
      <c r="V1472" s="466"/>
      <c r="W1472" s="613"/>
      <c r="X1472" s="609" t="str">
        <f>IF(E1472="","",ROUND(K1472*O1472*U1472,1))</f>
        <v/>
      </c>
      <c r="Y1472" s="610"/>
      <c r="Z1472" s="610"/>
      <c r="AA1472" s="610"/>
      <c r="AB1472" s="609" t="str">
        <f>IF(E1472="","",ROUND(K1472*Q1472*U1472,1))</f>
        <v/>
      </c>
      <c r="AC1472" s="610"/>
      <c r="AD1472" s="610"/>
      <c r="AE1472" s="610"/>
      <c r="AF1472" s="609" t="str">
        <f>IF(E1472="","",ROUND(K1472*S1472*U1472,1))</f>
        <v/>
      </c>
      <c r="AG1472" s="610"/>
      <c r="AH1472" s="610"/>
      <c r="AI1472" s="611"/>
      <c r="AJ1472" s="84"/>
      <c r="AK1472" s="627">
        <f>R295</f>
        <v>0</v>
      </c>
      <c r="AL1472" s="306"/>
      <c r="AM1472" s="306"/>
      <c r="AN1472" s="306"/>
      <c r="BX1472" s="106"/>
    </row>
    <row r="1473" spans="1:76" s="40" customFormat="1" ht="15.75" customHeight="1" x14ac:dyDescent="0.15">
      <c r="A1473" s="116" t="str">
        <f t="shared" ref="A1473" si="268">A1472</f>
        <v>×</v>
      </c>
      <c r="B1473" s="99"/>
      <c r="C1473" s="332"/>
      <c r="D1473" s="333"/>
      <c r="E1473" s="333"/>
      <c r="F1473" s="333"/>
      <c r="G1473" s="333"/>
      <c r="H1473" s="319"/>
      <c r="I1473" s="319"/>
      <c r="J1473" s="319"/>
      <c r="K1473" s="395">
        <f>AF1363*AD$1474*AK1472</f>
        <v>0</v>
      </c>
      <c r="L1473" s="395"/>
      <c r="M1473" s="395"/>
      <c r="N1473" s="628"/>
      <c r="O1473" s="555" t="str">
        <f>IF(E1473="","",IF(E1473="粘性土",1,CHOOSE(AJ$1266,X$1261,X$1262,X$1263)))</f>
        <v/>
      </c>
      <c r="P1473" s="395"/>
      <c r="Q1473" s="395" t="str">
        <f>IF(E1473="","",IF(E1473="粘性土",1,CHOOSE(AJ$1266,AB$1261,AB$1262,AB$1263)))</f>
        <v/>
      </c>
      <c r="R1473" s="395"/>
      <c r="S1473" s="395" t="str">
        <f>IF(E1473="","",IF(E1473="粘性土",1,CHOOSE(AJ$1266,AF$1261,AF$1262,AF$1263)))</f>
        <v/>
      </c>
      <c r="T1473" s="395"/>
      <c r="U1473" s="466" t="str">
        <f t="shared" si="238"/>
        <v/>
      </c>
      <c r="V1473" s="466"/>
      <c r="W1473" s="613"/>
      <c r="X1473" s="621" t="str">
        <f>IF(E1472="","",ROUND(K1473*O1473*U1473,1))</f>
        <v/>
      </c>
      <c r="Y1473" s="622"/>
      <c r="Z1473" s="622"/>
      <c r="AA1473" s="622"/>
      <c r="AB1473" s="621" t="str">
        <f>IF(E1472="","",ROUND(K1473*Q1473*U1473,1))</f>
        <v/>
      </c>
      <c r="AC1473" s="622"/>
      <c r="AD1473" s="622"/>
      <c r="AE1473" s="622"/>
      <c r="AF1473" s="621" t="str">
        <f>IF(E1472="","",ROUND(K1473*S1473*U1473,1))</f>
        <v/>
      </c>
      <c r="AG1473" s="622"/>
      <c r="AH1473" s="622"/>
      <c r="AI1473" s="623"/>
      <c r="AJ1473" s="84"/>
      <c r="AK1473" s="616"/>
      <c r="AL1473" s="319"/>
      <c r="AM1473" s="319"/>
      <c r="AN1473" s="319"/>
      <c r="BX1473" s="106"/>
    </row>
    <row r="1474" spans="1:76" s="40" customFormat="1" ht="15.75" customHeight="1" x14ac:dyDescent="0.15">
      <c r="A1474" s="117" t="str">
        <f>IF(液状化L1の有無="","","×")</f>
        <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498">
        <f>杭先端径</f>
        <v>1.5</v>
      </c>
      <c r="AE1474" s="498"/>
      <c r="AF1474" s="498"/>
      <c r="AG1474" s="62" t="s">
        <v>416</v>
      </c>
      <c r="AH1474" s="35" t="s">
        <v>149</v>
      </c>
      <c r="AI1474" s="66"/>
      <c r="BX1474" s="106"/>
    </row>
    <row r="1475" spans="1:76" s="106" customFormat="1" ht="15.75" customHeight="1" x14ac:dyDescent="0.15">
      <c r="A1475" s="115" t="str">
        <f>IF(液状化L2の有無="","","×")</f>
        <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customHeight="1" x14ac:dyDescent="0.15">
      <c r="A1476" s="115" t="str">
        <f>IF(液状化L2の有無="","","×")</f>
        <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customHeight="1" x14ac:dyDescent="0.15">
      <c r="A1477" s="115" t="str">
        <f>IF(液状化L2の有無="","","×")</f>
        <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customHeight="1" x14ac:dyDescent="0.15">
      <c r="A1478" s="115" t="str">
        <f>IF(液状化L2の有無="","","×")</f>
        <v/>
      </c>
      <c r="B1478" s="99"/>
      <c r="C1478" s="602" t="s">
        <v>8</v>
      </c>
      <c r="D1478" s="603"/>
      <c r="E1478" s="603" t="s">
        <v>332</v>
      </c>
      <c r="F1478" s="603"/>
      <c r="G1478" s="603"/>
      <c r="H1478" s="604" t="s">
        <v>181</v>
      </c>
      <c r="I1478" s="604"/>
      <c r="J1478" s="604"/>
      <c r="K1478" s="603" t="s">
        <v>489</v>
      </c>
      <c r="L1478" s="603"/>
      <c r="M1478" s="603"/>
      <c r="N1478" s="606"/>
      <c r="O1478" s="529" t="s">
        <v>274</v>
      </c>
      <c r="P1478" s="302"/>
      <c r="Q1478" s="302"/>
      <c r="R1478" s="302"/>
      <c r="S1478" s="302"/>
      <c r="T1478" s="302"/>
      <c r="U1478" s="302" t="s">
        <v>482</v>
      </c>
      <c r="V1478" s="302"/>
      <c r="W1478" s="398"/>
      <c r="X1478" s="363" t="s">
        <v>528</v>
      </c>
      <c r="Y1478" s="302"/>
      <c r="Z1478" s="302"/>
      <c r="AA1478" s="302"/>
      <c r="AB1478" s="302"/>
      <c r="AC1478" s="302"/>
      <c r="AD1478" s="302"/>
      <c r="AE1478" s="302"/>
      <c r="AF1478" s="302"/>
      <c r="AG1478" s="302"/>
      <c r="AH1478" s="302"/>
      <c r="AI1478" s="440"/>
      <c r="AJ1478" s="53"/>
      <c r="AK1478" s="453" t="s">
        <v>412</v>
      </c>
      <c r="AL1478" s="403"/>
      <c r="AM1478" s="403"/>
      <c r="AN1478" s="403"/>
      <c r="BX1478" s="106"/>
    </row>
    <row r="1479" spans="1:76" s="40" customFormat="1" ht="15.75" customHeight="1" x14ac:dyDescent="0.15">
      <c r="A1479" s="115" t="str">
        <f>IF(液状化L2の有無="","","×")</f>
        <v/>
      </c>
      <c r="B1479" s="99"/>
      <c r="C1479" s="532"/>
      <c r="D1479" s="533"/>
      <c r="E1479" s="533"/>
      <c r="F1479" s="533"/>
      <c r="G1479" s="533"/>
      <c r="H1479" s="605"/>
      <c r="I1479" s="605"/>
      <c r="J1479" s="605"/>
      <c r="K1479" s="533"/>
      <c r="L1479" s="533"/>
      <c r="M1479" s="533"/>
      <c r="N1479" s="538"/>
      <c r="O1479" s="612" t="s">
        <v>471</v>
      </c>
      <c r="P1479" s="319"/>
      <c r="Q1479" s="319" t="s">
        <v>472</v>
      </c>
      <c r="R1479" s="319"/>
      <c r="S1479" s="319" t="s">
        <v>473</v>
      </c>
      <c r="T1479" s="319"/>
      <c r="U1479" s="333"/>
      <c r="V1479" s="333"/>
      <c r="W1479" s="402"/>
      <c r="X1479" s="616" t="s">
        <v>471</v>
      </c>
      <c r="Y1479" s="319"/>
      <c r="Z1479" s="319"/>
      <c r="AA1479" s="319"/>
      <c r="AB1479" s="319" t="s">
        <v>472</v>
      </c>
      <c r="AC1479" s="319"/>
      <c r="AD1479" s="319"/>
      <c r="AE1479" s="319"/>
      <c r="AF1479" s="319" t="s">
        <v>473</v>
      </c>
      <c r="AG1479" s="319"/>
      <c r="AH1479" s="319"/>
      <c r="AI1479" s="593"/>
      <c r="AJ1479" s="55"/>
      <c r="AK1479" s="359"/>
      <c r="AL1479" s="315"/>
      <c r="AM1479" s="315"/>
      <c r="AN1479" s="315"/>
      <c r="BX1479" s="106"/>
    </row>
    <row r="1480" spans="1:76" s="40" customFormat="1" ht="15.75" customHeight="1" x14ac:dyDescent="0.15">
      <c r="A1480" s="115" t="str">
        <f>IF(液状化L2の有無="",IF(H1480="","×",""),"×")</f>
        <v/>
      </c>
      <c r="B1480" s="99"/>
      <c r="C1480" s="363">
        <f>IF(D1334="","",D1334)</f>
        <v>2</v>
      </c>
      <c r="D1480" s="302"/>
      <c r="E1480" s="302" t="str">
        <f>IF(G1334="","",G1334)</f>
        <v>砂質土</v>
      </c>
      <c r="F1480" s="302"/>
      <c r="G1480" s="302"/>
      <c r="H1480" s="301">
        <f>IF(J1334="","",J1334)</f>
        <v>0.33000001311302185</v>
      </c>
      <c r="I1480" s="301"/>
      <c r="J1480" s="301"/>
      <c r="K1480" s="397">
        <f>AF1334*AD$1510*AK1480</f>
        <v>62.389798437058921</v>
      </c>
      <c r="L1480" s="397"/>
      <c r="M1480" s="397"/>
      <c r="N1480" s="625"/>
      <c r="O1480" s="441">
        <f>IF(E1480="","",IF(E1480="粘性土",1,CHOOSE(AJ$1266,X$1261,X$1262,X$1263)))</f>
        <v>1</v>
      </c>
      <c r="P1480" s="397"/>
      <c r="Q1480" s="397">
        <f>IF(E1480="","",IF(E1480="粘性土",1,CHOOSE(AJ$1266,AB$1261,AB$1262,AB$1263)))</f>
        <v>0.5</v>
      </c>
      <c r="R1480" s="397"/>
      <c r="S1480" s="397">
        <f>IF(E1480="","",IF(E1480="粘性土",1,CHOOSE(AJ$1266,AF$1261,AF$1262,AF$1263)))</f>
        <v>0.4</v>
      </c>
      <c r="T1480" s="397"/>
      <c r="U1480" s="466">
        <f>IF(E1480="","",IF(E1480="粘性土",1,AJ$1279))</f>
        <v>0.83899999999999997</v>
      </c>
      <c r="V1480" s="466"/>
      <c r="W1480" s="613"/>
      <c r="X1480" s="614">
        <f>IF(E1480="","",ROUND(K1480*O1480*U1480,1))</f>
        <v>52.3</v>
      </c>
      <c r="Y1480" s="615"/>
      <c r="Z1480" s="615"/>
      <c r="AA1480" s="615"/>
      <c r="AB1480" s="614">
        <f>IF(E1480="","",ROUND(K1480*Q1480*U1480,1))</f>
        <v>26.2</v>
      </c>
      <c r="AC1480" s="615"/>
      <c r="AD1480" s="615"/>
      <c r="AE1480" s="615"/>
      <c r="AF1480" s="614">
        <f>IF(E1480="","",ROUND(K1480*S1480*U1480,1))</f>
        <v>20.9</v>
      </c>
      <c r="AG1480" s="615"/>
      <c r="AH1480" s="615"/>
      <c r="AI1480" s="617"/>
      <c r="AJ1480" s="84"/>
      <c r="AK1480" s="626">
        <f>R303</f>
        <v>0.1379999965429306</v>
      </c>
      <c r="AL1480" s="301"/>
      <c r="AM1480" s="301"/>
      <c r="AN1480" s="301"/>
      <c r="BX1480" s="106"/>
    </row>
    <row r="1481" spans="1:76" s="40" customFormat="1" ht="15.75" customHeight="1" x14ac:dyDescent="0.15">
      <c r="A1481" s="115" t="str">
        <f>A1480</f>
        <v/>
      </c>
      <c r="B1481" s="99"/>
      <c r="C1481" s="328"/>
      <c r="D1481" s="329"/>
      <c r="E1481" s="329"/>
      <c r="F1481" s="329"/>
      <c r="G1481" s="329"/>
      <c r="H1481" s="306"/>
      <c r="I1481" s="306"/>
      <c r="J1481" s="306"/>
      <c r="K1481" s="327">
        <f>AF1335*AD$1510*AK1480</f>
        <v>67.709698303788912</v>
      </c>
      <c r="L1481" s="327"/>
      <c r="M1481" s="327"/>
      <c r="N1481" s="624"/>
      <c r="O1481" s="326">
        <f>O1480</f>
        <v>1</v>
      </c>
      <c r="P1481" s="327"/>
      <c r="Q1481" s="327">
        <f>Q1480</f>
        <v>0.5</v>
      </c>
      <c r="R1481" s="327"/>
      <c r="S1481" s="327">
        <f>S1480</f>
        <v>0.4</v>
      </c>
      <c r="T1481" s="327"/>
      <c r="U1481" s="466">
        <f t="shared" ref="U1481" si="269">U1480</f>
        <v>0.83899999999999997</v>
      </c>
      <c r="V1481" s="466"/>
      <c r="W1481" s="613"/>
      <c r="X1481" s="609">
        <f>IF(E1480="","",ROUND(K1481*O1481*U1481,1))</f>
        <v>56.8</v>
      </c>
      <c r="Y1481" s="610"/>
      <c r="Z1481" s="610"/>
      <c r="AA1481" s="610"/>
      <c r="AB1481" s="609">
        <f>IF(E1480="","",ROUND(K1481*Q1481*U1481,1))</f>
        <v>28.4</v>
      </c>
      <c r="AC1481" s="610"/>
      <c r="AD1481" s="610"/>
      <c r="AE1481" s="610"/>
      <c r="AF1481" s="609">
        <f>IF(E1480="","",ROUND(K1481*S1481*U1481,1))</f>
        <v>22.7</v>
      </c>
      <c r="AG1481" s="610"/>
      <c r="AH1481" s="610"/>
      <c r="AI1481" s="611"/>
      <c r="AJ1481" s="84"/>
      <c r="AK1481" s="627"/>
      <c r="AL1481" s="306"/>
      <c r="AM1481" s="306"/>
      <c r="AN1481" s="306"/>
      <c r="BX1481" s="106"/>
    </row>
    <row r="1482" spans="1:76" s="40" customFormat="1" ht="15.75" customHeight="1" x14ac:dyDescent="0.15">
      <c r="A1482" s="115" t="str">
        <f>IF(液状化L2の有無="",IF(H1482="","×",""),"×")</f>
        <v/>
      </c>
      <c r="B1482" s="99"/>
      <c r="C1482" s="328">
        <f>IF(D1336="","",D1336)</f>
        <v>3</v>
      </c>
      <c r="D1482" s="329"/>
      <c r="E1482" s="329" t="str">
        <f>IF(G1336="","",G1336)</f>
        <v>粘性土</v>
      </c>
      <c r="F1482" s="329"/>
      <c r="G1482" s="329"/>
      <c r="H1482" s="306">
        <f>IF(J1336="","",J1336)</f>
        <v>1.5</v>
      </c>
      <c r="I1482" s="306"/>
      <c r="J1482" s="306"/>
      <c r="K1482" s="327">
        <f>AF1336*AD$1510*AK1482</f>
        <v>194.39999999999998</v>
      </c>
      <c r="L1482" s="327"/>
      <c r="M1482" s="327"/>
      <c r="N1482" s="624"/>
      <c r="O1482" s="326">
        <f>IF(E1482="","",IF(E1482="粘性土",1,CHOOSE(AJ$1266,X$1261,X$1262,X$1263)))</f>
        <v>1</v>
      </c>
      <c r="P1482" s="327"/>
      <c r="Q1482" s="327">
        <f>IF(E1482="","",IF(E1482="粘性土",1,CHOOSE(AJ$1266,AB$1261,AB$1262,AB$1263)))</f>
        <v>1</v>
      </c>
      <c r="R1482" s="327"/>
      <c r="S1482" s="327">
        <f>IF(E1482="","",IF(E1482="粘性土",1,CHOOSE(AJ$1266,AF$1261,AF$1262,AF$1263)))</f>
        <v>1</v>
      </c>
      <c r="T1482" s="327"/>
      <c r="U1482" s="466">
        <f>IF(E1482="","",IF(E1482="粘性土",1,AJ$1279))</f>
        <v>1</v>
      </c>
      <c r="V1482" s="466"/>
      <c r="W1482" s="613"/>
      <c r="X1482" s="609">
        <f>IF(E1482="","",ROUND(K1482*O1482*U1482,1))</f>
        <v>194.4</v>
      </c>
      <c r="Y1482" s="610"/>
      <c r="Z1482" s="610"/>
      <c r="AA1482" s="610"/>
      <c r="AB1482" s="609">
        <f>IF(E1482="","",ROUND(K1482*Q1482*U1482,1))</f>
        <v>194.4</v>
      </c>
      <c r="AC1482" s="610"/>
      <c r="AD1482" s="610"/>
      <c r="AE1482" s="610"/>
      <c r="AF1482" s="609">
        <f>IF(E1482="","",ROUND(K1482*S1482*U1482,1))</f>
        <v>194.4</v>
      </c>
      <c r="AG1482" s="610"/>
      <c r="AH1482" s="610"/>
      <c r="AI1482" s="611"/>
      <c r="AJ1482" s="84"/>
      <c r="AK1482" s="627">
        <f>R304</f>
        <v>1</v>
      </c>
      <c r="AL1482" s="306"/>
      <c r="AM1482" s="306"/>
      <c r="AN1482" s="306"/>
      <c r="BX1482" s="106"/>
    </row>
    <row r="1483" spans="1:76" s="40" customFormat="1" ht="15.75" customHeight="1" x14ac:dyDescent="0.15">
      <c r="A1483" s="115" t="str">
        <f t="shared" ref="A1483" si="270">A1482</f>
        <v/>
      </c>
      <c r="B1483" s="99"/>
      <c r="C1483" s="328"/>
      <c r="D1483" s="329"/>
      <c r="E1483" s="329"/>
      <c r="F1483" s="329"/>
      <c r="G1483" s="329"/>
      <c r="H1483" s="306"/>
      <c r="I1483" s="306"/>
      <c r="J1483" s="306"/>
      <c r="K1483" s="327">
        <f>AF1337*AD$1510*AK1482</f>
        <v>194.39999999999998</v>
      </c>
      <c r="L1483" s="327"/>
      <c r="M1483" s="327"/>
      <c r="N1483" s="624"/>
      <c r="O1483" s="326">
        <f>O1482</f>
        <v>1</v>
      </c>
      <c r="P1483" s="327"/>
      <c r="Q1483" s="327">
        <f>Q1482</f>
        <v>1</v>
      </c>
      <c r="R1483" s="327"/>
      <c r="S1483" s="327">
        <f>S1482</f>
        <v>1</v>
      </c>
      <c r="T1483" s="327"/>
      <c r="U1483" s="466">
        <f t="shared" ref="U1483" si="271">U1482</f>
        <v>1</v>
      </c>
      <c r="V1483" s="466"/>
      <c r="W1483" s="613"/>
      <c r="X1483" s="609">
        <f>IF(E1482="","",ROUND(K1483*O1483*U1483,1))</f>
        <v>194.4</v>
      </c>
      <c r="Y1483" s="610"/>
      <c r="Z1483" s="610"/>
      <c r="AA1483" s="610"/>
      <c r="AB1483" s="609">
        <f>IF(E1482="","",ROUND(K1483*Q1483*U1483,1))</f>
        <v>194.4</v>
      </c>
      <c r="AC1483" s="610"/>
      <c r="AD1483" s="610"/>
      <c r="AE1483" s="610"/>
      <c r="AF1483" s="609">
        <f>IF(E1482="","",ROUND(K1483*S1483*U1483,1))</f>
        <v>194.4</v>
      </c>
      <c r="AG1483" s="610"/>
      <c r="AH1483" s="610"/>
      <c r="AI1483" s="611"/>
      <c r="AJ1483" s="84"/>
      <c r="AK1483" s="627"/>
      <c r="AL1483" s="306"/>
      <c r="AM1483" s="306"/>
      <c r="AN1483" s="306"/>
      <c r="BX1483" s="106"/>
    </row>
    <row r="1484" spans="1:76" s="40" customFormat="1" ht="15.75" customHeight="1" x14ac:dyDescent="0.15">
      <c r="A1484" s="115" t="str">
        <f>IF(液状化L2の有無="",IF(H1484="","×",""),"×")</f>
        <v/>
      </c>
      <c r="B1484" s="99"/>
      <c r="C1484" s="328">
        <f>IF(D1338="","",D1338)</f>
        <v>4</v>
      </c>
      <c r="D1484" s="329"/>
      <c r="E1484" s="329" t="str">
        <f>IF(G1338="","",G1338)</f>
        <v>粘性土</v>
      </c>
      <c r="F1484" s="329"/>
      <c r="G1484" s="329"/>
      <c r="H1484" s="306">
        <f>IF(J1338="","",J1338)</f>
        <v>6.5500001907348633</v>
      </c>
      <c r="I1484" s="306"/>
      <c r="J1484" s="306"/>
      <c r="K1484" s="327">
        <f>AF1338*AD$1510*AK1484</f>
        <v>437.40000000000003</v>
      </c>
      <c r="L1484" s="327"/>
      <c r="M1484" s="327"/>
      <c r="N1484" s="624"/>
      <c r="O1484" s="326">
        <f>IF(E1484="","",IF(E1484="粘性土",1,CHOOSE(AJ$1266,X$1261,X$1262,X$1263)))</f>
        <v>1</v>
      </c>
      <c r="P1484" s="327"/>
      <c r="Q1484" s="327">
        <f>IF(E1484="","",IF(E1484="粘性土",1,CHOOSE(AJ$1266,AB$1261,AB$1262,AB$1263)))</f>
        <v>1</v>
      </c>
      <c r="R1484" s="327"/>
      <c r="S1484" s="327">
        <f>IF(E1484="","",IF(E1484="粘性土",1,CHOOSE(AJ$1266,AF$1261,AF$1262,AF$1263)))</f>
        <v>1</v>
      </c>
      <c r="T1484" s="327"/>
      <c r="U1484" s="466">
        <f>IF(E1484="","",IF(E1484="粘性土",1,AJ$1279))</f>
        <v>1</v>
      </c>
      <c r="V1484" s="466"/>
      <c r="W1484" s="613"/>
      <c r="X1484" s="609">
        <f>IF(E1484="","",ROUND(K1484*O1484*U1484,1))</f>
        <v>437.4</v>
      </c>
      <c r="Y1484" s="610"/>
      <c r="Z1484" s="610"/>
      <c r="AA1484" s="610"/>
      <c r="AB1484" s="609">
        <f>IF(E1484="","",ROUND(K1484*Q1484*U1484,1))</f>
        <v>437.4</v>
      </c>
      <c r="AC1484" s="610"/>
      <c r="AD1484" s="610"/>
      <c r="AE1484" s="610"/>
      <c r="AF1484" s="609">
        <f>IF(E1484="","",ROUND(K1484*S1484*U1484,1))</f>
        <v>437.4</v>
      </c>
      <c r="AG1484" s="610"/>
      <c r="AH1484" s="610"/>
      <c r="AI1484" s="611"/>
      <c r="AJ1484" s="84"/>
      <c r="AK1484" s="627">
        <f>R305</f>
        <v>1</v>
      </c>
      <c r="AL1484" s="306"/>
      <c r="AM1484" s="306"/>
      <c r="AN1484" s="306"/>
      <c r="BX1484" s="106"/>
    </row>
    <row r="1485" spans="1:76" s="40" customFormat="1" ht="15.75" customHeight="1" x14ac:dyDescent="0.15">
      <c r="A1485" s="115" t="str">
        <f t="shared" ref="A1485" si="272">A1484</f>
        <v/>
      </c>
      <c r="B1485" s="99"/>
      <c r="C1485" s="328"/>
      <c r="D1485" s="329"/>
      <c r="E1485" s="329"/>
      <c r="F1485" s="329"/>
      <c r="G1485" s="329"/>
      <c r="H1485" s="306"/>
      <c r="I1485" s="306"/>
      <c r="J1485" s="306"/>
      <c r="K1485" s="327">
        <f>AF1339*AD$1510*AK1484</f>
        <v>437.40000000000003</v>
      </c>
      <c r="L1485" s="327"/>
      <c r="M1485" s="327"/>
      <c r="N1485" s="624"/>
      <c r="O1485" s="326">
        <f>O1484</f>
        <v>1</v>
      </c>
      <c r="P1485" s="327"/>
      <c r="Q1485" s="327">
        <f>Q1484</f>
        <v>1</v>
      </c>
      <c r="R1485" s="327"/>
      <c r="S1485" s="327">
        <f>S1484</f>
        <v>1</v>
      </c>
      <c r="T1485" s="327"/>
      <c r="U1485" s="466">
        <f t="shared" ref="U1485" si="273">U1484</f>
        <v>1</v>
      </c>
      <c r="V1485" s="466"/>
      <c r="W1485" s="613"/>
      <c r="X1485" s="609">
        <f>IF(E1484="","",ROUND(K1485*O1485*U1485,1))</f>
        <v>437.4</v>
      </c>
      <c r="Y1485" s="610"/>
      <c r="Z1485" s="610"/>
      <c r="AA1485" s="610"/>
      <c r="AB1485" s="609">
        <f>IF(E1484="","",ROUND(K1485*Q1485*U1485,1))</f>
        <v>437.4</v>
      </c>
      <c r="AC1485" s="610"/>
      <c r="AD1485" s="610"/>
      <c r="AE1485" s="610"/>
      <c r="AF1485" s="609">
        <f>IF(E1484="","",ROUND(K1485*S1485*U1485,1))</f>
        <v>437.4</v>
      </c>
      <c r="AG1485" s="610"/>
      <c r="AH1485" s="610"/>
      <c r="AI1485" s="611"/>
      <c r="AJ1485" s="84"/>
      <c r="AK1485" s="627"/>
      <c r="AL1485" s="306"/>
      <c r="AM1485" s="306"/>
      <c r="AN1485" s="306"/>
      <c r="BX1485" s="106"/>
    </row>
    <row r="1486" spans="1:76" s="40" customFormat="1" ht="15.75" customHeight="1" x14ac:dyDescent="0.15">
      <c r="A1486" s="115" t="str">
        <f>IF(液状化L2の有無="",IF(H1486="","×",""),"×")</f>
        <v/>
      </c>
      <c r="B1486" s="99"/>
      <c r="C1486" s="328">
        <f>IF(D1340="","",D1340)</f>
        <v>5</v>
      </c>
      <c r="D1486" s="329"/>
      <c r="E1486" s="329" t="str">
        <f>IF(G1340="","",G1340)</f>
        <v>粘性土</v>
      </c>
      <c r="F1486" s="329"/>
      <c r="G1486" s="329"/>
      <c r="H1486" s="306">
        <f>IF(J1340="","",J1340)</f>
        <v>3.4500000476837158</v>
      </c>
      <c r="I1486" s="306"/>
      <c r="J1486" s="306"/>
      <c r="K1486" s="327">
        <f>AF1340*AD$1510*AK1486</f>
        <v>716.84999999999991</v>
      </c>
      <c r="L1486" s="327"/>
      <c r="M1486" s="327"/>
      <c r="N1486" s="624"/>
      <c r="O1486" s="326">
        <f>IF(E1486="","",IF(E1486="粘性土",1,CHOOSE(AJ$1266,X$1261,X$1262,X$1263)))</f>
        <v>1</v>
      </c>
      <c r="P1486" s="327"/>
      <c r="Q1486" s="327">
        <f>IF(E1486="","",IF(E1486="粘性土",1,CHOOSE(AJ$1266,AB$1261,AB$1262,AB$1263)))</f>
        <v>1</v>
      </c>
      <c r="R1486" s="327"/>
      <c r="S1486" s="327">
        <f>IF(E1486="","",IF(E1486="粘性土",1,CHOOSE(AJ$1266,AF$1261,AF$1262,AF$1263)))</f>
        <v>1</v>
      </c>
      <c r="T1486" s="327"/>
      <c r="U1486" s="466">
        <f>IF(E1486="","",IF(E1486="粘性土",1,AJ$1279))</f>
        <v>1</v>
      </c>
      <c r="V1486" s="466"/>
      <c r="W1486" s="613"/>
      <c r="X1486" s="609">
        <f>IF(E1486="","",ROUND(K1486*O1486*U1486,1))</f>
        <v>716.9</v>
      </c>
      <c r="Y1486" s="610"/>
      <c r="Z1486" s="610"/>
      <c r="AA1486" s="610"/>
      <c r="AB1486" s="609">
        <f>IF(E1486="","",ROUND(K1486*Q1486*U1486,1))</f>
        <v>716.9</v>
      </c>
      <c r="AC1486" s="610"/>
      <c r="AD1486" s="610"/>
      <c r="AE1486" s="610"/>
      <c r="AF1486" s="609">
        <f>IF(E1486="","",ROUND(K1486*S1486*U1486,1))</f>
        <v>716.9</v>
      </c>
      <c r="AG1486" s="610"/>
      <c r="AH1486" s="610"/>
      <c r="AI1486" s="611"/>
      <c r="AJ1486" s="84"/>
      <c r="AK1486" s="627">
        <f>R306</f>
        <v>1</v>
      </c>
      <c r="AL1486" s="306"/>
      <c r="AM1486" s="306"/>
      <c r="AN1486" s="306"/>
      <c r="BX1486" s="106"/>
    </row>
    <row r="1487" spans="1:76" s="40" customFormat="1" ht="15.75" customHeight="1" x14ac:dyDescent="0.15">
      <c r="A1487" s="115" t="str">
        <f t="shared" ref="A1487" si="274">A1486</f>
        <v/>
      </c>
      <c r="B1487" s="99"/>
      <c r="C1487" s="328"/>
      <c r="D1487" s="329"/>
      <c r="E1487" s="329"/>
      <c r="F1487" s="329"/>
      <c r="G1487" s="329"/>
      <c r="H1487" s="306"/>
      <c r="I1487" s="306"/>
      <c r="J1487" s="306"/>
      <c r="K1487" s="327">
        <f>AF1341*AD$1510*AK1486</f>
        <v>716.84999999999991</v>
      </c>
      <c r="L1487" s="327"/>
      <c r="M1487" s="327"/>
      <c r="N1487" s="624"/>
      <c r="O1487" s="326">
        <f>O1486</f>
        <v>1</v>
      </c>
      <c r="P1487" s="327"/>
      <c r="Q1487" s="327">
        <f>Q1486</f>
        <v>1</v>
      </c>
      <c r="R1487" s="327"/>
      <c r="S1487" s="327">
        <f>S1486</f>
        <v>1</v>
      </c>
      <c r="T1487" s="327"/>
      <c r="U1487" s="466">
        <f t="shared" ref="U1487" si="275">U1486</f>
        <v>1</v>
      </c>
      <c r="V1487" s="466"/>
      <c r="W1487" s="613"/>
      <c r="X1487" s="609">
        <f>IF(E1486="","",ROUND(K1487*O1487*U1487,1))</f>
        <v>716.9</v>
      </c>
      <c r="Y1487" s="610"/>
      <c r="Z1487" s="610"/>
      <c r="AA1487" s="610"/>
      <c r="AB1487" s="609">
        <f>IF(E1486="","",ROUND(K1487*Q1487*U1487,1))</f>
        <v>716.9</v>
      </c>
      <c r="AC1487" s="610"/>
      <c r="AD1487" s="610"/>
      <c r="AE1487" s="610"/>
      <c r="AF1487" s="609">
        <f>IF(E1486="","",ROUND(K1487*S1487*U1487,1))</f>
        <v>716.9</v>
      </c>
      <c r="AG1487" s="610"/>
      <c r="AH1487" s="610"/>
      <c r="AI1487" s="611"/>
      <c r="AJ1487" s="84"/>
      <c r="AK1487" s="627"/>
      <c r="AL1487" s="306"/>
      <c r="AM1487" s="306"/>
      <c r="AN1487" s="306"/>
      <c r="BX1487" s="106"/>
    </row>
    <row r="1488" spans="1:76" s="40" customFormat="1" ht="15.75" customHeight="1" x14ac:dyDescent="0.15">
      <c r="A1488" s="115" t="str">
        <f>IF(液状化L2の有無="",IF(H1488="","×",""),"×")</f>
        <v/>
      </c>
      <c r="B1488" s="99"/>
      <c r="C1488" s="328">
        <f>IF(D1342="","",D1342)</f>
        <v>6</v>
      </c>
      <c r="D1488" s="329"/>
      <c r="E1488" s="329" t="str">
        <f>IF(G1342="","",G1342)</f>
        <v>粘性土</v>
      </c>
      <c r="F1488" s="329"/>
      <c r="G1488" s="329"/>
      <c r="H1488" s="306">
        <f>IF(J1342="","",J1342)</f>
        <v>2.3499999046325684</v>
      </c>
      <c r="I1488" s="306"/>
      <c r="J1488" s="306"/>
      <c r="K1488" s="327">
        <f>AF1342*AD$1510*AK1488</f>
        <v>1165.0500000000002</v>
      </c>
      <c r="L1488" s="327"/>
      <c r="M1488" s="327"/>
      <c r="N1488" s="624"/>
      <c r="O1488" s="326">
        <f>IF(E1488="","",IF(E1488="粘性土",1,CHOOSE(AJ$1266,X$1261,X$1262,X$1263)))</f>
        <v>1</v>
      </c>
      <c r="P1488" s="327"/>
      <c r="Q1488" s="327">
        <f>IF(E1488="","",IF(E1488="粘性土",1,CHOOSE(AJ$1266,AB$1261,AB$1262,AB$1263)))</f>
        <v>1</v>
      </c>
      <c r="R1488" s="327"/>
      <c r="S1488" s="327">
        <f>IF(E1488="","",IF(E1488="粘性土",1,CHOOSE(AJ$1266,AF$1261,AF$1262,AF$1263)))</f>
        <v>1</v>
      </c>
      <c r="T1488" s="327"/>
      <c r="U1488" s="466">
        <f>IF(E1488="","",IF(E1488="粘性土",1,AJ$1279))</f>
        <v>1</v>
      </c>
      <c r="V1488" s="466"/>
      <c r="W1488" s="613"/>
      <c r="X1488" s="609">
        <f>IF(E1488="","",ROUND(K1488*O1488*U1488,1))</f>
        <v>1165.0999999999999</v>
      </c>
      <c r="Y1488" s="610"/>
      <c r="Z1488" s="610"/>
      <c r="AA1488" s="610"/>
      <c r="AB1488" s="609">
        <f>IF(E1488="","",ROUND(K1488*Q1488*U1488,1))</f>
        <v>1165.0999999999999</v>
      </c>
      <c r="AC1488" s="610"/>
      <c r="AD1488" s="610"/>
      <c r="AE1488" s="610"/>
      <c r="AF1488" s="609">
        <f>IF(E1488="","",ROUND(K1488*S1488*U1488,1))</f>
        <v>1165.0999999999999</v>
      </c>
      <c r="AG1488" s="610"/>
      <c r="AH1488" s="610"/>
      <c r="AI1488" s="611"/>
      <c r="AJ1488" s="84"/>
      <c r="AK1488" s="627">
        <f>R307</f>
        <v>1</v>
      </c>
      <c r="AL1488" s="306"/>
      <c r="AM1488" s="306"/>
      <c r="AN1488" s="306"/>
      <c r="BX1488" s="106"/>
    </row>
    <row r="1489" spans="1:76" s="40" customFormat="1" ht="15.75" customHeight="1" x14ac:dyDescent="0.15">
      <c r="A1489" s="115" t="str">
        <f t="shared" ref="A1489" si="276">A1488</f>
        <v/>
      </c>
      <c r="B1489" s="99"/>
      <c r="C1489" s="328"/>
      <c r="D1489" s="329"/>
      <c r="E1489" s="329"/>
      <c r="F1489" s="329"/>
      <c r="G1489" s="329"/>
      <c r="H1489" s="306"/>
      <c r="I1489" s="306"/>
      <c r="J1489" s="306"/>
      <c r="K1489" s="327">
        <f>AF1343*AD$1510*AK1488</f>
        <v>1165.0500000000002</v>
      </c>
      <c r="L1489" s="327"/>
      <c r="M1489" s="327"/>
      <c r="N1489" s="624"/>
      <c r="O1489" s="326">
        <f>O1488</f>
        <v>1</v>
      </c>
      <c r="P1489" s="327"/>
      <c r="Q1489" s="327">
        <f>Q1488</f>
        <v>1</v>
      </c>
      <c r="R1489" s="327"/>
      <c r="S1489" s="327">
        <f>S1488</f>
        <v>1</v>
      </c>
      <c r="T1489" s="327"/>
      <c r="U1489" s="466">
        <f t="shared" ref="U1489" si="277">U1488</f>
        <v>1</v>
      </c>
      <c r="V1489" s="466"/>
      <c r="W1489" s="613"/>
      <c r="X1489" s="609">
        <f>IF(E1488="","",ROUND(K1489*O1489*U1489,1))</f>
        <v>1165.0999999999999</v>
      </c>
      <c r="Y1489" s="610"/>
      <c r="Z1489" s="610"/>
      <c r="AA1489" s="610"/>
      <c r="AB1489" s="609">
        <f>IF(E1488="","",ROUND(K1489*Q1489*U1489,1))</f>
        <v>1165.0999999999999</v>
      </c>
      <c r="AC1489" s="610"/>
      <c r="AD1489" s="610"/>
      <c r="AE1489" s="610"/>
      <c r="AF1489" s="609">
        <f>IF(E1488="","",ROUND(K1489*S1489*U1489,1))</f>
        <v>1165.0999999999999</v>
      </c>
      <c r="AG1489" s="610"/>
      <c r="AH1489" s="610"/>
      <c r="AI1489" s="611"/>
      <c r="AJ1489" s="84"/>
      <c r="AK1489" s="627"/>
      <c r="AL1489" s="306"/>
      <c r="AM1489" s="306"/>
      <c r="AN1489" s="306"/>
      <c r="BX1489" s="106"/>
    </row>
    <row r="1490" spans="1:76" s="40" customFormat="1" ht="15.75" customHeight="1" x14ac:dyDescent="0.15">
      <c r="A1490" s="115" t="str">
        <f>IF(液状化L2の有無="",IF(H1490="","×",""),"×")</f>
        <v/>
      </c>
      <c r="B1490" s="99"/>
      <c r="C1490" s="328">
        <f>IF(D1344="","",D1344)</f>
        <v>7</v>
      </c>
      <c r="D1490" s="329"/>
      <c r="E1490" s="329" t="str">
        <f>IF(G1344="","",G1344)</f>
        <v>砂質土</v>
      </c>
      <c r="F1490" s="329"/>
      <c r="G1490" s="329"/>
      <c r="H1490" s="306">
        <f>IF(J1344="","",J1344)</f>
        <v>8.6000003814697266</v>
      </c>
      <c r="I1490" s="306"/>
      <c r="J1490" s="306"/>
      <c r="K1490" s="327">
        <f>AF1344*AD$1510*AK1490</f>
        <v>641.0083582609891</v>
      </c>
      <c r="L1490" s="327"/>
      <c r="M1490" s="327"/>
      <c r="N1490" s="624"/>
      <c r="O1490" s="326">
        <f>IF(E1490="","",IF(E1490="粘性土",1,CHOOSE(AJ$1266,X$1261,X$1262,X$1263)))</f>
        <v>1</v>
      </c>
      <c r="P1490" s="327"/>
      <c r="Q1490" s="327">
        <f>IF(E1490="","",IF(E1490="粘性土",1,CHOOSE(AJ$1266,AB$1261,AB$1262,AB$1263)))</f>
        <v>0.5</v>
      </c>
      <c r="R1490" s="327"/>
      <c r="S1490" s="327">
        <f>IF(E1490="","",IF(E1490="粘性土",1,CHOOSE(AJ$1266,AF$1261,AF$1262,AF$1263)))</f>
        <v>0.4</v>
      </c>
      <c r="T1490" s="327"/>
      <c r="U1490" s="466">
        <f>IF(E1490="","",IF(E1490="粘性土",1,AJ$1279))</f>
        <v>0.83899999999999997</v>
      </c>
      <c r="V1490" s="466"/>
      <c r="W1490" s="613"/>
      <c r="X1490" s="609">
        <f>IF(E1490="","",ROUND(K1490*O1490*U1490,1))</f>
        <v>537.79999999999995</v>
      </c>
      <c r="Y1490" s="610"/>
      <c r="Z1490" s="610"/>
      <c r="AA1490" s="610"/>
      <c r="AB1490" s="609">
        <f>IF(E1490="","",ROUND(K1490*Q1490*U1490,1))</f>
        <v>268.89999999999998</v>
      </c>
      <c r="AC1490" s="610"/>
      <c r="AD1490" s="610"/>
      <c r="AE1490" s="610"/>
      <c r="AF1490" s="609">
        <f>IF(E1490="","",ROUND(K1490*S1490*U1490,1))</f>
        <v>215.1</v>
      </c>
      <c r="AG1490" s="610"/>
      <c r="AH1490" s="610"/>
      <c r="AI1490" s="611"/>
      <c r="AJ1490" s="84"/>
      <c r="AK1490" s="627">
        <f>R308</f>
        <v>0.33300000429153442</v>
      </c>
      <c r="AL1490" s="306"/>
      <c r="AM1490" s="306"/>
      <c r="AN1490" s="306"/>
      <c r="BX1490" s="106"/>
    </row>
    <row r="1491" spans="1:76" s="40" customFormat="1" ht="15.75" customHeight="1" x14ac:dyDescent="0.15">
      <c r="A1491" s="115" t="str">
        <f t="shared" ref="A1491" si="278">A1490</f>
        <v/>
      </c>
      <c r="B1491" s="99"/>
      <c r="C1491" s="328"/>
      <c r="D1491" s="329"/>
      <c r="E1491" s="329"/>
      <c r="F1491" s="329"/>
      <c r="G1491" s="329"/>
      <c r="H1491" s="306"/>
      <c r="I1491" s="306"/>
      <c r="J1491" s="306"/>
      <c r="K1491" s="327">
        <f>AF1345*AD$1510*AK1490</f>
        <v>1051.2477135479448</v>
      </c>
      <c r="L1491" s="327"/>
      <c r="M1491" s="327"/>
      <c r="N1491" s="624"/>
      <c r="O1491" s="326">
        <f>O1490</f>
        <v>1</v>
      </c>
      <c r="P1491" s="327"/>
      <c r="Q1491" s="327">
        <f>Q1490</f>
        <v>0.5</v>
      </c>
      <c r="R1491" s="327"/>
      <c r="S1491" s="327">
        <f>S1490</f>
        <v>0.4</v>
      </c>
      <c r="T1491" s="327"/>
      <c r="U1491" s="466">
        <f t="shared" ref="U1491:U1509" si="279">U1490</f>
        <v>0.83899999999999997</v>
      </c>
      <c r="V1491" s="466"/>
      <c r="W1491" s="613"/>
      <c r="X1491" s="609">
        <f>IF(E1490="","",ROUND(K1491*O1491*U1491,1))</f>
        <v>882</v>
      </c>
      <c r="Y1491" s="610"/>
      <c r="Z1491" s="610"/>
      <c r="AA1491" s="610"/>
      <c r="AB1491" s="609">
        <f>IF(E1490="","",ROUND(K1491*Q1491*U1491,1))</f>
        <v>441</v>
      </c>
      <c r="AC1491" s="610"/>
      <c r="AD1491" s="610"/>
      <c r="AE1491" s="610"/>
      <c r="AF1491" s="609">
        <f>IF(E1490="","",ROUND(K1491*S1491*U1491,1))</f>
        <v>352.8</v>
      </c>
      <c r="AG1491" s="610"/>
      <c r="AH1491" s="610"/>
      <c r="AI1491" s="611"/>
      <c r="AJ1491" s="84"/>
      <c r="AK1491" s="627"/>
      <c r="AL1491" s="306"/>
      <c r="AM1491" s="306"/>
      <c r="AN1491" s="306"/>
      <c r="BX1491" s="106"/>
    </row>
    <row r="1492" spans="1:76" s="40" customFormat="1" ht="15.75" customHeight="1" x14ac:dyDescent="0.15">
      <c r="A1492" s="115" t="str">
        <f>IF(液状化L2の有無="",IF(H1492="","×",""),"×")</f>
        <v/>
      </c>
      <c r="B1492" s="99"/>
      <c r="C1492" s="328">
        <f>IF(D1346="","",D1346)</f>
        <v>8</v>
      </c>
      <c r="D1492" s="329"/>
      <c r="E1492" s="329" t="str">
        <f>IF(G1346="","",G1346)</f>
        <v>粘性土</v>
      </c>
      <c r="F1492" s="329"/>
      <c r="G1492" s="329"/>
      <c r="H1492" s="306">
        <f>IF(J1346="","",J1346)</f>
        <v>2.2000000476837158</v>
      </c>
      <c r="I1492" s="306"/>
      <c r="J1492" s="306"/>
      <c r="K1492" s="327">
        <f>AF1346*AD$1510*AK1492</f>
        <v>1143.4499999999998</v>
      </c>
      <c r="L1492" s="327"/>
      <c r="M1492" s="327"/>
      <c r="N1492" s="624"/>
      <c r="O1492" s="326">
        <f>IF(E1492="","",IF(E1492="粘性土",1,CHOOSE(AJ$1266,X$1261,X$1262,X$1263)))</f>
        <v>1</v>
      </c>
      <c r="P1492" s="327"/>
      <c r="Q1492" s="327">
        <f>IF(E1492="","",IF(E1492="粘性土",1,CHOOSE(AJ$1266,AB$1261,AB$1262,AB$1263)))</f>
        <v>1</v>
      </c>
      <c r="R1492" s="327"/>
      <c r="S1492" s="327">
        <f>IF(E1492="","",IF(E1492="粘性土",1,CHOOSE(AJ$1266,AF$1261,AF$1262,AF$1263)))</f>
        <v>1</v>
      </c>
      <c r="T1492" s="327"/>
      <c r="U1492" s="466">
        <f>IF(E1492="","",IF(E1492="粘性土",1,AJ$1279))</f>
        <v>1</v>
      </c>
      <c r="V1492" s="466"/>
      <c r="W1492" s="613"/>
      <c r="X1492" s="609">
        <f>IF(E1492="","",ROUND(K1492*O1492*U1492,1))</f>
        <v>1143.5</v>
      </c>
      <c r="Y1492" s="610"/>
      <c r="Z1492" s="610"/>
      <c r="AA1492" s="610"/>
      <c r="AB1492" s="609">
        <f>IF(E1492="","",ROUND(K1492*Q1492*U1492,1))</f>
        <v>1143.5</v>
      </c>
      <c r="AC1492" s="610"/>
      <c r="AD1492" s="610"/>
      <c r="AE1492" s="610"/>
      <c r="AF1492" s="609">
        <f>IF(E1492="","",ROUND(K1492*S1492*U1492,1))</f>
        <v>1143.5</v>
      </c>
      <c r="AG1492" s="610"/>
      <c r="AH1492" s="610"/>
      <c r="AI1492" s="611"/>
      <c r="AJ1492" s="84"/>
      <c r="AK1492" s="627">
        <f>R309</f>
        <v>1</v>
      </c>
      <c r="AL1492" s="306"/>
      <c r="AM1492" s="306"/>
      <c r="AN1492" s="306"/>
      <c r="BX1492" s="106"/>
    </row>
    <row r="1493" spans="1:76" s="40" customFormat="1" ht="15.75" customHeight="1" x14ac:dyDescent="0.15">
      <c r="A1493" s="115" t="str">
        <f t="shared" ref="A1493" si="280">A1492</f>
        <v/>
      </c>
      <c r="B1493" s="99"/>
      <c r="C1493" s="328"/>
      <c r="D1493" s="329"/>
      <c r="E1493" s="329"/>
      <c r="F1493" s="329"/>
      <c r="G1493" s="329"/>
      <c r="H1493" s="306"/>
      <c r="I1493" s="306"/>
      <c r="J1493" s="306"/>
      <c r="K1493" s="327">
        <f>AF1347*AD$1510*AK1492</f>
        <v>1143.4499999999998</v>
      </c>
      <c r="L1493" s="327"/>
      <c r="M1493" s="327"/>
      <c r="N1493" s="624"/>
      <c r="O1493" s="326">
        <f t="shared" ref="O1493" si="281">O1492</f>
        <v>1</v>
      </c>
      <c r="P1493" s="327"/>
      <c r="Q1493" s="327">
        <f t="shared" ref="Q1493" si="282">Q1492</f>
        <v>1</v>
      </c>
      <c r="R1493" s="327"/>
      <c r="S1493" s="327">
        <f t="shared" ref="S1493" si="283">S1492</f>
        <v>1</v>
      </c>
      <c r="T1493" s="327"/>
      <c r="U1493" s="466">
        <f t="shared" si="279"/>
        <v>1</v>
      </c>
      <c r="V1493" s="466"/>
      <c r="W1493" s="613"/>
      <c r="X1493" s="609">
        <f>IF(E1492="","",ROUND(K1493*O1493*U1493,1))</f>
        <v>1143.5</v>
      </c>
      <c r="Y1493" s="610"/>
      <c r="Z1493" s="610"/>
      <c r="AA1493" s="610"/>
      <c r="AB1493" s="609">
        <f>IF(E1492="","",ROUND(K1493*Q1493*U1493,1))</f>
        <v>1143.5</v>
      </c>
      <c r="AC1493" s="610"/>
      <c r="AD1493" s="610"/>
      <c r="AE1493" s="610"/>
      <c r="AF1493" s="609">
        <f>IF(E1492="","",ROUND(K1493*S1493*U1493,1))</f>
        <v>1143.5</v>
      </c>
      <c r="AG1493" s="610"/>
      <c r="AH1493" s="610"/>
      <c r="AI1493" s="611"/>
      <c r="AJ1493" s="84"/>
      <c r="AK1493" s="627"/>
      <c r="AL1493" s="306"/>
      <c r="AM1493" s="306"/>
      <c r="AN1493" s="306"/>
      <c r="BX1493" s="106"/>
    </row>
    <row r="1494" spans="1:76" s="40" customFormat="1" ht="15.75" customHeight="1" x14ac:dyDescent="0.15">
      <c r="A1494" s="115" t="str">
        <f>IF(液状化L2の有無="",IF(H1494="","×",""),"×")</f>
        <v/>
      </c>
      <c r="B1494" s="99"/>
      <c r="C1494" s="328">
        <f>IF(D1348="","",D1348)</f>
        <v>9</v>
      </c>
      <c r="D1494" s="329"/>
      <c r="E1494" s="329" t="str">
        <f>IF(G1348="","",G1348)</f>
        <v>砂質土</v>
      </c>
      <c r="F1494" s="329"/>
      <c r="G1494" s="329"/>
      <c r="H1494" s="306">
        <f>IF(J1348="","",J1348)</f>
        <v>1.5</v>
      </c>
      <c r="I1494" s="306"/>
      <c r="J1494" s="306"/>
      <c r="K1494" s="327">
        <f>AF1348*AD$1510*AK1494</f>
        <v>3004.6499999999996</v>
      </c>
      <c r="L1494" s="327"/>
      <c r="M1494" s="327"/>
      <c r="N1494" s="624"/>
      <c r="O1494" s="326">
        <f>IF(E1494="","",IF(E1494="粘性土",1,CHOOSE(AJ$1266,X$1261,X$1262,X$1263)))</f>
        <v>1</v>
      </c>
      <c r="P1494" s="327"/>
      <c r="Q1494" s="327">
        <f>IF(E1494="","",IF(E1494="粘性土",1,CHOOSE(AJ$1266,AB$1261,AB$1262,AB$1263)))</f>
        <v>0.5</v>
      </c>
      <c r="R1494" s="327"/>
      <c r="S1494" s="327">
        <f>IF(E1494="","",IF(E1494="粘性土",1,CHOOSE(AJ$1266,AF$1261,AF$1262,AF$1263)))</f>
        <v>0.4</v>
      </c>
      <c r="T1494" s="327"/>
      <c r="U1494" s="466">
        <f>IF(E1494="","",IF(E1494="粘性土",1,AJ$1279))</f>
        <v>0.83899999999999997</v>
      </c>
      <c r="V1494" s="466"/>
      <c r="W1494" s="613"/>
      <c r="X1494" s="609">
        <f>IF(E1494="","",ROUND(K1494*O1494*U1494,1))</f>
        <v>2520.9</v>
      </c>
      <c r="Y1494" s="610"/>
      <c r="Z1494" s="610"/>
      <c r="AA1494" s="610"/>
      <c r="AB1494" s="609">
        <f>IF(E1494="","",ROUND(K1494*Q1494*U1494,1))</f>
        <v>1260.5</v>
      </c>
      <c r="AC1494" s="610"/>
      <c r="AD1494" s="610"/>
      <c r="AE1494" s="610"/>
      <c r="AF1494" s="609">
        <f>IF(E1494="","",ROUND(K1494*S1494*U1494,1))</f>
        <v>1008.4</v>
      </c>
      <c r="AG1494" s="610"/>
      <c r="AH1494" s="610"/>
      <c r="AI1494" s="611"/>
      <c r="AJ1494" s="84"/>
      <c r="AK1494" s="627">
        <f>R310</f>
        <v>1</v>
      </c>
      <c r="AL1494" s="306"/>
      <c r="AM1494" s="306"/>
      <c r="AN1494" s="306"/>
      <c r="BX1494" s="106"/>
    </row>
    <row r="1495" spans="1:76" s="40" customFormat="1" ht="15.75" customHeight="1" x14ac:dyDescent="0.15">
      <c r="A1495" s="115" t="str">
        <f t="shared" ref="A1495" si="284">A1494</f>
        <v/>
      </c>
      <c r="B1495" s="99"/>
      <c r="C1495" s="328"/>
      <c r="D1495" s="329"/>
      <c r="E1495" s="329"/>
      <c r="F1495" s="329"/>
      <c r="G1495" s="329"/>
      <c r="H1495" s="306"/>
      <c r="I1495" s="306"/>
      <c r="J1495" s="306"/>
      <c r="K1495" s="327">
        <f>AF1349*AD$1510*AK1494</f>
        <v>3194.5499999999997</v>
      </c>
      <c r="L1495" s="327"/>
      <c r="M1495" s="327"/>
      <c r="N1495" s="624"/>
      <c r="O1495" s="326">
        <f t="shared" ref="O1495" si="285">O1494</f>
        <v>1</v>
      </c>
      <c r="P1495" s="327"/>
      <c r="Q1495" s="327">
        <f t="shared" ref="Q1495" si="286">Q1494</f>
        <v>0.5</v>
      </c>
      <c r="R1495" s="327"/>
      <c r="S1495" s="327">
        <f t="shared" ref="S1495" si="287">S1494</f>
        <v>0.4</v>
      </c>
      <c r="T1495" s="327"/>
      <c r="U1495" s="466">
        <f t="shared" si="279"/>
        <v>0.83899999999999997</v>
      </c>
      <c r="V1495" s="466"/>
      <c r="W1495" s="613"/>
      <c r="X1495" s="609">
        <f>IF(E1494="","",ROUND(K1495*O1495*U1495,1))</f>
        <v>2680.2</v>
      </c>
      <c r="Y1495" s="610"/>
      <c r="Z1495" s="610"/>
      <c r="AA1495" s="610"/>
      <c r="AB1495" s="609">
        <f>IF(E1494="","",ROUND(K1495*Q1495*U1495,1))</f>
        <v>1340.1</v>
      </c>
      <c r="AC1495" s="610"/>
      <c r="AD1495" s="610"/>
      <c r="AE1495" s="610"/>
      <c r="AF1495" s="609">
        <f>IF(E1494="","",ROUND(K1495*S1495*U1495,1))</f>
        <v>1072.0999999999999</v>
      </c>
      <c r="AG1495" s="610"/>
      <c r="AH1495" s="610"/>
      <c r="AI1495" s="611"/>
      <c r="AJ1495" s="84"/>
      <c r="AK1495" s="627"/>
      <c r="AL1495" s="306"/>
      <c r="AM1495" s="306"/>
      <c r="AN1495" s="306"/>
      <c r="BX1495" s="106"/>
    </row>
    <row r="1496" spans="1:76" s="40" customFormat="1" ht="15.75" customHeight="1" x14ac:dyDescent="0.15">
      <c r="A1496" s="115" t="str">
        <f>IF(液状化L2の有無="",IF(H1496="","×",""),"×")</f>
        <v/>
      </c>
      <c r="B1496" s="99"/>
      <c r="C1496" s="328">
        <f>IF(D1350="","",D1350)</f>
        <v>10</v>
      </c>
      <c r="D1496" s="329"/>
      <c r="E1496" s="329" t="str">
        <f>IF(G1350="","",G1350)</f>
        <v>粘性土</v>
      </c>
      <c r="F1496" s="329"/>
      <c r="G1496" s="329"/>
      <c r="H1496" s="306">
        <f>IF(J1350="","",J1350)</f>
        <v>3.8499999046325684</v>
      </c>
      <c r="I1496" s="306"/>
      <c r="J1496" s="306"/>
      <c r="K1496" s="327">
        <f>AF1350*AD$1510*AK1496</f>
        <v>1159.6500000000001</v>
      </c>
      <c r="L1496" s="327"/>
      <c r="M1496" s="327"/>
      <c r="N1496" s="624"/>
      <c r="O1496" s="326">
        <f>IF(E1496="","",IF(E1496="粘性土",1,CHOOSE(AJ$1266,X$1261,X$1262,X$1263)))</f>
        <v>1</v>
      </c>
      <c r="P1496" s="327"/>
      <c r="Q1496" s="327">
        <f>IF(E1496="","",IF(E1496="粘性土",1,CHOOSE(AJ$1266,AB$1261,AB$1262,AB$1263)))</f>
        <v>1</v>
      </c>
      <c r="R1496" s="327"/>
      <c r="S1496" s="327">
        <f>IF(E1496="","",IF(E1496="粘性土",1,CHOOSE(AJ$1266,AF$1261,AF$1262,AF$1263)))</f>
        <v>1</v>
      </c>
      <c r="T1496" s="327"/>
      <c r="U1496" s="466">
        <f>IF(E1496="","",IF(E1496="粘性土",1,AJ$1279))</f>
        <v>1</v>
      </c>
      <c r="V1496" s="466"/>
      <c r="W1496" s="613"/>
      <c r="X1496" s="609">
        <f>IF(E1496="","",ROUND(K1496*O1496*U1496,1))</f>
        <v>1159.7</v>
      </c>
      <c r="Y1496" s="610"/>
      <c r="Z1496" s="610"/>
      <c r="AA1496" s="610"/>
      <c r="AB1496" s="609">
        <f>IF(E1496="","",ROUND(K1496*Q1496*U1496,1))</f>
        <v>1159.7</v>
      </c>
      <c r="AC1496" s="610"/>
      <c r="AD1496" s="610"/>
      <c r="AE1496" s="610"/>
      <c r="AF1496" s="609">
        <f>IF(E1496="","",ROUND(K1496*S1496*U1496,1))</f>
        <v>1159.7</v>
      </c>
      <c r="AG1496" s="610"/>
      <c r="AH1496" s="610"/>
      <c r="AI1496" s="611"/>
      <c r="AJ1496" s="84"/>
      <c r="AK1496" s="627">
        <f>R311</f>
        <v>1</v>
      </c>
      <c r="AL1496" s="306"/>
      <c r="AM1496" s="306"/>
      <c r="AN1496" s="306"/>
      <c r="BX1496" s="106"/>
    </row>
    <row r="1497" spans="1:76" s="40" customFormat="1" ht="15.75" customHeight="1" x14ac:dyDescent="0.15">
      <c r="A1497" s="115" t="str">
        <f t="shared" ref="A1497" si="288">A1496</f>
        <v/>
      </c>
      <c r="B1497" s="99"/>
      <c r="C1497" s="328"/>
      <c r="D1497" s="329"/>
      <c r="E1497" s="329"/>
      <c r="F1497" s="329"/>
      <c r="G1497" s="329"/>
      <c r="H1497" s="306"/>
      <c r="I1497" s="306"/>
      <c r="J1497" s="306"/>
      <c r="K1497" s="327">
        <f>AF1351*AD$1510*AK1496</f>
        <v>1159.6500000000001</v>
      </c>
      <c r="L1497" s="327"/>
      <c r="M1497" s="327"/>
      <c r="N1497" s="624"/>
      <c r="O1497" s="326">
        <f t="shared" ref="O1497" si="289">O1496</f>
        <v>1</v>
      </c>
      <c r="P1497" s="327"/>
      <c r="Q1497" s="327">
        <f t="shared" ref="Q1497" si="290">Q1496</f>
        <v>1</v>
      </c>
      <c r="R1497" s="327"/>
      <c r="S1497" s="327">
        <f t="shared" ref="S1497" si="291">S1496</f>
        <v>1</v>
      </c>
      <c r="T1497" s="327"/>
      <c r="U1497" s="466">
        <f t="shared" si="279"/>
        <v>1</v>
      </c>
      <c r="V1497" s="466"/>
      <c r="W1497" s="613"/>
      <c r="X1497" s="609">
        <f>IF(E1496="","",ROUND(K1497*O1497*U1497,1))</f>
        <v>1159.7</v>
      </c>
      <c r="Y1497" s="610"/>
      <c r="Z1497" s="610"/>
      <c r="AA1497" s="610"/>
      <c r="AB1497" s="609">
        <f>IF(E1496="","",ROUND(K1497*Q1497*U1497,1))</f>
        <v>1159.7</v>
      </c>
      <c r="AC1497" s="610"/>
      <c r="AD1497" s="610"/>
      <c r="AE1497" s="610"/>
      <c r="AF1497" s="609">
        <f>IF(E1496="","",ROUND(K1497*S1497*U1497,1))</f>
        <v>1159.7</v>
      </c>
      <c r="AG1497" s="610"/>
      <c r="AH1497" s="610"/>
      <c r="AI1497" s="611"/>
      <c r="AJ1497" s="84"/>
      <c r="AK1497" s="627"/>
      <c r="AL1497" s="306"/>
      <c r="AM1497" s="306"/>
      <c r="AN1497" s="306"/>
      <c r="BX1497" s="106"/>
    </row>
    <row r="1498" spans="1:76" s="40" customFormat="1" ht="15.75" customHeight="1" x14ac:dyDescent="0.15">
      <c r="A1498" s="115" t="str">
        <f>IF(液状化L2の有無="",IF(H1498="","×",""),"×")</f>
        <v/>
      </c>
      <c r="B1498" s="99"/>
      <c r="C1498" s="328">
        <f>IF(D1352="","",D1352)</f>
        <v>11</v>
      </c>
      <c r="D1498" s="329"/>
      <c r="E1498" s="329" t="str">
        <f>IF(G1352="","",G1352)</f>
        <v>砂質土</v>
      </c>
      <c r="F1498" s="329"/>
      <c r="G1498" s="329"/>
      <c r="H1498" s="306">
        <f>IF(J1352="","",J1352)</f>
        <v>2.4000000953674316</v>
      </c>
      <c r="I1498" s="306"/>
      <c r="J1498" s="306"/>
      <c r="K1498" s="327">
        <f>AF1352*AD$1510*AK1498</f>
        <v>3722.7000000000003</v>
      </c>
      <c r="L1498" s="327"/>
      <c r="M1498" s="327"/>
      <c r="N1498" s="624"/>
      <c r="O1498" s="326">
        <f>IF(E1498="","",IF(E1498="粘性土",1,CHOOSE(AJ$1266,X$1261,X$1262,X$1263)))</f>
        <v>1</v>
      </c>
      <c r="P1498" s="327"/>
      <c r="Q1498" s="327">
        <f>IF(E1498="","",IF(E1498="粘性土",1,CHOOSE(AJ$1266,AB$1261,AB$1262,AB$1263)))</f>
        <v>0.5</v>
      </c>
      <c r="R1498" s="327"/>
      <c r="S1498" s="327">
        <f>IF(E1498="","",IF(E1498="粘性土",1,CHOOSE(AJ$1266,AF$1261,AF$1262,AF$1263)))</f>
        <v>0.4</v>
      </c>
      <c r="T1498" s="327"/>
      <c r="U1498" s="466">
        <f>IF(E1498="","",IF(E1498="粘性土",1,AJ$1279))</f>
        <v>0.83899999999999997</v>
      </c>
      <c r="V1498" s="466"/>
      <c r="W1498" s="613"/>
      <c r="X1498" s="609">
        <f>IF(E1498="","",ROUND(K1498*O1498*U1498,1))</f>
        <v>3123.3</v>
      </c>
      <c r="Y1498" s="610"/>
      <c r="Z1498" s="610"/>
      <c r="AA1498" s="610"/>
      <c r="AB1498" s="609">
        <f>IF(E1498="","",ROUND(K1498*Q1498*U1498,1))</f>
        <v>1561.7</v>
      </c>
      <c r="AC1498" s="610"/>
      <c r="AD1498" s="610"/>
      <c r="AE1498" s="610"/>
      <c r="AF1498" s="609">
        <f>IF(E1498="","",ROUND(K1498*S1498*U1498,1))</f>
        <v>1249.3</v>
      </c>
      <c r="AG1498" s="610"/>
      <c r="AH1498" s="610"/>
      <c r="AI1498" s="611"/>
      <c r="AJ1498" s="84"/>
      <c r="AK1498" s="627">
        <f>R312</f>
        <v>1</v>
      </c>
      <c r="AL1498" s="306"/>
      <c r="AM1498" s="306"/>
      <c r="AN1498" s="306"/>
      <c r="BX1498" s="106"/>
    </row>
    <row r="1499" spans="1:76" s="40" customFormat="1" ht="15.75" customHeight="1" x14ac:dyDescent="0.15">
      <c r="A1499" s="115" t="str">
        <f t="shared" ref="A1499" si="292">A1498</f>
        <v/>
      </c>
      <c r="B1499" s="99"/>
      <c r="C1499" s="328"/>
      <c r="D1499" s="329"/>
      <c r="E1499" s="329"/>
      <c r="F1499" s="329"/>
      <c r="G1499" s="329"/>
      <c r="H1499" s="306"/>
      <c r="I1499" s="306"/>
      <c r="J1499" s="306"/>
      <c r="K1499" s="327">
        <f>AF1353*AD$1510*AK1498</f>
        <v>4039.0499999999997</v>
      </c>
      <c r="L1499" s="327"/>
      <c r="M1499" s="327"/>
      <c r="N1499" s="624"/>
      <c r="O1499" s="326">
        <f t="shared" ref="O1499" si="293">O1498</f>
        <v>1</v>
      </c>
      <c r="P1499" s="327"/>
      <c r="Q1499" s="327">
        <f t="shared" ref="Q1499" si="294">Q1498</f>
        <v>0.5</v>
      </c>
      <c r="R1499" s="327"/>
      <c r="S1499" s="327">
        <f t="shared" ref="S1499" si="295">S1498</f>
        <v>0.4</v>
      </c>
      <c r="T1499" s="327"/>
      <c r="U1499" s="466">
        <f t="shared" si="279"/>
        <v>0.83899999999999997</v>
      </c>
      <c r="V1499" s="466"/>
      <c r="W1499" s="613"/>
      <c r="X1499" s="609">
        <f>IF(E1498="","",ROUND(K1499*O1499*U1499,1))</f>
        <v>3388.8</v>
      </c>
      <c r="Y1499" s="610"/>
      <c r="Z1499" s="610"/>
      <c r="AA1499" s="610"/>
      <c r="AB1499" s="609">
        <f>IF(E1498="","",ROUND(K1499*Q1499*U1499,1))</f>
        <v>1694.4</v>
      </c>
      <c r="AC1499" s="610"/>
      <c r="AD1499" s="610"/>
      <c r="AE1499" s="610"/>
      <c r="AF1499" s="609">
        <f>IF(E1498="","",ROUND(K1499*S1499*U1499,1))</f>
        <v>1355.5</v>
      </c>
      <c r="AG1499" s="610"/>
      <c r="AH1499" s="610"/>
      <c r="AI1499" s="611"/>
      <c r="AJ1499" s="84"/>
      <c r="AK1499" s="627"/>
      <c r="AL1499" s="306"/>
      <c r="AM1499" s="306"/>
      <c r="AN1499" s="306"/>
      <c r="BX1499" s="106"/>
    </row>
    <row r="1500" spans="1:76" s="40" customFormat="1" ht="15.75" customHeight="1" x14ac:dyDescent="0.15">
      <c r="A1500" s="115" t="str">
        <f>IF(液状化L2の有無="",IF(H1500="","×",""),"×")</f>
        <v/>
      </c>
      <c r="B1500" s="99"/>
      <c r="C1500" s="328">
        <f>IF(D1354="","",D1354)</f>
        <v>12</v>
      </c>
      <c r="D1500" s="329"/>
      <c r="E1500" s="329" t="str">
        <f>IF(G1354="","",G1354)</f>
        <v>粘性土</v>
      </c>
      <c r="F1500" s="329"/>
      <c r="G1500" s="329"/>
      <c r="H1500" s="306">
        <f>IF(J1354="","",J1354)</f>
        <v>2.2699999809265137</v>
      </c>
      <c r="I1500" s="306"/>
      <c r="J1500" s="306"/>
      <c r="K1500" s="327">
        <f>AF1354*AD$1510*AK1500</f>
        <v>1159.6500000000001</v>
      </c>
      <c r="L1500" s="327"/>
      <c r="M1500" s="327"/>
      <c r="N1500" s="624"/>
      <c r="O1500" s="326">
        <f>IF(E1500="","",IF(E1500="粘性土",1,CHOOSE(AJ$1266,X$1261,X$1262,X$1263)))</f>
        <v>1</v>
      </c>
      <c r="P1500" s="327"/>
      <c r="Q1500" s="327">
        <f>IF(E1500="","",IF(E1500="粘性土",1,CHOOSE(AJ$1266,AB$1261,AB$1262,AB$1263)))</f>
        <v>1</v>
      </c>
      <c r="R1500" s="327"/>
      <c r="S1500" s="327">
        <f>IF(E1500="","",IF(E1500="粘性土",1,CHOOSE(AJ$1266,AF$1261,AF$1262,AF$1263)))</f>
        <v>1</v>
      </c>
      <c r="T1500" s="327"/>
      <c r="U1500" s="466">
        <f>IF(E1500="","",IF(E1500="粘性土",1,AJ$1279))</f>
        <v>1</v>
      </c>
      <c r="V1500" s="466"/>
      <c r="W1500" s="613"/>
      <c r="X1500" s="609">
        <f>IF(E1500="","",ROUND(K1500*O1500*U1500,1))</f>
        <v>1159.7</v>
      </c>
      <c r="Y1500" s="610"/>
      <c r="Z1500" s="610"/>
      <c r="AA1500" s="610"/>
      <c r="AB1500" s="609">
        <f>IF(E1500="","",ROUND(K1500*Q1500*U1500,1))</f>
        <v>1159.7</v>
      </c>
      <c r="AC1500" s="610"/>
      <c r="AD1500" s="610"/>
      <c r="AE1500" s="610"/>
      <c r="AF1500" s="609">
        <f>IF(E1500="","",ROUND(K1500*S1500*U1500,1))</f>
        <v>1159.7</v>
      </c>
      <c r="AG1500" s="610"/>
      <c r="AH1500" s="610"/>
      <c r="AI1500" s="611"/>
      <c r="AJ1500" s="84"/>
      <c r="AK1500" s="627">
        <f>R313</f>
        <v>1</v>
      </c>
      <c r="AL1500" s="306"/>
      <c r="AM1500" s="306"/>
      <c r="AN1500" s="306"/>
      <c r="BX1500" s="106"/>
    </row>
    <row r="1501" spans="1:76" s="40" customFormat="1" ht="15.75" customHeight="1" x14ac:dyDescent="0.15">
      <c r="A1501" s="115" t="str">
        <f t="shared" ref="A1501" si="296">A1500</f>
        <v/>
      </c>
      <c r="B1501" s="99"/>
      <c r="C1501" s="328"/>
      <c r="D1501" s="329"/>
      <c r="E1501" s="329"/>
      <c r="F1501" s="329"/>
      <c r="G1501" s="329"/>
      <c r="H1501" s="306"/>
      <c r="I1501" s="306"/>
      <c r="J1501" s="306"/>
      <c r="K1501" s="327">
        <f>AF1355*AD$1510*AK1500</f>
        <v>1159.6500000000001</v>
      </c>
      <c r="L1501" s="327"/>
      <c r="M1501" s="327"/>
      <c r="N1501" s="624"/>
      <c r="O1501" s="326">
        <f t="shared" ref="O1501" si="297">O1500</f>
        <v>1</v>
      </c>
      <c r="P1501" s="327"/>
      <c r="Q1501" s="327">
        <f t="shared" ref="Q1501" si="298">Q1500</f>
        <v>1</v>
      </c>
      <c r="R1501" s="327"/>
      <c r="S1501" s="327">
        <f t="shared" ref="S1501" si="299">S1500</f>
        <v>1</v>
      </c>
      <c r="T1501" s="327"/>
      <c r="U1501" s="466">
        <f t="shared" si="279"/>
        <v>1</v>
      </c>
      <c r="V1501" s="466"/>
      <c r="W1501" s="613"/>
      <c r="X1501" s="609">
        <f>IF(E1500="","",ROUND(K1501*O1501*U1501,1))</f>
        <v>1159.7</v>
      </c>
      <c r="Y1501" s="610"/>
      <c r="Z1501" s="610"/>
      <c r="AA1501" s="610"/>
      <c r="AB1501" s="609">
        <f>IF(E1500="","",ROUND(K1501*Q1501*U1501,1))</f>
        <v>1159.7</v>
      </c>
      <c r="AC1501" s="610"/>
      <c r="AD1501" s="610"/>
      <c r="AE1501" s="610"/>
      <c r="AF1501" s="609">
        <f>IF(E1500="","",ROUND(K1501*S1501*U1501,1))</f>
        <v>1159.7</v>
      </c>
      <c r="AG1501" s="610"/>
      <c r="AH1501" s="610"/>
      <c r="AI1501" s="611"/>
      <c r="AJ1501" s="84"/>
      <c r="AK1501" s="627"/>
      <c r="AL1501" s="306"/>
      <c r="AM1501" s="306"/>
      <c r="AN1501" s="306"/>
      <c r="BX1501" s="106"/>
    </row>
    <row r="1502" spans="1:76" s="40" customFormat="1" ht="15.75" customHeight="1" x14ac:dyDescent="0.15">
      <c r="A1502" s="115" t="str">
        <f>IF(液状化L2の有無="",IF(H1502="","×",""),"×")</f>
        <v>×</v>
      </c>
      <c r="B1502" s="99"/>
      <c r="C1502" s="328" t="str">
        <f>IF(D1356="","",D1356)</f>
        <v/>
      </c>
      <c r="D1502" s="329"/>
      <c r="E1502" s="329" t="str">
        <f>IF(G1356="","",G1356)</f>
        <v/>
      </c>
      <c r="F1502" s="329"/>
      <c r="G1502" s="329"/>
      <c r="H1502" s="306" t="str">
        <f>IF(J1356="","",J1356)</f>
        <v/>
      </c>
      <c r="I1502" s="306"/>
      <c r="J1502" s="306"/>
      <c r="K1502" s="327">
        <f>AF1356*AD$1510*AK1502</f>
        <v>0</v>
      </c>
      <c r="L1502" s="327"/>
      <c r="M1502" s="327"/>
      <c r="N1502" s="624"/>
      <c r="O1502" s="326" t="str">
        <f>IF(E1502="","",IF(E1502="粘性土",1,CHOOSE(AJ$1266,X$1261,X$1262,X$1263)))</f>
        <v/>
      </c>
      <c r="P1502" s="327"/>
      <c r="Q1502" s="327" t="str">
        <f>IF(E1502="","",IF(E1502="粘性土",1,CHOOSE(AJ$1266,AB$1261,AB$1262,AB$1263)))</f>
        <v/>
      </c>
      <c r="R1502" s="327"/>
      <c r="S1502" s="327" t="str">
        <f>IF(E1502="","",IF(E1502="粘性土",1,CHOOSE(AJ$1266,AF$1261,AF$1262,AF$1263)))</f>
        <v/>
      </c>
      <c r="T1502" s="327"/>
      <c r="U1502" s="466" t="str">
        <f>IF(E1502="","",IF(E1502="粘性土",1,AJ$1279))</f>
        <v/>
      </c>
      <c r="V1502" s="466"/>
      <c r="W1502" s="613"/>
      <c r="X1502" s="609" t="str">
        <f>IF(E1502="","",ROUND(K1502*O1502*U1502,1))</f>
        <v/>
      </c>
      <c r="Y1502" s="610"/>
      <c r="Z1502" s="610"/>
      <c r="AA1502" s="610"/>
      <c r="AB1502" s="609" t="str">
        <f>IF(E1502="","",ROUND(K1502*Q1502*U1502,1))</f>
        <v/>
      </c>
      <c r="AC1502" s="610"/>
      <c r="AD1502" s="610"/>
      <c r="AE1502" s="610"/>
      <c r="AF1502" s="609" t="str">
        <f>IF(E1502="","",ROUND(K1502*S1502*U1502,1))</f>
        <v/>
      </c>
      <c r="AG1502" s="610"/>
      <c r="AH1502" s="610"/>
      <c r="AI1502" s="611"/>
      <c r="AJ1502" s="84"/>
      <c r="AK1502" s="627">
        <f>R314</f>
        <v>0</v>
      </c>
      <c r="AL1502" s="306"/>
      <c r="AM1502" s="306"/>
      <c r="AN1502" s="306"/>
      <c r="BX1502" s="106"/>
    </row>
    <row r="1503" spans="1:76" s="40" customFormat="1" ht="15.75" customHeight="1" x14ac:dyDescent="0.15">
      <c r="A1503" s="115" t="str">
        <f t="shared" ref="A1503" si="300">A1502</f>
        <v>×</v>
      </c>
      <c r="B1503" s="99"/>
      <c r="C1503" s="328"/>
      <c r="D1503" s="329"/>
      <c r="E1503" s="329"/>
      <c r="F1503" s="329"/>
      <c r="G1503" s="329"/>
      <c r="H1503" s="306"/>
      <c r="I1503" s="306"/>
      <c r="J1503" s="306"/>
      <c r="K1503" s="327">
        <f>AF1357*AD$1510*AK1502</f>
        <v>0</v>
      </c>
      <c r="L1503" s="327"/>
      <c r="M1503" s="327"/>
      <c r="N1503" s="624"/>
      <c r="O1503" s="326" t="str">
        <f>IF(E1503="","",IF(E1503="粘性土",1,CHOOSE(AJ$1266,X$1261,X$1262,X$1263)))</f>
        <v/>
      </c>
      <c r="P1503" s="327"/>
      <c r="Q1503" s="327" t="str">
        <f>IF(E1503="","",IF(E1503="粘性土",1,CHOOSE(AJ$1266,AB$1261,AB$1262,AB$1263)))</f>
        <v/>
      </c>
      <c r="R1503" s="327"/>
      <c r="S1503" s="327" t="str">
        <f>IF(E1503="","",IF(E1503="粘性土",1,CHOOSE(AJ$1266,AF$1261,AF$1262,AF$1263)))</f>
        <v/>
      </c>
      <c r="T1503" s="327"/>
      <c r="U1503" s="466" t="str">
        <f t="shared" si="279"/>
        <v/>
      </c>
      <c r="V1503" s="466"/>
      <c r="W1503" s="613"/>
      <c r="X1503" s="609" t="str">
        <f>IF(E1502="","",ROUND(K1503*O1503*U1503,1))</f>
        <v/>
      </c>
      <c r="Y1503" s="610"/>
      <c r="Z1503" s="610"/>
      <c r="AA1503" s="610"/>
      <c r="AB1503" s="609" t="str">
        <f>IF(E1502="","",ROUND(K1503*Q1503*U1503,1))</f>
        <v/>
      </c>
      <c r="AC1503" s="610"/>
      <c r="AD1503" s="610"/>
      <c r="AE1503" s="610"/>
      <c r="AF1503" s="609" t="str">
        <f>IF(E1502="","",ROUND(K1503*S1503*U1503,1))</f>
        <v/>
      </c>
      <c r="AG1503" s="610"/>
      <c r="AH1503" s="610"/>
      <c r="AI1503" s="611"/>
      <c r="AJ1503" s="84"/>
      <c r="AK1503" s="627"/>
      <c r="AL1503" s="306"/>
      <c r="AM1503" s="306"/>
      <c r="AN1503" s="306"/>
      <c r="BX1503" s="106"/>
    </row>
    <row r="1504" spans="1:76" s="40" customFormat="1" ht="15.75" customHeight="1" x14ac:dyDescent="0.15">
      <c r="A1504" s="115" t="str">
        <f>IF(液状化L2の有無="",IF(H1504="","×",""),"×")</f>
        <v>×</v>
      </c>
      <c r="B1504" s="99"/>
      <c r="C1504" s="328" t="str">
        <f>IF(D1358="","",D1358)</f>
        <v/>
      </c>
      <c r="D1504" s="329"/>
      <c r="E1504" s="329" t="str">
        <f>IF(G1358="","",G1358)</f>
        <v/>
      </c>
      <c r="F1504" s="329"/>
      <c r="G1504" s="329"/>
      <c r="H1504" s="306" t="str">
        <f>IF(J1358="","",J1358)</f>
        <v/>
      </c>
      <c r="I1504" s="306"/>
      <c r="J1504" s="306"/>
      <c r="K1504" s="327">
        <f>AF1358*AD$1510*AK1504</f>
        <v>0</v>
      </c>
      <c r="L1504" s="327"/>
      <c r="M1504" s="327"/>
      <c r="N1504" s="624"/>
      <c r="O1504" s="326" t="str">
        <f>O1503</f>
        <v/>
      </c>
      <c r="P1504" s="327"/>
      <c r="Q1504" s="327" t="str">
        <f>Q1503</f>
        <v/>
      </c>
      <c r="R1504" s="327"/>
      <c r="S1504" s="327" t="str">
        <f>S1503</f>
        <v/>
      </c>
      <c r="T1504" s="327"/>
      <c r="U1504" s="466" t="str">
        <f>IF(E1504="","",IF(E1504="粘性土",1,AJ$1279))</f>
        <v/>
      </c>
      <c r="V1504" s="466"/>
      <c r="W1504" s="613"/>
      <c r="X1504" s="609" t="str">
        <f>IF(E1504="","",ROUND(K1504*O1504*U1504,1))</f>
        <v/>
      </c>
      <c r="Y1504" s="610"/>
      <c r="Z1504" s="610"/>
      <c r="AA1504" s="610"/>
      <c r="AB1504" s="609" t="str">
        <f>IF(E1504="","",ROUND(K1504*Q1504*U1504,1))</f>
        <v/>
      </c>
      <c r="AC1504" s="610"/>
      <c r="AD1504" s="610"/>
      <c r="AE1504" s="610"/>
      <c r="AF1504" s="609" t="str">
        <f>IF(E1504="","",ROUND(K1504*S1504*U1504,1))</f>
        <v/>
      </c>
      <c r="AG1504" s="610"/>
      <c r="AH1504" s="610"/>
      <c r="AI1504" s="611"/>
      <c r="AJ1504" s="84"/>
      <c r="AK1504" s="627">
        <f>R315</f>
        <v>0</v>
      </c>
      <c r="AL1504" s="306"/>
      <c r="AM1504" s="306"/>
      <c r="AN1504" s="306"/>
      <c r="BX1504" s="106"/>
    </row>
    <row r="1505" spans="1:76" s="40" customFormat="1" ht="15.75" customHeight="1" x14ac:dyDescent="0.15">
      <c r="A1505" s="115" t="str">
        <f t="shared" ref="A1505" si="301">A1504</f>
        <v>×</v>
      </c>
      <c r="B1505" s="99"/>
      <c r="C1505" s="328"/>
      <c r="D1505" s="329"/>
      <c r="E1505" s="329"/>
      <c r="F1505" s="329"/>
      <c r="G1505" s="329"/>
      <c r="H1505" s="306"/>
      <c r="I1505" s="306"/>
      <c r="J1505" s="306"/>
      <c r="K1505" s="327">
        <f>AF1359*AD$1510*AK1504</f>
        <v>0</v>
      </c>
      <c r="L1505" s="327"/>
      <c r="M1505" s="327"/>
      <c r="N1505" s="624"/>
      <c r="O1505" s="326" t="str">
        <f>IF(E1505="","",IF(E1505="粘性土",1,CHOOSE(AJ$1266,X$1261,X$1262,X$1263)))</f>
        <v/>
      </c>
      <c r="P1505" s="327"/>
      <c r="Q1505" s="327" t="str">
        <f>IF(E1505="","",IF(E1505="粘性土",1,CHOOSE(AJ$1266,AB$1261,AB$1262,AB$1263)))</f>
        <v/>
      </c>
      <c r="R1505" s="327"/>
      <c r="S1505" s="327" t="str">
        <f>IF(E1505="","",IF(E1505="粘性土",1,CHOOSE(AJ$1266,AF$1261,AF$1262,AF$1263)))</f>
        <v/>
      </c>
      <c r="T1505" s="327"/>
      <c r="U1505" s="466" t="str">
        <f t="shared" si="279"/>
        <v/>
      </c>
      <c r="V1505" s="466"/>
      <c r="W1505" s="613"/>
      <c r="X1505" s="609" t="str">
        <f>IF(E1504="","",ROUND(K1505*O1505*U1505,1))</f>
        <v/>
      </c>
      <c r="Y1505" s="610"/>
      <c r="Z1505" s="610"/>
      <c r="AA1505" s="610"/>
      <c r="AB1505" s="609" t="str">
        <f>IF(E1504="","",ROUND(K1505*Q1505*U1505,1))</f>
        <v/>
      </c>
      <c r="AC1505" s="610"/>
      <c r="AD1505" s="610"/>
      <c r="AE1505" s="610"/>
      <c r="AF1505" s="609" t="str">
        <f>IF(E1504="","",ROUND(K1505*S1505*U1505,1))</f>
        <v/>
      </c>
      <c r="AG1505" s="610"/>
      <c r="AH1505" s="610"/>
      <c r="AI1505" s="611"/>
      <c r="AJ1505" s="84"/>
      <c r="AK1505" s="627"/>
      <c r="AL1505" s="306"/>
      <c r="AM1505" s="306"/>
      <c r="AN1505" s="306"/>
      <c r="BX1505" s="106"/>
    </row>
    <row r="1506" spans="1:76" s="40" customFormat="1" ht="15.75" customHeight="1" x14ac:dyDescent="0.15">
      <c r="A1506" s="115" t="str">
        <f>IF(液状化L2の有無="",IF(H1506="","×",""),"×")</f>
        <v>×</v>
      </c>
      <c r="B1506" s="99"/>
      <c r="C1506" s="328" t="str">
        <f>IF(D1360="","",D1360)</f>
        <v/>
      </c>
      <c r="D1506" s="329"/>
      <c r="E1506" s="329" t="str">
        <f>IF(G1360="","",G1360)</f>
        <v/>
      </c>
      <c r="F1506" s="329"/>
      <c r="G1506" s="329"/>
      <c r="H1506" s="306" t="str">
        <f>IF(J1360="","",J1360)</f>
        <v/>
      </c>
      <c r="I1506" s="306"/>
      <c r="J1506" s="306"/>
      <c r="K1506" s="327">
        <f>AF1360*AD$1510*AK1506</f>
        <v>0</v>
      </c>
      <c r="L1506" s="327"/>
      <c r="M1506" s="327"/>
      <c r="N1506" s="624"/>
      <c r="O1506" s="326" t="str">
        <f t="shared" ref="O1506" si="302">O1505</f>
        <v/>
      </c>
      <c r="P1506" s="327"/>
      <c r="Q1506" s="327" t="str">
        <f t="shared" ref="Q1506" si="303">Q1505</f>
        <v/>
      </c>
      <c r="R1506" s="327"/>
      <c r="S1506" s="327" t="str">
        <f t="shared" ref="S1506" si="304">S1505</f>
        <v/>
      </c>
      <c r="T1506" s="327"/>
      <c r="U1506" s="466" t="str">
        <f>IF(E1506="","",IF(E1506="粘性土",1,AJ$1279))</f>
        <v/>
      </c>
      <c r="V1506" s="466"/>
      <c r="W1506" s="613"/>
      <c r="X1506" s="609" t="str">
        <f>IF(E1506="","",ROUND(K1506*O1506*U1506,1))</f>
        <v/>
      </c>
      <c r="Y1506" s="610"/>
      <c r="Z1506" s="610"/>
      <c r="AA1506" s="610"/>
      <c r="AB1506" s="609" t="str">
        <f>IF(E1506="","",ROUND(K1506*Q1506*U1506,1))</f>
        <v/>
      </c>
      <c r="AC1506" s="610"/>
      <c r="AD1506" s="610"/>
      <c r="AE1506" s="610"/>
      <c r="AF1506" s="609" t="str">
        <f>IF(E1506="","",ROUND(K1506*S1506*U1506,1))</f>
        <v/>
      </c>
      <c r="AG1506" s="610"/>
      <c r="AH1506" s="610"/>
      <c r="AI1506" s="611"/>
      <c r="AJ1506" s="84"/>
      <c r="AK1506" s="627">
        <f>R316</f>
        <v>0</v>
      </c>
      <c r="AL1506" s="306"/>
      <c r="AM1506" s="306"/>
      <c r="AN1506" s="306"/>
      <c r="BX1506" s="106"/>
    </row>
    <row r="1507" spans="1:76" s="40" customFormat="1" ht="15.75" customHeight="1" x14ac:dyDescent="0.15">
      <c r="A1507" s="115" t="str">
        <f t="shared" ref="A1507" si="305">A1506</f>
        <v>×</v>
      </c>
      <c r="B1507" s="99"/>
      <c r="C1507" s="328"/>
      <c r="D1507" s="329"/>
      <c r="E1507" s="329"/>
      <c r="F1507" s="329"/>
      <c r="G1507" s="329"/>
      <c r="H1507" s="306"/>
      <c r="I1507" s="306"/>
      <c r="J1507" s="306"/>
      <c r="K1507" s="327">
        <f>AF1361*AD$1510*AK1506</f>
        <v>0</v>
      </c>
      <c r="L1507" s="327"/>
      <c r="M1507" s="327"/>
      <c r="N1507" s="624"/>
      <c r="O1507" s="326" t="str">
        <f>IF(E1507="","",IF(E1507="粘性土",1,CHOOSE(AJ$1266,X$1261,X$1262,X$1263)))</f>
        <v/>
      </c>
      <c r="P1507" s="327"/>
      <c r="Q1507" s="327" t="str">
        <f>IF(E1507="","",IF(E1507="粘性土",1,CHOOSE(AJ$1266,AB$1261,AB$1262,AB$1263)))</f>
        <v/>
      </c>
      <c r="R1507" s="327"/>
      <c r="S1507" s="327" t="str">
        <f>IF(E1507="","",IF(E1507="粘性土",1,CHOOSE(AJ$1266,AF$1261,AF$1262,AF$1263)))</f>
        <v/>
      </c>
      <c r="T1507" s="327"/>
      <c r="U1507" s="466" t="str">
        <f t="shared" si="279"/>
        <v/>
      </c>
      <c r="V1507" s="466"/>
      <c r="W1507" s="613"/>
      <c r="X1507" s="609" t="str">
        <f>IF(E1506="","",ROUND(K1507*O1507*U1507,1))</f>
        <v/>
      </c>
      <c r="Y1507" s="610"/>
      <c r="Z1507" s="610"/>
      <c r="AA1507" s="610"/>
      <c r="AB1507" s="609" t="str">
        <f>IF(E1506="","",ROUND(K1507*Q1507*U1507,1))</f>
        <v/>
      </c>
      <c r="AC1507" s="610"/>
      <c r="AD1507" s="610"/>
      <c r="AE1507" s="610"/>
      <c r="AF1507" s="609" t="str">
        <f>IF(E1506="","",ROUND(K1507*S1507*U1507,1))</f>
        <v/>
      </c>
      <c r="AG1507" s="610"/>
      <c r="AH1507" s="610"/>
      <c r="AI1507" s="611"/>
      <c r="AJ1507" s="84"/>
      <c r="AK1507" s="627"/>
      <c r="AL1507" s="306"/>
      <c r="AM1507" s="306"/>
      <c r="AN1507" s="306"/>
      <c r="BX1507" s="106"/>
    </row>
    <row r="1508" spans="1:76" s="40" customFormat="1" ht="15.75" customHeight="1" x14ac:dyDescent="0.15">
      <c r="A1508" s="115" t="str">
        <f>IF(液状化L2の有無="",IF(H1508="","×",""),"×")</f>
        <v>×</v>
      </c>
      <c r="B1508" s="99"/>
      <c r="C1508" s="328" t="str">
        <f>IF(D1362="","",D1362)</f>
        <v/>
      </c>
      <c r="D1508" s="329"/>
      <c r="E1508" s="329" t="str">
        <f>IF(G1362="","",G1362)</f>
        <v/>
      </c>
      <c r="F1508" s="329"/>
      <c r="G1508" s="329"/>
      <c r="H1508" s="306" t="str">
        <f>IF(J1362="","",J1362)</f>
        <v/>
      </c>
      <c r="I1508" s="306"/>
      <c r="J1508" s="306"/>
      <c r="K1508" s="327">
        <f>AF1362*AD$1510*AK1508</f>
        <v>0</v>
      </c>
      <c r="L1508" s="327"/>
      <c r="M1508" s="327"/>
      <c r="N1508" s="624"/>
      <c r="O1508" s="326" t="str">
        <f t="shared" ref="O1508" si="306">O1507</f>
        <v/>
      </c>
      <c r="P1508" s="327"/>
      <c r="Q1508" s="327" t="str">
        <f t="shared" ref="Q1508" si="307">Q1507</f>
        <v/>
      </c>
      <c r="R1508" s="327"/>
      <c r="S1508" s="327" t="str">
        <f t="shared" ref="S1508" si="308">S1507</f>
        <v/>
      </c>
      <c r="T1508" s="327"/>
      <c r="U1508" s="466" t="str">
        <f>IF(E1508="","",IF(E1508="粘性土",1,AJ$1279))</f>
        <v/>
      </c>
      <c r="V1508" s="466"/>
      <c r="W1508" s="613"/>
      <c r="X1508" s="609" t="str">
        <f>IF(E1508="","",ROUND(K1508*O1508*U1508,1))</f>
        <v/>
      </c>
      <c r="Y1508" s="610"/>
      <c r="Z1508" s="610"/>
      <c r="AA1508" s="610"/>
      <c r="AB1508" s="609" t="str">
        <f>IF(E1508="","",ROUND(K1508*Q1508*U1508,1))</f>
        <v/>
      </c>
      <c r="AC1508" s="610"/>
      <c r="AD1508" s="610"/>
      <c r="AE1508" s="610"/>
      <c r="AF1508" s="609" t="str">
        <f>IF(E1508="","",ROUND(K1508*S1508*U1508,1))</f>
        <v/>
      </c>
      <c r="AG1508" s="610"/>
      <c r="AH1508" s="610"/>
      <c r="AI1508" s="611"/>
      <c r="AJ1508" s="84"/>
      <c r="AK1508" s="627">
        <f>R317</f>
        <v>0</v>
      </c>
      <c r="AL1508" s="306"/>
      <c r="AM1508" s="306"/>
      <c r="AN1508" s="306"/>
      <c r="BX1508" s="106"/>
    </row>
    <row r="1509" spans="1:76" s="40" customFormat="1" ht="15.75" customHeight="1" x14ac:dyDescent="0.15">
      <c r="A1509" s="115" t="str">
        <f t="shared" ref="A1509" si="309">A1508</f>
        <v>×</v>
      </c>
      <c r="B1509" s="99"/>
      <c r="C1509" s="332"/>
      <c r="D1509" s="333"/>
      <c r="E1509" s="333"/>
      <c r="F1509" s="333"/>
      <c r="G1509" s="333"/>
      <c r="H1509" s="319"/>
      <c r="I1509" s="319"/>
      <c r="J1509" s="319"/>
      <c r="K1509" s="395">
        <f>AF1363*AD$1510*AK1508</f>
        <v>0</v>
      </c>
      <c r="L1509" s="395"/>
      <c r="M1509" s="395"/>
      <c r="N1509" s="628"/>
      <c r="O1509" s="555" t="str">
        <f>IF(E1509="","",IF(E1509="粘性土",1,CHOOSE(AJ$1266,X$1261,X$1262,X$1263)))</f>
        <v/>
      </c>
      <c r="P1509" s="395"/>
      <c r="Q1509" s="395" t="str">
        <f>IF(E1509="","",IF(E1509="粘性土",1,CHOOSE(AJ$1266,AB$1261,AB$1262,AB$1263)))</f>
        <v/>
      </c>
      <c r="R1509" s="395"/>
      <c r="S1509" s="395" t="str">
        <f>IF(E1509="","",IF(E1509="粘性土",1,CHOOSE(AJ$1266,AF$1261,AF$1262,AF$1263)))</f>
        <v/>
      </c>
      <c r="T1509" s="395"/>
      <c r="U1509" s="466" t="str">
        <f t="shared" si="279"/>
        <v/>
      </c>
      <c r="V1509" s="466"/>
      <c r="W1509" s="613"/>
      <c r="X1509" s="621" t="str">
        <f>IF(E1508="","",ROUND(K1509*O1509*U1509,1))</f>
        <v/>
      </c>
      <c r="Y1509" s="622"/>
      <c r="Z1509" s="622"/>
      <c r="AA1509" s="622"/>
      <c r="AB1509" s="621" t="str">
        <f>IF(E1508="","",ROUND(K1509*Q1509*U1509,1))</f>
        <v/>
      </c>
      <c r="AC1509" s="622"/>
      <c r="AD1509" s="622"/>
      <c r="AE1509" s="622"/>
      <c r="AF1509" s="621" t="str">
        <f>IF(E1508="","",ROUND(K1509*S1509*U1509,1))</f>
        <v/>
      </c>
      <c r="AG1509" s="622"/>
      <c r="AH1509" s="622"/>
      <c r="AI1509" s="623"/>
      <c r="AJ1509" s="84"/>
      <c r="AK1509" s="616"/>
      <c r="AL1509" s="319"/>
      <c r="AM1509" s="319"/>
      <c r="AN1509" s="319"/>
      <c r="BX1509" s="106"/>
    </row>
    <row r="1510" spans="1:76" s="40" customFormat="1" ht="15.75" customHeight="1" x14ac:dyDescent="0.15">
      <c r="A1510" s="115" t="str">
        <f>IF(液状化L2の有無="","","×")</f>
        <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498">
        <f>杭先端径</f>
        <v>1.5</v>
      </c>
      <c r="AE1510" s="498"/>
      <c r="AF1510" s="498"/>
      <c r="AG1510" s="62" t="s">
        <v>416</v>
      </c>
      <c r="AH1510" s="35" t="s">
        <v>149</v>
      </c>
      <c r="AI1510" s="66"/>
      <c r="BX1510" s="106"/>
    </row>
    <row r="1511" spans="1:76" s="40" customFormat="1" ht="15.75" customHeight="1" x14ac:dyDescent="0.15">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x14ac:dyDescent="0.15">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x14ac:dyDescent="0.15">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x14ac:dyDescent="0.15">
      <c r="B1514" s="106"/>
      <c r="C1514" s="602" t="s">
        <v>8</v>
      </c>
      <c r="D1514" s="603"/>
      <c r="E1514" s="603" t="s">
        <v>332</v>
      </c>
      <c r="F1514" s="603"/>
      <c r="G1514" s="603"/>
      <c r="H1514" s="604" t="s">
        <v>181</v>
      </c>
      <c r="I1514" s="604"/>
      <c r="J1514" s="604"/>
      <c r="K1514" s="603" t="s">
        <v>488</v>
      </c>
      <c r="L1514" s="603"/>
      <c r="M1514" s="603"/>
      <c r="N1514" s="606"/>
      <c r="O1514" s="529" t="s">
        <v>274</v>
      </c>
      <c r="P1514" s="302"/>
      <c r="Q1514" s="302"/>
      <c r="R1514" s="302"/>
      <c r="S1514" s="302"/>
      <c r="T1514" s="302"/>
      <c r="U1514" s="302" t="s">
        <v>482</v>
      </c>
      <c r="V1514" s="302"/>
      <c r="W1514" s="398"/>
      <c r="X1514" s="363" t="s">
        <v>528</v>
      </c>
      <c r="Y1514" s="302"/>
      <c r="Z1514" s="302"/>
      <c r="AA1514" s="302"/>
      <c r="AB1514" s="302"/>
      <c r="AC1514" s="302"/>
      <c r="AD1514" s="302"/>
      <c r="AE1514" s="302"/>
      <c r="AF1514" s="302"/>
      <c r="AG1514" s="302"/>
      <c r="AH1514" s="302"/>
      <c r="AI1514" s="440"/>
      <c r="AJ1514" s="53"/>
      <c r="BX1514" s="106"/>
    </row>
    <row r="1515" spans="1:76" s="40" customFormat="1" ht="15.75" customHeight="1" x14ac:dyDescent="0.15">
      <c r="B1515" s="106"/>
      <c r="C1515" s="532"/>
      <c r="D1515" s="533"/>
      <c r="E1515" s="533"/>
      <c r="F1515" s="533"/>
      <c r="G1515" s="533"/>
      <c r="H1515" s="605"/>
      <c r="I1515" s="605"/>
      <c r="J1515" s="605"/>
      <c r="K1515" s="533"/>
      <c r="L1515" s="533"/>
      <c r="M1515" s="533"/>
      <c r="N1515" s="538"/>
      <c r="O1515" s="612" t="s">
        <v>471</v>
      </c>
      <c r="P1515" s="319"/>
      <c r="Q1515" s="319" t="s">
        <v>472</v>
      </c>
      <c r="R1515" s="319"/>
      <c r="S1515" s="319" t="s">
        <v>473</v>
      </c>
      <c r="T1515" s="319"/>
      <c r="U1515" s="333"/>
      <c r="V1515" s="333"/>
      <c r="W1515" s="402"/>
      <c r="X1515" s="616" t="s">
        <v>471</v>
      </c>
      <c r="Y1515" s="319"/>
      <c r="Z1515" s="319"/>
      <c r="AA1515" s="319"/>
      <c r="AB1515" s="319" t="s">
        <v>472</v>
      </c>
      <c r="AC1515" s="319"/>
      <c r="AD1515" s="319"/>
      <c r="AE1515" s="319"/>
      <c r="AF1515" s="319" t="s">
        <v>473</v>
      </c>
      <c r="AG1515" s="319"/>
      <c r="AH1515" s="319"/>
      <c r="AI1515" s="593"/>
      <c r="AJ1515" s="55"/>
      <c r="BX1515" s="106"/>
    </row>
    <row r="1516" spans="1:76" s="40" customFormat="1" ht="15.75" customHeight="1" x14ac:dyDescent="0.15">
      <c r="A1516" s="83" t="str">
        <f>IF(H1516="","×","")</f>
        <v/>
      </c>
      <c r="B1516" s="99"/>
      <c r="C1516" s="363">
        <f>IF(D1334="","",D1334)</f>
        <v>2</v>
      </c>
      <c r="D1516" s="302"/>
      <c r="E1516" s="302" t="str">
        <f>IF(G1334="","",G1334)</f>
        <v>砂質土</v>
      </c>
      <c r="F1516" s="302"/>
      <c r="G1516" s="302"/>
      <c r="H1516" s="301">
        <f>IF(J1334="","",J1334)</f>
        <v>0.33000001311302185</v>
      </c>
      <c r="I1516" s="301"/>
      <c r="J1516" s="301"/>
      <c r="K1516" s="397">
        <f t="shared" ref="K1516:K1545" si="310">AF1334*AD$1546</f>
        <v>452.09999999999997</v>
      </c>
      <c r="L1516" s="397"/>
      <c r="M1516" s="397"/>
      <c r="N1516" s="607"/>
      <c r="O1516" s="441">
        <f>IF(E1516="","",IF(E1516="粘性土",1,CHOOSE(AJ$1267,X$1261,X$1262,X$1263)))</f>
        <v>1</v>
      </c>
      <c r="P1516" s="397"/>
      <c r="Q1516" s="397">
        <f>IF(E1516="","",IF(E1516="粘性土",1,CHOOSE(AJ$1267,AB$1261,AB$1262,AB$1263)))</f>
        <v>0.5</v>
      </c>
      <c r="R1516" s="397"/>
      <c r="S1516" s="397">
        <f>IF(E1516="","",IF(E1516="粘性土",1,CHOOSE(AJ$1267,AF$1261,AF$1262,AF$1263)))</f>
        <v>0.4</v>
      </c>
      <c r="T1516" s="397"/>
      <c r="U1516" s="629">
        <f>IF(E1516="","",IF(E1516="粘性土",1,AJ$1283))</f>
        <v>0.83899999999999997</v>
      </c>
      <c r="V1516" s="630"/>
      <c r="W1516" s="631"/>
      <c r="X1516" s="614">
        <f>IF(E1516="","",ROUND(K1516*O1516*U1516,1))</f>
        <v>379.3</v>
      </c>
      <c r="Y1516" s="615"/>
      <c r="Z1516" s="615"/>
      <c r="AA1516" s="615"/>
      <c r="AB1516" s="614">
        <f>IF(E1516="","",ROUND(K1516*Q1516*U1516,1))</f>
        <v>189.7</v>
      </c>
      <c r="AC1516" s="615"/>
      <c r="AD1516" s="615"/>
      <c r="AE1516" s="615"/>
      <c r="AF1516" s="614">
        <f>IF(E1516="","",ROUND(K1516*S1516*U1516,1))</f>
        <v>151.69999999999999</v>
      </c>
      <c r="AG1516" s="615"/>
      <c r="AH1516" s="615"/>
      <c r="AI1516" s="617"/>
      <c r="AJ1516" s="84"/>
      <c r="BX1516" s="106"/>
    </row>
    <row r="1517" spans="1:76" s="40" customFormat="1" ht="15.75" customHeight="1" x14ac:dyDescent="0.15">
      <c r="A1517" s="83" t="str">
        <f>A1516</f>
        <v/>
      </c>
      <c r="B1517" s="99"/>
      <c r="C1517" s="328"/>
      <c r="D1517" s="329"/>
      <c r="E1517" s="329"/>
      <c r="F1517" s="329"/>
      <c r="G1517" s="329"/>
      <c r="H1517" s="306"/>
      <c r="I1517" s="306"/>
      <c r="J1517" s="306"/>
      <c r="K1517" s="327">
        <f t="shared" si="310"/>
        <v>490.65000000000003</v>
      </c>
      <c r="L1517" s="327"/>
      <c r="M1517" s="327"/>
      <c r="N1517" s="542"/>
      <c r="O1517" s="326">
        <f>O1516</f>
        <v>1</v>
      </c>
      <c r="P1517" s="327"/>
      <c r="Q1517" s="327">
        <f>Q1516</f>
        <v>0.5</v>
      </c>
      <c r="R1517" s="327"/>
      <c r="S1517" s="327">
        <f>S1516</f>
        <v>0.4</v>
      </c>
      <c r="T1517" s="327"/>
      <c r="U1517" s="618">
        <f>U1516</f>
        <v>0.83899999999999997</v>
      </c>
      <c r="V1517" s="619"/>
      <c r="W1517" s="620"/>
      <c r="X1517" s="609">
        <f>IF(E1516="","",ROUND(K1517*O1517*U1517,1))</f>
        <v>411.7</v>
      </c>
      <c r="Y1517" s="610"/>
      <c r="Z1517" s="610"/>
      <c r="AA1517" s="610"/>
      <c r="AB1517" s="609">
        <f>IF(E1516="","",ROUND(K1517*Q1517*U1517,1))</f>
        <v>205.8</v>
      </c>
      <c r="AC1517" s="610"/>
      <c r="AD1517" s="610"/>
      <c r="AE1517" s="610"/>
      <c r="AF1517" s="609">
        <f>IF(E1516="","",ROUND(K1517*S1517*U1517,1))</f>
        <v>164.7</v>
      </c>
      <c r="AG1517" s="610"/>
      <c r="AH1517" s="610"/>
      <c r="AI1517" s="611"/>
      <c r="AJ1517" s="84"/>
      <c r="BX1517" s="106"/>
    </row>
    <row r="1518" spans="1:76" s="40" customFormat="1" ht="15.75" customHeight="1" x14ac:dyDescent="0.15">
      <c r="A1518" s="83" t="str">
        <f>IF(H1518="","×","")</f>
        <v/>
      </c>
      <c r="B1518" s="99"/>
      <c r="C1518" s="328">
        <f>IF(D1336="","",D1336)</f>
        <v>3</v>
      </c>
      <c r="D1518" s="329"/>
      <c r="E1518" s="329" t="str">
        <f>IF(G1336="","",G1336)</f>
        <v>粘性土</v>
      </c>
      <c r="F1518" s="329"/>
      <c r="G1518" s="329"/>
      <c r="H1518" s="306">
        <f>IF(J1336="","",J1336)</f>
        <v>1.5</v>
      </c>
      <c r="I1518" s="306"/>
      <c r="J1518" s="306"/>
      <c r="K1518" s="327">
        <f t="shared" si="310"/>
        <v>194.39999999999998</v>
      </c>
      <c r="L1518" s="327"/>
      <c r="M1518" s="327"/>
      <c r="N1518" s="542"/>
      <c r="O1518" s="326">
        <f>IF(E1518="","",IF(E1518="粘性土",1,CHOOSE(AJ$1267,X$1261,X$1262,X$1263)))</f>
        <v>1</v>
      </c>
      <c r="P1518" s="327"/>
      <c r="Q1518" s="327">
        <f>IF(E1518="","",IF(E1518="粘性土",1,CHOOSE(AJ$1267,AB$1261,AB$1262,AB$1263)))</f>
        <v>1</v>
      </c>
      <c r="R1518" s="327"/>
      <c r="S1518" s="327">
        <f>IF(E1518="","",IF(E1518="粘性土",1,CHOOSE(AJ$1267,AF$1261,AF$1262,AF$1263)))</f>
        <v>1</v>
      </c>
      <c r="T1518" s="327"/>
      <c r="U1518" s="618">
        <f>IF(E1518="","",IF(E1518="粘性土",1,AJ$1283))</f>
        <v>1</v>
      </c>
      <c r="V1518" s="619"/>
      <c r="W1518" s="620"/>
      <c r="X1518" s="609">
        <f>IF(E1518="","",ROUND(K1518*O1518*U1518,1))</f>
        <v>194.4</v>
      </c>
      <c r="Y1518" s="610"/>
      <c r="Z1518" s="610"/>
      <c r="AA1518" s="610"/>
      <c r="AB1518" s="609">
        <f>IF(E1518="","",ROUND(K1518*Q1518*U1518,1))</f>
        <v>194.4</v>
      </c>
      <c r="AC1518" s="610"/>
      <c r="AD1518" s="610"/>
      <c r="AE1518" s="610"/>
      <c r="AF1518" s="609">
        <f>IF(E1518="","",ROUND(K1518*S1518*U1518,1))</f>
        <v>194.4</v>
      </c>
      <c r="AG1518" s="610"/>
      <c r="AH1518" s="610"/>
      <c r="AI1518" s="611"/>
      <c r="AJ1518" s="84"/>
      <c r="BX1518" s="106"/>
    </row>
    <row r="1519" spans="1:76" s="40" customFormat="1" ht="15.75" customHeight="1" x14ac:dyDescent="0.15">
      <c r="A1519" s="83" t="str">
        <f>A1518</f>
        <v/>
      </c>
      <c r="B1519" s="99"/>
      <c r="C1519" s="328"/>
      <c r="D1519" s="329"/>
      <c r="E1519" s="329"/>
      <c r="F1519" s="329"/>
      <c r="G1519" s="329"/>
      <c r="H1519" s="306"/>
      <c r="I1519" s="306"/>
      <c r="J1519" s="306"/>
      <c r="K1519" s="327">
        <f t="shared" si="310"/>
        <v>194.39999999999998</v>
      </c>
      <c r="L1519" s="327"/>
      <c r="M1519" s="327"/>
      <c r="N1519" s="542"/>
      <c r="O1519" s="326">
        <f>O1518</f>
        <v>1</v>
      </c>
      <c r="P1519" s="327"/>
      <c r="Q1519" s="327">
        <f>Q1518</f>
        <v>1</v>
      </c>
      <c r="R1519" s="327"/>
      <c r="S1519" s="327">
        <f>S1518</f>
        <v>1</v>
      </c>
      <c r="T1519" s="327"/>
      <c r="U1519" s="618">
        <f>U1518</f>
        <v>1</v>
      </c>
      <c r="V1519" s="619"/>
      <c r="W1519" s="620"/>
      <c r="X1519" s="609">
        <f>IF(E1518="","",ROUND(K1519*O1519*U1519,1))</f>
        <v>194.4</v>
      </c>
      <c r="Y1519" s="610"/>
      <c r="Z1519" s="610"/>
      <c r="AA1519" s="610"/>
      <c r="AB1519" s="609">
        <f>IF(E1518="","",ROUND(K1519*Q1519*U1519,1))</f>
        <v>194.4</v>
      </c>
      <c r="AC1519" s="610"/>
      <c r="AD1519" s="610"/>
      <c r="AE1519" s="610"/>
      <c r="AF1519" s="609">
        <f>IF(E1518="","",ROUND(K1519*S1519*U1519,1))</f>
        <v>194.4</v>
      </c>
      <c r="AG1519" s="610"/>
      <c r="AH1519" s="610"/>
      <c r="AI1519" s="611"/>
      <c r="AJ1519" s="84"/>
      <c r="BX1519" s="106"/>
    </row>
    <row r="1520" spans="1:76" s="40" customFormat="1" ht="15.75" customHeight="1" x14ac:dyDescent="0.15">
      <c r="A1520" s="83" t="str">
        <f>IF(H1520="","×","")</f>
        <v/>
      </c>
      <c r="B1520" s="99"/>
      <c r="C1520" s="328">
        <f>IF(D1338="","",D1338)</f>
        <v>4</v>
      </c>
      <c r="D1520" s="329"/>
      <c r="E1520" s="329" t="str">
        <f>IF(G1338="","",G1338)</f>
        <v>粘性土</v>
      </c>
      <c r="F1520" s="329"/>
      <c r="G1520" s="329"/>
      <c r="H1520" s="306">
        <f>IF(J1338="","",J1338)</f>
        <v>6.5500001907348633</v>
      </c>
      <c r="I1520" s="306"/>
      <c r="J1520" s="306"/>
      <c r="K1520" s="327">
        <f t="shared" si="310"/>
        <v>437.40000000000003</v>
      </c>
      <c r="L1520" s="327"/>
      <c r="M1520" s="327"/>
      <c r="N1520" s="542"/>
      <c r="O1520" s="326">
        <f>IF(E1520="","",IF(E1520="粘性土",1,CHOOSE(AJ$1267,X$1261,X$1262,X$1263)))</f>
        <v>1</v>
      </c>
      <c r="P1520" s="327"/>
      <c r="Q1520" s="327">
        <f>IF(E1520="","",IF(E1520="粘性土",1,CHOOSE(AJ$1267,AB$1261,AB$1262,AB$1263)))</f>
        <v>1</v>
      </c>
      <c r="R1520" s="327"/>
      <c r="S1520" s="327">
        <f>IF(E1520="","",IF(E1520="粘性土",1,CHOOSE(AJ$1267,AF$1261,AF$1262,AF$1263)))</f>
        <v>1</v>
      </c>
      <c r="T1520" s="327"/>
      <c r="U1520" s="618">
        <f>IF(E1520="","",IF(E1520="粘性土",1,AJ$1283))</f>
        <v>1</v>
      </c>
      <c r="V1520" s="619"/>
      <c r="W1520" s="620"/>
      <c r="X1520" s="609">
        <f>IF(E1520="","",ROUND(K1520*O1520*U1520,1))</f>
        <v>437.4</v>
      </c>
      <c r="Y1520" s="610"/>
      <c r="Z1520" s="610"/>
      <c r="AA1520" s="610"/>
      <c r="AB1520" s="609">
        <f>IF(E1520="","",ROUND(K1520*Q1520*U1520,1))</f>
        <v>437.4</v>
      </c>
      <c r="AC1520" s="610"/>
      <c r="AD1520" s="610"/>
      <c r="AE1520" s="610"/>
      <c r="AF1520" s="609">
        <f>IF(E1520="","",ROUND(K1520*S1520*U1520,1))</f>
        <v>437.4</v>
      </c>
      <c r="AG1520" s="610"/>
      <c r="AH1520" s="610"/>
      <c r="AI1520" s="611"/>
      <c r="AJ1520" s="84"/>
      <c r="BX1520" s="106"/>
    </row>
    <row r="1521" spans="1:76" s="40" customFormat="1" ht="15.75" customHeight="1" x14ac:dyDescent="0.15">
      <c r="A1521" s="83" t="str">
        <f>A1520</f>
        <v/>
      </c>
      <c r="B1521" s="99"/>
      <c r="C1521" s="328"/>
      <c r="D1521" s="329"/>
      <c r="E1521" s="329"/>
      <c r="F1521" s="329"/>
      <c r="G1521" s="329"/>
      <c r="H1521" s="306"/>
      <c r="I1521" s="306"/>
      <c r="J1521" s="306"/>
      <c r="K1521" s="327">
        <f t="shared" si="310"/>
        <v>437.40000000000003</v>
      </c>
      <c r="L1521" s="327"/>
      <c r="M1521" s="327"/>
      <c r="N1521" s="542"/>
      <c r="O1521" s="326">
        <f>O1520</f>
        <v>1</v>
      </c>
      <c r="P1521" s="327"/>
      <c r="Q1521" s="327">
        <f>Q1520</f>
        <v>1</v>
      </c>
      <c r="R1521" s="327"/>
      <c r="S1521" s="327">
        <f>S1520</f>
        <v>1</v>
      </c>
      <c r="T1521" s="327"/>
      <c r="U1521" s="618">
        <f>U1520</f>
        <v>1</v>
      </c>
      <c r="V1521" s="619"/>
      <c r="W1521" s="620"/>
      <c r="X1521" s="609">
        <f>IF(E1520="","",ROUND(K1521*O1521*U1521,1))</f>
        <v>437.4</v>
      </c>
      <c r="Y1521" s="610"/>
      <c r="Z1521" s="610"/>
      <c r="AA1521" s="610"/>
      <c r="AB1521" s="609">
        <f>IF(E1520="","",ROUND(K1521*Q1521*U1521,1))</f>
        <v>437.4</v>
      </c>
      <c r="AC1521" s="610"/>
      <c r="AD1521" s="610"/>
      <c r="AE1521" s="610"/>
      <c r="AF1521" s="609">
        <f>IF(E1520="","",ROUND(K1521*S1521*U1521,1))</f>
        <v>437.4</v>
      </c>
      <c r="AG1521" s="610"/>
      <c r="AH1521" s="610"/>
      <c r="AI1521" s="611"/>
      <c r="AJ1521" s="84"/>
      <c r="BX1521" s="106"/>
    </row>
    <row r="1522" spans="1:76" s="40" customFormat="1" ht="15.75" customHeight="1" x14ac:dyDescent="0.15">
      <c r="A1522" s="83" t="str">
        <f>IF(H1522="","×","")</f>
        <v/>
      </c>
      <c r="B1522" s="99"/>
      <c r="C1522" s="328">
        <f>IF(D1340="","",D1340)</f>
        <v>5</v>
      </c>
      <c r="D1522" s="329"/>
      <c r="E1522" s="329" t="str">
        <f>IF(G1340="","",G1340)</f>
        <v>粘性土</v>
      </c>
      <c r="F1522" s="329"/>
      <c r="G1522" s="329"/>
      <c r="H1522" s="306">
        <f>IF(J1340="","",J1340)</f>
        <v>3.4500000476837158</v>
      </c>
      <c r="I1522" s="306"/>
      <c r="J1522" s="306"/>
      <c r="K1522" s="327">
        <f t="shared" si="310"/>
        <v>716.84999999999991</v>
      </c>
      <c r="L1522" s="327"/>
      <c r="M1522" s="327"/>
      <c r="N1522" s="542"/>
      <c r="O1522" s="326">
        <f>IF(E1522="","",IF(E1522="粘性土",1,CHOOSE(AJ$1267,X$1261,X$1262,X$1263)))</f>
        <v>1</v>
      </c>
      <c r="P1522" s="327"/>
      <c r="Q1522" s="327">
        <f>IF(E1522="","",IF(E1522="粘性土",1,CHOOSE(AJ$1267,AB$1261,AB$1262,AB$1263)))</f>
        <v>1</v>
      </c>
      <c r="R1522" s="327"/>
      <c r="S1522" s="327">
        <f>IF(E1522="","",IF(E1522="粘性土",1,CHOOSE(AJ$1267,AF$1261,AF$1262,AF$1263)))</f>
        <v>1</v>
      </c>
      <c r="T1522" s="327"/>
      <c r="U1522" s="618">
        <f>IF(E1522="","",IF(E1522="粘性土",1,AJ$1283))</f>
        <v>1</v>
      </c>
      <c r="V1522" s="619"/>
      <c r="W1522" s="620"/>
      <c r="X1522" s="609">
        <f>IF(E1522="","",ROUND(K1522*O1522*U1522,1))</f>
        <v>716.9</v>
      </c>
      <c r="Y1522" s="610"/>
      <c r="Z1522" s="610"/>
      <c r="AA1522" s="610"/>
      <c r="AB1522" s="609">
        <f>IF(E1522="","",ROUND(K1522*Q1522*U1522,1))</f>
        <v>716.9</v>
      </c>
      <c r="AC1522" s="610"/>
      <c r="AD1522" s="610"/>
      <c r="AE1522" s="610"/>
      <c r="AF1522" s="609">
        <f>IF(E1522="","",ROUND(K1522*S1522*U1522,1))</f>
        <v>716.9</v>
      </c>
      <c r="AG1522" s="610"/>
      <c r="AH1522" s="610"/>
      <c r="AI1522" s="611"/>
      <c r="AJ1522" s="84"/>
      <c r="BX1522" s="106"/>
    </row>
    <row r="1523" spans="1:76" s="40" customFormat="1" ht="15.75" customHeight="1" x14ac:dyDescent="0.15">
      <c r="A1523" s="83" t="str">
        <f>A1522</f>
        <v/>
      </c>
      <c r="B1523" s="99"/>
      <c r="C1523" s="328"/>
      <c r="D1523" s="329"/>
      <c r="E1523" s="329"/>
      <c r="F1523" s="329"/>
      <c r="G1523" s="329"/>
      <c r="H1523" s="306"/>
      <c r="I1523" s="306"/>
      <c r="J1523" s="306"/>
      <c r="K1523" s="327">
        <f t="shared" si="310"/>
        <v>716.84999999999991</v>
      </c>
      <c r="L1523" s="327"/>
      <c r="M1523" s="327"/>
      <c r="N1523" s="542"/>
      <c r="O1523" s="326">
        <f>O1522</f>
        <v>1</v>
      </c>
      <c r="P1523" s="327"/>
      <c r="Q1523" s="327">
        <f>Q1522</f>
        <v>1</v>
      </c>
      <c r="R1523" s="327"/>
      <c r="S1523" s="327">
        <f>S1522</f>
        <v>1</v>
      </c>
      <c r="T1523" s="327"/>
      <c r="U1523" s="618">
        <f>U1522</f>
        <v>1</v>
      </c>
      <c r="V1523" s="619"/>
      <c r="W1523" s="620"/>
      <c r="X1523" s="609">
        <f>IF(E1522="","",ROUND(K1523*O1523*U1523,1))</f>
        <v>716.9</v>
      </c>
      <c r="Y1523" s="610"/>
      <c r="Z1523" s="610"/>
      <c r="AA1523" s="610"/>
      <c r="AB1523" s="609">
        <f>IF(E1522="","",ROUND(K1523*Q1523*U1523,1))</f>
        <v>716.9</v>
      </c>
      <c r="AC1523" s="610"/>
      <c r="AD1523" s="610"/>
      <c r="AE1523" s="610"/>
      <c r="AF1523" s="609">
        <f>IF(E1522="","",ROUND(K1523*S1523*U1523,1))</f>
        <v>716.9</v>
      </c>
      <c r="AG1523" s="610"/>
      <c r="AH1523" s="610"/>
      <c r="AI1523" s="611"/>
      <c r="AJ1523" s="84"/>
      <c r="BX1523" s="106"/>
    </row>
    <row r="1524" spans="1:76" s="40" customFormat="1" ht="15.75" customHeight="1" x14ac:dyDescent="0.15">
      <c r="A1524" s="83" t="str">
        <f>IF(H1524="","×","")</f>
        <v/>
      </c>
      <c r="B1524" s="99"/>
      <c r="C1524" s="328">
        <f>IF(D1342="","",D1342)</f>
        <v>6</v>
      </c>
      <c r="D1524" s="329"/>
      <c r="E1524" s="329" t="str">
        <f>IF(G1342="","",G1342)</f>
        <v>粘性土</v>
      </c>
      <c r="F1524" s="329"/>
      <c r="G1524" s="329"/>
      <c r="H1524" s="306">
        <f>IF(J1342="","",J1342)</f>
        <v>2.3499999046325684</v>
      </c>
      <c r="I1524" s="306"/>
      <c r="J1524" s="306"/>
      <c r="K1524" s="327">
        <f t="shared" si="310"/>
        <v>1165.0500000000002</v>
      </c>
      <c r="L1524" s="327"/>
      <c r="M1524" s="327"/>
      <c r="N1524" s="542"/>
      <c r="O1524" s="326">
        <f>IF(E1524="","",IF(E1524="粘性土",1,CHOOSE(AJ$1267,X$1261,X$1262,X$1263)))</f>
        <v>1</v>
      </c>
      <c r="P1524" s="327"/>
      <c r="Q1524" s="327">
        <f>IF(E1524="","",IF(E1524="粘性土",1,CHOOSE(AJ$1267,AB$1261,AB$1262,AB$1263)))</f>
        <v>1</v>
      </c>
      <c r="R1524" s="327"/>
      <c r="S1524" s="327">
        <f>IF(E1524="","",IF(E1524="粘性土",1,CHOOSE(AJ$1267,AF$1261,AF$1262,AF$1263)))</f>
        <v>1</v>
      </c>
      <c r="T1524" s="327"/>
      <c r="U1524" s="618">
        <f>IF(E1524="","",IF(E1524="粘性土",1,AJ$1283))</f>
        <v>1</v>
      </c>
      <c r="V1524" s="619"/>
      <c r="W1524" s="620"/>
      <c r="X1524" s="609">
        <f>IF(E1524="","",ROUND(K1524*O1524*U1524,1))</f>
        <v>1165.0999999999999</v>
      </c>
      <c r="Y1524" s="610"/>
      <c r="Z1524" s="610"/>
      <c r="AA1524" s="610"/>
      <c r="AB1524" s="609">
        <f>IF(E1524="","",ROUND(K1524*Q1524*U1524,1))</f>
        <v>1165.0999999999999</v>
      </c>
      <c r="AC1524" s="610"/>
      <c r="AD1524" s="610"/>
      <c r="AE1524" s="610"/>
      <c r="AF1524" s="609">
        <f>IF(E1524="","",ROUND(K1524*S1524*U1524,1))</f>
        <v>1165.0999999999999</v>
      </c>
      <c r="AG1524" s="610"/>
      <c r="AH1524" s="610"/>
      <c r="AI1524" s="611"/>
      <c r="AJ1524" s="84"/>
      <c r="BX1524" s="106"/>
    </row>
    <row r="1525" spans="1:76" s="40" customFormat="1" ht="15.75" customHeight="1" x14ac:dyDescent="0.15">
      <c r="A1525" s="83" t="str">
        <f>A1524</f>
        <v/>
      </c>
      <c r="B1525" s="99"/>
      <c r="C1525" s="328"/>
      <c r="D1525" s="329"/>
      <c r="E1525" s="329"/>
      <c r="F1525" s="329"/>
      <c r="G1525" s="329"/>
      <c r="H1525" s="306"/>
      <c r="I1525" s="306"/>
      <c r="J1525" s="306"/>
      <c r="K1525" s="327">
        <f t="shared" si="310"/>
        <v>1165.0500000000002</v>
      </c>
      <c r="L1525" s="327"/>
      <c r="M1525" s="327"/>
      <c r="N1525" s="542"/>
      <c r="O1525" s="326">
        <f>O1524</f>
        <v>1</v>
      </c>
      <c r="P1525" s="327"/>
      <c r="Q1525" s="327">
        <f>Q1524</f>
        <v>1</v>
      </c>
      <c r="R1525" s="327"/>
      <c r="S1525" s="327">
        <f>S1524</f>
        <v>1</v>
      </c>
      <c r="T1525" s="327"/>
      <c r="U1525" s="618">
        <f>U1524</f>
        <v>1</v>
      </c>
      <c r="V1525" s="619"/>
      <c r="W1525" s="620"/>
      <c r="X1525" s="609">
        <f>IF(E1524="","",ROUND(K1525*O1525*U1525,1))</f>
        <v>1165.0999999999999</v>
      </c>
      <c r="Y1525" s="610"/>
      <c r="Z1525" s="610"/>
      <c r="AA1525" s="610"/>
      <c r="AB1525" s="609">
        <f>IF(E1524="","",ROUND(K1525*Q1525*U1525,1))</f>
        <v>1165.0999999999999</v>
      </c>
      <c r="AC1525" s="610"/>
      <c r="AD1525" s="610"/>
      <c r="AE1525" s="610"/>
      <c r="AF1525" s="609">
        <f>IF(E1524="","",ROUND(K1525*S1525*U1525,1))</f>
        <v>1165.0999999999999</v>
      </c>
      <c r="AG1525" s="610"/>
      <c r="AH1525" s="610"/>
      <c r="AI1525" s="611"/>
      <c r="AJ1525" s="84"/>
      <c r="BX1525" s="106"/>
    </row>
    <row r="1526" spans="1:76" s="40" customFormat="1" ht="15.75" customHeight="1" x14ac:dyDescent="0.15">
      <c r="A1526" s="83" t="str">
        <f>IF(H1526="","×","")</f>
        <v/>
      </c>
      <c r="B1526" s="99"/>
      <c r="C1526" s="328">
        <f>IF(D1344="","",D1344)</f>
        <v>7</v>
      </c>
      <c r="D1526" s="329"/>
      <c r="E1526" s="329" t="str">
        <f>IF(G1344="","",G1344)</f>
        <v>砂質土</v>
      </c>
      <c r="F1526" s="329"/>
      <c r="G1526" s="329"/>
      <c r="H1526" s="306">
        <f>IF(J1344="","",J1344)</f>
        <v>8.6000003814697266</v>
      </c>
      <c r="I1526" s="306"/>
      <c r="J1526" s="306"/>
      <c r="K1526" s="327">
        <f t="shared" si="310"/>
        <v>1924.9499999999998</v>
      </c>
      <c r="L1526" s="327"/>
      <c r="M1526" s="327"/>
      <c r="N1526" s="542"/>
      <c r="O1526" s="326">
        <f>IF(E1526="","",IF(E1526="粘性土",1,CHOOSE(AJ$1267,X$1261,X$1262,X$1263)))</f>
        <v>1</v>
      </c>
      <c r="P1526" s="327"/>
      <c r="Q1526" s="327">
        <f>IF(E1526="","",IF(E1526="粘性土",1,CHOOSE(AJ$1267,AB$1261,AB$1262,AB$1263)))</f>
        <v>0.5</v>
      </c>
      <c r="R1526" s="327"/>
      <c r="S1526" s="327">
        <f>IF(E1526="","",IF(E1526="粘性土",1,CHOOSE(AJ$1267,AF$1261,AF$1262,AF$1263)))</f>
        <v>0.4</v>
      </c>
      <c r="T1526" s="327"/>
      <c r="U1526" s="618">
        <f>IF(E1526="","",IF(E1526="粘性土",1,AJ$1283))</f>
        <v>0.83899999999999997</v>
      </c>
      <c r="V1526" s="619"/>
      <c r="W1526" s="620"/>
      <c r="X1526" s="609">
        <f>IF(E1526="","",ROUND(K1526*O1526*U1526,1))</f>
        <v>1615</v>
      </c>
      <c r="Y1526" s="610"/>
      <c r="Z1526" s="610"/>
      <c r="AA1526" s="610"/>
      <c r="AB1526" s="609">
        <f>IF(E1526="","",ROUND(K1526*Q1526*U1526,1))</f>
        <v>807.5</v>
      </c>
      <c r="AC1526" s="610"/>
      <c r="AD1526" s="610"/>
      <c r="AE1526" s="610"/>
      <c r="AF1526" s="609">
        <f>IF(E1526="","",ROUND(K1526*S1526*U1526,1))</f>
        <v>646</v>
      </c>
      <c r="AG1526" s="610"/>
      <c r="AH1526" s="610"/>
      <c r="AI1526" s="611"/>
      <c r="AJ1526" s="84"/>
      <c r="BX1526" s="106"/>
    </row>
    <row r="1527" spans="1:76" s="40" customFormat="1" ht="15.75" customHeight="1" x14ac:dyDescent="0.15">
      <c r="A1527" s="83" t="str">
        <f>A1526</f>
        <v/>
      </c>
      <c r="B1527" s="99"/>
      <c r="C1527" s="328"/>
      <c r="D1527" s="329"/>
      <c r="E1527" s="329"/>
      <c r="F1527" s="329"/>
      <c r="G1527" s="329"/>
      <c r="H1527" s="306"/>
      <c r="I1527" s="306"/>
      <c r="J1527" s="306"/>
      <c r="K1527" s="327">
        <f t="shared" si="310"/>
        <v>3156.8999999999996</v>
      </c>
      <c r="L1527" s="327"/>
      <c r="M1527" s="327"/>
      <c r="N1527" s="542"/>
      <c r="O1527" s="326">
        <f>O1526</f>
        <v>1</v>
      </c>
      <c r="P1527" s="327"/>
      <c r="Q1527" s="327">
        <f>Q1526</f>
        <v>0.5</v>
      </c>
      <c r="R1527" s="327"/>
      <c r="S1527" s="327">
        <f>S1526</f>
        <v>0.4</v>
      </c>
      <c r="T1527" s="327"/>
      <c r="U1527" s="618">
        <f>U1526</f>
        <v>0.83899999999999997</v>
      </c>
      <c r="V1527" s="619"/>
      <c r="W1527" s="620"/>
      <c r="X1527" s="609">
        <f>IF(E1526="","",ROUND(K1527*O1527*U1527,1))</f>
        <v>2648.6</v>
      </c>
      <c r="Y1527" s="610"/>
      <c r="Z1527" s="610"/>
      <c r="AA1527" s="610"/>
      <c r="AB1527" s="609">
        <f>IF(E1526="","",ROUND(K1527*Q1527*U1527,1))</f>
        <v>1324.3</v>
      </c>
      <c r="AC1527" s="610"/>
      <c r="AD1527" s="610"/>
      <c r="AE1527" s="610"/>
      <c r="AF1527" s="609">
        <f>IF(E1526="","",ROUND(K1527*S1527*U1527,1))</f>
        <v>1059.5</v>
      </c>
      <c r="AG1527" s="610"/>
      <c r="AH1527" s="610"/>
      <c r="AI1527" s="611"/>
      <c r="AJ1527" s="84"/>
      <c r="BX1527" s="106"/>
    </row>
    <row r="1528" spans="1:76" s="40" customFormat="1" ht="15.75" customHeight="1" x14ac:dyDescent="0.15">
      <c r="A1528" s="83" t="str">
        <f>IF(H1528="","×","")</f>
        <v/>
      </c>
      <c r="B1528" s="99"/>
      <c r="C1528" s="328">
        <f>IF(D1346="","",D1346)</f>
        <v>8</v>
      </c>
      <c r="D1528" s="329"/>
      <c r="E1528" s="329" t="str">
        <f>IF(G1346="","",G1346)</f>
        <v>粘性土</v>
      </c>
      <c r="F1528" s="329"/>
      <c r="G1528" s="329"/>
      <c r="H1528" s="306">
        <f>IF(J1346="","",J1346)</f>
        <v>2.2000000476837158</v>
      </c>
      <c r="I1528" s="306"/>
      <c r="J1528" s="306"/>
      <c r="K1528" s="327">
        <f t="shared" si="310"/>
        <v>1143.4499999999998</v>
      </c>
      <c r="L1528" s="327"/>
      <c r="M1528" s="327"/>
      <c r="N1528" s="542"/>
      <c r="O1528" s="326">
        <f>IF(E1528="","",IF(E1528="粘性土",1,CHOOSE(AJ$1267,X$1261,X$1262,X$1263)))</f>
        <v>1</v>
      </c>
      <c r="P1528" s="327"/>
      <c r="Q1528" s="327">
        <f>IF(E1528="","",IF(E1528="粘性土",1,CHOOSE(AJ$1267,AB$1261,AB$1262,AB$1263)))</f>
        <v>1</v>
      </c>
      <c r="R1528" s="327"/>
      <c r="S1528" s="327">
        <f>IF(E1528="","",IF(E1528="粘性土",1,CHOOSE(AJ$1267,AF$1261,AF$1262,AF$1263)))</f>
        <v>1</v>
      </c>
      <c r="T1528" s="327"/>
      <c r="U1528" s="618">
        <f>IF(E1528="","",IF(E1528="粘性土",1,AJ$1283))</f>
        <v>1</v>
      </c>
      <c r="V1528" s="619"/>
      <c r="W1528" s="620"/>
      <c r="X1528" s="609">
        <f>IF(E1528="","",ROUND(K1528*O1528*U1528,1))</f>
        <v>1143.5</v>
      </c>
      <c r="Y1528" s="610"/>
      <c r="Z1528" s="610"/>
      <c r="AA1528" s="610"/>
      <c r="AB1528" s="609">
        <f>IF(E1528="","",ROUND(K1528*Q1528*U1528,1))</f>
        <v>1143.5</v>
      </c>
      <c r="AC1528" s="610"/>
      <c r="AD1528" s="610"/>
      <c r="AE1528" s="610"/>
      <c r="AF1528" s="609">
        <f>IF(E1528="","",ROUND(K1528*S1528*U1528,1))</f>
        <v>1143.5</v>
      </c>
      <c r="AG1528" s="610"/>
      <c r="AH1528" s="610"/>
      <c r="AI1528" s="611"/>
      <c r="AJ1528" s="84"/>
      <c r="BX1528" s="106"/>
    </row>
    <row r="1529" spans="1:76" s="40" customFormat="1" ht="15.75" customHeight="1" x14ac:dyDescent="0.15">
      <c r="A1529" s="83" t="str">
        <f>A1528</f>
        <v/>
      </c>
      <c r="B1529" s="99"/>
      <c r="C1529" s="328"/>
      <c r="D1529" s="329"/>
      <c r="E1529" s="329"/>
      <c r="F1529" s="329"/>
      <c r="G1529" s="329"/>
      <c r="H1529" s="306"/>
      <c r="I1529" s="306"/>
      <c r="J1529" s="306"/>
      <c r="K1529" s="327">
        <f t="shared" si="310"/>
        <v>1143.4499999999998</v>
      </c>
      <c r="L1529" s="327"/>
      <c r="M1529" s="327"/>
      <c r="N1529" s="542"/>
      <c r="O1529" s="326">
        <f>O1528</f>
        <v>1</v>
      </c>
      <c r="P1529" s="327"/>
      <c r="Q1529" s="327">
        <f>Q1528</f>
        <v>1</v>
      </c>
      <c r="R1529" s="327"/>
      <c r="S1529" s="327">
        <f>S1528</f>
        <v>1</v>
      </c>
      <c r="T1529" s="327"/>
      <c r="U1529" s="618">
        <f>U1528</f>
        <v>1</v>
      </c>
      <c r="V1529" s="619"/>
      <c r="W1529" s="620"/>
      <c r="X1529" s="609">
        <f>IF(E1528="","",ROUND(K1529*O1529*U1529,1))</f>
        <v>1143.5</v>
      </c>
      <c r="Y1529" s="610"/>
      <c r="Z1529" s="610"/>
      <c r="AA1529" s="610"/>
      <c r="AB1529" s="609">
        <f>IF(E1528="","",ROUND(K1529*Q1529*U1529,1))</f>
        <v>1143.5</v>
      </c>
      <c r="AC1529" s="610"/>
      <c r="AD1529" s="610"/>
      <c r="AE1529" s="610"/>
      <c r="AF1529" s="609">
        <f>IF(E1528="","",ROUND(K1529*S1529*U1529,1))</f>
        <v>1143.5</v>
      </c>
      <c r="AG1529" s="610"/>
      <c r="AH1529" s="610"/>
      <c r="AI1529" s="611"/>
      <c r="AJ1529" s="84"/>
      <c r="BX1529" s="106"/>
    </row>
    <row r="1530" spans="1:76" s="40" customFormat="1" ht="15.75" customHeight="1" x14ac:dyDescent="0.15">
      <c r="A1530" s="83" t="str">
        <f>IF(H1530="","×","")</f>
        <v/>
      </c>
      <c r="B1530" s="99"/>
      <c r="C1530" s="328">
        <f>IF(D1348="","",D1348)</f>
        <v>9</v>
      </c>
      <c r="D1530" s="329"/>
      <c r="E1530" s="329" t="str">
        <f>IF(G1348="","",G1348)</f>
        <v>砂質土</v>
      </c>
      <c r="F1530" s="329"/>
      <c r="G1530" s="329"/>
      <c r="H1530" s="306">
        <f>IF(J1348="","",J1348)</f>
        <v>1.5</v>
      </c>
      <c r="I1530" s="306"/>
      <c r="J1530" s="306"/>
      <c r="K1530" s="327">
        <f t="shared" si="310"/>
        <v>3004.6499999999996</v>
      </c>
      <c r="L1530" s="327"/>
      <c r="M1530" s="327"/>
      <c r="N1530" s="542"/>
      <c r="O1530" s="326">
        <f>IF(E1530="","",IF(E1530="粘性土",1,CHOOSE(AJ$1267,X$1261,X$1262,X$1263)))</f>
        <v>1</v>
      </c>
      <c r="P1530" s="327"/>
      <c r="Q1530" s="327">
        <f>IF(E1530="","",IF(E1530="粘性土",1,CHOOSE(AJ$1267,AB$1261,AB$1262,AB$1263)))</f>
        <v>0.5</v>
      </c>
      <c r="R1530" s="327"/>
      <c r="S1530" s="327">
        <f>IF(E1530="","",IF(E1530="粘性土",1,CHOOSE(AJ$1267,AF$1261,AF$1262,AF$1263)))</f>
        <v>0.4</v>
      </c>
      <c r="T1530" s="327"/>
      <c r="U1530" s="618">
        <f>IF(E1530="","",IF(E1530="粘性土",1,AJ$1283))</f>
        <v>0.83899999999999997</v>
      </c>
      <c r="V1530" s="619"/>
      <c r="W1530" s="620"/>
      <c r="X1530" s="609">
        <f>IF(E1530="","",ROUND(K1530*O1530*U1530,1))</f>
        <v>2520.9</v>
      </c>
      <c r="Y1530" s="610"/>
      <c r="Z1530" s="610"/>
      <c r="AA1530" s="610"/>
      <c r="AB1530" s="609">
        <f>IF(E1530="","",ROUND(K1530*Q1530*U1530,1))</f>
        <v>1260.5</v>
      </c>
      <c r="AC1530" s="610"/>
      <c r="AD1530" s="610"/>
      <c r="AE1530" s="610"/>
      <c r="AF1530" s="609">
        <f>IF(E1530="","",ROUND(K1530*S1530*U1530,1))</f>
        <v>1008.4</v>
      </c>
      <c r="AG1530" s="610"/>
      <c r="AH1530" s="610"/>
      <c r="AI1530" s="611"/>
      <c r="AJ1530" s="84"/>
      <c r="BX1530" s="106"/>
    </row>
    <row r="1531" spans="1:76" s="40" customFormat="1" ht="15.75" customHeight="1" x14ac:dyDescent="0.15">
      <c r="A1531" s="83" t="str">
        <f>A1530</f>
        <v/>
      </c>
      <c r="B1531" s="99"/>
      <c r="C1531" s="328"/>
      <c r="D1531" s="329"/>
      <c r="E1531" s="329"/>
      <c r="F1531" s="329"/>
      <c r="G1531" s="329"/>
      <c r="H1531" s="306"/>
      <c r="I1531" s="306"/>
      <c r="J1531" s="306"/>
      <c r="K1531" s="327">
        <f t="shared" si="310"/>
        <v>3194.5499999999997</v>
      </c>
      <c r="L1531" s="327"/>
      <c r="M1531" s="327"/>
      <c r="N1531" s="542"/>
      <c r="O1531" s="326">
        <f>O1530</f>
        <v>1</v>
      </c>
      <c r="P1531" s="327"/>
      <c r="Q1531" s="327">
        <f>Q1530</f>
        <v>0.5</v>
      </c>
      <c r="R1531" s="327"/>
      <c r="S1531" s="327">
        <f>S1530</f>
        <v>0.4</v>
      </c>
      <c r="T1531" s="327"/>
      <c r="U1531" s="618">
        <f>U1530</f>
        <v>0.83899999999999997</v>
      </c>
      <c r="V1531" s="619"/>
      <c r="W1531" s="620"/>
      <c r="X1531" s="609">
        <f>IF(E1530="","",ROUND(K1531*O1531*U1531,1))</f>
        <v>2680.2</v>
      </c>
      <c r="Y1531" s="610"/>
      <c r="Z1531" s="610"/>
      <c r="AA1531" s="610"/>
      <c r="AB1531" s="609">
        <f>IF(E1530="","",ROUND(K1531*Q1531*U1531,1))</f>
        <v>1340.1</v>
      </c>
      <c r="AC1531" s="610"/>
      <c r="AD1531" s="610"/>
      <c r="AE1531" s="610"/>
      <c r="AF1531" s="609">
        <f>IF(E1530="","",ROUND(K1531*S1531*U1531,1))</f>
        <v>1072.0999999999999</v>
      </c>
      <c r="AG1531" s="610"/>
      <c r="AH1531" s="610"/>
      <c r="AI1531" s="611"/>
      <c r="AJ1531" s="84"/>
      <c r="BX1531" s="106"/>
    </row>
    <row r="1532" spans="1:76" s="40" customFormat="1" ht="15.75" customHeight="1" x14ac:dyDescent="0.15">
      <c r="A1532" s="83" t="str">
        <f>IF(H1532="","×","")</f>
        <v/>
      </c>
      <c r="B1532" s="99"/>
      <c r="C1532" s="328">
        <f>IF(D1350="","",D1350)</f>
        <v>10</v>
      </c>
      <c r="D1532" s="329"/>
      <c r="E1532" s="329" t="str">
        <f>IF(G1350="","",G1350)</f>
        <v>粘性土</v>
      </c>
      <c r="F1532" s="329"/>
      <c r="G1532" s="329"/>
      <c r="H1532" s="306">
        <f>IF(J1350="","",J1350)</f>
        <v>3.8499999046325684</v>
      </c>
      <c r="I1532" s="306"/>
      <c r="J1532" s="306"/>
      <c r="K1532" s="327">
        <f t="shared" si="310"/>
        <v>1159.6500000000001</v>
      </c>
      <c r="L1532" s="327"/>
      <c r="M1532" s="327"/>
      <c r="N1532" s="542"/>
      <c r="O1532" s="326">
        <f>IF(E1532="","",IF(E1532="粘性土",1,CHOOSE(AJ$1267,X$1261,X$1262,X$1263)))</f>
        <v>1</v>
      </c>
      <c r="P1532" s="327"/>
      <c r="Q1532" s="327">
        <f>IF(E1532="","",IF(E1532="粘性土",1,CHOOSE(AJ$1267,AB$1261,AB$1262,AB$1263)))</f>
        <v>1</v>
      </c>
      <c r="R1532" s="327"/>
      <c r="S1532" s="327">
        <f>IF(E1532="","",IF(E1532="粘性土",1,CHOOSE(AJ$1267,AF$1261,AF$1262,AF$1263)))</f>
        <v>1</v>
      </c>
      <c r="T1532" s="327"/>
      <c r="U1532" s="618">
        <f>IF(E1532="","",IF(E1532="粘性土",1,AJ$1283))</f>
        <v>1</v>
      </c>
      <c r="V1532" s="619"/>
      <c r="W1532" s="620"/>
      <c r="X1532" s="609">
        <f>IF(E1532="","",ROUND(K1532*O1532*U1532,1))</f>
        <v>1159.7</v>
      </c>
      <c r="Y1532" s="610"/>
      <c r="Z1532" s="610"/>
      <c r="AA1532" s="610"/>
      <c r="AB1532" s="609">
        <f>IF(E1532="","",ROUND(K1532*Q1532*U1532,1))</f>
        <v>1159.7</v>
      </c>
      <c r="AC1532" s="610"/>
      <c r="AD1532" s="610"/>
      <c r="AE1532" s="610"/>
      <c r="AF1532" s="609">
        <f>IF(E1532="","",ROUND(K1532*S1532*U1532,1))</f>
        <v>1159.7</v>
      </c>
      <c r="AG1532" s="610"/>
      <c r="AH1532" s="610"/>
      <c r="AI1532" s="611"/>
      <c r="AJ1532" s="84"/>
      <c r="BX1532" s="106"/>
    </row>
    <row r="1533" spans="1:76" s="40" customFormat="1" ht="15.75" customHeight="1" x14ac:dyDescent="0.15">
      <c r="A1533" s="83" t="str">
        <f>A1532</f>
        <v/>
      </c>
      <c r="B1533" s="99"/>
      <c r="C1533" s="328"/>
      <c r="D1533" s="329"/>
      <c r="E1533" s="329"/>
      <c r="F1533" s="329"/>
      <c r="G1533" s="329"/>
      <c r="H1533" s="306"/>
      <c r="I1533" s="306"/>
      <c r="J1533" s="306"/>
      <c r="K1533" s="327">
        <f t="shared" si="310"/>
        <v>1159.6500000000001</v>
      </c>
      <c r="L1533" s="327"/>
      <c r="M1533" s="327"/>
      <c r="N1533" s="542"/>
      <c r="O1533" s="326">
        <f>O1532</f>
        <v>1</v>
      </c>
      <c r="P1533" s="327"/>
      <c r="Q1533" s="327">
        <f>Q1532</f>
        <v>1</v>
      </c>
      <c r="R1533" s="327"/>
      <c r="S1533" s="327">
        <f>S1532</f>
        <v>1</v>
      </c>
      <c r="T1533" s="327"/>
      <c r="U1533" s="618">
        <f>U1532</f>
        <v>1</v>
      </c>
      <c r="V1533" s="619"/>
      <c r="W1533" s="620"/>
      <c r="X1533" s="609">
        <f>IF(E1532="","",ROUND(K1533*O1533*U1533,1))</f>
        <v>1159.7</v>
      </c>
      <c r="Y1533" s="610"/>
      <c r="Z1533" s="610"/>
      <c r="AA1533" s="610"/>
      <c r="AB1533" s="609">
        <f>IF(E1532="","",ROUND(K1533*Q1533*U1533,1))</f>
        <v>1159.7</v>
      </c>
      <c r="AC1533" s="610"/>
      <c r="AD1533" s="610"/>
      <c r="AE1533" s="610"/>
      <c r="AF1533" s="609">
        <f>IF(E1532="","",ROUND(K1533*S1533*U1533,1))</f>
        <v>1159.7</v>
      </c>
      <c r="AG1533" s="610"/>
      <c r="AH1533" s="610"/>
      <c r="AI1533" s="611"/>
      <c r="AJ1533" s="84"/>
      <c r="BX1533" s="106"/>
    </row>
    <row r="1534" spans="1:76" s="40" customFormat="1" ht="15.75" customHeight="1" x14ac:dyDescent="0.15">
      <c r="A1534" s="83" t="str">
        <f>IF(H1534="","×","")</f>
        <v/>
      </c>
      <c r="B1534" s="99"/>
      <c r="C1534" s="328">
        <f>IF(D1352="","",D1352)</f>
        <v>11</v>
      </c>
      <c r="D1534" s="329"/>
      <c r="E1534" s="329" t="str">
        <f>IF(G1352="","",G1352)</f>
        <v>砂質土</v>
      </c>
      <c r="F1534" s="329"/>
      <c r="G1534" s="329"/>
      <c r="H1534" s="306">
        <f>IF(J1352="","",J1352)</f>
        <v>2.4000000953674316</v>
      </c>
      <c r="I1534" s="306"/>
      <c r="J1534" s="306"/>
      <c r="K1534" s="327">
        <f t="shared" si="310"/>
        <v>3722.7000000000003</v>
      </c>
      <c r="L1534" s="327"/>
      <c r="M1534" s="327"/>
      <c r="N1534" s="542"/>
      <c r="O1534" s="326">
        <f>IF(E1534="","",IF(E1534="粘性土",1,CHOOSE(AJ$1267,X$1261,X$1262,X$1263)))</f>
        <v>1</v>
      </c>
      <c r="P1534" s="327"/>
      <c r="Q1534" s="327">
        <f>IF(E1534="","",IF(E1534="粘性土",1,CHOOSE(AJ$1267,AB$1261,AB$1262,AB$1263)))</f>
        <v>0.5</v>
      </c>
      <c r="R1534" s="327"/>
      <c r="S1534" s="327">
        <f>IF(E1534="","",IF(E1534="粘性土",1,CHOOSE(AJ$1267,AF$1261,AF$1262,AF$1263)))</f>
        <v>0.4</v>
      </c>
      <c r="T1534" s="327"/>
      <c r="U1534" s="618">
        <f>IF(E1534="","",IF(E1534="粘性土",1,AJ$1283))</f>
        <v>0.83899999999999997</v>
      </c>
      <c r="V1534" s="619"/>
      <c r="W1534" s="620"/>
      <c r="X1534" s="609">
        <f>IF(E1534="","",ROUND(K1534*O1534*U1534,1))</f>
        <v>3123.3</v>
      </c>
      <c r="Y1534" s="610"/>
      <c r="Z1534" s="610"/>
      <c r="AA1534" s="610"/>
      <c r="AB1534" s="609">
        <f>IF(E1534="","",ROUND(K1534*Q1534*U1534,1))</f>
        <v>1561.7</v>
      </c>
      <c r="AC1534" s="610"/>
      <c r="AD1534" s="610"/>
      <c r="AE1534" s="610"/>
      <c r="AF1534" s="609">
        <f>IF(E1534="","",ROUND(K1534*S1534*U1534,1))</f>
        <v>1249.3</v>
      </c>
      <c r="AG1534" s="610"/>
      <c r="AH1534" s="610"/>
      <c r="AI1534" s="611"/>
      <c r="AJ1534" s="84"/>
      <c r="BX1534" s="106"/>
    </row>
    <row r="1535" spans="1:76" s="40" customFormat="1" ht="15.75" customHeight="1" x14ac:dyDescent="0.15">
      <c r="A1535" s="83" t="str">
        <f>A1534</f>
        <v/>
      </c>
      <c r="B1535" s="99"/>
      <c r="C1535" s="328"/>
      <c r="D1535" s="329"/>
      <c r="E1535" s="329"/>
      <c r="F1535" s="329"/>
      <c r="G1535" s="329"/>
      <c r="H1535" s="306"/>
      <c r="I1535" s="306"/>
      <c r="J1535" s="306"/>
      <c r="K1535" s="327">
        <f t="shared" si="310"/>
        <v>4039.0499999999997</v>
      </c>
      <c r="L1535" s="327"/>
      <c r="M1535" s="327"/>
      <c r="N1535" s="542"/>
      <c r="O1535" s="326">
        <f>O1534</f>
        <v>1</v>
      </c>
      <c r="P1535" s="327"/>
      <c r="Q1535" s="327">
        <f>Q1534</f>
        <v>0.5</v>
      </c>
      <c r="R1535" s="327"/>
      <c r="S1535" s="327">
        <f>S1534</f>
        <v>0.4</v>
      </c>
      <c r="T1535" s="327"/>
      <c r="U1535" s="618">
        <f>U1534</f>
        <v>0.83899999999999997</v>
      </c>
      <c r="V1535" s="619"/>
      <c r="W1535" s="620"/>
      <c r="X1535" s="609">
        <f>IF(E1534="","",ROUND(K1535*O1535*U1535,1))</f>
        <v>3388.8</v>
      </c>
      <c r="Y1535" s="610"/>
      <c r="Z1535" s="610"/>
      <c r="AA1535" s="610"/>
      <c r="AB1535" s="609">
        <f>IF(E1534="","",ROUND(K1535*Q1535*U1535,1))</f>
        <v>1694.4</v>
      </c>
      <c r="AC1535" s="610"/>
      <c r="AD1535" s="610"/>
      <c r="AE1535" s="610"/>
      <c r="AF1535" s="609">
        <f>IF(E1534="","",ROUND(K1535*S1535*U1535,1))</f>
        <v>1355.5</v>
      </c>
      <c r="AG1535" s="610"/>
      <c r="AH1535" s="610"/>
      <c r="AI1535" s="611"/>
      <c r="AJ1535" s="84"/>
      <c r="BX1535" s="106"/>
    </row>
    <row r="1536" spans="1:76" s="40" customFormat="1" ht="15.75" customHeight="1" x14ac:dyDescent="0.15">
      <c r="A1536" s="83" t="str">
        <f>IF(H1536="","×","")</f>
        <v/>
      </c>
      <c r="B1536" s="99"/>
      <c r="C1536" s="328">
        <f>IF(D1354="","",D1354)</f>
        <v>12</v>
      </c>
      <c r="D1536" s="329"/>
      <c r="E1536" s="329" t="str">
        <f>IF(G1354="","",G1354)</f>
        <v>粘性土</v>
      </c>
      <c r="F1536" s="329"/>
      <c r="G1536" s="329"/>
      <c r="H1536" s="306">
        <f>IF(J1354="","",J1354)</f>
        <v>2.2699999809265137</v>
      </c>
      <c r="I1536" s="306"/>
      <c r="J1536" s="306"/>
      <c r="K1536" s="327">
        <f t="shared" si="310"/>
        <v>1159.6500000000001</v>
      </c>
      <c r="L1536" s="327"/>
      <c r="M1536" s="327"/>
      <c r="N1536" s="542"/>
      <c r="O1536" s="326">
        <f>IF(E1536="","",IF(E1536="粘性土",1,CHOOSE(AJ$1267,X$1261,X$1262,X$1263)))</f>
        <v>1</v>
      </c>
      <c r="P1536" s="327"/>
      <c r="Q1536" s="327">
        <f>IF(E1536="","",IF(E1536="粘性土",1,CHOOSE(AJ$1267,AB$1261,AB$1262,AB$1263)))</f>
        <v>1</v>
      </c>
      <c r="R1536" s="327"/>
      <c r="S1536" s="327">
        <f>IF(E1536="","",IF(E1536="粘性土",1,CHOOSE(AJ$1267,AF$1261,AF$1262,AF$1263)))</f>
        <v>1</v>
      </c>
      <c r="T1536" s="327"/>
      <c r="U1536" s="618">
        <f>IF(E1536="","",IF(E1536="粘性土",1,AJ$1283))</f>
        <v>1</v>
      </c>
      <c r="V1536" s="619"/>
      <c r="W1536" s="620"/>
      <c r="X1536" s="609">
        <f>IF(E1536="","",ROUND(K1536*O1536*U1536,1))</f>
        <v>1159.7</v>
      </c>
      <c r="Y1536" s="610"/>
      <c r="Z1536" s="610"/>
      <c r="AA1536" s="610"/>
      <c r="AB1536" s="609">
        <f>IF(E1536="","",ROUND(K1536*Q1536*U1536,1))</f>
        <v>1159.7</v>
      </c>
      <c r="AC1536" s="610"/>
      <c r="AD1536" s="610"/>
      <c r="AE1536" s="610"/>
      <c r="AF1536" s="609">
        <f>IF(E1536="","",ROUND(K1536*S1536*U1536,1))</f>
        <v>1159.7</v>
      </c>
      <c r="AG1536" s="610"/>
      <c r="AH1536" s="610"/>
      <c r="AI1536" s="611"/>
      <c r="AJ1536" s="84"/>
      <c r="BX1536" s="106"/>
    </row>
    <row r="1537" spans="1:76" s="40" customFormat="1" ht="15.75" customHeight="1" x14ac:dyDescent="0.15">
      <c r="A1537" s="83" t="str">
        <f>A1536</f>
        <v/>
      </c>
      <c r="B1537" s="99"/>
      <c r="C1537" s="328"/>
      <c r="D1537" s="329"/>
      <c r="E1537" s="329"/>
      <c r="F1537" s="329"/>
      <c r="G1537" s="329"/>
      <c r="H1537" s="306"/>
      <c r="I1537" s="306"/>
      <c r="J1537" s="306"/>
      <c r="K1537" s="327">
        <f t="shared" si="310"/>
        <v>1159.6500000000001</v>
      </c>
      <c r="L1537" s="327"/>
      <c r="M1537" s="327"/>
      <c r="N1537" s="542"/>
      <c r="O1537" s="326">
        <f>O1536</f>
        <v>1</v>
      </c>
      <c r="P1537" s="327"/>
      <c r="Q1537" s="327">
        <f>Q1536</f>
        <v>1</v>
      </c>
      <c r="R1537" s="327"/>
      <c r="S1537" s="327">
        <f>S1536</f>
        <v>1</v>
      </c>
      <c r="T1537" s="327"/>
      <c r="U1537" s="618">
        <f>U1536</f>
        <v>1</v>
      </c>
      <c r="V1537" s="619"/>
      <c r="W1537" s="620"/>
      <c r="X1537" s="609">
        <f>IF(E1536="","",ROUND(K1537*O1537*U1537,1))</f>
        <v>1159.7</v>
      </c>
      <c r="Y1537" s="610"/>
      <c r="Z1537" s="610"/>
      <c r="AA1537" s="610"/>
      <c r="AB1537" s="609">
        <f>IF(E1536="","",ROUND(K1537*Q1537*U1537,1))</f>
        <v>1159.7</v>
      </c>
      <c r="AC1537" s="610"/>
      <c r="AD1537" s="610"/>
      <c r="AE1537" s="610"/>
      <c r="AF1537" s="609">
        <f>IF(E1536="","",ROUND(K1537*S1537*U1537,1))</f>
        <v>1159.7</v>
      </c>
      <c r="AG1537" s="610"/>
      <c r="AH1537" s="610"/>
      <c r="AI1537" s="611"/>
      <c r="AJ1537" s="84"/>
      <c r="BX1537" s="106"/>
    </row>
    <row r="1538" spans="1:76" s="40" customFormat="1" ht="15.75" customHeight="1" x14ac:dyDescent="0.15">
      <c r="A1538" s="83" t="str">
        <f>IF(H1538="","×","")</f>
        <v>×</v>
      </c>
      <c r="B1538" s="99"/>
      <c r="C1538" s="328" t="str">
        <f>IF(D1356="","",D1356)</f>
        <v/>
      </c>
      <c r="D1538" s="329"/>
      <c r="E1538" s="329" t="str">
        <f>IF(G1356="","",G1356)</f>
        <v/>
      </c>
      <c r="F1538" s="329"/>
      <c r="G1538" s="329"/>
      <c r="H1538" s="306" t="str">
        <f>IF(J1356="","",J1356)</f>
        <v/>
      </c>
      <c r="I1538" s="306"/>
      <c r="J1538" s="306"/>
      <c r="K1538" s="327">
        <f t="shared" si="310"/>
        <v>1302.3000000000002</v>
      </c>
      <c r="L1538" s="327"/>
      <c r="M1538" s="327"/>
      <c r="N1538" s="542"/>
      <c r="O1538" s="326" t="str">
        <f>IF(E1538="","",IF(E1538="粘性土",1,CHOOSE(AJ$1267,X$1261,X$1262,X$1263)))</f>
        <v/>
      </c>
      <c r="P1538" s="327"/>
      <c r="Q1538" s="327" t="str">
        <f>IF(E1538="","",IF(E1538="粘性土",1,CHOOSE(AJ$1267,AB$1261,AB$1262,AB$1263)))</f>
        <v/>
      </c>
      <c r="R1538" s="327"/>
      <c r="S1538" s="327" t="str">
        <f>IF(E1538="","",IF(E1538="粘性土",1,CHOOSE(AJ$1267,AF$1261,AF$1262,AF$1263)))</f>
        <v/>
      </c>
      <c r="T1538" s="327"/>
      <c r="U1538" s="618" t="str">
        <f>IF(E1538="","",IF(E1538="粘性土",1,AJ$1283))</f>
        <v/>
      </c>
      <c r="V1538" s="619"/>
      <c r="W1538" s="620"/>
      <c r="X1538" s="609" t="str">
        <f>IF(E1538="","",ROUND(K1538*O1538*U1538,1))</f>
        <v/>
      </c>
      <c r="Y1538" s="610"/>
      <c r="Z1538" s="610"/>
      <c r="AA1538" s="610"/>
      <c r="AB1538" s="609" t="str">
        <f>IF(E1538="","",ROUND(K1538*Q1538*U1538,1))</f>
        <v/>
      </c>
      <c r="AC1538" s="610"/>
      <c r="AD1538" s="610"/>
      <c r="AE1538" s="610"/>
      <c r="AF1538" s="609" t="str">
        <f>IF(E1538="","",ROUND(K1538*S1538*U1538,1))</f>
        <v/>
      </c>
      <c r="AG1538" s="610"/>
      <c r="AH1538" s="610"/>
      <c r="AI1538" s="611"/>
      <c r="AJ1538" s="84"/>
      <c r="BX1538" s="106"/>
    </row>
    <row r="1539" spans="1:76" s="40" customFormat="1" ht="15.75" customHeight="1" x14ac:dyDescent="0.15">
      <c r="A1539" s="83" t="str">
        <f>A1538</f>
        <v>×</v>
      </c>
      <c r="B1539" s="99"/>
      <c r="C1539" s="328"/>
      <c r="D1539" s="329"/>
      <c r="E1539" s="329"/>
      <c r="F1539" s="329"/>
      <c r="G1539" s="329"/>
      <c r="H1539" s="306"/>
      <c r="I1539" s="306"/>
      <c r="J1539" s="306"/>
      <c r="K1539" s="327">
        <f t="shared" si="310"/>
        <v>1302.3000000000002</v>
      </c>
      <c r="L1539" s="327"/>
      <c r="M1539" s="327"/>
      <c r="N1539" s="542"/>
      <c r="O1539" s="326" t="str">
        <f>O1538</f>
        <v/>
      </c>
      <c r="P1539" s="327"/>
      <c r="Q1539" s="327" t="str">
        <f>Q1538</f>
        <v/>
      </c>
      <c r="R1539" s="327"/>
      <c r="S1539" s="327" t="str">
        <f>S1538</f>
        <v/>
      </c>
      <c r="T1539" s="327"/>
      <c r="U1539" s="618" t="str">
        <f>U1538</f>
        <v/>
      </c>
      <c r="V1539" s="619"/>
      <c r="W1539" s="620"/>
      <c r="X1539" s="609" t="str">
        <f>IF(E1538="","",ROUND(K1539*O1539*U1539,1))</f>
        <v/>
      </c>
      <c r="Y1539" s="610"/>
      <c r="Z1539" s="610"/>
      <c r="AA1539" s="610"/>
      <c r="AB1539" s="609" t="str">
        <f>IF(E1538="","",ROUND(K1539*Q1539*U1539,1))</f>
        <v/>
      </c>
      <c r="AC1539" s="610"/>
      <c r="AD1539" s="610"/>
      <c r="AE1539" s="610"/>
      <c r="AF1539" s="609" t="str">
        <f>IF(E1538="","",ROUND(K1539*S1539*U1539,1))</f>
        <v/>
      </c>
      <c r="AG1539" s="610"/>
      <c r="AH1539" s="610"/>
      <c r="AI1539" s="611"/>
      <c r="AJ1539" s="84"/>
      <c r="BX1539" s="106"/>
    </row>
    <row r="1540" spans="1:76" s="40" customFormat="1" ht="15.75" customHeight="1" x14ac:dyDescent="0.15">
      <c r="A1540" s="83" t="str">
        <f>IF(H1540="","×","")</f>
        <v>×</v>
      </c>
      <c r="B1540" s="99"/>
      <c r="C1540" s="328" t="str">
        <f>IF(D1358="","",D1358)</f>
        <v/>
      </c>
      <c r="D1540" s="329"/>
      <c r="E1540" s="329" t="str">
        <f>IF(G1358="","",G1358)</f>
        <v/>
      </c>
      <c r="F1540" s="329"/>
      <c r="G1540" s="329"/>
      <c r="H1540" s="306" t="str">
        <f>IF(J1358="","",J1358)</f>
        <v/>
      </c>
      <c r="I1540" s="306"/>
      <c r="J1540" s="306"/>
      <c r="K1540" s="327">
        <f t="shared" si="310"/>
        <v>1302.3000000000002</v>
      </c>
      <c r="L1540" s="327"/>
      <c r="M1540" s="327"/>
      <c r="N1540" s="542"/>
      <c r="O1540" s="326" t="str">
        <f>IF(E1540="","",IF(E1540="粘性土",1,CHOOSE(AJ$1267,X$1261,X$1262,X$1263)))</f>
        <v/>
      </c>
      <c r="P1540" s="327"/>
      <c r="Q1540" s="327" t="str">
        <f>IF(E1540="","",IF(E1540="粘性土",1,CHOOSE(AJ$1267,AB$1261,AB$1262,AB$1263)))</f>
        <v/>
      </c>
      <c r="R1540" s="327"/>
      <c r="S1540" s="327" t="str">
        <f>IF(E1540="","",IF(E1540="粘性土",1,CHOOSE(AJ$1267,AF$1261,AF$1262,AF$1263)))</f>
        <v/>
      </c>
      <c r="T1540" s="327"/>
      <c r="U1540" s="618" t="str">
        <f>IF(E1540="","",IF(E1540="粘性土",1,AJ$1283))</f>
        <v/>
      </c>
      <c r="V1540" s="619"/>
      <c r="W1540" s="620"/>
      <c r="X1540" s="609" t="str">
        <f>IF(E1540="","",ROUND(K1540*O1540*U1540,1))</f>
        <v/>
      </c>
      <c r="Y1540" s="610"/>
      <c r="Z1540" s="610"/>
      <c r="AA1540" s="610"/>
      <c r="AB1540" s="609" t="str">
        <f>IF(E1540="","",ROUND(K1540*Q1540*U1540,1))</f>
        <v/>
      </c>
      <c r="AC1540" s="610"/>
      <c r="AD1540" s="610"/>
      <c r="AE1540" s="610"/>
      <c r="AF1540" s="609" t="str">
        <f>IF(E1540="","",ROUND(K1540*S1540*U1540,1))</f>
        <v/>
      </c>
      <c r="AG1540" s="610"/>
      <c r="AH1540" s="610"/>
      <c r="AI1540" s="611"/>
      <c r="AJ1540" s="84"/>
      <c r="BX1540" s="106"/>
    </row>
    <row r="1541" spans="1:76" s="40" customFormat="1" ht="15.75" customHeight="1" x14ac:dyDescent="0.15">
      <c r="A1541" s="83" t="str">
        <f>A1540</f>
        <v>×</v>
      </c>
      <c r="B1541" s="99"/>
      <c r="C1541" s="328"/>
      <c r="D1541" s="329"/>
      <c r="E1541" s="329"/>
      <c r="F1541" s="329"/>
      <c r="G1541" s="329"/>
      <c r="H1541" s="306"/>
      <c r="I1541" s="306"/>
      <c r="J1541" s="306"/>
      <c r="K1541" s="327">
        <f t="shared" si="310"/>
        <v>1302.3000000000002</v>
      </c>
      <c r="L1541" s="327"/>
      <c r="M1541" s="327"/>
      <c r="N1541" s="542"/>
      <c r="O1541" s="326" t="str">
        <f>O1540</f>
        <v/>
      </c>
      <c r="P1541" s="327"/>
      <c r="Q1541" s="327" t="str">
        <f>Q1540</f>
        <v/>
      </c>
      <c r="R1541" s="327"/>
      <c r="S1541" s="327" t="str">
        <f>S1540</f>
        <v/>
      </c>
      <c r="T1541" s="327"/>
      <c r="U1541" s="618" t="str">
        <f>U1540</f>
        <v/>
      </c>
      <c r="V1541" s="619"/>
      <c r="W1541" s="620"/>
      <c r="X1541" s="609" t="str">
        <f>IF(E1540="","",ROUND(K1541*O1541*U1541,1))</f>
        <v/>
      </c>
      <c r="Y1541" s="610"/>
      <c r="Z1541" s="610"/>
      <c r="AA1541" s="610"/>
      <c r="AB1541" s="609" t="str">
        <f>IF(E1540="","",ROUND(K1541*Q1541*U1541,1))</f>
        <v/>
      </c>
      <c r="AC1541" s="610"/>
      <c r="AD1541" s="610"/>
      <c r="AE1541" s="610"/>
      <c r="AF1541" s="609" t="str">
        <f>IF(E1540="","",ROUND(K1541*S1541*U1541,1))</f>
        <v/>
      </c>
      <c r="AG1541" s="610"/>
      <c r="AH1541" s="610"/>
      <c r="AI1541" s="611"/>
      <c r="AJ1541" s="84"/>
      <c r="BX1541" s="106"/>
    </row>
    <row r="1542" spans="1:76" s="40" customFormat="1" ht="15.75" customHeight="1" x14ac:dyDescent="0.15">
      <c r="A1542" s="83" t="str">
        <f>IF(H1542="","×","")</f>
        <v>×</v>
      </c>
      <c r="B1542" s="99"/>
      <c r="C1542" s="328" t="str">
        <f>IF(D1360="","",D1360)</f>
        <v/>
      </c>
      <c r="D1542" s="329"/>
      <c r="E1542" s="329" t="str">
        <f>IF(G1360="","",G1360)</f>
        <v/>
      </c>
      <c r="F1542" s="329"/>
      <c r="G1542" s="329"/>
      <c r="H1542" s="306" t="str">
        <f>IF(J1360="","",J1360)</f>
        <v/>
      </c>
      <c r="I1542" s="306"/>
      <c r="J1542" s="306"/>
      <c r="K1542" s="327">
        <f t="shared" si="310"/>
        <v>1302.3000000000002</v>
      </c>
      <c r="L1542" s="327"/>
      <c r="M1542" s="327"/>
      <c r="N1542" s="542"/>
      <c r="O1542" s="326" t="str">
        <f>IF(E1542="","",IF(E1542="粘性土",1,CHOOSE(AJ$1267,X$1261,X$1262,X$1263)))</f>
        <v/>
      </c>
      <c r="P1542" s="327"/>
      <c r="Q1542" s="327" t="str">
        <f>IF(E1542="","",IF(E1542="粘性土",1,CHOOSE(AJ$1267,AB$1261,AB$1262,AB$1263)))</f>
        <v/>
      </c>
      <c r="R1542" s="327"/>
      <c r="S1542" s="327" t="str">
        <f>IF(E1542="","",IF(E1542="粘性土",1,CHOOSE(AJ$1267,AF$1261,AF$1262,AF$1263)))</f>
        <v/>
      </c>
      <c r="T1542" s="327"/>
      <c r="U1542" s="618" t="str">
        <f>IF(E1542="","",IF(E1542="粘性土",1,AJ$1283))</f>
        <v/>
      </c>
      <c r="V1542" s="619"/>
      <c r="W1542" s="620"/>
      <c r="X1542" s="609" t="str">
        <f>IF(E1542="","",ROUND(K1542*O1542*U1542,1))</f>
        <v/>
      </c>
      <c r="Y1542" s="610"/>
      <c r="Z1542" s="610"/>
      <c r="AA1542" s="610"/>
      <c r="AB1542" s="609" t="str">
        <f>IF(E1542="","",ROUND(K1542*Q1542*U1542,1))</f>
        <v/>
      </c>
      <c r="AC1542" s="610"/>
      <c r="AD1542" s="610"/>
      <c r="AE1542" s="610"/>
      <c r="AF1542" s="609" t="str">
        <f>IF(E1542="","",ROUND(K1542*S1542*U1542,1))</f>
        <v/>
      </c>
      <c r="AG1542" s="610"/>
      <c r="AH1542" s="610"/>
      <c r="AI1542" s="611"/>
      <c r="AJ1542" s="84"/>
      <c r="BX1542" s="106"/>
    </row>
    <row r="1543" spans="1:76" s="40" customFormat="1" ht="15.75" customHeight="1" x14ac:dyDescent="0.15">
      <c r="A1543" s="83" t="str">
        <f>A1542</f>
        <v>×</v>
      </c>
      <c r="B1543" s="99"/>
      <c r="C1543" s="328"/>
      <c r="D1543" s="329"/>
      <c r="E1543" s="329"/>
      <c r="F1543" s="329"/>
      <c r="G1543" s="329"/>
      <c r="H1543" s="306"/>
      <c r="I1543" s="306"/>
      <c r="J1543" s="306"/>
      <c r="K1543" s="327">
        <f t="shared" si="310"/>
        <v>1302.3000000000002</v>
      </c>
      <c r="L1543" s="327"/>
      <c r="M1543" s="327"/>
      <c r="N1543" s="542"/>
      <c r="O1543" s="326" t="str">
        <f>O1542</f>
        <v/>
      </c>
      <c r="P1543" s="327"/>
      <c r="Q1543" s="327" t="str">
        <f>Q1542</f>
        <v/>
      </c>
      <c r="R1543" s="327"/>
      <c r="S1543" s="327" t="str">
        <f>S1542</f>
        <v/>
      </c>
      <c r="T1543" s="327"/>
      <c r="U1543" s="618" t="str">
        <f>U1542</f>
        <v/>
      </c>
      <c r="V1543" s="619"/>
      <c r="W1543" s="620"/>
      <c r="X1543" s="609" t="str">
        <f>IF(E1542="","",ROUND(K1543*O1543*U1543,1))</f>
        <v/>
      </c>
      <c r="Y1543" s="610"/>
      <c r="Z1543" s="610"/>
      <c r="AA1543" s="610"/>
      <c r="AB1543" s="609" t="str">
        <f>IF(E1542="","",ROUND(K1543*Q1543*U1543,1))</f>
        <v/>
      </c>
      <c r="AC1543" s="610"/>
      <c r="AD1543" s="610"/>
      <c r="AE1543" s="610"/>
      <c r="AF1543" s="609" t="str">
        <f>IF(E1542="","",ROUND(K1543*S1543*U1543,1))</f>
        <v/>
      </c>
      <c r="AG1543" s="610"/>
      <c r="AH1543" s="610"/>
      <c r="AI1543" s="611"/>
      <c r="AJ1543" s="84"/>
      <c r="BX1543" s="106"/>
    </row>
    <row r="1544" spans="1:76" s="40" customFormat="1" ht="15.75" customHeight="1" x14ac:dyDescent="0.15">
      <c r="A1544" s="83" t="str">
        <f>IF(H1544="","×","")</f>
        <v>×</v>
      </c>
      <c r="B1544" s="99"/>
      <c r="C1544" s="328" t="str">
        <f>IF(D1362="","",D1362)</f>
        <v/>
      </c>
      <c r="D1544" s="329"/>
      <c r="E1544" s="329" t="str">
        <f>IF(G1362="","",G1362)</f>
        <v/>
      </c>
      <c r="F1544" s="329"/>
      <c r="G1544" s="329"/>
      <c r="H1544" s="306" t="str">
        <f>IF(J1362="","",J1362)</f>
        <v/>
      </c>
      <c r="I1544" s="306"/>
      <c r="J1544" s="306"/>
      <c r="K1544" s="327">
        <f t="shared" si="310"/>
        <v>1302.3000000000002</v>
      </c>
      <c r="L1544" s="327"/>
      <c r="M1544" s="327"/>
      <c r="N1544" s="542"/>
      <c r="O1544" s="326" t="str">
        <f>IF(E1544="","",IF(E1544="粘性土",1,CHOOSE(AJ$1267,X$1261,X$1262,X$1263)))</f>
        <v/>
      </c>
      <c r="P1544" s="327"/>
      <c r="Q1544" s="327" t="str">
        <f>IF(E1544="","",IF(E1544="粘性土",1,CHOOSE(AJ$1267,AB$1261,AB$1262,AB$1263)))</f>
        <v/>
      </c>
      <c r="R1544" s="327"/>
      <c r="S1544" s="327" t="str">
        <f>IF(E1544="","",IF(E1544="粘性土",1,CHOOSE(AJ$1267,AF$1261,AF$1262,AF$1263)))</f>
        <v/>
      </c>
      <c r="T1544" s="327"/>
      <c r="U1544" s="618" t="str">
        <f>IF(E1544="","",IF(E1544="粘性土",1,AJ$1283))</f>
        <v/>
      </c>
      <c r="V1544" s="619"/>
      <c r="W1544" s="620"/>
      <c r="X1544" s="609" t="str">
        <f>IF(E1544="","",ROUND(K1544*O1544*U1544,1))</f>
        <v/>
      </c>
      <c r="Y1544" s="610"/>
      <c r="Z1544" s="610"/>
      <c r="AA1544" s="610"/>
      <c r="AB1544" s="609" t="str">
        <f>IF(E1544="","",ROUND(K1544*Q1544*U1544,1))</f>
        <v/>
      </c>
      <c r="AC1544" s="610"/>
      <c r="AD1544" s="610"/>
      <c r="AE1544" s="610"/>
      <c r="AF1544" s="609" t="str">
        <f>IF(E1544="","",ROUND(K1544*S1544*U1544,1))</f>
        <v/>
      </c>
      <c r="AG1544" s="610"/>
      <c r="AH1544" s="610"/>
      <c r="AI1544" s="611"/>
      <c r="AJ1544" s="84"/>
      <c r="BX1544" s="106"/>
    </row>
    <row r="1545" spans="1:76" s="40" customFormat="1" ht="15.75" customHeight="1" x14ac:dyDescent="0.15">
      <c r="A1545" s="83" t="str">
        <f>A1544</f>
        <v>×</v>
      </c>
      <c r="B1545" s="99"/>
      <c r="C1545" s="332"/>
      <c r="D1545" s="333"/>
      <c r="E1545" s="333"/>
      <c r="F1545" s="333"/>
      <c r="G1545" s="333"/>
      <c r="H1545" s="319"/>
      <c r="I1545" s="319"/>
      <c r="J1545" s="319"/>
      <c r="K1545" s="395">
        <f t="shared" si="310"/>
        <v>1302.3000000000002</v>
      </c>
      <c r="L1545" s="395"/>
      <c r="M1545" s="395"/>
      <c r="N1545" s="608"/>
      <c r="O1545" s="555" t="str">
        <f>O1544</f>
        <v/>
      </c>
      <c r="P1545" s="395"/>
      <c r="Q1545" s="395" t="str">
        <f>Q1544</f>
        <v/>
      </c>
      <c r="R1545" s="395"/>
      <c r="S1545" s="395" t="str">
        <f>S1544</f>
        <v/>
      </c>
      <c r="T1545" s="395"/>
      <c r="U1545" s="632" t="str">
        <f>U1544</f>
        <v/>
      </c>
      <c r="V1545" s="633"/>
      <c r="W1545" s="634"/>
      <c r="X1545" s="621" t="str">
        <f>IF(E1544="","",ROUND(K1545*O1545*U1545,1))</f>
        <v/>
      </c>
      <c r="Y1545" s="622"/>
      <c r="Z1545" s="622"/>
      <c r="AA1545" s="622"/>
      <c r="AB1545" s="621" t="str">
        <f>IF(E1544="","",ROUND(K1545*Q1545*U1545,1))</f>
        <v/>
      </c>
      <c r="AC1545" s="622"/>
      <c r="AD1545" s="622"/>
      <c r="AE1545" s="622"/>
      <c r="AF1545" s="621" t="str">
        <f>IF(E1544="","",ROUND(K1545*S1545*U1545,1))</f>
        <v/>
      </c>
      <c r="AG1545" s="622"/>
      <c r="AH1545" s="622"/>
      <c r="AI1545" s="623"/>
      <c r="AJ1545" s="84"/>
      <c r="BX1545" s="106"/>
    </row>
    <row r="1546" spans="1:76" s="40" customFormat="1" ht="15.75" customHeight="1" x14ac:dyDescent="0.15">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498">
        <f>杭先端径</f>
        <v>1.5</v>
      </c>
      <c r="AE1546" s="498"/>
      <c r="AF1546" s="498"/>
      <c r="AG1546" s="62" t="s">
        <v>416</v>
      </c>
      <c r="AH1546" s="35" t="s">
        <v>149</v>
      </c>
      <c r="AI1546" s="66"/>
      <c r="BX1546" s="106"/>
    </row>
    <row r="1547" spans="1:76" s="40" customFormat="1" ht="15.75" customHeight="1" x14ac:dyDescent="0.15">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x14ac:dyDescent="0.15">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x14ac:dyDescent="0.15">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x14ac:dyDescent="0.15">
      <c r="B1550" s="106"/>
      <c r="C1550" s="602" t="s">
        <v>8</v>
      </c>
      <c r="D1550" s="603"/>
      <c r="E1550" s="603" t="s">
        <v>332</v>
      </c>
      <c r="F1550" s="603"/>
      <c r="G1550" s="603"/>
      <c r="H1550" s="604" t="s">
        <v>181</v>
      </c>
      <c r="I1550" s="604"/>
      <c r="J1550" s="604"/>
      <c r="K1550" s="603" t="s">
        <v>488</v>
      </c>
      <c r="L1550" s="603"/>
      <c r="M1550" s="603"/>
      <c r="N1550" s="606"/>
      <c r="O1550" s="529" t="s">
        <v>274</v>
      </c>
      <c r="P1550" s="302"/>
      <c r="Q1550" s="302"/>
      <c r="R1550" s="302"/>
      <c r="S1550" s="302"/>
      <c r="T1550" s="302"/>
      <c r="U1550" s="302" t="s">
        <v>482</v>
      </c>
      <c r="V1550" s="302"/>
      <c r="W1550" s="398"/>
      <c r="X1550" s="363" t="s">
        <v>528</v>
      </c>
      <c r="Y1550" s="302"/>
      <c r="Z1550" s="302"/>
      <c r="AA1550" s="302"/>
      <c r="AB1550" s="302"/>
      <c r="AC1550" s="302"/>
      <c r="AD1550" s="302"/>
      <c r="AE1550" s="302"/>
      <c r="AF1550" s="302"/>
      <c r="AG1550" s="302"/>
      <c r="AH1550" s="302"/>
      <c r="AI1550" s="440"/>
      <c r="AJ1550" s="53"/>
      <c r="BX1550" s="106"/>
    </row>
    <row r="1551" spans="1:76" s="40" customFormat="1" ht="15.75" customHeight="1" x14ac:dyDescent="0.15">
      <c r="B1551" s="106"/>
      <c r="C1551" s="532"/>
      <c r="D1551" s="533"/>
      <c r="E1551" s="533"/>
      <c r="F1551" s="533"/>
      <c r="G1551" s="533"/>
      <c r="H1551" s="605"/>
      <c r="I1551" s="605"/>
      <c r="J1551" s="605"/>
      <c r="K1551" s="533"/>
      <c r="L1551" s="533"/>
      <c r="M1551" s="533"/>
      <c r="N1551" s="538"/>
      <c r="O1551" s="612" t="s">
        <v>471</v>
      </c>
      <c r="P1551" s="319"/>
      <c r="Q1551" s="319" t="s">
        <v>472</v>
      </c>
      <c r="R1551" s="319"/>
      <c r="S1551" s="319" t="s">
        <v>473</v>
      </c>
      <c r="T1551" s="319"/>
      <c r="U1551" s="333"/>
      <c r="V1551" s="333"/>
      <c r="W1551" s="402"/>
      <c r="X1551" s="616" t="s">
        <v>471</v>
      </c>
      <c r="Y1551" s="319"/>
      <c r="Z1551" s="319"/>
      <c r="AA1551" s="319"/>
      <c r="AB1551" s="319" t="s">
        <v>472</v>
      </c>
      <c r="AC1551" s="319"/>
      <c r="AD1551" s="319"/>
      <c r="AE1551" s="319"/>
      <c r="AF1551" s="319" t="s">
        <v>473</v>
      </c>
      <c r="AG1551" s="319"/>
      <c r="AH1551" s="319"/>
      <c r="AI1551" s="593"/>
      <c r="AJ1551" s="55"/>
      <c r="BX1551" s="106"/>
    </row>
    <row r="1552" spans="1:76" s="40" customFormat="1" ht="15.75" customHeight="1" x14ac:dyDescent="0.15">
      <c r="A1552" s="83" t="str">
        <f>IF(H1552="","×","")</f>
        <v/>
      </c>
      <c r="B1552" s="99"/>
      <c r="C1552" s="363">
        <f>IF(D1334="","",D1334)</f>
        <v>2</v>
      </c>
      <c r="D1552" s="302"/>
      <c r="E1552" s="302" t="str">
        <f>IF(G1334="","",G1334)</f>
        <v>砂質土</v>
      </c>
      <c r="F1552" s="302"/>
      <c r="G1552" s="302"/>
      <c r="H1552" s="301">
        <f>IF(J1334="","",J1334)</f>
        <v>0.33000001311302185</v>
      </c>
      <c r="I1552" s="301"/>
      <c r="J1552" s="301"/>
      <c r="K1552" s="397">
        <f t="shared" ref="K1552:K1581" si="311">AF1334*AD$1582</f>
        <v>452.09999999999997</v>
      </c>
      <c r="L1552" s="397"/>
      <c r="M1552" s="397"/>
      <c r="N1552" s="607"/>
      <c r="O1552" s="441">
        <f>IF(E1552="","",IF(E1552="粘性土",1,CHOOSE(AK$1267,X$1264,X$1265)))</f>
        <v>1</v>
      </c>
      <c r="P1552" s="397"/>
      <c r="Q1552" s="397">
        <f>IF(E1552="","",IF(E1552="粘性土",1,CHOOSE(AK$1267,AB$1264,AB$1265)))</f>
        <v>0.8</v>
      </c>
      <c r="R1552" s="397"/>
      <c r="S1552" s="397">
        <f>IF(E1552="","",IF(E1552="粘性土",1,CHOOSE(AK$1267,AF$1264,AF$1265)))</f>
        <v>0.7</v>
      </c>
      <c r="T1552" s="397"/>
      <c r="U1552" s="629">
        <f>IF(E1552="","",IF(E1552="粘性土",1,AJ$1283))</f>
        <v>0.83899999999999997</v>
      </c>
      <c r="V1552" s="630"/>
      <c r="W1552" s="631"/>
      <c r="X1552" s="614">
        <f>IF(E1552="","",ROUND(K1552*O1552*U1552,1))</f>
        <v>379.3</v>
      </c>
      <c r="Y1552" s="615"/>
      <c r="Z1552" s="615"/>
      <c r="AA1552" s="615"/>
      <c r="AB1552" s="614">
        <f>IF(E1552="","",ROUND(K1552*Q1552*U1552,1))</f>
        <v>303.39999999999998</v>
      </c>
      <c r="AC1552" s="615"/>
      <c r="AD1552" s="615"/>
      <c r="AE1552" s="615"/>
      <c r="AF1552" s="614">
        <f>IF(E1552="","",ROUND(K1552*S1552*U1552,1))</f>
        <v>265.5</v>
      </c>
      <c r="AG1552" s="615"/>
      <c r="AH1552" s="615"/>
      <c r="AI1552" s="617"/>
      <c r="AJ1552" s="84"/>
      <c r="BX1552" s="106"/>
    </row>
    <row r="1553" spans="1:76" s="40" customFormat="1" ht="15.75" customHeight="1" x14ac:dyDescent="0.15">
      <c r="A1553" s="83" t="str">
        <f>A1552</f>
        <v/>
      </c>
      <c r="B1553" s="99"/>
      <c r="C1553" s="328"/>
      <c r="D1553" s="329"/>
      <c r="E1553" s="329"/>
      <c r="F1553" s="329"/>
      <c r="G1553" s="329"/>
      <c r="H1553" s="306"/>
      <c r="I1553" s="306"/>
      <c r="J1553" s="306"/>
      <c r="K1553" s="327">
        <f t="shared" si="311"/>
        <v>490.65000000000003</v>
      </c>
      <c r="L1553" s="327"/>
      <c r="M1553" s="327"/>
      <c r="N1553" s="542"/>
      <c r="O1553" s="326">
        <f>O1552</f>
        <v>1</v>
      </c>
      <c r="P1553" s="327"/>
      <c r="Q1553" s="327">
        <f>Q1552</f>
        <v>0.8</v>
      </c>
      <c r="R1553" s="327"/>
      <c r="S1553" s="327">
        <f>S1552</f>
        <v>0.7</v>
      </c>
      <c r="T1553" s="327"/>
      <c r="U1553" s="618">
        <f>U1552</f>
        <v>0.83899999999999997</v>
      </c>
      <c r="V1553" s="619"/>
      <c r="W1553" s="620"/>
      <c r="X1553" s="609">
        <f>IF(E1552="","",ROUND(K1553*O1553*U1553,1))</f>
        <v>411.7</v>
      </c>
      <c r="Y1553" s="610"/>
      <c r="Z1553" s="610"/>
      <c r="AA1553" s="610"/>
      <c r="AB1553" s="609">
        <f>IF(E1552="","",ROUND(K1553*Q1553*U1553,1))</f>
        <v>329.3</v>
      </c>
      <c r="AC1553" s="610"/>
      <c r="AD1553" s="610"/>
      <c r="AE1553" s="610"/>
      <c r="AF1553" s="609">
        <f>IF(E1552="","",ROUND(K1553*S1553*U1553,1))</f>
        <v>288.2</v>
      </c>
      <c r="AG1553" s="610"/>
      <c r="AH1553" s="610"/>
      <c r="AI1553" s="611"/>
      <c r="AJ1553" s="84"/>
      <c r="BX1553" s="106"/>
    </row>
    <row r="1554" spans="1:76" s="40" customFormat="1" ht="15.75" customHeight="1" x14ac:dyDescent="0.15">
      <c r="A1554" s="83" t="str">
        <f>IF(H1554="","×","")</f>
        <v/>
      </c>
      <c r="B1554" s="99"/>
      <c r="C1554" s="328">
        <f>IF(D1336="","",D1336)</f>
        <v>3</v>
      </c>
      <c r="D1554" s="329"/>
      <c r="E1554" s="329" t="str">
        <f>IF(G1336="","",G1336)</f>
        <v>粘性土</v>
      </c>
      <c r="F1554" s="329"/>
      <c r="G1554" s="329"/>
      <c r="H1554" s="306">
        <f>IF(J1336="","",J1336)</f>
        <v>1.5</v>
      </c>
      <c r="I1554" s="306"/>
      <c r="J1554" s="306"/>
      <c r="K1554" s="327">
        <f t="shared" si="311"/>
        <v>194.39999999999998</v>
      </c>
      <c r="L1554" s="327"/>
      <c r="M1554" s="327"/>
      <c r="N1554" s="542"/>
      <c r="O1554" s="326">
        <f>IF(E1554="","",IF(E1554="粘性土",1,CHOOSE(AK$1267,X$1264,X$1265)))</f>
        <v>1</v>
      </c>
      <c r="P1554" s="327"/>
      <c r="Q1554" s="327">
        <f>IF(E1554="","",IF(E1554="粘性土",1,CHOOSE(AK$1267,AB$1264,AB$1265)))</f>
        <v>1</v>
      </c>
      <c r="R1554" s="327"/>
      <c r="S1554" s="327">
        <f>IF(E1554="","",IF(E1554="粘性土",1,CHOOSE(AK$1267,AF$1264,AF$1265)))</f>
        <v>1</v>
      </c>
      <c r="T1554" s="327"/>
      <c r="U1554" s="618">
        <f>IF(E1554="","",IF(E1554="粘性土",1,AJ$1283))</f>
        <v>1</v>
      </c>
      <c r="V1554" s="619"/>
      <c r="W1554" s="620"/>
      <c r="X1554" s="609">
        <f>IF(E1554="","",ROUND(K1554*O1554*U1554,1))</f>
        <v>194.4</v>
      </c>
      <c r="Y1554" s="610"/>
      <c r="Z1554" s="610"/>
      <c r="AA1554" s="610"/>
      <c r="AB1554" s="609">
        <f>IF(E1554="","",ROUND(K1554*Q1554*U1554,1))</f>
        <v>194.4</v>
      </c>
      <c r="AC1554" s="610"/>
      <c r="AD1554" s="610"/>
      <c r="AE1554" s="610"/>
      <c r="AF1554" s="609">
        <f>IF(E1554="","",ROUND(K1554*S1554*U1554,1))</f>
        <v>194.4</v>
      </c>
      <c r="AG1554" s="610"/>
      <c r="AH1554" s="610"/>
      <c r="AI1554" s="611"/>
      <c r="AJ1554" s="84"/>
      <c r="BX1554" s="106"/>
    </row>
    <row r="1555" spans="1:76" s="40" customFormat="1" ht="15.75" customHeight="1" x14ac:dyDescent="0.15">
      <c r="A1555" s="83" t="str">
        <f>A1554</f>
        <v/>
      </c>
      <c r="B1555" s="99"/>
      <c r="C1555" s="328"/>
      <c r="D1555" s="329"/>
      <c r="E1555" s="329"/>
      <c r="F1555" s="329"/>
      <c r="G1555" s="329"/>
      <c r="H1555" s="306"/>
      <c r="I1555" s="306"/>
      <c r="J1555" s="306"/>
      <c r="K1555" s="327">
        <f t="shared" si="311"/>
        <v>194.39999999999998</v>
      </c>
      <c r="L1555" s="327"/>
      <c r="M1555" s="327"/>
      <c r="N1555" s="542"/>
      <c r="O1555" s="326">
        <f>O1554</f>
        <v>1</v>
      </c>
      <c r="P1555" s="327"/>
      <c r="Q1555" s="327">
        <f>Q1554</f>
        <v>1</v>
      </c>
      <c r="R1555" s="327"/>
      <c r="S1555" s="327">
        <f>S1554</f>
        <v>1</v>
      </c>
      <c r="T1555" s="327"/>
      <c r="U1555" s="618">
        <f>U1554</f>
        <v>1</v>
      </c>
      <c r="V1555" s="619"/>
      <c r="W1555" s="620"/>
      <c r="X1555" s="609">
        <f>IF(E1554="","",ROUND(K1555*O1555*U1555,1))</f>
        <v>194.4</v>
      </c>
      <c r="Y1555" s="610"/>
      <c r="Z1555" s="610"/>
      <c r="AA1555" s="610"/>
      <c r="AB1555" s="609">
        <f>IF(E1554="","",ROUND(K1555*Q1555*U1555,1))</f>
        <v>194.4</v>
      </c>
      <c r="AC1555" s="610"/>
      <c r="AD1555" s="610"/>
      <c r="AE1555" s="610"/>
      <c r="AF1555" s="609">
        <f>IF(E1554="","",ROUND(K1555*S1555*U1555,1))</f>
        <v>194.4</v>
      </c>
      <c r="AG1555" s="610"/>
      <c r="AH1555" s="610"/>
      <c r="AI1555" s="611"/>
      <c r="AJ1555" s="84"/>
      <c r="BX1555" s="106"/>
    </row>
    <row r="1556" spans="1:76" s="40" customFormat="1" ht="15.75" customHeight="1" x14ac:dyDescent="0.15">
      <c r="A1556" s="83" t="str">
        <f>IF(H1556="","×","")</f>
        <v/>
      </c>
      <c r="B1556" s="99"/>
      <c r="C1556" s="328">
        <f>IF(D1338="","",D1338)</f>
        <v>4</v>
      </c>
      <c r="D1556" s="329"/>
      <c r="E1556" s="329" t="str">
        <f>IF(G1338="","",G1338)</f>
        <v>粘性土</v>
      </c>
      <c r="F1556" s="329"/>
      <c r="G1556" s="329"/>
      <c r="H1556" s="306">
        <f>IF(J1338="","",J1338)</f>
        <v>6.5500001907348633</v>
      </c>
      <c r="I1556" s="306"/>
      <c r="J1556" s="306"/>
      <c r="K1556" s="327">
        <f t="shared" si="311"/>
        <v>437.40000000000003</v>
      </c>
      <c r="L1556" s="327"/>
      <c r="M1556" s="327"/>
      <c r="N1556" s="542"/>
      <c r="O1556" s="326">
        <f>IF(E1556="","",IF(E1556="粘性土",1,CHOOSE(AK$1267,X$1264,X$1265)))</f>
        <v>1</v>
      </c>
      <c r="P1556" s="327"/>
      <c r="Q1556" s="327">
        <f>IF(E1556="","",IF(E1556="粘性土",1,CHOOSE(AK$1267,AB$1264,AB$1265)))</f>
        <v>1</v>
      </c>
      <c r="R1556" s="327"/>
      <c r="S1556" s="327">
        <f>IF(E1556="","",IF(E1556="粘性土",1,CHOOSE(AK$1267,AF$1264,AF$1265)))</f>
        <v>1</v>
      </c>
      <c r="T1556" s="327"/>
      <c r="U1556" s="618">
        <f>IF(E1556="","",IF(E1556="粘性土",1,AJ$1283))</f>
        <v>1</v>
      </c>
      <c r="V1556" s="619"/>
      <c r="W1556" s="620"/>
      <c r="X1556" s="609">
        <f>IF(E1556="","",ROUND(K1556*O1556*U1556,1))</f>
        <v>437.4</v>
      </c>
      <c r="Y1556" s="610"/>
      <c r="Z1556" s="610"/>
      <c r="AA1556" s="610"/>
      <c r="AB1556" s="609">
        <f>IF(E1556="","",ROUND(K1556*Q1556*U1556,1))</f>
        <v>437.4</v>
      </c>
      <c r="AC1556" s="610"/>
      <c r="AD1556" s="610"/>
      <c r="AE1556" s="610"/>
      <c r="AF1556" s="609">
        <f>IF(E1556="","",ROUND(K1556*S1556*U1556,1))</f>
        <v>437.4</v>
      </c>
      <c r="AG1556" s="610"/>
      <c r="AH1556" s="610"/>
      <c r="AI1556" s="611"/>
      <c r="AJ1556" s="84"/>
      <c r="BX1556" s="106"/>
    </row>
    <row r="1557" spans="1:76" s="40" customFormat="1" ht="15.75" customHeight="1" x14ac:dyDescent="0.15">
      <c r="A1557" s="83" t="str">
        <f>A1556</f>
        <v/>
      </c>
      <c r="B1557" s="99"/>
      <c r="C1557" s="328"/>
      <c r="D1557" s="329"/>
      <c r="E1557" s="329"/>
      <c r="F1557" s="329"/>
      <c r="G1557" s="329"/>
      <c r="H1557" s="306"/>
      <c r="I1557" s="306"/>
      <c r="J1557" s="306"/>
      <c r="K1557" s="327">
        <f t="shared" si="311"/>
        <v>437.40000000000003</v>
      </c>
      <c r="L1557" s="327"/>
      <c r="M1557" s="327"/>
      <c r="N1557" s="542"/>
      <c r="O1557" s="326">
        <f t="shared" ref="O1557" si="312">O1556</f>
        <v>1</v>
      </c>
      <c r="P1557" s="327"/>
      <c r="Q1557" s="327">
        <f t="shared" ref="Q1557" si="313">Q1556</f>
        <v>1</v>
      </c>
      <c r="R1557" s="327"/>
      <c r="S1557" s="327">
        <f t="shared" ref="S1557" si="314">S1556</f>
        <v>1</v>
      </c>
      <c r="T1557" s="327"/>
      <c r="U1557" s="618">
        <f>U1556</f>
        <v>1</v>
      </c>
      <c r="V1557" s="619"/>
      <c r="W1557" s="620"/>
      <c r="X1557" s="609">
        <f>IF(E1556="","",ROUND(K1557*O1557*U1557,1))</f>
        <v>437.4</v>
      </c>
      <c r="Y1557" s="610"/>
      <c r="Z1557" s="610"/>
      <c r="AA1557" s="610"/>
      <c r="AB1557" s="609">
        <f>IF(E1556="","",ROUND(K1557*Q1557*U1557,1))</f>
        <v>437.4</v>
      </c>
      <c r="AC1557" s="610"/>
      <c r="AD1557" s="610"/>
      <c r="AE1557" s="610"/>
      <c r="AF1557" s="609">
        <f>IF(E1556="","",ROUND(K1557*S1557*U1557,1))</f>
        <v>437.4</v>
      </c>
      <c r="AG1557" s="610"/>
      <c r="AH1557" s="610"/>
      <c r="AI1557" s="611"/>
      <c r="AJ1557" s="84"/>
      <c r="BX1557" s="106"/>
    </row>
    <row r="1558" spans="1:76" s="40" customFormat="1" ht="15.75" customHeight="1" x14ac:dyDescent="0.15">
      <c r="A1558" s="83" t="str">
        <f>IF(H1558="","×","")</f>
        <v/>
      </c>
      <c r="B1558" s="99"/>
      <c r="C1558" s="328">
        <f>IF(D1340="","",D1340)</f>
        <v>5</v>
      </c>
      <c r="D1558" s="329"/>
      <c r="E1558" s="329" t="str">
        <f>IF(G1340="","",G1340)</f>
        <v>粘性土</v>
      </c>
      <c r="F1558" s="329"/>
      <c r="G1558" s="329"/>
      <c r="H1558" s="306">
        <f>IF(J1340="","",J1340)</f>
        <v>3.4500000476837158</v>
      </c>
      <c r="I1558" s="306"/>
      <c r="J1558" s="306"/>
      <c r="K1558" s="327">
        <f t="shared" si="311"/>
        <v>716.84999999999991</v>
      </c>
      <c r="L1558" s="327"/>
      <c r="M1558" s="327"/>
      <c r="N1558" s="542"/>
      <c r="O1558" s="326">
        <f>IF(E1558="","",IF(E1558="粘性土",1,CHOOSE(AK$1267,X$1264,X$1265)))</f>
        <v>1</v>
      </c>
      <c r="P1558" s="327"/>
      <c r="Q1558" s="327">
        <f>IF(E1558="","",IF(E1558="粘性土",1,CHOOSE(AK$1267,AB$1264,AB$1265)))</f>
        <v>1</v>
      </c>
      <c r="R1558" s="327"/>
      <c r="S1558" s="327">
        <f>IF(E1558="","",IF(E1558="粘性土",1,CHOOSE(AK$1267,AF$1264,AF$1265)))</f>
        <v>1</v>
      </c>
      <c r="T1558" s="327"/>
      <c r="U1558" s="618">
        <f>IF(E1558="","",IF(E1558="粘性土",1,AJ$1283))</f>
        <v>1</v>
      </c>
      <c r="V1558" s="619"/>
      <c r="W1558" s="620"/>
      <c r="X1558" s="609">
        <f>IF(E1558="","",ROUND(K1558*O1558*U1558,1))</f>
        <v>716.9</v>
      </c>
      <c r="Y1558" s="610"/>
      <c r="Z1558" s="610"/>
      <c r="AA1558" s="610"/>
      <c r="AB1558" s="609">
        <f>IF(E1558="","",ROUND(K1558*Q1558*U1558,1))</f>
        <v>716.9</v>
      </c>
      <c r="AC1558" s="610"/>
      <c r="AD1558" s="610"/>
      <c r="AE1558" s="610"/>
      <c r="AF1558" s="609">
        <f>IF(E1558="","",ROUND(K1558*S1558*U1558,1))</f>
        <v>716.9</v>
      </c>
      <c r="AG1558" s="610"/>
      <c r="AH1558" s="610"/>
      <c r="AI1558" s="611"/>
      <c r="AJ1558" s="84"/>
      <c r="BX1558" s="106"/>
    </row>
    <row r="1559" spans="1:76" s="40" customFormat="1" ht="15.75" customHeight="1" x14ac:dyDescent="0.15">
      <c r="A1559" s="83" t="str">
        <f>A1558</f>
        <v/>
      </c>
      <c r="B1559" s="99"/>
      <c r="C1559" s="328"/>
      <c r="D1559" s="329"/>
      <c r="E1559" s="329"/>
      <c r="F1559" s="329"/>
      <c r="G1559" s="329"/>
      <c r="H1559" s="306"/>
      <c r="I1559" s="306"/>
      <c r="J1559" s="306"/>
      <c r="K1559" s="327">
        <f t="shared" si="311"/>
        <v>716.84999999999991</v>
      </c>
      <c r="L1559" s="327"/>
      <c r="M1559" s="327"/>
      <c r="N1559" s="542"/>
      <c r="O1559" s="326">
        <f t="shared" ref="O1559" si="315">O1558</f>
        <v>1</v>
      </c>
      <c r="P1559" s="327"/>
      <c r="Q1559" s="327">
        <f t="shared" ref="Q1559" si="316">Q1558</f>
        <v>1</v>
      </c>
      <c r="R1559" s="327"/>
      <c r="S1559" s="327">
        <f t="shared" ref="S1559" si="317">S1558</f>
        <v>1</v>
      </c>
      <c r="T1559" s="327"/>
      <c r="U1559" s="618">
        <f>U1558</f>
        <v>1</v>
      </c>
      <c r="V1559" s="619"/>
      <c r="W1559" s="620"/>
      <c r="X1559" s="609">
        <f>IF(E1558="","",ROUND(K1559*O1559*U1559,1))</f>
        <v>716.9</v>
      </c>
      <c r="Y1559" s="610"/>
      <c r="Z1559" s="610"/>
      <c r="AA1559" s="610"/>
      <c r="AB1559" s="609">
        <f>IF(E1558="","",ROUND(K1559*Q1559*U1559,1))</f>
        <v>716.9</v>
      </c>
      <c r="AC1559" s="610"/>
      <c r="AD1559" s="610"/>
      <c r="AE1559" s="610"/>
      <c r="AF1559" s="609">
        <f>IF(E1558="","",ROUND(K1559*S1559*U1559,1))</f>
        <v>716.9</v>
      </c>
      <c r="AG1559" s="610"/>
      <c r="AH1559" s="610"/>
      <c r="AI1559" s="611"/>
      <c r="AJ1559" s="84"/>
      <c r="BX1559" s="106"/>
    </row>
    <row r="1560" spans="1:76" s="40" customFormat="1" ht="15.75" customHeight="1" x14ac:dyDescent="0.15">
      <c r="A1560" s="83" t="str">
        <f>IF(H1560="","×","")</f>
        <v/>
      </c>
      <c r="B1560" s="99"/>
      <c r="C1560" s="328">
        <f>IF(D1342="","",D1342)</f>
        <v>6</v>
      </c>
      <c r="D1560" s="329"/>
      <c r="E1560" s="329" t="str">
        <f>IF(G1342="","",G1342)</f>
        <v>粘性土</v>
      </c>
      <c r="F1560" s="329"/>
      <c r="G1560" s="329"/>
      <c r="H1560" s="306">
        <f>IF(J1342="","",J1342)</f>
        <v>2.3499999046325684</v>
      </c>
      <c r="I1560" s="306"/>
      <c r="J1560" s="306"/>
      <c r="K1560" s="327">
        <f t="shared" si="311"/>
        <v>1165.0500000000002</v>
      </c>
      <c r="L1560" s="327"/>
      <c r="M1560" s="327"/>
      <c r="N1560" s="542"/>
      <c r="O1560" s="326">
        <f>IF(E1560="","",IF(E1560="粘性土",1,CHOOSE(AK$1267,X$1264,X$1265)))</f>
        <v>1</v>
      </c>
      <c r="P1560" s="327"/>
      <c r="Q1560" s="327">
        <f>IF(E1560="","",IF(E1560="粘性土",1,CHOOSE(AK$1267,AB$1264,AB$1265)))</f>
        <v>1</v>
      </c>
      <c r="R1560" s="327"/>
      <c r="S1560" s="327">
        <f>IF(E1560="","",IF(E1560="粘性土",1,CHOOSE(AK$1267,AF$1264,AF$1265)))</f>
        <v>1</v>
      </c>
      <c r="T1560" s="327"/>
      <c r="U1560" s="618">
        <f>IF(E1560="","",IF(E1560="粘性土",1,AJ$1283))</f>
        <v>1</v>
      </c>
      <c r="V1560" s="619"/>
      <c r="W1560" s="620"/>
      <c r="X1560" s="609">
        <f>IF(E1560="","",ROUND(K1560*O1560*U1560,1))</f>
        <v>1165.0999999999999</v>
      </c>
      <c r="Y1560" s="610"/>
      <c r="Z1560" s="610"/>
      <c r="AA1560" s="610"/>
      <c r="AB1560" s="609">
        <f>IF(E1560="","",ROUND(K1560*Q1560*U1560,1))</f>
        <v>1165.0999999999999</v>
      </c>
      <c r="AC1560" s="610"/>
      <c r="AD1560" s="610"/>
      <c r="AE1560" s="610"/>
      <c r="AF1560" s="609">
        <f>IF(E1560="","",ROUND(K1560*S1560*U1560,1))</f>
        <v>1165.0999999999999</v>
      </c>
      <c r="AG1560" s="610"/>
      <c r="AH1560" s="610"/>
      <c r="AI1560" s="611"/>
      <c r="AJ1560" s="84"/>
      <c r="BX1560" s="106"/>
    </row>
    <row r="1561" spans="1:76" s="40" customFormat="1" ht="15.75" customHeight="1" x14ac:dyDescent="0.15">
      <c r="A1561" s="83" t="str">
        <f>A1560</f>
        <v/>
      </c>
      <c r="B1561" s="99"/>
      <c r="C1561" s="328"/>
      <c r="D1561" s="329"/>
      <c r="E1561" s="329"/>
      <c r="F1561" s="329"/>
      <c r="G1561" s="329"/>
      <c r="H1561" s="306"/>
      <c r="I1561" s="306"/>
      <c r="J1561" s="306"/>
      <c r="K1561" s="327">
        <f t="shared" si="311"/>
        <v>1165.0500000000002</v>
      </c>
      <c r="L1561" s="327"/>
      <c r="M1561" s="327"/>
      <c r="N1561" s="542"/>
      <c r="O1561" s="326">
        <f t="shared" ref="O1561" si="318">O1560</f>
        <v>1</v>
      </c>
      <c r="P1561" s="327"/>
      <c r="Q1561" s="327">
        <f t="shared" ref="Q1561" si="319">Q1560</f>
        <v>1</v>
      </c>
      <c r="R1561" s="327"/>
      <c r="S1561" s="327">
        <f t="shared" ref="S1561" si="320">S1560</f>
        <v>1</v>
      </c>
      <c r="T1561" s="327"/>
      <c r="U1561" s="618">
        <f>U1560</f>
        <v>1</v>
      </c>
      <c r="V1561" s="619"/>
      <c r="W1561" s="620"/>
      <c r="X1561" s="609">
        <f>IF(E1560="","",ROUND(K1561*O1561*U1561,1))</f>
        <v>1165.0999999999999</v>
      </c>
      <c r="Y1561" s="610"/>
      <c r="Z1561" s="610"/>
      <c r="AA1561" s="610"/>
      <c r="AB1561" s="609">
        <f>IF(E1560="","",ROUND(K1561*Q1561*U1561,1))</f>
        <v>1165.0999999999999</v>
      </c>
      <c r="AC1561" s="610"/>
      <c r="AD1561" s="610"/>
      <c r="AE1561" s="610"/>
      <c r="AF1561" s="609">
        <f>IF(E1560="","",ROUND(K1561*S1561*U1561,1))</f>
        <v>1165.0999999999999</v>
      </c>
      <c r="AG1561" s="610"/>
      <c r="AH1561" s="610"/>
      <c r="AI1561" s="611"/>
      <c r="AJ1561" s="84"/>
      <c r="BX1561" s="106"/>
    </row>
    <row r="1562" spans="1:76" s="40" customFormat="1" ht="15.75" customHeight="1" x14ac:dyDescent="0.15">
      <c r="A1562" s="83" t="str">
        <f>IF(H1562="","×","")</f>
        <v/>
      </c>
      <c r="B1562" s="99"/>
      <c r="C1562" s="328">
        <f>IF(D1344="","",D1344)</f>
        <v>7</v>
      </c>
      <c r="D1562" s="329"/>
      <c r="E1562" s="329" t="str">
        <f>IF(G1344="","",G1344)</f>
        <v>砂質土</v>
      </c>
      <c r="F1562" s="329"/>
      <c r="G1562" s="329"/>
      <c r="H1562" s="306">
        <f>IF(J1344="","",J1344)</f>
        <v>8.6000003814697266</v>
      </c>
      <c r="I1562" s="306"/>
      <c r="J1562" s="306"/>
      <c r="K1562" s="327">
        <f t="shared" si="311"/>
        <v>1924.9499999999998</v>
      </c>
      <c r="L1562" s="327"/>
      <c r="M1562" s="327"/>
      <c r="N1562" s="542"/>
      <c r="O1562" s="326">
        <f>IF(E1562="","",IF(E1562="粘性土",1,CHOOSE(AK$1267,X$1264,X$1265)))</f>
        <v>1</v>
      </c>
      <c r="P1562" s="327"/>
      <c r="Q1562" s="327">
        <f>IF(E1562="","",IF(E1562="粘性土",1,CHOOSE(AK$1267,AB$1264,AB$1265)))</f>
        <v>0.8</v>
      </c>
      <c r="R1562" s="327"/>
      <c r="S1562" s="327">
        <f>IF(E1562="","",IF(E1562="粘性土",1,CHOOSE(AK$1267,AF$1264,AF$1265)))</f>
        <v>0.7</v>
      </c>
      <c r="T1562" s="327"/>
      <c r="U1562" s="618">
        <f>IF(E1562="","",IF(E1562="粘性土",1,AJ$1283))</f>
        <v>0.83899999999999997</v>
      </c>
      <c r="V1562" s="619"/>
      <c r="W1562" s="620"/>
      <c r="X1562" s="609">
        <f>IF(E1562="","",ROUND(K1562*O1562*U1562,1))</f>
        <v>1615</v>
      </c>
      <c r="Y1562" s="610"/>
      <c r="Z1562" s="610"/>
      <c r="AA1562" s="610"/>
      <c r="AB1562" s="609">
        <f>IF(E1562="","",ROUND(K1562*Q1562*U1562,1))</f>
        <v>1292</v>
      </c>
      <c r="AC1562" s="610"/>
      <c r="AD1562" s="610"/>
      <c r="AE1562" s="610"/>
      <c r="AF1562" s="609">
        <f>IF(E1562="","",ROUND(K1562*S1562*U1562,1))</f>
        <v>1130.5</v>
      </c>
      <c r="AG1562" s="610"/>
      <c r="AH1562" s="610"/>
      <c r="AI1562" s="611"/>
      <c r="AJ1562" s="84"/>
      <c r="BX1562" s="106"/>
    </row>
    <row r="1563" spans="1:76" s="40" customFormat="1" ht="15.75" customHeight="1" x14ac:dyDescent="0.15">
      <c r="A1563" s="83" t="str">
        <f>A1562</f>
        <v/>
      </c>
      <c r="B1563" s="99"/>
      <c r="C1563" s="328"/>
      <c r="D1563" s="329"/>
      <c r="E1563" s="329"/>
      <c r="F1563" s="329"/>
      <c r="G1563" s="329"/>
      <c r="H1563" s="306"/>
      <c r="I1563" s="306"/>
      <c r="J1563" s="306"/>
      <c r="K1563" s="327">
        <f t="shared" si="311"/>
        <v>3156.8999999999996</v>
      </c>
      <c r="L1563" s="327"/>
      <c r="M1563" s="327"/>
      <c r="N1563" s="542"/>
      <c r="O1563" s="326">
        <f>O1562</f>
        <v>1</v>
      </c>
      <c r="P1563" s="327"/>
      <c r="Q1563" s="327">
        <f>Q1562</f>
        <v>0.8</v>
      </c>
      <c r="R1563" s="327"/>
      <c r="S1563" s="327">
        <f>S1562</f>
        <v>0.7</v>
      </c>
      <c r="T1563" s="327"/>
      <c r="U1563" s="618">
        <f>U1562</f>
        <v>0.83899999999999997</v>
      </c>
      <c r="V1563" s="619"/>
      <c r="W1563" s="620"/>
      <c r="X1563" s="609">
        <f>IF(E1562="","",ROUND(K1563*O1563*U1563,1))</f>
        <v>2648.6</v>
      </c>
      <c r="Y1563" s="610"/>
      <c r="Z1563" s="610"/>
      <c r="AA1563" s="610"/>
      <c r="AB1563" s="609">
        <f>IF(E1562="","",ROUND(K1563*Q1563*U1563,1))</f>
        <v>2118.9</v>
      </c>
      <c r="AC1563" s="610"/>
      <c r="AD1563" s="610"/>
      <c r="AE1563" s="610"/>
      <c r="AF1563" s="609">
        <f>IF(E1562="","",ROUND(K1563*S1563*U1563,1))</f>
        <v>1854</v>
      </c>
      <c r="AG1563" s="610"/>
      <c r="AH1563" s="610"/>
      <c r="AI1563" s="611"/>
      <c r="AJ1563" s="84"/>
      <c r="BX1563" s="106"/>
    </row>
    <row r="1564" spans="1:76" s="40" customFormat="1" ht="15.75" customHeight="1" x14ac:dyDescent="0.15">
      <c r="A1564" s="83" t="str">
        <f>IF(H1564="","×","")</f>
        <v/>
      </c>
      <c r="B1564" s="99"/>
      <c r="C1564" s="328">
        <f>IF(D1346="","",D1346)</f>
        <v>8</v>
      </c>
      <c r="D1564" s="329"/>
      <c r="E1564" s="329" t="str">
        <f>IF(G1346="","",G1346)</f>
        <v>粘性土</v>
      </c>
      <c r="F1564" s="329"/>
      <c r="G1564" s="329"/>
      <c r="H1564" s="306">
        <f>IF(J1346="","",J1346)</f>
        <v>2.2000000476837158</v>
      </c>
      <c r="I1564" s="306"/>
      <c r="J1564" s="306"/>
      <c r="K1564" s="327">
        <f t="shared" si="311"/>
        <v>1143.4499999999998</v>
      </c>
      <c r="L1564" s="327"/>
      <c r="M1564" s="327"/>
      <c r="N1564" s="542"/>
      <c r="O1564" s="326">
        <f>IF(E1564="","",IF(E1564="粘性土",1,CHOOSE(AK$1267,X$1264,X$1265)))</f>
        <v>1</v>
      </c>
      <c r="P1564" s="327"/>
      <c r="Q1564" s="327">
        <f>IF(E1564="","",IF(E1564="粘性土",1,CHOOSE(AK$1267,AB$1264,AB$1265)))</f>
        <v>1</v>
      </c>
      <c r="R1564" s="327"/>
      <c r="S1564" s="327">
        <f>IF(E1564="","",IF(E1564="粘性土",1,CHOOSE(AK$1267,AF$1264,AF$1265)))</f>
        <v>1</v>
      </c>
      <c r="T1564" s="327"/>
      <c r="U1564" s="618">
        <f>IF(E1564="","",IF(E1564="粘性土",1,AJ$1283))</f>
        <v>1</v>
      </c>
      <c r="V1564" s="619"/>
      <c r="W1564" s="620"/>
      <c r="X1564" s="609">
        <f>IF(E1564="","",ROUND(K1564*O1564*U1564,1))</f>
        <v>1143.5</v>
      </c>
      <c r="Y1564" s="610"/>
      <c r="Z1564" s="610"/>
      <c r="AA1564" s="610"/>
      <c r="AB1564" s="609">
        <f>IF(E1564="","",ROUND(K1564*Q1564*U1564,1))</f>
        <v>1143.5</v>
      </c>
      <c r="AC1564" s="610"/>
      <c r="AD1564" s="610"/>
      <c r="AE1564" s="610"/>
      <c r="AF1564" s="609">
        <f>IF(E1564="","",ROUND(K1564*S1564*U1564,1))</f>
        <v>1143.5</v>
      </c>
      <c r="AG1564" s="610"/>
      <c r="AH1564" s="610"/>
      <c r="AI1564" s="611"/>
      <c r="AJ1564" s="84"/>
      <c r="BX1564" s="106"/>
    </row>
    <row r="1565" spans="1:76" s="40" customFormat="1" ht="15.75" customHeight="1" x14ac:dyDescent="0.15">
      <c r="A1565" s="83" t="str">
        <f>A1564</f>
        <v/>
      </c>
      <c r="B1565" s="99"/>
      <c r="C1565" s="328"/>
      <c r="D1565" s="329"/>
      <c r="E1565" s="329"/>
      <c r="F1565" s="329"/>
      <c r="G1565" s="329"/>
      <c r="H1565" s="306"/>
      <c r="I1565" s="306"/>
      <c r="J1565" s="306"/>
      <c r="K1565" s="327">
        <f t="shared" si="311"/>
        <v>1143.4499999999998</v>
      </c>
      <c r="L1565" s="327"/>
      <c r="M1565" s="327"/>
      <c r="N1565" s="542"/>
      <c r="O1565" s="326">
        <f>O1564</f>
        <v>1</v>
      </c>
      <c r="P1565" s="327"/>
      <c r="Q1565" s="327">
        <f>Q1564</f>
        <v>1</v>
      </c>
      <c r="R1565" s="327"/>
      <c r="S1565" s="327">
        <f>S1564</f>
        <v>1</v>
      </c>
      <c r="T1565" s="327"/>
      <c r="U1565" s="618">
        <f>U1564</f>
        <v>1</v>
      </c>
      <c r="V1565" s="619"/>
      <c r="W1565" s="620"/>
      <c r="X1565" s="609">
        <f>IF(E1564="","",ROUND(K1565*O1565*U1565,1))</f>
        <v>1143.5</v>
      </c>
      <c r="Y1565" s="610"/>
      <c r="Z1565" s="610"/>
      <c r="AA1565" s="610"/>
      <c r="AB1565" s="609">
        <f>IF(E1564="","",ROUND(K1565*Q1565*U1565,1))</f>
        <v>1143.5</v>
      </c>
      <c r="AC1565" s="610"/>
      <c r="AD1565" s="610"/>
      <c r="AE1565" s="610"/>
      <c r="AF1565" s="609">
        <f>IF(E1564="","",ROUND(K1565*S1565*U1565,1))</f>
        <v>1143.5</v>
      </c>
      <c r="AG1565" s="610"/>
      <c r="AH1565" s="610"/>
      <c r="AI1565" s="611"/>
      <c r="AJ1565" s="84"/>
      <c r="BX1565" s="106"/>
    </row>
    <row r="1566" spans="1:76" s="40" customFormat="1" ht="15.75" customHeight="1" x14ac:dyDescent="0.15">
      <c r="A1566" s="83" t="str">
        <f>IF(H1566="","×","")</f>
        <v/>
      </c>
      <c r="B1566" s="99"/>
      <c r="C1566" s="328">
        <f>IF(D1348="","",D1348)</f>
        <v>9</v>
      </c>
      <c r="D1566" s="329"/>
      <c r="E1566" s="329" t="str">
        <f>IF(G1348="","",G1348)</f>
        <v>砂質土</v>
      </c>
      <c r="F1566" s="329"/>
      <c r="G1566" s="329"/>
      <c r="H1566" s="306">
        <f>IF(J1348="","",J1348)</f>
        <v>1.5</v>
      </c>
      <c r="I1566" s="306"/>
      <c r="J1566" s="306"/>
      <c r="K1566" s="327">
        <f t="shared" si="311"/>
        <v>3004.6499999999996</v>
      </c>
      <c r="L1566" s="327"/>
      <c r="M1566" s="327"/>
      <c r="N1566" s="542"/>
      <c r="O1566" s="326">
        <f>IF(E1566="","",IF(E1566="粘性土",1,CHOOSE(AK$1267,X$1264,X$1265)))</f>
        <v>1</v>
      </c>
      <c r="P1566" s="327"/>
      <c r="Q1566" s="327">
        <f>IF(E1566="","",IF(E1566="粘性土",1,CHOOSE(AK$1267,AB$1264,AB$1265)))</f>
        <v>0.8</v>
      </c>
      <c r="R1566" s="327"/>
      <c r="S1566" s="327">
        <f>IF(E1566="","",IF(E1566="粘性土",1,CHOOSE(AK$1267,AF$1264,AF$1265)))</f>
        <v>0.7</v>
      </c>
      <c r="T1566" s="327"/>
      <c r="U1566" s="618">
        <f>IF(E1566="","",IF(E1566="粘性土",1,AJ$1283))</f>
        <v>0.83899999999999997</v>
      </c>
      <c r="V1566" s="619"/>
      <c r="W1566" s="620"/>
      <c r="X1566" s="609">
        <f>IF(E1566="","",ROUND(K1566*O1566*U1566,1))</f>
        <v>2520.9</v>
      </c>
      <c r="Y1566" s="610"/>
      <c r="Z1566" s="610"/>
      <c r="AA1566" s="610"/>
      <c r="AB1566" s="609">
        <f>IF(E1566="","",ROUND(K1566*Q1566*U1566,1))</f>
        <v>2016.7</v>
      </c>
      <c r="AC1566" s="610"/>
      <c r="AD1566" s="610"/>
      <c r="AE1566" s="610"/>
      <c r="AF1566" s="609">
        <f>IF(E1566="","",ROUND(K1566*S1566*U1566,1))</f>
        <v>1764.6</v>
      </c>
      <c r="AG1566" s="610"/>
      <c r="AH1566" s="610"/>
      <c r="AI1566" s="611"/>
      <c r="AJ1566" s="84"/>
      <c r="BX1566" s="106"/>
    </row>
    <row r="1567" spans="1:76" s="40" customFormat="1" ht="15.75" customHeight="1" x14ac:dyDescent="0.15">
      <c r="A1567" s="83" t="str">
        <f>A1566</f>
        <v/>
      </c>
      <c r="B1567" s="99"/>
      <c r="C1567" s="328"/>
      <c r="D1567" s="329"/>
      <c r="E1567" s="329"/>
      <c r="F1567" s="329"/>
      <c r="G1567" s="329"/>
      <c r="H1567" s="306"/>
      <c r="I1567" s="306"/>
      <c r="J1567" s="306"/>
      <c r="K1567" s="327">
        <f t="shared" si="311"/>
        <v>3194.5499999999997</v>
      </c>
      <c r="L1567" s="327"/>
      <c r="M1567" s="327"/>
      <c r="N1567" s="542"/>
      <c r="O1567" s="326">
        <f t="shared" ref="O1567" si="321">O1566</f>
        <v>1</v>
      </c>
      <c r="P1567" s="327"/>
      <c r="Q1567" s="327">
        <f t="shared" ref="Q1567" si="322">Q1566</f>
        <v>0.8</v>
      </c>
      <c r="R1567" s="327"/>
      <c r="S1567" s="327">
        <f t="shared" ref="S1567" si="323">S1566</f>
        <v>0.7</v>
      </c>
      <c r="T1567" s="327"/>
      <c r="U1567" s="618">
        <f>U1566</f>
        <v>0.83899999999999997</v>
      </c>
      <c r="V1567" s="619"/>
      <c r="W1567" s="620"/>
      <c r="X1567" s="609">
        <f>IF(E1566="","",ROUND(K1567*O1567*U1567,1))</f>
        <v>2680.2</v>
      </c>
      <c r="Y1567" s="610"/>
      <c r="Z1567" s="610"/>
      <c r="AA1567" s="610"/>
      <c r="AB1567" s="609">
        <f>IF(E1566="","",ROUND(K1567*Q1567*U1567,1))</f>
        <v>2144.1999999999998</v>
      </c>
      <c r="AC1567" s="610"/>
      <c r="AD1567" s="610"/>
      <c r="AE1567" s="610"/>
      <c r="AF1567" s="609">
        <f>IF(E1566="","",ROUND(K1567*S1567*U1567,1))</f>
        <v>1876.2</v>
      </c>
      <c r="AG1567" s="610"/>
      <c r="AH1567" s="610"/>
      <c r="AI1567" s="611"/>
      <c r="AJ1567" s="84"/>
      <c r="BX1567" s="106"/>
    </row>
    <row r="1568" spans="1:76" s="40" customFormat="1" ht="15.75" customHeight="1" x14ac:dyDescent="0.15">
      <c r="A1568" s="83" t="str">
        <f>IF(H1568="","×","")</f>
        <v/>
      </c>
      <c r="B1568" s="99"/>
      <c r="C1568" s="328">
        <f>IF(D1350="","",D1350)</f>
        <v>10</v>
      </c>
      <c r="D1568" s="329"/>
      <c r="E1568" s="329" t="str">
        <f>IF(G1350="","",G1350)</f>
        <v>粘性土</v>
      </c>
      <c r="F1568" s="329"/>
      <c r="G1568" s="329"/>
      <c r="H1568" s="306">
        <f>IF(J1350="","",J1350)</f>
        <v>3.8499999046325684</v>
      </c>
      <c r="I1568" s="306"/>
      <c r="J1568" s="306"/>
      <c r="K1568" s="327">
        <f t="shared" si="311"/>
        <v>1159.6500000000001</v>
      </c>
      <c r="L1568" s="327"/>
      <c r="M1568" s="327"/>
      <c r="N1568" s="542"/>
      <c r="O1568" s="326">
        <f>IF(E1568="","",IF(E1568="粘性土",1,CHOOSE(AK$1267,X$1264,X$1265)))</f>
        <v>1</v>
      </c>
      <c r="P1568" s="327"/>
      <c r="Q1568" s="327">
        <f>IF(E1568="","",IF(E1568="粘性土",1,CHOOSE(AK$1267,AB$1264,AB$1265)))</f>
        <v>1</v>
      </c>
      <c r="R1568" s="327"/>
      <c r="S1568" s="327">
        <f>IF(E1568="","",IF(E1568="粘性土",1,CHOOSE(AK$1267,AF$1264,AF$1265)))</f>
        <v>1</v>
      </c>
      <c r="T1568" s="327"/>
      <c r="U1568" s="618">
        <f>IF(E1568="","",IF(E1568="粘性土",1,AJ$1283))</f>
        <v>1</v>
      </c>
      <c r="V1568" s="619"/>
      <c r="W1568" s="620"/>
      <c r="X1568" s="609">
        <f>IF(E1568="","",ROUND(K1568*O1568*U1568,1))</f>
        <v>1159.7</v>
      </c>
      <c r="Y1568" s="610"/>
      <c r="Z1568" s="610"/>
      <c r="AA1568" s="610"/>
      <c r="AB1568" s="609">
        <f>IF(E1568="","",ROUND(K1568*Q1568*U1568,1))</f>
        <v>1159.7</v>
      </c>
      <c r="AC1568" s="610"/>
      <c r="AD1568" s="610"/>
      <c r="AE1568" s="610"/>
      <c r="AF1568" s="609">
        <f>IF(E1568="","",ROUND(K1568*S1568*U1568,1))</f>
        <v>1159.7</v>
      </c>
      <c r="AG1568" s="610"/>
      <c r="AH1568" s="610"/>
      <c r="AI1568" s="611"/>
      <c r="AJ1568" s="84"/>
      <c r="BX1568" s="106"/>
    </row>
    <row r="1569" spans="1:76" s="40" customFormat="1" ht="15.75" customHeight="1" x14ac:dyDescent="0.15">
      <c r="A1569" s="83" t="str">
        <f>A1568</f>
        <v/>
      </c>
      <c r="B1569" s="99"/>
      <c r="C1569" s="328"/>
      <c r="D1569" s="329"/>
      <c r="E1569" s="329"/>
      <c r="F1569" s="329"/>
      <c r="G1569" s="329"/>
      <c r="H1569" s="306"/>
      <c r="I1569" s="306"/>
      <c r="J1569" s="306"/>
      <c r="K1569" s="327">
        <f t="shared" si="311"/>
        <v>1159.6500000000001</v>
      </c>
      <c r="L1569" s="327"/>
      <c r="M1569" s="327"/>
      <c r="N1569" s="542"/>
      <c r="O1569" s="326">
        <f t="shared" ref="O1569" si="324">O1568</f>
        <v>1</v>
      </c>
      <c r="P1569" s="327"/>
      <c r="Q1569" s="327">
        <f t="shared" ref="Q1569" si="325">Q1568</f>
        <v>1</v>
      </c>
      <c r="R1569" s="327"/>
      <c r="S1569" s="327">
        <f t="shared" ref="S1569" si="326">S1568</f>
        <v>1</v>
      </c>
      <c r="T1569" s="327"/>
      <c r="U1569" s="618">
        <f>U1568</f>
        <v>1</v>
      </c>
      <c r="V1569" s="619"/>
      <c r="W1569" s="620"/>
      <c r="X1569" s="609">
        <f>IF(E1568="","",ROUND(K1569*O1569*U1569,1))</f>
        <v>1159.7</v>
      </c>
      <c r="Y1569" s="610"/>
      <c r="Z1569" s="610"/>
      <c r="AA1569" s="610"/>
      <c r="AB1569" s="609">
        <f>IF(E1568="","",ROUND(K1569*Q1569*U1569,1))</f>
        <v>1159.7</v>
      </c>
      <c r="AC1569" s="610"/>
      <c r="AD1569" s="610"/>
      <c r="AE1569" s="610"/>
      <c r="AF1569" s="609">
        <f>IF(E1568="","",ROUND(K1569*S1569*U1569,1))</f>
        <v>1159.7</v>
      </c>
      <c r="AG1569" s="610"/>
      <c r="AH1569" s="610"/>
      <c r="AI1569" s="611"/>
      <c r="AJ1569" s="84"/>
      <c r="BX1569" s="106"/>
    </row>
    <row r="1570" spans="1:76" s="40" customFormat="1" ht="15.75" customHeight="1" x14ac:dyDescent="0.15">
      <c r="A1570" s="83" t="str">
        <f>IF(H1570="","×","")</f>
        <v/>
      </c>
      <c r="B1570" s="99"/>
      <c r="C1570" s="328">
        <f>IF(D1352="","",D1352)</f>
        <v>11</v>
      </c>
      <c r="D1570" s="329"/>
      <c r="E1570" s="329" t="str">
        <f>IF(G1352="","",G1352)</f>
        <v>砂質土</v>
      </c>
      <c r="F1570" s="329"/>
      <c r="G1570" s="329"/>
      <c r="H1570" s="306">
        <f>IF(J1352="","",J1352)</f>
        <v>2.4000000953674316</v>
      </c>
      <c r="I1570" s="306"/>
      <c r="J1570" s="306"/>
      <c r="K1570" s="327">
        <f t="shared" si="311"/>
        <v>3722.7000000000003</v>
      </c>
      <c r="L1570" s="327"/>
      <c r="M1570" s="327"/>
      <c r="N1570" s="542"/>
      <c r="O1570" s="326">
        <f>IF(E1570="","",IF(E1570="粘性土",1,CHOOSE(AK$1267,X$1264,X$1265)))</f>
        <v>1</v>
      </c>
      <c r="P1570" s="327"/>
      <c r="Q1570" s="327">
        <f>IF(E1570="","",IF(E1570="粘性土",1,CHOOSE(AK$1267,AB$1264,AB$1265)))</f>
        <v>0.8</v>
      </c>
      <c r="R1570" s="327"/>
      <c r="S1570" s="327">
        <f>IF(E1570="","",IF(E1570="粘性土",1,CHOOSE(AK$1267,AF$1264,AF$1265)))</f>
        <v>0.7</v>
      </c>
      <c r="T1570" s="327"/>
      <c r="U1570" s="618">
        <f>IF(E1570="","",IF(E1570="粘性土",1,AJ$1283))</f>
        <v>0.83899999999999997</v>
      </c>
      <c r="V1570" s="619"/>
      <c r="W1570" s="620"/>
      <c r="X1570" s="609">
        <f>IF(E1570="","",ROUND(K1570*O1570*U1570,1))</f>
        <v>3123.3</v>
      </c>
      <c r="Y1570" s="610"/>
      <c r="Z1570" s="610"/>
      <c r="AA1570" s="610"/>
      <c r="AB1570" s="609">
        <f>IF(E1570="","",ROUND(K1570*Q1570*U1570,1))</f>
        <v>2498.6999999999998</v>
      </c>
      <c r="AC1570" s="610"/>
      <c r="AD1570" s="610"/>
      <c r="AE1570" s="610"/>
      <c r="AF1570" s="609">
        <f>IF(E1570="","",ROUND(K1570*S1570*U1570,1))</f>
        <v>2186.3000000000002</v>
      </c>
      <c r="AG1570" s="610"/>
      <c r="AH1570" s="610"/>
      <c r="AI1570" s="611"/>
      <c r="AJ1570" s="84"/>
      <c r="BX1570" s="106"/>
    </row>
    <row r="1571" spans="1:76" s="40" customFormat="1" ht="15.75" customHeight="1" x14ac:dyDescent="0.15">
      <c r="A1571" s="83" t="str">
        <f>A1570</f>
        <v/>
      </c>
      <c r="B1571" s="99"/>
      <c r="C1571" s="328"/>
      <c r="D1571" s="329"/>
      <c r="E1571" s="329"/>
      <c r="F1571" s="329"/>
      <c r="G1571" s="329"/>
      <c r="H1571" s="306"/>
      <c r="I1571" s="306"/>
      <c r="J1571" s="306"/>
      <c r="K1571" s="327">
        <f t="shared" si="311"/>
        <v>4039.0499999999997</v>
      </c>
      <c r="L1571" s="327"/>
      <c r="M1571" s="327"/>
      <c r="N1571" s="542"/>
      <c r="O1571" s="326">
        <f t="shared" ref="O1571" si="327">O1570</f>
        <v>1</v>
      </c>
      <c r="P1571" s="327"/>
      <c r="Q1571" s="327">
        <f t="shared" ref="Q1571" si="328">Q1570</f>
        <v>0.8</v>
      </c>
      <c r="R1571" s="327"/>
      <c r="S1571" s="327">
        <f t="shared" ref="S1571" si="329">S1570</f>
        <v>0.7</v>
      </c>
      <c r="T1571" s="327"/>
      <c r="U1571" s="618">
        <f>U1570</f>
        <v>0.83899999999999997</v>
      </c>
      <c r="V1571" s="619"/>
      <c r="W1571" s="620"/>
      <c r="X1571" s="609">
        <f>IF(E1570="","",ROUND(K1571*O1571*U1571,1))</f>
        <v>3388.8</v>
      </c>
      <c r="Y1571" s="610"/>
      <c r="Z1571" s="610"/>
      <c r="AA1571" s="610"/>
      <c r="AB1571" s="609">
        <f>IF(E1570="","",ROUND(K1571*Q1571*U1571,1))</f>
        <v>2711</v>
      </c>
      <c r="AC1571" s="610"/>
      <c r="AD1571" s="610"/>
      <c r="AE1571" s="610"/>
      <c r="AF1571" s="609">
        <f>IF(E1570="","",ROUND(K1571*S1571*U1571,1))</f>
        <v>2372.1</v>
      </c>
      <c r="AG1571" s="610"/>
      <c r="AH1571" s="610"/>
      <c r="AI1571" s="611"/>
      <c r="AJ1571" s="84"/>
      <c r="BX1571" s="106"/>
    </row>
    <row r="1572" spans="1:76" s="40" customFormat="1" ht="15.75" customHeight="1" x14ac:dyDescent="0.15">
      <c r="A1572" s="83" t="str">
        <f>IF(H1572="","×","")</f>
        <v/>
      </c>
      <c r="B1572" s="99"/>
      <c r="C1572" s="328">
        <f>IF(D1354="","",D1354)</f>
        <v>12</v>
      </c>
      <c r="D1572" s="329"/>
      <c r="E1572" s="329" t="str">
        <f>IF(G1354="","",G1354)</f>
        <v>粘性土</v>
      </c>
      <c r="F1572" s="329"/>
      <c r="G1572" s="329"/>
      <c r="H1572" s="306">
        <f>IF(J1354="","",J1354)</f>
        <v>2.2699999809265137</v>
      </c>
      <c r="I1572" s="306"/>
      <c r="J1572" s="306"/>
      <c r="K1572" s="327">
        <f t="shared" si="311"/>
        <v>1159.6500000000001</v>
      </c>
      <c r="L1572" s="327"/>
      <c r="M1572" s="327"/>
      <c r="N1572" s="542"/>
      <c r="O1572" s="326">
        <f>IF(E1572="","",IF(E1572="粘性土",1,CHOOSE(AK$1267,X$1264,X$1265)))</f>
        <v>1</v>
      </c>
      <c r="P1572" s="327"/>
      <c r="Q1572" s="327">
        <f>IF(E1572="","",IF(E1572="粘性土",1,CHOOSE(AK$1267,AB$1264,AB$1265)))</f>
        <v>1</v>
      </c>
      <c r="R1572" s="327"/>
      <c r="S1572" s="327">
        <f>IF(E1572="","",IF(E1572="粘性土",1,CHOOSE(AK$1267,AF$1264,AF$1265)))</f>
        <v>1</v>
      </c>
      <c r="T1572" s="327"/>
      <c r="U1572" s="618">
        <f>IF(E1572="","",IF(E1572="粘性土",1,AJ$1283))</f>
        <v>1</v>
      </c>
      <c r="V1572" s="619"/>
      <c r="W1572" s="620"/>
      <c r="X1572" s="609">
        <f>IF(E1572="","",ROUND(K1572*O1572*U1572,1))</f>
        <v>1159.7</v>
      </c>
      <c r="Y1572" s="610"/>
      <c r="Z1572" s="610"/>
      <c r="AA1572" s="610"/>
      <c r="AB1572" s="609">
        <f>IF(E1572="","",ROUND(K1572*Q1572*U1572,1))</f>
        <v>1159.7</v>
      </c>
      <c r="AC1572" s="610"/>
      <c r="AD1572" s="610"/>
      <c r="AE1572" s="610"/>
      <c r="AF1572" s="609">
        <f>IF(E1572="","",ROUND(K1572*S1572*U1572,1))</f>
        <v>1159.7</v>
      </c>
      <c r="AG1572" s="610"/>
      <c r="AH1572" s="610"/>
      <c r="AI1572" s="611"/>
      <c r="AJ1572" s="84"/>
      <c r="BX1572" s="106"/>
    </row>
    <row r="1573" spans="1:76" s="40" customFormat="1" ht="15.75" customHeight="1" x14ac:dyDescent="0.15">
      <c r="A1573" s="83" t="str">
        <f>A1572</f>
        <v/>
      </c>
      <c r="B1573" s="99"/>
      <c r="C1573" s="328"/>
      <c r="D1573" s="329"/>
      <c r="E1573" s="329"/>
      <c r="F1573" s="329"/>
      <c r="G1573" s="329"/>
      <c r="H1573" s="306"/>
      <c r="I1573" s="306"/>
      <c r="J1573" s="306"/>
      <c r="K1573" s="327">
        <f t="shared" si="311"/>
        <v>1159.6500000000001</v>
      </c>
      <c r="L1573" s="327"/>
      <c r="M1573" s="327"/>
      <c r="N1573" s="542"/>
      <c r="O1573" s="326">
        <f>O1572</f>
        <v>1</v>
      </c>
      <c r="P1573" s="327"/>
      <c r="Q1573" s="327">
        <f>Q1572</f>
        <v>1</v>
      </c>
      <c r="R1573" s="327"/>
      <c r="S1573" s="327">
        <f>S1572</f>
        <v>1</v>
      </c>
      <c r="T1573" s="327"/>
      <c r="U1573" s="618">
        <f>U1572</f>
        <v>1</v>
      </c>
      <c r="V1573" s="619"/>
      <c r="W1573" s="620"/>
      <c r="X1573" s="609">
        <f>IF(E1572="","",ROUND(K1573*O1573*U1573,1))</f>
        <v>1159.7</v>
      </c>
      <c r="Y1573" s="610"/>
      <c r="Z1573" s="610"/>
      <c r="AA1573" s="610"/>
      <c r="AB1573" s="609">
        <f>IF(E1572="","",ROUND(K1573*Q1573*U1573,1))</f>
        <v>1159.7</v>
      </c>
      <c r="AC1573" s="610"/>
      <c r="AD1573" s="610"/>
      <c r="AE1573" s="610"/>
      <c r="AF1573" s="609">
        <f>IF(E1572="","",ROUND(K1573*S1573*U1573,1))</f>
        <v>1159.7</v>
      </c>
      <c r="AG1573" s="610"/>
      <c r="AH1573" s="610"/>
      <c r="AI1573" s="611"/>
      <c r="AJ1573" s="84"/>
      <c r="BX1573" s="106"/>
    </row>
    <row r="1574" spans="1:76" s="40" customFormat="1" ht="15.75" customHeight="1" x14ac:dyDescent="0.15">
      <c r="A1574" s="83" t="str">
        <f>IF(H1574="","×","")</f>
        <v>×</v>
      </c>
      <c r="B1574" s="99"/>
      <c r="C1574" s="328" t="str">
        <f>IF(D1356="","",D1356)</f>
        <v/>
      </c>
      <c r="D1574" s="329"/>
      <c r="E1574" s="329" t="str">
        <f>IF(G1356="","",G1356)</f>
        <v/>
      </c>
      <c r="F1574" s="329"/>
      <c r="G1574" s="329"/>
      <c r="H1574" s="306" t="str">
        <f>IF(J1356="","",J1356)</f>
        <v/>
      </c>
      <c r="I1574" s="306"/>
      <c r="J1574" s="306"/>
      <c r="K1574" s="327">
        <f t="shared" si="311"/>
        <v>1302.3000000000002</v>
      </c>
      <c r="L1574" s="327"/>
      <c r="M1574" s="327"/>
      <c r="N1574" s="542"/>
      <c r="O1574" s="326" t="str">
        <f>IF(E1574="","",IF(E1574="粘性土",1,CHOOSE(AK$1267,X$1264,X$1265)))</f>
        <v/>
      </c>
      <c r="P1574" s="327"/>
      <c r="Q1574" s="327" t="str">
        <f>IF(E1574="","",IF(E1574="粘性土",1,CHOOSE(AK$1267,AB$1264,AB$1265)))</f>
        <v/>
      </c>
      <c r="R1574" s="327"/>
      <c r="S1574" s="327" t="str">
        <f>IF(E1574="","",IF(E1574="粘性土",1,CHOOSE(AK$1267,AF$1264,AF$1265)))</f>
        <v/>
      </c>
      <c r="T1574" s="327"/>
      <c r="U1574" s="618" t="str">
        <f>IF(E1574="","",IF(E1574="粘性土",1,AJ$1283))</f>
        <v/>
      </c>
      <c r="V1574" s="619"/>
      <c r="W1574" s="620"/>
      <c r="X1574" s="609" t="str">
        <f>IF(E1574="","",ROUND(K1574*O1574*U1574,1))</f>
        <v/>
      </c>
      <c r="Y1574" s="610"/>
      <c r="Z1574" s="610"/>
      <c r="AA1574" s="610"/>
      <c r="AB1574" s="609" t="str">
        <f>IF(E1574="","",ROUND(K1574*Q1574*U1574,1))</f>
        <v/>
      </c>
      <c r="AC1574" s="610"/>
      <c r="AD1574" s="610"/>
      <c r="AE1574" s="610"/>
      <c r="AF1574" s="609" t="str">
        <f>IF(E1574="","",ROUND(K1574*S1574*U1574,1))</f>
        <v/>
      </c>
      <c r="AG1574" s="610"/>
      <c r="AH1574" s="610"/>
      <c r="AI1574" s="611"/>
      <c r="AJ1574" s="84"/>
      <c r="BX1574" s="106"/>
    </row>
    <row r="1575" spans="1:76" s="40" customFormat="1" ht="15.75" customHeight="1" x14ac:dyDescent="0.15">
      <c r="A1575" s="83" t="str">
        <f>A1574</f>
        <v>×</v>
      </c>
      <c r="B1575" s="99"/>
      <c r="C1575" s="328"/>
      <c r="D1575" s="329"/>
      <c r="E1575" s="329"/>
      <c r="F1575" s="329"/>
      <c r="G1575" s="329"/>
      <c r="H1575" s="306"/>
      <c r="I1575" s="306"/>
      <c r="J1575" s="306"/>
      <c r="K1575" s="327">
        <f t="shared" si="311"/>
        <v>1302.3000000000002</v>
      </c>
      <c r="L1575" s="327"/>
      <c r="M1575" s="327"/>
      <c r="N1575" s="542"/>
      <c r="O1575" s="326" t="str">
        <f>O1574</f>
        <v/>
      </c>
      <c r="P1575" s="327"/>
      <c r="Q1575" s="327" t="str">
        <f>Q1574</f>
        <v/>
      </c>
      <c r="R1575" s="327"/>
      <c r="S1575" s="327" t="str">
        <f>S1574</f>
        <v/>
      </c>
      <c r="T1575" s="327"/>
      <c r="U1575" s="618" t="str">
        <f>U1574</f>
        <v/>
      </c>
      <c r="V1575" s="619"/>
      <c r="W1575" s="620"/>
      <c r="X1575" s="609" t="str">
        <f>IF(E1574="","",ROUND(K1575*O1575*U1575,1))</f>
        <v/>
      </c>
      <c r="Y1575" s="610"/>
      <c r="Z1575" s="610"/>
      <c r="AA1575" s="610"/>
      <c r="AB1575" s="609" t="str">
        <f>IF(E1574="","",ROUND(K1575*Q1575*U1575,1))</f>
        <v/>
      </c>
      <c r="AC1575" s="610"/>
      <c r="AD1575" s="610"/>
      <c r="AE1575" s="610"/>
      <c r="AF1575" s="609" t="str">
        <f>IF(E1574="","",ROUND(K1575*S1575*U1575,1))</f>
        <v/>
      </c>
      <c r="AG1575" s="610"/>
      <c r="AH1575" s="610"/>
      <c r="AI1575" s="611"/>
      <c r="AJ1575" s="84"/>
      <c r="BX1575" s="106"/>
    </row>
    <row r="1576" spans="1:76" s="40" customFormat="1" ht="15.75" customHeight="1" x14ac:dyDescent="0.15">
      <c r="A1576" s="83" t="str">
        <f>IF(H1576="","×","")</f>
        <v>×</v>
      </c>
      <c r="B1576" s="99"/>
      <c r="C1576" s="328" t="str">
        <f>IF(D1358="","",D1358)</f>
        <v/>
      </c>
      <c r="D1576" s="329"/>
      <c r="E1576" s="329" t="str">
        <f>IF(G1358="","",G1358)</f>
        <v/>
      </c>
      <c r="F1576" s="329"/>
      <c r="G1576" s="329"/>
      <c r="H1576" s="306" t="str">
        <f>IF(J1358="","",J1358)</f>
        <v/>
      </c>
      <c r="I1576" s="306"/>
      <c r="J1576" s="306"/>
      <c r="K1576" s="327">
        <f t="shared" si="311"/>
        <v>1302.3000000000002</v>
      </c>
      <c r="L1576" s="327"/>
      <c r="M1576" s="327"/>
      <c r="N1576" s="542"/>
      <c r="O1576" s="326" t="str">
        <f>IF(E1576="","",IF(E1576="粘性土",1,CHOOSE(AK$1267,X$1264,X$1265)))</f>
        <v/>
      </c>
      <c r="P1576" s="327"/>
      <c r="Q1576" s="327" t="str">
        <f>IF(E1576="","",IF(E1576="粘性土",1,CHOOSE(AK$1267,AB$1264,AB$1265)))</f>
        <v/>
      </c>
      <c r="R1576" s="327"/>
      <c r="S1576" s="327" t="str">
        <f>IF(E1576="","",IF(E1576="粘性土",1,CHOOSE(AK$1267,AF$1264,AF$1265)))</f>
        <v/>
      </c>
      <c r="T1576" s="327"/>
      <c r="U1576" s="618" t="str">
        <f>IF(E1576="","",IF(E1576="粘性土",1,AJ$1283))</f>
        <v/>
      </c>
      <c r="V1576" s="619"/>
      <c r="W1576" s="620"/>
      <c r="X1576" s="609" t="str">
        <f>IF(E1576="","",ROUND(K1576*O1576*U1576,1))</f>
        <v/>
      </c>
      <c r="Y1576" s="610"/>
      <c r="Z1576" s="610"/>
      <c r="AA1576" s="610"/>
      <c r="AB1576" s="609" t="str">
        <f>IF(E1576="","",ROUND(K1576*Q1576*U1576,1))</f>
        <v/>
      </c>
      <c r="AC1576" s="610"/>
      <c r="AD1576" s="610"/>
      <c r="AE1576" s="610"/>
      <c r="AF1576" s="609" t="str">
        <f>IF(E1576="","",ROUND(K1576*S1576*U1576,1))</f>
        <v/>
      </c>
      <c r="AG1576" s="610"/>
      <c r="AH1576" s="610"/>
      <c r="AI1576" s="611"/>
      <c r="AJ1576" s="84"/>
      <c r="BX1576" s="106"/>
    </row>
    <row r="1577" spans="1:76" s="40" customFormat="1" ht="15.75" customHeight="1" x14ac:dyDescent="0.15">
      <c r="A1577" s="83" t="str">
        <f>A1576</f>
        <v>×</v>
      </c>
      <c r="B1577" s="99"/>
      <c r="C1577" s="328"/>
      <c r="D1577" s="329"/>
      <c r="E1577" s="329"/>
      <c r="F1577" s="329"/>
      <c r="G1577" s="329"/>
      <c r="H1577" s="306"/>
      <c r="I1577" s="306"/>
      <c r="J1577" s="306"/>
      <c r="K1577" s="327">
        <f t="shared" si="311"/>
        <v>1302.3000000000002</v>
      </c>
      <c r="L1577" s="327"/>
      <c r="M1577" s="327"/>
      <c r="N1577" s="542"/>
      <c r="O1577" s="326" t="str">
        <f t="shared" ref="O1577" si="330">O1576</f>
        <v/>
      </c>
      <c r="P1577" s="327"/>
      <c r="Q1577" s="327" t="str">
        <f t="shared" ref="Q1577" si="331">Q1576</f>
        <v/>
      </c>
      <c r="R1577" s="327"/>
      <c r="S1577" s="327" t="str">
        <f t="shared" ref="S1577" si="332">S1576</f>
        <v/>
      </c>
      <c r="T1577" s="327"/>
      <c r="U1577" s="618" t="str">
        <f>U1576</f>
        <v/>
      </c>
      <c r="V1577" s="619"/>
      <c r="W1577" s="620"/>
      <c r="X1577" s="609" t="str">
        <f>IF(E1576="","",ROUND(K1577*O1577*U1577,1))</f>
        <v/>
      </c>
      <c r="Y1577" s="610"/>
      <c r="Z1577" s="610"/>
      <c r="AA1577" s="610"/>
      <c r="AB1577" s="609" t="str">
        <f>IF(E1576="","",ROUND(K1577*Q1577*U1577,1))</f>
        <v/>
      </c>
      <c r="AC1577" s="610"/>
      <c r="AD1577" s="610"/>
      <c r="AE1577" s="610"/>
      <c r="AF1577" s="609" t="str">
        <f>IF(E1576="","",ROUND(K1577*S1577*U1577,1))</f>
        <v/>
      </c>
      <c r="AG1577" s="610"/>
      <c r="AH1577" s="610"/>
      <c r="AI1577" s="611"/>
      <c r="AJ1577" s="84"/>
      <c r="BX1577" s="106"/>
    </row>
    <row r="1578" spans="1:76" s="40" customFormat="1" ht="15.75" customHeight="1" x14ac:dyDescent="0.15">
      <c r="A1578" s="83" t="str">
        <f>IF(H1578="","×","")</f>
        <v>×</v>
      </c>
      <c r="B1578" s="99"/>
      <c r="C1578" s="328" t="str">
        <f>IF(D1360="","",D1360)</f>
        <v/>
      </c>
      <c r="D1578" s="329"/>
      <c r="E1578" s="329" t="str">
        <f>IF(G1360="","",G1360)</f>
        <v/>
      </c>
      <c r="F1578" s="329"/>
      <c r="G1578" s="329"/>
      <c r="H1578" s="306" t="str">
        <f>IF(J1360="","",J1360)</f>
        <v/>
      </c>
      <c r="I1578" s="306"/>
      <c r="J1578" s="306"/>
      <c r="K1578" s="327">
        <f t="shared" si="311"/>
        <v>1302.3000000000002</v>
      </c>
      <c r="L1578" s="327"/>
      <c r="M1578" s="327"/>
      <c r="N1578" s="542"/>
      <c r="O1578" s="326" t="str">
        <f>IF(E1578="","",IF(E1578="粘性土",1,CHOOSE(AK$1267,X$1264,X$1265)))</f>
        <v/>
      </c>
      <c r="P1578" s="327"/>
      <c r="Q1578" s="327" t="str">
        <f>IF(E1578="","",IF(E1578="粘性土",1,CHOOSE(AK$1267,AB$1264,AB$1265)))</f>
        <v/>
      </c>
      <c r="R1578" s="327"/>
      <c r="S1578" s="327" t="str">
        <f>IF(E1578="","",IF(E1578="粘性土",1,CHOOSE(AK$1267,AF$1264,AF$1265)))</f>
        <v/>
      </c>
      <c r="T1578" s="327"/>
      <c r="U1578" s="618" t="str">
        <f>IF(E1578="","",IF(E1578="粘性土",1,AJ$1283))</f>
        <v/>
      </c>
      <c r="V1578" s="619"/>
      <c r="W1578" s="620"/>
      <c r="X1578" s="609" t="str">
        <f>IF(E1578="","",ROUND(K1578*O1578*U1578,1))</f>
        <v/>
      </c>
      <c r="Y1578" s="610"/>
      <c r="Z1578" s="610"/>
      <c r="AA1578" s="610"/>
      <c r="AB1578" s="609" t="str">
        <f>IF(E1578="","",ROUND(K1578*Q1578*U1578,1))</f>
        <v/>
      </c>
      <c r="AC1578" s="610"/>
      <c r="AD1578" s="610"/>
      <c r="AE1578" s="610"/>
      <c r="AF1578" s="609" t="str">
        <f>IF(E1578="","",ROUND(K1578*S1578*U1578,1))</f>
        <v/>
      </c>
      <c r="AG1578" s="610"/>
      <c r="AH1578" s="610"/>
      <c r="AI1578" s="611"/>
      <c r="AJ1578" s="84"/>
      <c r="BX1578" s="106"/>
    </row>
    <row r="1579" spans="1:76" s="40" customFormat="1" ht="15.75" customHeight="1" x14ac:dyDescent="0.15">
      <c r="A1579" s="83" t="str">
        <f>A1578</f>
        <v>×</v>
      </c>
      <c r="B1579" s="99"/>
      <c r="C1579" s="328"/>
      <c r="D1579" s="329"/>
      <c r="E1579" s="329"/>
      <c r="F1579" s="329"/>
      <c r="G1579" s="329"/>
      <c r="H1579" s="306"/>
      <c r="I1579" s="306"/>
      <c r="J1579" s="306"/>
      <c r="K1579" s="327">
        <f t="shared" si="311"/>
        <v>1302.3000000000002</v>
      </c>
      <c r="L1579" s="327"/>
      <c r="M1579" s="327"/>
      <c r="N1579" s="542"/>
      <c r="O1579" s="326" t="str">
        <f t="shared" ref="O1579" si="333">O1578</f>
        <v/>
      </c>
      <c r="P1579" s="327"/>
      <c r="Q1579" s="327" t="str">
        <f t="shared" ref="Q1579" si="334">Q1578</f>
        <v/>
      </c>
      <c r="R1579" s="327"/>
      <c r="S1579" s="327" t="str">
        <f t="shared" ref="S1579" si="335">S1578</f>
        <v/>
      </c>
      <c r="T1579" s="327"/>
      <c r="U1579" s="618" t="str">
        <f>U1578</f>
        <v/>
      </c>
      <c r="V1579" s="619"/>
      <c r="W1579" s="620"/>
      <c r="X1579" s="609" t="str">
        <f>IF(E1578="","",ROUND(K1579*O1579*U1579,1))</f>
        <v/>
      </c>
      <c r="Y1579" s="610"/>
      <c r="Z1579" s="610"/>
      <c r="AA1579" s="610"/>
      <c r="AB1579" s="609" t="str">
        <f>IF(E1578="","",ROUND(K1579*Q1579*U1579,1))</f>
        <v/>
      </c>
      <c r="AC1579" s="610"/>
      <c r="AD1579" s="610"/>
      <c r="AE1579" s="610"/>
      <c r="AF1579" s="609" t="str">
        <f>IF(E1578="","",ROUND(K1579*S1579*U1579,1))</f>
        <v/>
      </c>
      <c r="AG1579" s="610"/>
      <c r="AH1579" s="610"/>
      <c r="AI1579" s="611"/>
      <c r="AJ1579" s="84"/>
      <c r="BX1579" s="106"/>
    </row>
    <row r="1580" spans="1:76" s="40" customFormat="1" ht="15.75" customHeight="1" x14ac:dyDescent="0.15">
      <c r="A1580" s="83" t="str">
        <f>IF(H1580="","×","")</f>
        <v>×</v>
      </c>
      <c r="B1580" s="99"/>
      <c r="C1580" s="328" t="str">
        <f>IF(D1362="","",D1362)</f>
        <v/>
      </c>
      <c r="D1580" s="329"/>
      <c r="E1580" s="329" t="str">
        <f>IF(G1362="","",G1362)</f>
        <v/>
      </c>
      <c r="F1580" s="329"/>
      <c r="G1580" s="329"/>
      <c r="H1580" s="306" t="str">
        <f>IF(J1362="","",J1362)</f>
        <v/>
      </c>
      <c r="I1580" s="306"/>
      <c r="J1580" s="306"/>
      <c r="K1580" s="327">
        <f t="shared" si="311"/>
        <v>1302.3000000000002</v>
      </c>
      <c r="L1580" s="327"/>
      <c r="M1580" s="327"/>
      <c r="N1580" s="542"/>
      <c r="O1580" s="326" t="str">
        <f>IF(E1580="","",IF(E1580="粘性土",1,CHOOSE(AK$1267,X$1264,X$1265)))</f>
        <v/>
      </c>
      <c r="P1580" s="327"/>
      <c r="Q1580" s="327" t="str">
        <f>IF(E1580="","",IF(E1580="粘性土",1,CHOOSE(AK$1267,AB$1264,AB$1265)))</f>
        <v/>
      </c>
      <c r="R1580" s="327"/>
      <c r="S1580" s="327" t="str">
        <f>IF(E1580="","",IF(E1580="粘性土",1,CHOOSE(AK$1267,AF$1264,AF$1265)))</f>
        <v/>
      </c>
      <c r="T1580" s="327"/>
      <c r="U1580" s="618" t="str">
        <f>IF(E1580="","",IF(E1580="粘性土",1,AJ$1283))</f>
        <v/>
      </c>
      <c r="V1580" s="619"/>
      <c r="W1580" s="620"/>
      <c r="X1580" s="609" t="str">
        <f>IF(E1580="","",ROUND(K1580*O1580*U1580,1))</f>
        <v/>
      </c>
      <c r="Y1580" s="610"/>
      <c r="Z1580" s="610"/>
      <c r="AA1580" s="610"/>
      <c r="AB1580" s="609" t="str">
        <f>IF(E1580="","",ROUND(K1580*Q1580*U1580,1))</f>
        <v/>
      </c>
      <c r="AC1580" s="610"/>
      <c r="AD1580" s="610"/>
      <c r="AE1580" s="610"/>
      <c r="AF1580" s="609" t="str">
        <f>IF(E1580="","",ROUND(K1580*S1580*U1580,1))</f>
        <v/>
      </c>
      <c r="AG1580" s="610"/>
      <c r="AH1580" s="610"/>
      <c r="AI1580" s="611"/>
      <c r="AJ1580" s="84"/>
      <c r="BX1580" s="106"/>
    </row>
    <row r="1581" spans="1:76" s="40" customFormat="1" ht="15.75" customHeight="1" x14ac:dyDescent="0.15">
      <c r="A1581" s="83" t="str">
        <f>A1580</f>
        <v>×</v>
      </c>
      <c r="B1581" s="99"/>
      <c r="C1581" s="332"/>
      <c r="D1581" s="333"/>
      <c r="E1581" s="333"/>
      <c r="F1581" s="333"/>
      <c r="G1581" s="333"/>
      <c r="H1581" s="319"/>
      <c r="I1581" s="319"/>
      <c r="J1581" s="319"/>
      <c r="K1581" s="395">
        <f t="shared" si="311"/>
        <v>1302.3000000000002</v>
      </c>
      <c r="L1581" s="395"/>
      <c r="M1581" s="395"/>
      <c r="N1581" s="608"/>
      <c r="O1581" s="555" t="str">
        <f t="shared" ref="O1581" si="336">O1580</f>
        <v/>
      </c>
      <c r="P1581" s="395"/>
      <c r="Q1581" s="395" t="str">
        <f t="shared" ref="Q1581" si="337">Q1580</f>
        <v/>
      </c>
      <c r="R1581" s="395"/>
      <c r="S1581" s="395" t="str">
        <f t="shared" ref="S1581" si="338">S1580</f>
        <v/>
      </c>
      <c r="T1581" s="395"/>
      <c r="U1581" s="632" t="str">
        <f>U1580</f>
        <v/>
      </c>
      <c r="V1581" s="633"/>
      <c r="W1581" s="634"/>
      <c r="X1581" s="621" t="str">
        <f>IF(E1580="","",ROUND(K1581*O1581*U1581,1))</f>
        <v/>
      </c>
      <c r="Y1581" s="622"/>
      <c r="Z1581" s="622"/>
      <c r="AA1581" s="622"/>
      <c r="AB1581" s="621" t="str">
        <f>IF(E1580="","",ROUND(K1581*Q1581*U1581,1))</f>
        <v/>
      </c>
      <c r="AC1581" s="622"/>
      <c r="AD1581" s="622"/>
      <c r="AE1581" s="622"/>
      <c r="AF1581" s="621" t="str">
        <f>IF(E1580="","",ROUND(K1581*S1581*U1581,1))</f>
        <v/>
      </c>
      <c r="AG1581" s="622"/>
      <c r="AH1581" s="622"/>
      <c r="AI1581" s="623"/>
      <c r="AJ1581" s="84"/>
      <c r="BX1581" s="106"/>
    </row>
    <row r="1582" spans="1:76" s="40" customFormat="1" ht="15.75" customHeight="1" x14ac:dyDescent="0.15">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498">
        <f>杭先端径</f>
        <v>1.5</v>
      </c>
      <c r="AE1582" s="498"/>
      <c r="AF1582" s="498"/>
      <c r="AG1582" s="62" t="s">
        <v>416</v>
      </c>
      <c r="AH1582" s="35" t="s">
        <v>149</v>
      </c>
      <c r="AI1582" s="66"/>
      <c r="BX1582" s="106"/>
    </row>
    <row r="1583" spans="1:76" s="40" customFormat="1" ht="15.75" customHeight="1" x14ac:dyDescent="0.15">
      <c r="A1583" s="116" t="str">
        <f>IF(液状化L1の有無="","","×")</f>
        <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customHeight="1" x14ac:dyDescent="0.15">
      <c r="A1584" s="116" t="str">
        <f>IF(液状化L1の有無="","","×")</f>
        <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customHeight="1" x14ac:dyDescent="0.15">
      <c r="A1585" s="116" t="str">
        <f>IF(液状化L1の有無="","","×")</f>
        <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customHeight="1" x14ac:dyDescent="0.15">
      <c r="A1586" s="116" t="str">
        <f>IF(液状化L1の有無="","","×")</f>
        <v/>
      </c>
      <c r="B1586" s="99"/>
      <c r="C1586" s="602" t="s">
        <v>8</v>
      </c>
      <c r="D1586" s="603"/>
      <c r="E1586" s="603" t="s">
        <v>332</v>
      </c>
      <c r="F1586" s="603"/>
      <c r="G1586" s="603"/>
      <c r="H1586" s="604" t="s">
        <v>181</v>
      </c>
      <c r="I1586" s="604"/>
      <c r="J1586" s="604"/>
      <c r="K1586" s="603" t="s">
        <v>489</v>
      </c>
      <c r="L1586" s="603"/>
      <c r="M1586" s="603"/>
      <c r="N1586" s="606"/>
      <c r="O1586" s="529" t="s">
        <v>274</v>
      </c>
      <c r="P1586" s="302"/>
      <c r="Q1586" s="302"/>
      <c r="R1586" s="302"/>
      <c r="S1586" s="302"/>
      <c r="T1586" s="302"/>
      <c r="U1586" s="302" t="s">
        <v>482</v>
      </c>
      <c r="V1586" s="302"/>
      <c r="W1586" s="398"/>
      <c r="X1586" s="363" t="s">
        <v>528</v>
      </c>
      <c r="Y1586" s="302"/>
      <c r="Z1586" s="302"/>
      <c r="AA1586" s="302"/>
      <c r="AB1586" s="302"/>
      <c r="AC1586" s="302"/>
      <c r="AD1586" s="302"/>
      <c r="AE1586" s="302"/>
      <c r="AF1586" s="302"/>
      <c r="AG1586" s="302"/>
      <c r="AH1586" s="302"/>
      <c r="AI1586" s="440"/>
      <c r="AJ1586" s="53"/>
      <c r="AK1586" s="453" t="s">
        <v>412</v>
      </c>
      <c r="AL1586" s="403"/>
      <c r="AM1586" s="403"/>
      <c r="AN1586" s="403"/>
      <c r="BX1586" s="106"/>
    </row>
    <row r="1587" spans="1:76" s="40" customFormat="1" ht="15.75" customHeight="1" x14ac:dyDescent="0.15">
      <c r="A1587" s="116" t="str">
        <f>IF(液状化L1の有無="","","×")</f>
        <v/>
      </c>
      <c r="B1587" s="99"/>
      <c r="C1587" s="532"/>
      <c r="D1587" s="533"/>
      <c r="E1587" s="533"/>
      <c r="F1587" s="533"/>
      <c r="G1587" s="533"/>
      <c r="H1587" s="605"/>
      <c r="I1587" s="605"/>
      <c r="J1587" s="605"/>
      <c r="K1587" s="533"/>
      <c r="L1587" s="533"/>
      <c r="M1587" s="533"/>
      <c r="N1587" s="538"/>
      <c r="O1587" s="612" t="s">
        <v>471</v>
      </c>
      <c r="P1587" s="319"/>
      <c r="Q1587" s="319" t="s">
        <v>472</v>
      </c>
      <c r="R1587" s="319"/>
      <c r="S1587" s="319" t="s">
        <v>473</v>
      </c>
      <c r="T1587" s="319"/>
      <c r="U1587" s="333"/>
      <c r="V1587" s="333"/>
      <c r="W1587" s="402"/>
      <c r="X1587" s="616" t="s">
        <v>471</v>
      </c>
      <c r="Y1587" s="319"/>
      <c r="Z1587" s="319"/>
      <c r="AA1587" s="319"/>
      <c r="AB1587" s="319" t="s">
        <v>472</v>
      </c>
      <c r="AC1587" s="319"/>
      <c r="AD1587" s="319"/>
      <c r="AE1587" s="319"/>
      <c r="AF1587" s="319" t="s">
        <v>473</v>
      </c>
      <c r="AG1587" s="319"/>
      <c r="AH1587" s="319"/>
      <c r="AI1587" s="593"/>
      <c r="AJ1587" s="55"/>
      <c r="AK1587" s="359"/>
      <c r="AL1587" s="315"/>
      <c r="AM1587" s="315"/>
      <c r="AN1587" s="315"/>
      <c r="BX1587" s="106"/>
    </row>
    <row r="1588" spans="1:76" s="40" customFormat="1" ht="15.75" customHeight="1" x14ac:dyDescent="0.15">
      <c r="A1588" s="116" t="str">
        <f>IF(液状化L1の有無="",IF(H1588="","×",""),"×")</f>
        <v/>
      </c>
      <c r="B1588" s="99"/>
      <c r="C1588" s="363">
        <f>IF(D1334="","",D1334)</f>
        <v>2</v>
      </c>
      <c r="D1588" s="302"/>
      <c r="E1588" s="302" t="str">
        <f>IF(G1334="","",G1334)</f>
        <v>砂質土</v>
      </c>
      <c r="F1588" s="302"/>
      <c r="G1588" s="302"/>
      <c r="H1588" s="301">
        <f>IF(J1334="","",J1334)</f>
        <v>0.33000001311302185</v>
      </c>
      <c r="I1588" s="301"/>
      <c r="J1588" s="301"/>
      <c r="K1588" s="397">
        <f>AF1334*AD$1618*AK1588</f>
        <v>452.09999999999997</v>
      </c>
      <c r="L1588" s="397"/>
      <c r="M1588" s="397"/>
      <c r="N1588" s="625"/>
      <c r="O1588" s="441">
        <f>IF(E1588="","",IF(E1588="粘性土",1,CHOOSE(AJ$1267,X$1261,X$1262,X$1263)))</f>
        <v>1</v>
      </c>
      <c r="P1588" s="397"/>
      <c r="Q1588" s="397">
        <f>IF(E1588="","",IF(E1588="粘性土",1,CHOOSE(AJ$1267,AB$1261,AB$1262,AB$1263)))</f>
        <v>0.5</v>
      </c>
      <c r="R1588" s="397"/>
      <c r="S1588" s="397">
        <f>IF(E1588="","",IF(E1588="粘性土",1,CHOOSE(AJ$1267,AF$1261,AF$1262,AF$1263)))</f>
        <v>0.4</v>
      </c>
      <c r="T1588" s="397"/>
      <c r="U1588" s="629">
        <f>IF(E1588="","",IF(E1588="粘性土",1,AJ$1283))</f>
        <v>0.83899999999999997</v>
      </c>
      <c r="V1588" s="630"/>
      <c r="W1588" s="631"/>
      <c r="X1588" s="614">
        <f>IF(E1588="","",ROUND(K1588*O1588*U1588,1))</f>
        <v>379.3</v>
      </c>
      <c r="Y1588" s="615"/>
      <c r="Z1588" s="615"/>
      <c r="AA1588" s="615"/>
      <c r="AB1588" s="614">
        <f>IF(E1588="","",ROUND(K1588*Q1588*U1588,1))</f>
        <v>189.7</v>
      </c>
      <c r="AC1588" s="615"/>
      <c r="AD1588" s="615"/>
      <c r="AE1588" s="615"/>
      <c r="AF1588" s="614">
        <f>IF(E1588="","",ROUND(K1588*S1588*U1588,1))</f>
        <v>151.69999999999999</v>
      </c>
      <c r="AG1588" s="615"/>
      <c r="AH1588" s="615"/>
      <c r="AI1588" s="617"/>
      <c r="AJ1588" s="84"/>
      <c r="AK1588" s="626">
        <f>R281</f>
        <v>1</v>
      </c>
      <c r="AL1588" s="301"/>
      <c r="AM1588" s="301"/>
      <c r="AN1588" s="301"/>
      <c r="BX1588" s="106"/>
    </row>
    <row r="1589" spans="1:76" s="40" customFormat="1" ht="15.75" customHeight="1" x14ac:dyDescent="0.15">
      <c r="A1589" s="116" t="str">
        <f>A1588</f>
        <v/>
      </c>
      <c r="B1589" s="99"/>
      <c r="C1589" s="328"/>
      <c r="D1589" s="329"/>
      <c r="E1589" s="329"/>
      <c r="F1589" s="329"/>
      <c r="G1589" s="329"/>
      <c r="H1589" s="306"/>
      <c r="I1589" s="306"/>
      <c r="J1589" s="306"/>
      <c r="K1589" s="327">
        <f>AF1335*AD$1618*AK1588</f>
        <v>490.65000000000003</v>
      </c>
      <c r="L1589" s="327"/>
      <c r="M1589" s="327"/>
      <c r="N1589" s="624"/>
      <c r="O1589" s="326">
        <f>O1588</f>
        <v>1</v>
      </c>
      <c r="P1589" s="327"/>
      <c r="Q1589" s="327">
        <f>Q1588</f>
        <v>0.5</v>
      </c>
      <c r="R1589" s="327"/>
      <c r="S1589" s="327">
        <f>S1588</f>
        <v>0.4</v>
      </c>
      <c r="T1589" s="327"/>
      <c r="U1589" s="618">
        <f>U1588</f>
        <v>0.83899999999999997</v>
      </c>
      <c r="V1589" s="619"/>
      <c r="W1589" s="620"/>
      <c r="X1589" s="609">
        <f>IF(E1588="","",ROUND(K1589*O1589*U1589,1))</f>
        <v>411.7</v>
      </c>
      <c r="Y1589" s="610"/>
      <c r="Z1589" s="610"/>
      <c r="AA1589" s="610"/>
      <c r="AB1589" s="609">
        <f>IF(E1588="","",ROUND(K1589*Q1589*U1589,1))</f>
        <v>205.8</v>
      </c>
      <c r="AC1589" s="610"/>
      <c r="AD1589" s="610"/>
      <c r="AE1589" s="610"/>
      <c r="AF1589" s="609">
        <f>IF(E1588="","",ROUND(K1589*S1589*U1589,1))</f>
        <v>164.7</v>
      </c>
      <c r="AG1589" s="610"/>
      <c r="AH1589" s="610"/>
      <c r="AI1589" s="611"/>
      <c r="AJ1589" s="84"/>
      <c r="AK1589" s="627"/>
      <c r="AL1589" s="306"/>
      <c r="AM1589" s="306"/>
      <c r="AN1589" s="306"/>
      <c r="BX1589" s="106"/>
    </row>
    <row r="1590" spans="1:76" s="40" customFormat="1" ht="15.75" customHeight="1" x14ac:dyDescent="0.15">
      <c r="A1590" s="116" t="str">
        <f>IF(液状化L1の有無="",IF(H1590="","×",""),"×")</f>
        <v/>
      </c>
      <c r="B1590" s="99"/>
      <c r="C1590" s="328">
        <f>IF(D1336="","",D1336)</f>
        <v>3</v>
      </c>
      <c r="D1590" s="329"/>
      <c r="E1590" s="329" t="str">
        <f>IF(G1336="","",G1336)</f>
        <v>粘性土</v>
      </c>
      <c r="F1590" s="329"/>
      <c r="G1590" s="329"/>
      <c r="H1590" s="306">
        <f>IF(J1336="","",J1336)</f>
        <v>1.5</v>
      </c>
      <c r="I1590" s="306"/>
      <c r="J1590" s="306"/>
      <c r="K1590" s="327">
        <f>AF1336*AD$1618*AK1590</f>
        <v>194.39999999999998</v>
      </c>
      <c r="L1590" s="327"/>
      <c r="M1590" s="327"/>
      <c r="N1590" s="624"/>
      <c r="O1590" s="326">
        <f>IF(E1590="","",IF(E1590="粘性土",1,CHOOSE(AJ$1267,X$1261,X$1262,X$1263)))</f>
        <v>1</v>
      </c>
      <c r="P1590" s="327"/>
      <c r="Q1590" s="327">
        <f>IF(E1590="","",IF(E1590="粘性土",1,CHOOSE(AJ$1267,AB$1261,AB$1262,AB$1263)))</f>
        <v>1</v>
      </c>
      <c r="R1590" s="327"/>
      <c r="S1590" s="327">
        <f>IF(E1590="","",IF(E1590="粘性土",1,CHOOSE(AJ$1267,AF$1261,AF$1262,AF$1263)))</f>
        <v>1</v>
      </c>
      <c r="T1590" s="327"/>
      <c r="U1590" s="618">
        <f>IF(E1590="","",IF(E1590="粘性土",1,AJ$1283))</f>
        <v>1</v>
      </c>
      <c r="V1590" s="619"/>
      <c r="W1590" s="620"/>
      <c r="X1590" s="609">
        <f>IF(E1590="","",ROUND(K1590*O1590*U1590,1))</f>
        <v>194.4</v>
      </c>
      <c r="Y1590" s="610"/>
      <c r="Z1590" s="610"/>
      <c r="AA1590" s="610"/>
      <c r="AB1590" s="609">
        <f>IF(E1590="","",ROUND(K1590*Q1590*U1590,1))</f>
        <v>194.4</v>
      </c>
      <c r="AC1590" s="610"/>
      <c r="AD1590" s="610"/>
      <c r="AE1590" s="610"/>
      <c r="AF1590" s="609">
        <f>IF(E1590="","",ROUND(K1590*S1590*U1590,1))</f>
        <v>194.4</v>
      </c>
      <c r="AG1590" s="610"/>
      <c r="AH1590" s="610"/>
      <c r="AI1590" s="611"/>
      <c r="AJ1590" s="84"/>
      <c r="AK1590" s="627">
        <f>R282</f>
        <v>1</v>
      </c>
      <c r="AL1590" s="306"/>
      <c r="AM1590" s="306"/>
      <c r="AN1590" s="306"/>
      <c r="BX1590" s="106"/>
    </row>
    <row r="1591" spans="1:76" s="40" customFormat="1" ht="15.75" customHeight="1" x14ac:dyDescent="0.15">
      <c r="A1591" s="116" t="str">
        <f t="shared" ref="A1591" si="339">A1590</f>
        <v/>
      </c>
      <c r="B1591" s="99"/>
      <c r="C1591" s="328"/>
      <c r="D1591" s="329"/>
      <c r="E1591" s="329"/>
      <c r="F1591" s="329"/>
      <c r="G1591" s="329"/>
      <c r="H1591" s="306"/>
      <c r="I1591" s="306"/>
      <c r="J1591" s="306"/>
      <c r="K1591" s="327">
        <f>AF1337*AD$1618*AK1590</f>
        <v>194.39999999999998</v>
      </c>
      <c r="L1591" s="327"/>
      <c r="M1591" s="327"/>
      <c r="N1591" s="624"/>
      <c r="O1591" s="326">
        <f>O1590</f>
        <v>1</v>
      </c>
      <c r="P1591" s="327"/>
      <c r="Q1591" s="327">
        <f>Q1590</f>
        <v>1</v>
      </c>
      <c r="R1591" s="327"/>
      <c r="S1591" s="327">
        <f>S1590</f>
        <v>1</v>
      </c>
      <c r="T1591" s="327"/>
      <c r="U1591" s="618">
        <f>U1590</f>
        <v>1</v>
      </c>
      <c r="V1591" s="619"/>
      <c r="W1591" s="620"/>
      <c r="X1591" s="609">
        <f>IF(E1590="","",ROUND(K1591*O1591*U1591,1))</f>
        <v>194.4</v>
      </c>
      <c r="Y1591" s="610"/>
      <c r="Z1591" s="610"/>
      <c r="AA1591" s="610"/>
      <c r="AB1591" s="609">
        <f>IF(E1590="","",ROUND(K1591*Q1591*U1591,1))</f>
        <v>194.4</v>
      </c>
      <c r="AC1591" s="610"/>
      <c r="AD1591" s="610"/>
      <c r="AE1591" s="610"/>
      <c r="AF1591" s="609">
        <f>IF(E1590="","",ROUND(K1591*S1591*U1591,1))</f>
        <v>194.4</v>
      </c>
      <c r="AG1591" s="610"/>
      <c r="AH1591" s="610"/>
      <c r="AI1591" s="611"/>
      <c r="AJ1591" s="84"/>
      <c r="AK1591" s="627"/>
      <c r="AL1591" s="306"/>
      <c r="AM1591" s="306"/>
      <c r="AN1591" s="306"/>
      <c r="BX1591" s="106"/>
    </row>
    <row r="1592" spans="1:76" s="40" customFormat="1" ht="15.75" customHeight="1" x14ac:dyDescent="0.15">
      <c r="A1592" s="116" t="str">
        <f>IF(液状化L1の有無="",IF(H1592="","×",""),"×")</f>
        <v/>
      </c>
      <c r="B1592" s="99"/>
      <c r="C1592" s="328">
        <f>IF(D1338="","",D1338)</f>
        <v>4</v>
      </c>
      <c r="D1592" s="329"/>
      <c r="E1592" s="329" t="str">
        <f>IF(G1338="","",G1338)</f>
        <v>粘性土</v>
      </c>
      <c r="F1592" s="329"/>
      <c r="G1592" s="329"/>
      <c r="H1592" s="306">
        <f>IF(J1338="","",J1338)</f>
        <v>6.5500001907348633</v>
      </c>
      <c r="I1592" s="306"/>
      <c r="J1592" s="306"/>
      <c r="K1592" s="327">
        <f>AF1338*AD$1618*AK1592</f>
        <v>437.40000000000003</v>
      </c>
      <c r="L1592" s="327"/>
      <c r="M1592" s="327"/>
      <c r="N1592" s="624"/>
      <c r="O1592" s="326">
        <f>IF(E1592="","",IF(E1592="粘性土",1,CHOOSE(AJ$1267,X$1261,X$1262,X$1263)))</f>
        <v>1</v>
      </c>
      <c r="P1592" s="327"/>
      <c r="Q1592" s="327">
        <f>IF(E1592="","",IF(E1592="粘性土",1,CHOOSE(AJ$1267,AB$1261,AB$1262,AB$1263)))</f>
        <v>1</v>
      </c>
      <c r="R1592" s="327"/>
      <c r="S1592" s="327">
        <f>IF(E1592="","",IF(E1592="粘性土",1,CHOOSE(AJ$1267,AF$1261,AF$1262,AF$1263)))</f>
        <v>1</v>
      </c>
      <c r="T1592" s="327"/>
      <c r="U1592" s="618">
        <f>IF(E1592="","",IF(E1592="粘性土",1,AJ$1283))</f>
        <v>1</v>
      </c>
      <c r="V1592" s="619"/>
      <c r="W1592" s="620"/>
      <c r="X1592" s="609">
        <f>IF(E1592="","",ROUND(K1592*O1592*U1592,1))</f>
        <v>437.4</v>
      </c>
      <c r="Y1592" s="610"/>
      <c r="Z1592" s="610"/>
      <c r="AA1592" s="610"/>
      <c r="AB1592" s="609">
        <f>IF(E1592="","",ROUND(K1592*Q1592*U1592,1))</f>
        <v>437.4</v>
      </c>
      <c r="AC1592" s="610"/>
      <c r="AD1592" s="610"/>
      <c r="AE1592" s="610"/>
      <c r="AF1592" s="609">
        <f>IF(E1592="","",ROUND(K1592*S1592*U1592,1))</f>
        <v>437.4</v>
      </c>
      <c r="AG1592" s="610"/>
      <c r="AH1592" s="610"/>
      <c r="AI1592" s="611"/>
      <c r="AJ1592" s="84"/>
      <c r="AK1592" s="627">
        <f>R283</f>
        <v>1</v>
      </c>
      <c r="AL1592" s="306"/>
      <c r="AM1592" s="306"/>
      <c r="AN1592" s="306"/>
      <c r="BX1592" s="106"/>
    </row>
    <row r="1593" spans="1:76" s="40" customFormat="1" ht="15.75" customHeight="1" x14ac:dyDescent="0.15">
      <c r="A1593" s="116" t="str">
        <f t="shared" ref="A1593" si="340">A1592</f>
        <v/>
      </c>
      <c r="B1593" s="99"/>
      <c r="C1593" s="328"/>
      <c r="D1593" s="329"/>
      <c r="E1593" s="329"/>
      <c r="F1593" s="329"/>
      <c r="G1593" s="329"/>
      <c r="H1593" s="306"/>
      <c r="I1593" s="306"/>
      <c r="J1593" s="306"/>
      <c r="K1593" s="327">
        <f>AF1339*AD$1618*AK1592</f>
        <v>437.40000000000003</v>
      </c>
      <c r="L1593" s="327"/>
      <c r="M1593" s="327"/>
      <c r="N1593" s="624"/>
      <c r="O1593" s="326">
        <f>O1592</f>
        <v>1</v>
      </c>
      <c r="P1593" s="327"/>
      <c r="Q1593" s="327">
        <f>Q1592</f>
        <v>1</v>
      </c>
      <c r="R1593" s="327"/>
      <c r="S1593" s="327">
        <f>S1592</f>
        <v>1</v>
      </c>
      <c r="T1593" s="327"/>
      <c r="U1593" s="618">
        <f>U1592</f>
        <v>1</v>
      </c>
      <c r="V1593" s="619"/>
      <c r="W1593" s="620"/>
      <c r="X1593" s="609">
        <f>IF(E1592="","",ROUND(K1593*O1593*U1593,1))</f>
        <v>437.4</v>
      </c>
      <c r="Y1593" s="610"/>
      <c r="Z1593" s="610"/>
      <c r="AA1593" s="610"/>
      <c r="AB1593" s="609">
        <f>IF(E1592="","",ROUND(K1593*Q1593*U1593,1))</f>
        <v>437.4</v>
      </c>
      <c r="AC1593" s="610"/>
      <c r="AD1593" s="610"/>
      <c r="AE1593" s="610"/>
      <c r="AF1593" s="609">
        <f>IF(E1592="","",ROUND(K1593*S1593*U1593,1))</f>
        <v>437.4</v>
      </c>
      <c r="AG1593" s="610"/>
      <c r="AH1593" s="610"/>
      <c r="AI1593" s="611"/>
      <c r="AJ1593" s="84"/>
      <c r="AK1593" s="627"/>
      <c r="AL1593" s="306"/>
      <c r="AM1593" s="306"/>
      <c r="AN1593" s="306"/>
      <c r="BX1593" s="106"/>
    </row>
    <row r="1594" spans="1:76" s="40" customFormat="1" ht="15.75" customHeight="1" x14ac:dyDescent="0.15">
      <c r="A1594" s="116" t="str">
        <f>IF(液状化L1の有無="",IF(H1594="","×",""),"×")</f>
        <v/>
      </c>
      <c r="B1594" s="99"/>
      <c r="C1594" s="328">
        <f>IF(D1340="","",D1340)</f>
        <v>5</v>
      </c>
      <c r="D1594" s="329"/>
      <c r="E1594" s="329" t="str">
        <f>IF(G1340="","",G1340)</f>
        <v>粘性土</v>
      </c>
      <c r="F1594" s="329"/>
      <c r="G1594" s="329"/>
      <c r="H1594" s="306">
        <f>IF(J1340="","",J1340)</f>
        <v>3.4500000476837158</v>
      </c>
      <c r="I1594" s="306"/>
      <c r="J1594" s="306"/>
      <c r="K1594" s="327">
        <f>AF1340*AD$1618*AK1594</f>
        <v>716.84999999999991</v>
      </c>
      <c r="L1594" s="327"/>
      <c r="M1594" s="327"/>
      <c r="N1594" s="624"/>
      <c r="O1594" s="326">
        <f>IF(E1594="","",IF(E1594="粘性土",1,CHOOSE(AJ$1267,X$1261,X$1262,X$1263)))</f>
        <v>1</v>
      </c>
      <c r="P1594" s="327"/>
      <c r="Q1594" s="327">
        <f>IF(E1594="","",IF(E1594="粘性土",1,CHOOSE(AJ$1267,AB$1261,AB$1262,AB$1263)))</f>
        <v>1</v>
      </c>
      <c r="R1594" s="327"/>
      <c r="S1594" s="327">
        <f>IF(E1594="","",IF(E1594="粘性土",1,CHOOSE(AJ$1267,AF$1261,AF$1262,AF$1263)))</f>
        <v>1</v>
      </c>
      <c r="T1594" s="327"/>
      <c r="U1594" s="618">
        <f>IF(E1594="","",IF(E1594="粘性土",1,AJ$1283))</f>
        <v>1</v>
      </c>
      <c r="V1594" s="619"/>
      <c r="W1594" s="620"/>
      <c r="X1594" s="609">
        <f>IF(E1594="","",ROUND(K1594*O1594*U1594,1))</f>
        <v>716.9</v>
      </c>
      <c r="Y1594" s="610"/>
      <c r="Z1594" s="610"/>
      <c r="AA1594" s="610"/>
      <c r="AB1594" s="609">
        <f>IF(E1594="","",ROUND(K1594*Q1594*U1594,1))</f>
        <v>716.9</v>
      </c>
      <c r="AC1594" s="610"/>
      <c r="AD1594" s="610"/>
      <c r="AE1594" s="610"/>
      <c r="AF1594" s="609">
        <f>IF(E1594="","",ROUND(K1594*S1594*U1594,1))</f>
        <v>716.9</v>
      </c>
      <c r="AG1594" s="610"/>
      <c r="AH1594" s="610"/>
      <c r="AI1594" s="611"/>
      <c r="AJ1594" s="84"/>
      <c r="AK1594" s="627">
        <f>R284</f>
        <v>1</v>
      </c>
      <c r="AL1594" s="306"/>
      <c r="AM1594" s="306"/>
      <c r="AN1594" s="306"/>
      <c r="BX1594" s="106"/>
    </row>
    <row r="1595" spans="1:76" s="40" customFormat="1" ht="15.75" customHeight="1" x14ac:dyDescent="0.15">
      <c r="A1595" s="116" t="str">
        <f t="shared" ref="A1595" si="341">A1594</f>
        <v/>
      </c>
      <c r="B1595" s="99"/>
      <c r="C1595" s="328"/>
      <c r="D1595" s="329"/>
      <c r="E1595" s="329"/>
      <c r="F1595" s="329"/>
      <c r="G1595" s="329"/>
      <c r="H1595" s="306"/>
      <c r="I1595" s="306"/>
      <c r="J1595" s="306"/>
      <c r="K1595" s="327">
        <f>AF1341*AD$1618*AK1594</f>
        <v>716.84999999999991</v>
      </c>
      <c r="L1595" s="327"/>
      <c r="M1595" s="327"/>
      <c r="N1595" s="624"/>
      <c r="O1595" s="326">
        <f>O1594</f>
        <v>1</v>
      </c>
      <c r="P1595" s="327"/>
      <c r="Q1595" s="327">
        <f>Q1594</f>
        <v>1</v>
      </c>
      <c r="R1595" s="327"/>
      <c r="S1595" s="327">
        <f>S1594</f>
        <v>1</v>
      </c>
      <c r="T1595" s="327"/>
      <c r="U1595" s="618">
        <f>U1594</f>
        <v>1</v>
      </c>
      <c r="V1595" s="619"/>
      <c r="W1595" s="620"/>
      <c r="X1595" s="609">
        <f>IF(E1594="","",ROUND(K1595*O1595*U1595,1))</f>
        <v>716.9</v>
      </c>
      <c r="Y1595" s="610"/>
      <c r="Z1595" s="610"/>
      <c r="AA1595" s="610"/>
      <c r="AB1595" s="609">
        <f>IF(E1594="","",ROUND(K1595*Q1595*U1595,1))</f>
        <v>716.9</v>
      </c>
      <c r="AC1595" s="610"/>
      <c r="AD1595" s="610"/>
      <c r="AE1595" s="610"/>
      <c r="AF1595" s="609">
        <f>IF(E1594="","",ROUND(K1595*S1595*U1595,1))</f>
        <v>716.9</v>
      </c>
      <c r="AG1595" s="610"/>
      <c r="AH1595" s="610"/>
      <c r="AI1595" s="611"/>
      <c r="AJ1595" s="84"/>
      <c r="AK1595" s="627"/>
      <c r="AL1595" s="306"/>
      <c r="AM1595" s="306"/>
      <c r="AN1595" s="306"/>
      <c r="BX1595" s="106"/>
    </row>
    <row r="1596" spans="1:76" s="40" customFormat="1" ht="15.75" customHeight="1" x14ac:dyDescent="0.15">
      <c r="A1596" s="116" t="str">
        <f>IF(液状化L1の有無="",IF(H1596="","×",""),"×")</f>
        <v/>
      </c>
      <c r="B1596" s="99"/>
      <c r="C1596" s="328">
        <f>IF(D1342="","",D1342)</f>
        <v>6</v>
      </c>
      <c r="D1596" s="329"/>
      <c r="E1596" s="329" t="str">
        <f>IF(G1342="","",G1342)</f>
        <v>粘性土</v>
      </c>
      <c r="F1596" s="329"/>
      <c r="G1596" s="329"/>
      <c r="H1596" s="306">
        <f>IF(J1342="","",J1342)</f>
        <v>2.3499999046325684</v>
      </c>
      <c r="I1596" s="306"/>
      <c r="J1596" s="306"/>
      <c r="K1596" s="327">
        <f>AF1342*AD$1618*AK1596</f>
        <v>1165.0500000000002</v>
      </c>
      <c r="L1596" s="327"/>
      <c r="M1596" s="327"/>
      <c r="N1596" s="624"/>
      <c r="O1596" s="326">
        <f>IF(E1596="","",IF(E1596="粘性土",1,CHOOSE(AJ$1267,X$1261,X$1262,X$1263)))</f>
        <v>1</v>
      </c>
      <c r="P1596" s="327"/>
      <c r="Q1596" s="327">
        <f>IF(E1596="","",IF(E1596="粘性土",1,CHOOSE(AJ$1267,AB$1261,AB$1262,AB$1263)))</f>
        <v>1</v>
      </c>
      <c r="R1596" s="327"/>
      <c r="S1596" s="327">
        <f>IF(E1596="","",IF(E1596="粘性土",1,CHOOSE(AJ$1267,AF$1261,AF$1262,AF$1263)))</f>
        <v>1</v>
      </c>
      <c r="T1596" s="327"/>
      <c r="U1596" s="618">
        <f>IF(E1596="","",IF(E1596="粘性土",1,AJ$1283))</f>
        <v>1</v>
      </c>
      <c r="V1596" s="619"/>
      <c r="W1596" s="620"/>
      <c r="X1596" s="609">
        <f>IF(E1596="","",ROUND(K1596*O1596*U1596,1))</f>
        <v>1165.0999999999999</v>
      </c>
      <c r="Y1596" s="610"/>
      <c r="Z1596" s="610"/>
      <c r="AA1596" s="610"/>
      <c r="AB1596" s="609">
        <f>IF(E1596="","",ROUND(K1596*Q1596*U1596,1))</f>
        <v>1165.0999999999999</v>
      </c>
      <c r="AC1596" s="610"/>
      <c r="AD1596" s="610"/>
      <c r="AE1596" s="610"/>
      <c r="AF1596" s="609">
        <f>IF(E1596="","",ROUND(K1596*S1596*U1596,1))</f>
        <v>1165.0999999999999</v>
      </c>
      <c r="AG1596" s="610"/>
      <c r="AH1596" s="610"/>
      <c r="AI1596" s="611"/>
      <c r="AJ1596" s="84"/>
      <c r="AK1596" s="627">
        <f>R285</f>
        <v>1</v>
      </c>
      <c r="AL1596" s="306"/>
      <c r="AM1596" s="306"/>
      <c r="AN1596" s="306"/>
      <c r="BX1596" s="106"/>
    </row>
    <row r="1597" spans="1:76" s="40" customFormat="1" ht="15.75" customHeight="1" x14ac:dyDescent="0.15">
      <c r="A1597" s="116" t="str">
        <f t="shared" ref="A1597" si="342">A1596</f>
        <v/>
      </c>
      <c r="B1597" s="99"/>
      <c r="C1597" s="328"/>
      <c r="D1597" s="329"/>
      <c r="E1597" s="329"/>
      <c r="F1597" s="329"/>
      <c r="G1597" s="329"/>
      <c r="H1597" s="306"/>
      <c r="I1597" s="306"/>
      <c r="J1597" s="306"/>
      <c r="K1597" s="327">
        <f>AF1343*AD$1618*AK1596</f>
        <v>1165.0500000000002</v>
      </c>
      <c r="L1597" s="327"/>
      <c r="M1597" s="327"/>
      <c r="N1597" s="624"/>
      <c r="O1597" s="326">
        <f>O1596</f>
        <v>1</v>
      </c>
      <c r="P1597" s="327"/>
      <c r="Q1597" s="327">
        <f>Q1596</f>
        <v>1</v>
      </c>
      <c r="R1597" s="327"/>
      <c r="S1597" s="327">
        <f>S1596</f>
        <v>1</v>
      </c>
      <c r="T1597" s="327"/>
      <c r="U1597" s="618">
        <f>U1596</f>
        <v>1</v>
      </c>
      <c r="V1597" s="619"/>
      <c r="W1597" s="620"/>
      <c r="X1597" s="609">
        <f>IF(E1596="","",ROUND(K1597*O1597*U1597,1))</f>
        <v>1165.0999999999999</v>
      </c>
      <c r="Y1597" s="610"/>
      <c r="Z1597" s="610"/>
      <c r="AA1597" s="610"/>
      <c r="AB1597" s="609">
        <f>IF(E1596="","",ROUND(K1597*Q1597*U1597,1))</f>
        <v>1165.0999999999999</v>
      </c>
      <c r="AC1597" s="610"/>
      <c r="AD1597" s="610"/>
      <c r="AE1597" s="610"/>
      <c r="AF1597" s="609">
        <f>IF(E1596="","",ROUND(K1597*S1597*U1597,1))</f>
        <v>1165.0999999999999</v>
      </c>
      <c r="AG1597" s="610"/>
      <c r="AH1597" s="610"/>
      <c r="AI1597" s="611"/>
      <c r="AJ1597" s="84"/>
      <c r="AK1597" s="627"/>
      <c r="AL1597" s="306"/>
      <c r="AM1597" s="306"/>
      <c r="AN1597" s="306"/>
      <c r="BX1597" s="106"/>
    </row>
    <row r="1598" spans="1:76" s="40" customFormat="1" ht="15.75" customHeight="1" x14ac:dyDescent="0.15">
      <c r="A1598" s="116" t="str">
        <f>IF(液状化L1の有無="",IF(H1598="","×",""),"×")</f>
        <v/>
      </c>
      <c r="B1598" s="99"/>
      <c r="C1598" s="328">
        <f>IF(D1344="","",D1344)</f>
        <v>7</v>
      </c>
      <c r="D1598" s="329"/>
      <c r="E1598" s="329" t="str">
        <f>IF(G1344="","",G1344)</f>
        <v>砂質土</v>
      </c>
      <c r="F1598" s="329"/>
      <c r="G1598" s="329"/>
      <c r="H1598" s="306">
        <f>IF(J1344="","",J1344)</f>
        <v>8.6000003814697266</v>
      </c>
      <c r="I1598" s="306"/>
      <c r="J1598" s="306"/>
      <c r="K1598" s="327">
        <f>AF1344*AD$1618*AK1598</f>
        <v>1387.8889802902936</v>
      </c>
      <c r="L1598" s="327"/>
      <c r="M1598" s="327"/>
      <c r="N1598" s="624"/>
      <c r="O1598" s="326">
        <f>IF(E1598="","",IF(E1598="粘性土",1,CHOOSE(AJ$1267,X$1261,X$1262,X$1263)))</f>
        <v>1</v>
      </c>
      <c r="P1598" s="327"/>
      <c r="Q1598" s="327">
        <f>IF(E1598="","",IF(E1598="粘性土",1,CHOOSE(AJ$1267,AB$1261,AB$1262,AB$1263)))</f>
        <v>0.5</v>
      </c>
      <c r="R1598" s="327"/>
      <c r="S1598" s="327">
        <f>IF(E1598="","",IF(E1598="粘性土",1,CHOOSE(AJ$1267,AF$1261,AF$1262,AF$1263)))</f>
        <v>0.4</v>
      </c>
      <c r="T1598" s="327"/>
      <c r="U1598" s="618">
        <f>IF(E1598="","",IF(E1598="粘性土",1,AJ$1283))</f>
        <v>0.83899999999999997</v>
      </c>
      <c r="V1598" s="619"/>
      <c r="W1598" s="620"/>
      <c r="X1598" s="609">
        <f>IF(E1598="","",ROUND(K1598*O1598*U1598,1))</f>
        <v>1164.4000000000001</v>
      </c>
      <c r="Y1598" s="610"/>
      <c r="Z1598" s="610"/>
      <c r="AA1598" s="610"/>
      <c r="AB1598" s="609">
        <f>IF(E1598="","",ROUND(K1598*Q1598*U1598,1))</f>
        <v>582.20000000000005</v>
      </c>
      <c r="AC1598" s="610"/>
      <c r="AD1598" s="610"/>
      <c r="AE1598" s="610"/>
      <c r="AF1598" s="609">
        <f>IF(E1598="","",ROUND(K1598*S1598*U1598,1))</f>
        <v>465.8</v>
      </c>
      <c r="AG1598" s="610"/>
      <c r="AH1598" s="610"/>
      <c r="AI1598" s="611"/>
      <c r="AJ1598" s="84"/>
      <c r="AK1598" s="627">
        <f>R286</f>
        <v>0.72100001573562622</v>
      </c>
      <c r="AL1598" s="306"/>
      <c r="AM1598" s="306"/>
      <c r="AN1598" s="306"/>
      <c r="BX1598" s="106"/>
    </row>
    <row r="1599" spans="1:76" s="40" customFormat="1" ht="15.75" customHeight="1" x14ac:dyDescent="0.15">
      <c r="A1599" s="116" t="str">
        <f t="shared" ref="A1599" si="343">A1598</f>
        <v/>
      </c>
      <c r="B1599" s="99"/>
      <c r="C1599" s="328"/>
      <c r="D1599" s="329"/>
      <c r="E1599" s="329"/>
      <c r="F1599" s="329"/>
      <c r="G1599" s="329"/>
      <c r="H1599" s="306"/>
      <c r="I1599" s="306"/>
      <c r="J1599" s="306"/>
      <c r="K1599" s="327">
        <f>AF1345*AD$1618*AK1598</f>
        <v>2276.1249496757982</v>
      </c>
      <c r="L1599" s="327"/>
      <c r="M1599" s="327"/>
      <c r="N1599" s="624"/>
      <c r="O1599" s="326">
        <f>O1598</f>
        <v>1</v>
      </c>
      <c r="P1599" s="327"/>
      <c r="Q1599" s="327">
        <f>Q1598</f>
        <v>0.5</v>
      </c>
      <c r="R1599" s="327"/>
      <c r="S1599" s="327">
        <f>S1598</f>
        <v>0.4</v>
      </c>
      <c r="T1599" s="327"/>
      <c r="U1599" s="618">
        <f>U1598</f>
        <v>0.83899999999999997</v>
      </c>
      <c r="V1599" s="619"/>
      <c r="W1599" s="620"/>
      <c r="X1599" s="609">
        <f>IF(E1598="","",ROUND(K1599*O1599*U1599,1))</f>
        <v>1909.7</v>
      </c>
      <c r="Y1599" s="610"/>
      <c r="Z1599" s="610"/>
      <c r="AA1599" s="610"/>
      <c r="AB1599" s="609">
        <f>IF(E1598="","",ROUND(K1599*Q1599*U1599,1))</f>
        <v>954.8</v>
      </c>
      <c r="AC1599" s="610"/>
      <c r="AD1599" s="610"/>
      <c r="AE1599" s="610"/>
      <c r="AF1599" s="609">
        <f>IF(E1598="","",ROUND(K1599*S1599*U1599,1))</f>
        <v>763.9</v>
      </c>
      <c r="AG1599" s="610"/>
      <c r="AH1599" s="610"/>
      <c r="AI1599" s="611"/>
      <c r="AJ1599" s="84"/>
      <c r="AK1599" s="627"/>
      <c r="AL1599" s="306"/>
      <c r="AM1599" s="306"/>
      <c r="AN1599" s="306"/>
      <c r="BX1599" s="106"/>
    </row>
    <row r="1600" spans="1:76" s="40" customFormat="1" ht="15.75" customHeight="1" x14ac:dyDescent="0.15">
      <c r="A1600" s="116" t="str">
        <f>IF(液状化L1の有無="",IF(H1600="","×",""),"×")</f>
        <v/>
      </c>
      <c r="B1600" s="99"/>
      <c r="C1600" s="328">
        <f>IF(D1346="","",D1346)</f>
        <v>8</v>
      </c>
      <c r="D1600" s="329"/>
      <c r="E1600" s="329" t="str">
        <f>IF(G1346="","",G1346)</f>
        <v>粘性土</v>
      </c>
      <c r="F1600" s="329"/>
      <c r="G1600" s="329"/>
      <c r="H1600" s="306">
        <f>IF(J1346="","",J1346)</f>
        <v>2.2000000476837158</v>
      </c>
      <c r="I1600" s="306"/>
      <c r="J1600" s="306"/>
      <c r="K1600" s="327">
        <f>AF1346*AD$1618*AK1600</f>
        <v>1143.4499999999998</v>
      </c>
      <c r="L1600" s="327"/>
      <c r="M1600" s="327"/>
      <c r="N1600" s="624"/>
      <c r="O1600" s="326">
        <f>IF(E1600="","",IF(E1600="粘性土",1,CHOOSE(AJ$1267,X$1261,X$1262,X$1263)))</f>
        <v>1</v>
      </c>
      <c r="P1600" s="327"/>
      <c r="Q1600" s="327">
        <f>IF(E1600="","",IF(E1600="粘性土",1,CHOOSE(AJ$1267,AB$1261,AB$1262,AB$1263)))</f>
        <v>1</v>
      </c>
      <c r="R1600" s="327"/>
      <c r="S1600" s="327">
        <f>IF(E1600="","",IF(E1600="粘性土",1,CHOOSE(AJ$1267,AF$1261,AF$1262,AF$1263)))</f>
        <v>1</v>
      </c>
      <c r="T1600" s="327"/>
      <c r="U1600" s="618">
        <f>IF(E1600="","",IF(E1600="粘性土",1,AJ$1283))</f>
        <v>1</v>
      </c>
      <c r="V1600" s="619"/>
      <c r="W1600" s="620"/>
      <c r="X1600" s="609">
        <f>IF(E1600="","",ROUND(K1600*O1600*U1600,1))</f>
        <v>1143.5</v>
      </c>
      <c r="Y1600" s="610"/>
      <c r="Z1600" s="610"/>
      <c r="AA1600" s="610"/>
      <c r="AB1600" s="609">
        <f>IF(E1600="","",ROUND(K1600*Q1600*U1600,1))</f>
        <v>1143.5</v>
      </c>
      <c r="AC1600" s="610"/>
      <c r="AD1600" s="610"/>
      <c r="AE1600" s="610"/>
      <c r="AF1600" s="609">
        <f>IF(E1600="","",ROUND(K1600*S1600*U1600,1))</f>
        <v>1143.5</v>
      </c>
      <c r="AG1600" s="610"/>
      <c r="AH1600" s="610"/>
      <c r="AI1600" s="611"/>
      <c r="AJ1600" s="84"/>
      <c r="AK1600" s="627">
        <f>R287</f>
        <v>1</v>
      </c>
      <c r="AL1600" s="306"/>
      <c r="AM1600" s="306"/>
      <c r="AN1600" s="306"/>
      <c r="BX1600" s="106"/>
    </row>
    <row r="1601" spans="1:76" s="40" customFormat="1" ht="15.75" customHeight="1" x14ac:dyDescent="0.15">
      <c r="A1601" s="116" t="str">
        <f t="shared" ref="A1601" si="344">A1600</f>
        <v/>
      </c>
      <c r="B1601" s="99"/>
      <c r="C1601" s="328"/>
      <c r="D1601" s="329"/>
      <c r="E1601" s="329"/>
      <c r="F1601" s="329"/>
      <c r="G1601" s="329"/>
      <c r="H1601" s="306"/>
      <c r="I1601" s="306"/>
      <c r="J1601" s="306"/>
      <c r="K1601" s="327">
        <f>AF1347*AD$1618*AK1600</f>
        <v>1143.4499999999998</v>
      </c>
      <c r="L1601" s="327"/>
      <c r="M1601" s="327"/>
      <c r="N1601" s="624"/>
      <c r="O1601" s="326">
        <f>O1600</f>
        <v>1</v>
      </c>
      <c r="P1601" s="327"/>
      <c r="Q1601" s="327">
        <f>Q1600</f>
        <v>1</v>
      </c>
      <c r="R1601" s="327"/>
      <c r="S1601" s="327">
        <f>S1600</f>
        <v>1</v>
      </c>
      <c r="T1601" s="327"/>
      <c r="U1601" s="618">
        <f>U1600</f>
        <v>1</v>
      </c>
      <c r="V1601" s="619"/>
      <c r="W1601" s="620"/>
      <c r="X1601" s="609">
        <f>IF(E1600="","",ROUND(K1601*O1601*U1601,1))</f>
        <v>1143.5</v>
      </c>
      <c r="Y1601" s="610"/>
      <c r="Z1601" s="610"/>
      <c r="AA1601" s="610"/>
      <c r="AB1601" s="609">
        <f>IF(E1600="","",ROUND(K1601*Q1601*U1601,1))</f>
        <v>1143.5</v>
      </c>
      <c r="AC1601" s="610"/>
      <c r="AD1601" s="610"/>
      <c r="AE1601" s="610"/>
      <c r="AF1601" s="609">
        <f>IF(E1600="","",ROUND(K1601*S1601*U1601,1))</f>
        <v>1143.5</v>
      </c>
      <c r="AG1601" s="610"/>
      <c r="AH1601" s="610"/>
      <c r="AI1601" s="611"/>
      <c r="AJ1601" s="84"/>
      <c r="AK1601" s="627"/>
      <c r="AL1601" s="306"/>
      <c r="AM1601" s="306"/>
      <c r="AN1601" s="306"/>
      <c r="BX1601" s="106"/>
    </row>
    <row r="1602" spans="1:76" s="40" customFormat="1" ht="15.75" customHeight="1" x14ac:dyDescent="0.15">
      <c r="A1602" s="116" t="str">
        <f>IF(液状化L1の有無="",IF(H1602="","×",""),"×")</f>
        <v/>
      </c>
      <c r="B1602" s="99"/>
      <c r="C1602" s="328">
        <f>IF(D1348="","",D1348)</f>
        <v>9</v>
      </c>
      <c r="D1602" s="329"/>
      <c r="E1602" s="329" t="str">
        <f>IF(G1348="","",G1348)</f>
        <v>砂質土</v>
      </c>
      <c r="F1602" s="329"/>
      <c r="G1602" s="329"/>
      <c r="H1602" s="306">
        <f>IF(J1348="","",J1348)</f>
        <v>1.5</v>
      </c>
      <c r="I1602" s="306"/>
      <c r="J1602" s="306"/>
      <c r="K1602" s="327">
        <f>AF1348*AD$1618*AK1602</f>
        <v>3004.6499999999996</v>
      </c>
      <c r="L1602" s="327"/>
      <c r="M1602" s="327"/>
      <c r="N1602" s="624"/>
      <c r="O1602" s="326">
        <f>IF(E1602="","",IF(E1602="粘性土",1,CHOOSE(AJ$1267,X$1261,X$1262,X$1263)))</f>
        <v>1</v>
      </c>
      <c r="P1602" s="327"/>
      <c r="Q1602" s="327">
        <f>IF(E1602="","",IF(E1602="粘性土",1,CHOOSE(AJ$1267,AB$1261,AB$1262,AB$1263)))</f>
        <v>0.5</v>
      </c>
      <c r="R1602" s="327"/>
      <c r="S1602" s="327">
        <f>IF(E1602="","",IF(E1602="粘性土",1,CHOOSE(AJ$1267,AF$1261,AF$1262,AF$1263)))</f>
        <v>0.4</v>
      </c>
      <c r="T1602" s="327"/>
      <c r="U1602" s="618">
        <f>IF(E1602="","",IF(E1602="粘性土",1,AJ$1283))</f>
        <v>0.83899999999999997</v>
      </c>
      <c r="V1602" s="619"/>
      <c r="W1602" s="620"/>
      <c r="X1602" s="609">
        <f>IF(E1602="","",ROUND(K1602*O1602*U1602,1))</f>
        <v>2520.9</v>
      </c>
      <c r="Y1602" s="610"/>
      <c r="Z1602" s="610"/>
      <c r="AA1602" s="610"/>
      <c r="AB1602" s="609">
        <f>IF(E1602="","",ROUND(K1602*Q1602*U1602,1))</f>
        <v>1260.5</v>
      </c>
      <c r="AC1602" s="610"/>
      <c r="AD1602" s="610"/>
      <c r="AE1602" s="610"/>
      <c r="AF1602" s="609">
        <f>IF(E1602="","",ROUND(K1602*S1602*U1602,1))</f>
        <v>1008.4</v>
      </c>
      <c r="AG1602" s="610"/>
      <c r="AH1602" s="610"/>
      <c r="AI1602" s="611"/>
      <c r="AJ1602" s="84"/>
      <c r="AK1602" s="627">
        <f>R288</f>
        <v>1</v>
      </c>
      <c r="AL1602" s="306"/>
      <c r="AM1602" s="306"/>
      <c r="AN1602" s="306"/>
      <c r="BX1602" s="106"/>
    </row>
    <row r="1603" spans="1:76" s="40" customFormat="1" ht="15.75" customHeight="1" x14ac:dyDescent="0.15">
      <c r="A1603" s="116" t="str">
        <f t="shared" ref="A1603" si="345">A1602</f>
        <v/>
      </c>
      <c r="B1603" s="99"/>
      <c r="C1603" s="328"/>
      <c r="D1603" s="329"/>
      <c r="E1603" s="329"/>
      <c r="F1603" s="329"/>
      <c r="G1603" s="329"/>
      <c r="H1603" s="306"/>
      <c r="I1603" s="306"/>
      <c r="J1603" s="306"/>
      <c r="K1603" s="327">
        <f>AF1349*AD$1618*AK1602</f>
        <v>3194.5499999999997</v>
      </c>
      <c r="L1603" s="327"/>
      <c r="M1603" s="327"/>
      <c r="N1603" s="624"/>
      <c r="O1603" s="326">
        <f>O1602</f>
        <v>1</v>
      </c>
      <c r="P1603" s="327"/>
      <c r="Q1603" s="327">
        <f>Q1602</f>
        <v>0.5</v>
      </c>
      <c r="R1603" s="327"/>
      <c r="S1603" s="327">
        <f>S1602</f>
        <v>0.4</v>
      </c>
      <c r="T1603" s="327"/>
      <c r="U1603" s="618">
        <f>U1602</f>
        <v>0.83899999999999997</v>
      </c>
      <c r="V1603" s="619"/>
      <c r="W1603" s="620"/>
      <c r="X1603" s="609">
        <f>IF(E1602="","",ROUND(K1603*O1603*U1603,1))</f>
        <v>2680.2</v>
      </c>
      <c r="Y1603" s="610"/>
      <c r="Z1603" s="610"/>
      <c r="AA1603" s="610"/>
      <c r="AB1603" s="609">
        <f>IF(E1602="","",ROUND(K1603*Q1603*U1603,1))</f>
        <v>1340.1</v>
      </c>
      <c r="AC1603" s="610"/>
      <c r="AD1603" s="610"/>
      <c r="AE1603" s="610"/>
      <c r="AF1603" s="609">
        <f>IF(E1602="","",ROUND(K1603*S1603*U1603,1))</f>
        <v>1072.0999999999999</v>
      </c>
      <c r="AG1603" s="610"/>
      <c r="AH1603" s="610"/>
      <c r="AI1603" s="611"/>
      <c r="AJ1603" s="84"/>
      <c r="AK1603" s="627"/>
      <c r="AL1603" s="306"/>
      <c r="AM1603" s="306"/>
      <c r="AN1603" s="306"/>
      <c r="BX1603" s="106"/>
    </row>
    <row r="1604" spans="1:76" s="40" customFormat="1" ht="15.75" customHeight="1" x14ac:dyDescent="0.15">
      <c r="A1604" s="116" t="str">
        <f>IF(液状化L1の有無="",IF(H1604="","×",""),"×")</f>
        <v/>
      </c>
      <c r="B1604" s="99"/>
      <c r="C1604" s="328">
        <f>IF(D1350="","",D1350)</f>
        <v>10</v>
      </c>
      <c r="D1604" s="329"/>
      <c r="E1604" s="329" t="str">
        <f>IF(G1350="","",G1350)</f>
        <v>粘性土</v>
      </c>
      <c r="F1604" s="329"/>
      <c r="G1604" s="329"/>
      <c r="H1604" s="306">
        <f>IF(J1350="","",J1350)</f>
        <v>3.8499999046325684</v>
      </c>
      <c r="I1604" s="306"/>
      <c r="J1604" s="306"/>
      <c r="K1604" s="327">
        <f>AF1350*AD$1618*AK1604</f>
        <v>1159.6500000000001</v>
      </c>
      <c r="L1604" s="327"/>
      <c r="M1604" s="327"/>
      <c r="N1604" s="624"/>
      <c r="O1604" s="326">
        <f>IF(E1604="","",IF(E1604="粘性土",1,CHOOSE(AJ$1267,X$1261,X$1262,X$1263)))</f>
        <v>1</v>
      </c>
      <c r="P1604" s="327"/>
      <c r="Q1604" s="327">
        <f>IF(E1604="","",IF(E1604="粘性土",1,CHOOSE(AJ$1267,AB$1261,AB$1262,AB$1263)))</f>
        <v>1</v>
      </c>
      <c r="R1604" s="327"/>
      <c r="S1604" s="327">
        <f>IF(E1604="","",IF(E1604="粘性土",1,CHOOSE(AJ$1267,AF$1261,AF$1262,AF$1263)))</f>
        <v>1</v>
      </c>
      <c r="T1604" s="327"/>
      <c r="U1604" s="618">
        <f>IF(E1604="","",IF(E1604="粘性土",1,AJ$1283))</f>
        <v>1</v>
      </c>
      <c r="V1604" s="619"/>
      <c r="W1604" s="620"/>
      <c r="X1604" s="609">
        <f>IF(E1604="","",ROUND(K1604*O1604*U1604,1))</f>
        <v>1159.7</v>
      </c>
      <c r="Y1604" s="610"/>
      <c r="Z1604" s="610"/>
      <c r="AA1604" s="610"/>
      <c r="AB1604" s="609">
        <f>IF(E1604="","",ROUND(K1604*Q1604*U1604,1))</f>
        <v>1159.7</v>
      </c>
      <c r="AC1604" s="610"/>
      <c r="AD1604" s="610"/>
      <c r="AE1604" s="610"/>
      <c r="AF1604" s="609">
        <f>IF(E1604="","",ROUND(K1604*S1604*U1604,1))</f>
        <v>1159.7</v>
      </c>
      <c r="AG1604" s="610"/>
      <c r="AH1604" s="610"/>
      <c r="AI1604" s="611"/>
      <c r="AJ1604" s="84"/>
      <c r="AK1604" s="627">
        <f>R289</f>
        <v>1</v>
      </c>
      <c r="AL1604" s="306"/>
      <c r="AM1604" s="306"/>
      <c r="AN1604" s="306"/>
      <c r="BX1604" s="106"/>
    </row>
    <row r="1605" spans="1:76" s="40" customFormat="1" ht="15.75" customHeight="1" x14ac:dyDescent="0.15">
      <c r="A1605" s="116" t="str">
        <f t="shared" ref="A1605" si="346">A1604</f>
        <v/>
      </c>
      <c r="B1605" s="99"/>
      <c r="C1605" s="328"/>
      <c r="D1605" s="329"/>
      <c r="E1605" s="329"/>
      <c r="F1605" s="329"/>
      <c r="G1605" s="329"/>
      <c r="H1605" s="306"/>
      <c r="I1605" s="306"/>
      <c r="J1605" s="306"/>
      <c r="K1605" s="327">
        <f>AF1351*AD$1618*AK1604</f>
        <v>1159.6500000000001</v>
      </c>
      <c r="L1605" s="327"/>
      <c r="M1605" s="327"/>
      <c r="N1605" s="624"/>
      <c r="O1605" s="326">
        <f>O1604</f>
        <v>1</v>
      </c>
      <c r="P1605" s="327"/>
      <c r="Q1605" s="327">
        <f>Q1604</f>
        <v>1</v>
      </c>
      <c r="R1605" s="327"/>
      <c r="S1605" s="327">
        <f>S1604</f>
        <v>1</v>
      </c>
      <c r="T1605" s="327"/>
      <c r="U1605" s="618">
        <f>U1604</f>
        <v>1</v>
      </c>
      <c r="V1605" s="619"/>
      <c r="W1605" s="620"/>
      <c r="X1605" s="609">
        <f>IF(E1604="","",ROUND(K1605*O1605*U1605,1))</f>
        <v>1159.7</v>
      </c>
      <c r="Y1605" s="610"/>
      <c r="Z1605" s="610"/>
      <c r="AA1605" s="610"/>
      <c r="AB1605" s="609">
        <f>IF(E1604="","",ROUND(K1605*Q1605*U1605,1))</f>
        <v>1159.7</v>
      </c>
      <c r="AC1605" s="610"/>
      <c r="AD1605" s="610"/>
      <c r="AE1605" s="610"/>
      <c r="AF1605" s="609">
        <f>IF(E1604="","",ROUND(K1605*S1605*U1605,1))</f>
        <v>1159.7</v>
      </c>
      <c r="AG1605" s="610"/>
      <c r="AH1605" s="610"/>
      <c r="AI1605" s="611"/>
      <c r="AJ1605" s="84"/>
      <c r="AK1605" s="627"/>
      <c r="AL1605" s="306"/>
      <c r="AM1605" s="306"/>
      <c r="AN1605" s="306"/>
      <c r="BX1605" s="106"/>
    </row>
    <row r="1606" spans="1:76" s="40" customFormat="1" ht="15.75" customHeight="1" x14ac:dyDescent="0.15">
      <c r="A1606" s="116" t="str">
        <f>IF(液状化L1の有無="",IF(H1606="","×",""),"×")</f>
        <v/>
      </c>
      <c r="B1606" s="99"/>
      <c r="C1606" s="328">
        <f>IF(D1352="","",D1352)</f>
        <v>11</v>
      </c>
      <c r="D1606" s="329"/>
      <c r="E1606" s="329" t="str">
        <f>IF(G1352="","",G1352)</f>
        <v>砂質土</v>
      </c>
      <c r="F1606" s="329"/>
      <c r="G1606" s="329"/>
      <c r="H1606" s="306">
        <f>IF(J1352="","",J1352)</f>
        <v>2.4000000953674316</v>
      </c>
      <c r="I1606" s="306"/>
      <c r="J1606" s="306"/>
      <c r="K1606" s="327">
        <f>AF1352*AD$1618*AK1606</f>
        <v>3722.7000000000003</v>
      </c>
      <c r="L1606" s="327"/>
      <c r="M1606" s="327"/>
      <c r="N1606" s="624"/>
      <c r="O1606" s="326">
        <f>IF(E1606="","",IF(E1606="粘性土",1,CHOOSE(AJ$1267,X$1261,X$1262,X$1263)))</f>
        <v>1</v>
      </c>
      <c r="P1606" s="327"/>
      <c r="Q1606" s="327">
        <f>IF(E1606="","",IF(E1606="粘性土",1,CHOOSE(AJ$1267,AB$1261,AB$1262,AB$1263)))</f>
        <v>0.5</v>
      </c>
      <c r="R1606" s="327"/>
      <c r="S1606" s="327">
        <f>IF(E1606="","",IF(E1606="粘性土",1,CHOOSE(AJ$1267,AF$1261,AF$1262,AF$1263)))</f>
        <v>0.4</v>
      </c>
      <c r="T1606" s="327"/>
      <c r="U1606" s="618">
        <f>IF(E1606="","",IF(E1606="粘性土",1,AJ$1283))</f>
        <v>0.83899999999999997</v>
      </c>
      <c r="V1606" s="619"/>
      <c r="W1606" s="620"/>
      <c r="X1606" s="609">
        <f>IF(E1606="","",ROUND(K1606*O1606*U1606,1))</f>
        <v>3123.3</v>
      </c>
      <c r="Y1606" s="610"/>
      <c r="Z1606" s="610"/>
      <c r="AA1606" s="610"/>
      <c r="AB1606" s="609">
        <f>IF(E1606="","",ROUND(K1606*Q1606*U1606,1))</f>
        <v>1561.7</v>
      </c>
      <c r="AC1606" s="610"/>
      <c r="AD1606" s="610"/>
      <c r="AE1606" s="610"/>
      <c r="AF1606" s="609">
        <f>IF(E1606="","",ROUND(K1606*S1606*U1606,1))</f>
        <v>1249.3</v>
      </c>
      <c r="AG1606" s="610"/>
      <c r="AH1606" s="610"/>
      <c r="AI1606" s="611"/>
      <c r="AJ1606" s="84"/>
      <c r="AK1606" s="627">
        <f>R290</f>
        <v>1</v>
      </c>
      <c r="AL1606" s="306"/>
      <c r="AM1606" s="306"/>
      <c r="AN1606" s="306"/>
      <c r="BX1606" s="106"/>
    </row>
    <row r="1607" spans="1:76" s="40" customFormat="1" ht="15.75" customHeight="1" x14ac:dyDescent="0.15">
      <c r="A1607" s="116" t="str">
        <f t="shared" ref="A1607" si="347">A1606</f>
        <v/>
      </c>
      <c r="B1607" s="99"/>
      <c r="C1607" s="328"/>
      <c r="D1607" s="329"/>
      <c r="E1607" s="329"/>
      <c r="F1607" s="329"/>
      <c r="G1607" s="329"/>
      <c r="H1607" s="306"/>
      <c r="I1607" s="306"/>
      <c r="J1607" s="306"/>
      <c r="K1607" s="327">
        <f>AF1353*AD$1618*AK1606</f>
        <v>4039.0499999999997</v>
      </c>
      <c r="L1607" s="327"/>
      <c r="M1607" s="327"/>
      <c r="N1607" s="624"/>
      <c r="O1607" s="326">
        <f>O1606</f>
        <v>1</v>
      </c>
      <c r="P1607" s="327"/>
      <c r="Q1607" s="327">
        <f>Q1606</f>
        <v>0.5</v>
      </c>
      <c r="R1607" s="327"/>
      <c r="S1607" s="327">
        <f>S1606</f>
        <v>0.4</v>
      </c>
      <c r="T1607" s="327"/>
      <c r="U1607" s="618">
        <f>U1606</f>
        <v>0.83899999999999997</v>
      </c>
      <c r="V1607" s="619"/>
      <c r="W1607" s="620"/>
      <c r="X1607" s="609">
        <f>IF(E1606="","",ROUND(K1607*O1607*U1607,1))</f>
        <v>3388.8</v>
      </c>
      <c r="Y1607" s="610"/>
      <c r="Z1607" s="610"/>
      <c r="AA1607" s="610"/>
      <c r="AB1607" s="609">
        <f>IF(E1606="","",ROUND(K1607*Q1607*U1607,1))</f>
        <v>1694.4</v>
      </c>
      <c r="AC1607" s="610"/>
      <c r="AD1607" s="610"/>
      <c r="AE1607" s="610"/>
      <c r="AF1607" s="609">
        <f>IF(E1606="","",ROUND(K1607*S1607*U1607,1))</f>
        <v>1355.5</v>
      </c>
      <c r="AG1607" s="610"/>
      <c r="AH1607" s="610"/>
      <c r="AI1607" s="611"/>
      <c r="AJ1607" s="84"/>
      <c r="AK1607" s="627"/>
      <c r="AL1607" s="306"/>
      <c r="AM1607" s="306"/>
      <c r="AN1607" s="306"/>
      <c r="BX1607" s="106"/>
    </row>
    <row r="1608" spans="1:76" s="40" customFormat="1" ht="15.75" customHeight="1" x14ac:dyDescent="0.15">
      <c r="A1608" s="116" t="str">
        <f>IF(液状化L1の有無="",IF(H1608="","×",""),"×")</f>
        <v/>
      </c>
      <c r="B1608" s="99"/>
      <c r="C1608" s="328">
        <f>IF(D1354="","",D1354)</f>
        <v>12</v>
      </c>
      <c r="D1608" s="329"/>
      <c r="E1608" s="329" t="str">
        <f>IF(G1354="","",G1354)</f>
        <v>粘性土</v>
      </c>
      <c r="F1608" s="329"/>
      <c r="G1608" s="329"/>
      <c r="H1608" s="306">
        <f>IF(J1354="","",J1354)</f>
        <v>2.2699999809265137</v>
      </c>
      <c r="I1608" s="306"/>
      <c r="J1608" s="306"/>
      <c r="K1608" s="327">
        <f>AF1354*AD$1618*AK1608</f>
        <v>1159.6500000000001</v>
      </c>
      <c r="L1608" s="327"/>
      <c r="M1608" s="327"/>
      <c r="N1608" s="624"/>
      <c r="O1608" s="326">
        <f>IF(E1608="","",IF(E1608="粘性土",1,CHOOSE(AJ$1267,X$1261,X$1262,X$1263)))</f>
        <v>1</v>
      </c>
      <c r="P1608" s="327"/>
      <c r="Q1608" s="327">
        <f>IF(E1608="","",IF(E1608="粘性土",1,CHOOSE(AJ$1267,AB$1261,AB$1262,AB$1263)))</f>
        <v>1</v>
      </c>
      <c r="R1608" s="327"/>
      <c r="S1608" s="327">
        <f>IF(E1608="","",IF(E1608="粘性土",1,CHOOSE(AJ$1267,AF$1261,AF$1262,AF$1263)))</f>
        <v>1</v>
      </c>
      <c r="T1608" s="327"/>
      <c r="U1608" s="618">
        <f>IF(E1608="","",IF(E1608="粘性土",1,AJ$1283))</f>
        <v>1</v>
      </c>
      <c r="V1608" s="619"/>
      <c r="W1608" s="620"/>
      <c r="X1608" s="609">
        <f>IF(E1608="","",ROUND(K1608*O1608*U1608,1))</f>
        <v>1159.7</v>
      </c>
      <c r="Y1608" s="610"/>
      <c r="Z1608" s="610"/>
      <c r="AA1608" s="610"/>
      <c r="AB1608" s="609">
        <f>IF(E1608="","",ROUND(K1608*Q1608*U1608,1))</f>
        <v>1159.7</v>
      </c>
      <c r="AC1608" s="610"/>
      <c r="AD1608" s="610"/>
      <c r="AE1608" s="610"/>
      <c r="AF1608" s="609">
        <f>IF(E1608="","",ROUND(K1608*S1608*U1608,1))</f>
        <v>1159.7</v>
      </c>
      <c r="AG1608" s="610"/>
      <c r="AH1608" s="610"/>
      <c r="AI1608" s="611"/>
      <c r="AJ1608" s="84"/>
      <c r="AK1608" s="627">
        <f>R291</f>
        <v>1</v>
      </c>
      <c r="AL1608" s="306"/>
      <c r="AM1608" s="306"/>
      <c r="AN1608" s="306"/>
      <c r="BX1608" s="106"/>
    </row>
    <row r="1609" spans="1:76" s="40" customFormat="1" ht="15.75" customHeight="1" x14ac:dyDescent="0.15">
      <c r="A1609" s="116" t="str">
        <f t="shared" ref="A1609" si="348">A1608</f>
        <v/>
      </c>
      <c r="B1609" s="99"/>
      <c r="C1609" s="328"/>
      <c r="D1609" s="329"/>
      <c r="E1609" s="329"/>
      <c r="F1609" s="329"/>
      <c r="G1609" s="329"/>
      <c r="H1609" s="306"/>
      <c r="I1609" s="306"/>
      <c r="J1609" s="306"/>
      <c r="K1609" s="327">
        <f>AF1355*AD$1618*AK1608</f>
        <v>1159.6500000000001</v>
      </c>
      <c r="L1609" s="327"/>
      <c r="M1609" s="327"/>
      <c r="N1609" s="624"/>
      <c r="O1609" s="326">
        <f>O1608</f>
        <v>1</v>
      </c>
      <c r="P1609" s="327"/>
      <c r="Q1609" s="327">
        <f>Q1608</f>
        <v>1</v>
      </c>
      <c r="R1609" s="327"/>
      <c r="S1609" s="327">
        <f>S1608</f>
        <v>1</v>
      </c>
      <c r="T1609" s="327"/>
      <c r="U1609" s="618">
        <f>U1608</f>
        <v>1</v>
      </c>
      <c r="V1609" s="619"/>
      <c r="W1609" s="620"/>
      <c r="X1609" s="609">
        <f>IF(E1608="","",ROUND(K1609*O1609*U1609,1))</f>
        <v>1159.7</v>
      </c>
      <c r="Y1609" s="610"/>
      <c r="Z1609" s="610"/>
      <c r="AA1609" s="610"/>
      <c r="AB1609" s="609">
        <f>IF(E1608="","",ROUND(K1609*Q1609*U1609,1))</f>
        <v>1159.7</v>
      </c>
      <c r="AC1609" s="610"/>
      <c r="AD1609" s="610"/>
      <c r="AE1609" s="610"/>
      <c r="AF1609" s="609">
        <f>IF(E1608="","",ROUND(K1609*S1609*U1609,1))</f>
        <v>1159.7</v>
      </c>
      <c r="AG1609" s="610"/>
      <c r="AH1609" s="610"/>
      <c r="AI1609" s="611"/>
      <c r="AJ1609" s="84"/>
      <c r="AK1609" s="627"/>
      <c r="AL1609" s="306"/>
      <c r="AM1609" s="306"/>
      <c r="AN1609" s="306"/>
      <c r="BX1609" s="106"/>
    </row>
    <row r="1610" spans="1:76" s="40" customFormat="1" ht="15.75" customHeight="1" x14ac:dyDescent="0.15">
      <c r="A1610" s="116" t="str">
        <f>IF(液状化L1の有無="",IF(H1610="","×",""),"×")</f>
        <v>×</v>
      </c>
      <c r="B1610" s="99"/>
      <c r="C1610" s="328" t="str">
        <f>IF(D1356="","",D1356)</f>
        <v/>
      </c>
      <c r="D1610" s="329"/>
      <c r="E1610" s="329" t="str">
        <f>IF(G1356="","",G1356)</f>
        <v/>
      </c>
      <c r="F1610" s="329"/>
      <c r="G1610" s="329"/>
      <c r="H1610" s="306" t="str">
        <f>IF(J1356="","",J1356)</f>
        <v/>
      </c>
      <c r="I1610" s="306"/>
      <c r="J1610" s="306"/>
      <c r="K1610" s="327">
        <f>AF1356*AD$1618*AK1610</f>
        <v>0</v>
      </c>
      <c r="L1610" s="327"/>
      <c r="M1610" s="327"/>
      <c r="N1610" s="624"/>
      <c r="O1610" s="326" t="str">
        <f>IF(E1610="","",IF(E1610="粘性土",1,CHOOSE(AJ$1267,X$1261,X$1262,X$1263)))</f>
        <v/>
      </c>
      <c r="P1610" s="327"/>
      <c r="Q1610" s="327" t="str">
        <f>IF(E1610="","",IF(E1610="粘性土",1,CHOOSE(AJ$1267,AB$1261,AB$1262,AB$1263)))</f>
        <v/>
      </c>
      <c r="R1610" s="327"/>
      <c r="S1610" s="327" t="str">
        <f>IF(E1610="","",IF(E1610="粘性土",1,CHOOSE(AJ$1267,AF$1261,AF$1262,AF$1263)))</f>
        <v/>
      </c>
      <c r="T1610" s="327"/>
      <c r="U1610" s="618" t="str">
        <f>IF(E1610="","",IF(E1610="粘性土",1,AJ$1283))</f>
        <v/>
      </c>
      <c r="V1610" s="619"/>
      <c r="W1610" s="620"/>
      <c r="X1610" s="609" t="str">
        <f>IF(E1610="","",ROUND(K1610*O1610*U1610,1))</f>
        <v/>
      </c>
      <c r="Y1610" s="610"/>
      <c r="Z1610" s="610"/>
      <c r="AA1610" s="610"/>
      <c r="AB1610" s="609" t="str">
        <f>IF(E1610="","",ROUND(K1610*Q1610*U1610,1))</f>
        <v/>
      </c>
      <c r="AC1610" s="610"/>
      <c r="AD1610" s="610"/>
      <c r="AE1610" s="610"/>
      <c r="AF1610" s="609" t="str">
        <f>IF(E1610="","",ROUND(K1610*S1610*U1610,1))</f>
        <v/>
      </c>
      <c r="AG1610" s="610"/>
      <c r="AH1610" s="610"/>
      <c r="AI1610" s="611"/>
      <c r="AJ1610" s="84"/>
      <c r="AK1610" s="627">
        <f>R292</f>
        <v>0</v>
      </c>
      <c r="AL1610" s="306"/>
      <c r="AM1610" s="306"/>
      <c r="AN1610" s="306"/>
      <c r="BX1610" s="106"/>
    </row>
    <row r="1611" spans="1:76" s="40" customFormat="1" ht="15.75" customHeight="1" x14ac:dyDescent="0.15">
      <c r="A1611" s="116" t="str">
        <f t="shared" ref="A1611" si="349">A1610</f>
        <v>×</v>
      </c>
      <c r="B1611" s="99"/>
      <c r="C1611" s="328"/>
      <c r="D1611" s="329"/>
      <c r="E1611" s="329"/>
      <c r="F1611" s="329"/>
      <c r="G1611" s="329"/>
      <c r="H1611" s="306"/>
      <c r="I1611" s="306"/>
      <c r="J1611" s="306"/>
      <c r="K1611" s="327">
        <f>AF1357*AD$1618*AK1610</f>
        <v>0</v>
      </c>
      <c r="L1611" s="327"/>
      <c r="M1611" s="327"/>
      <c r="N1611" s="624"/>
      <c r="O1611" s="326" t="str">
        <f>O1610</f>
        <v/>
      </c>
      <c r="P1611" s="327"/>
      <c r="Q1611" s="327" t="str">
        <f>Q1610</f>
        <v/>
      </c>
      <c r="R1611" s="327"/>
      <c r="S1611" s="327" t="str">
        <f>S1610</f>
        <v/>
      </c>
      <c r="T1611" s="327"/>
      <c r="U1611" s="618" t="str">
        <f>U1610</f>
        <v/>
      </c>
      <c r="V1611" s="619"/>
      <c r="W1611" s="620"/>
      <c r="X1611" s="609" t="str">
        <f>IF(E1610="","",ROUND(K1611*O1611*U1611,1))</f>
        <v/>
      </c>
      <c r="Y1611" s="610"/>
      <c r="Z1611" s="610"/>
      <c r="AA1611" s="610"/>
      <c r="AB1611" s="609" t="str">
        <f>IF(E1610="","",ROUND(K1611*Q1611*U1611,1))</f>
        <v/>
      </c>
      <c r="AC1611" s="610"/>
      <c r="AD1611" s="610"/>
      <c r="AE1611" s="610"/>
      <c r="AF1611" s="609" t="str">
        <f>IF(E1610="","",ROUND(K1611*S1611*U1611,1))</f>
        <v/>
      </c>
      <c r="AG1611" s="610"/>
      <c r="AH1611" s="610"/>
      <c r="AI1611" s="611"/>
      <c r="AJ1611" s="84"/>
      <c r="AK1611" s="627"/>
      <c r="AL1611" s="306"/>
      <c r="AM1611" s="306"/>
      <c r="AN1611" s="306"/>
      <c r="BX1611" s="106"/>
    </row>
    <row r="1612" spans="1:76" s="40" customFormat="1" ht="15.75" customHeight="1" x14ac:dyDescent="0.15">
      <c r="A1612" s="116" t="str">
        <f>IF(液状化L1の有無="",IF(H1612="","×",""),"×")</f>
        <v>×</v>
      </c>
      <c r="B1612" s="99"/>
      <c r="C1612" s="328" t="str">
        <f>IF(D1358="","",D1358)</f>
        <v/>
      </c>
      <c r="D1612" s="329"/>
      <c r="E1612" s="329" t="str">
        <f>IF(G1358="","",G1358)</f>
        <v/>
      </c>
      <c r="F1612" s="329"/>
      <c r="G1612" s="329"/>
      <c r="H1612" s="306" t="str">
        <f>IF(J1358="","",J1358)</f>
        <v/>
      </c>
      <c r="I1612" s="306"/>
      <c r="J1612" s="306"/>
      <c r="K1612" s="327">
        <f>AF1358*AD$1618*AK1612</f>
        <v>0</v>
      </c>
      <c r="L1612" s="327"/>
      <c r="M1612" s="327"/>
      <c r="N1612" s="624"/>
      <c r="O1612" s="326" t="str">
        <f>IF(E1612="","",IF(E1612="粘性土",1,CHOOSE(AJ$1267,X$1261,X$1262,X$1263)))</f>
        <v/>
      </c>
      <c r="P1612" s="327"/>
      <c r="Q1612" s="327" t="str">
        <f>IF(E1612="","",IF(E1612="粘性土",1,CHOOSE(AJ$1267,AB$1261,AB$1262,AB$1263)))</f>
        <v/>
      </c>
      <c r="R1612" s="327"/>
      <c r="S1612" s="327" t="str">
        <f>IF(E1612="","",IF(E1612="粘性土",1,CHOOSE(AJ$1267,AF$1261,AF$1262,AF$1263)))</f>
        <v/>
      </c>
      <c r="T1612" s="327"/>
      <c r="U1612" s="618" t="str">
        <f>IF(E1612="","",IF(E1612="粘性土",1,AJ$1283))</f>
        <v/>
      </c>
      <c r="V1612" s="619"/>
      <c r="W1612" s="620"/>
      <c r="X1612" s="609" t="str">
        <f>IF(E1612="","",ROUND(K1612*O1612*U1612,1))</f>
        <v/>
      </c>
      <c r="Y1612" s="610"/>
      <c r="Z1612" s="610"/>
      <c r="AA1612" s="610"/>
      <c r="AB1612" s="609" t="str">
        <f>IF(E1612="","",ROUND(K1612*Q1612*U1612,1))</f>
        <v/>
      </c>
      <c r="AC1612" s="610"/>
      <c r="AD1612" s="610"/>
      <c r="AE1612" s="610"/>
      <c r="AF1612" s="609" t="str">
        <f>IF(E1612="","",ROUND(K1612*S1612*U1612,1))</f>
        <v/>
      </c>
      <c r="AG1612" s="610"/>
      <c r="AH1612" s="610"/>
      <c r="AI1612" s="611"/>
      <c r="AJ1612" s="84"/>
      <c r="AK1612" s="627">
        <f>R293</f>
        <v>0</v>
      </c>
      <c r="AL1612" s="306"/>
      <c r="AM1612" s="306"/>
      <c r="AN1612" s="306"/>
      <c r="BX1612" s="106"/>
    </row>
    <row r="1613" spans="1:76" s="40" customFormat="1" ht="15.75" customHeight="1" x14ac:dyDescent="0.15">
      <c r="A1613" s="116" t="str">
        <f t="shared" ref="A1613" si="350">A1612</f>
        <v>×</v>
      </c>
      <c r="B1613" s="99"/>
      <c r="C1613" s="328"/>
      <c r="D1613" s="329"/>
      <c r="E1613" s="329"/>
      <c r="F1613" s="329"/>
      <c r="G1613" s="329"/>
      <c r="H1613" s="306"/>
      <c r="I1613" s="306"/>
      <c r="J1613" s="306"/>
      <c r="K1613" s="327">
        <f>AF1359*AD$1618*AK1612</f>
        <v>0</v>
      </c>
      <c r="L1613" s="327"/>
      <c r="M1613" s="327"/>
      <c r="N1613" s="624"/>
      <c r="O1613" s="326" t="str">
        <f>O1612</f>
        <v/>
      </c>
      <c r="P1613" s="327"/>
      <c r="Q1613" s="327" t="str">
        <f>Q1612</f>
        <v/>
      </c>
      <c r="R1613" s="327"/>
      <c r="S1613" s="327" t="str">
        <f>S1612</f>
        <v/>
      </c>
      <c r="T1613" s="327"/>
      <c r="U1613" s="618" t="str">
        <f>U1612</f>
        <v/>
      </c>
      <c r="V1613" s="619"/>
      <c r="W1613" s="620"/>
      <c r="X1613" s="609" t="str">
        <f>IF(E1612="","",ROUND(K1613*O1613*U1613,1))</f>
        <v/>
      </c>
      <c r="Y1613" s="610"/>
      <c r="Z1613" s="610"/>
      <c r="AA1613" s="610"/>
      <c r="AB1613" s="609" t="str">
        <f>IF(E1612="","",ROUND(K1613*Q1613*U1613,1))</f>
        <v/>
      </c>
      <c r="AC1613" s="610"/>
      <c r="AD1613" s="610"/>
      <c r="AE1613" s="610"/>
      <c r="AF1613" s="609" t="str">
        <f>IF(E1612="","",ROUND(K1613*S1613*U1613,1))</f>
        <v/>
      </c>
      <c r="AG1613" s="610"/>
      <c r="AH1613" s="610"/>
      <c r="AI1613" s="611"/>
      <c r="AJ1613" s="84"/>
      <c r="AK1613" s="627"/>
      <c r="AL1613" s="306"/>
      <c r="AM1613" s="306"/>
      <c r="AN1613" s="306"/>
      <c r="BX1613" s="106"/>
    </row>
    <row r="1614" spans="1:76" s="40" customFormat="1" ht="15.75" customHeight="1" x14ac:dyDescent="0.15">
      <c r="A1614" s="116" t="str">
        <f>IF(液状化L1の有無="",IF(H1614="","×",""),"×")</f>
        <v>×</v>
      </c>
      <c r="B1614" s="99"/>
      <c r="C1614" s="328" t="str">
        <f>IF(D1360="","",D1360)</f>
        <v/>
      </c>
      <c r="D1614" s="329"/>
      <c r="E1614" s="329" t="str">
        <f>IF(G1360="","",G1360)</f>
        <v/>
      </c>
      <c r="F1614" s="329"/>
      <c r="G1614" s="329"/>
      <c r="H1614" s="306" t="str">
        <f>IF(J1360="","",J1360)</f>
        <v/>
      </c>
      <c r="I1614" s="306"/>
      <c r="J1614" s="306"/>
      <c r="K1614" s="327">
        <f>AF1360*AD$1618*AK1614</f>
        <v>0</v>
      </c>
      <c r="L1614" s="327"/>
      <c r="M1614" s="327"/>
      <c r="N1614" s="624"/>
      <c r="O1614" s="326" t="str">
        <f>IF(E1614="","",IF(E1614="粘性土",1,CHOOSE(AJ$1267,X$1261,X$1262,X$1263)))</f>
        <v/>
      </c>
      <c r="P1614" s="327"/>
      <c r="Q1614" s="327" t="str">
        <f>IF(E1614="","",IF(E1614="粘性土",1,CHOOSE(AJ$1267,AB$1261,AB$1262,AB$1263)))</f>
        <v/>
      </c>
      <c r="R1614" s="327"/>
      <c r="S1614" s="327" t="str">
        <f>IF(E1614="","",IF(E1614="粘性土",1,CHOOSE(AJ$1267,AF$1261,AF$1262,AF$1263)))</f>
        <v/>
      </c>
      <c r="T1614" s="327"/>
      <c r="U1614" s="618" t="str">
        <f>IF(E1614="","",IF(E1614="粘性土",1,AJ$1283))</f>
        <v/>
      </c>
      <c r="V1614" s="619"/>
      <c r="W1614" s="620"/>
      <c r="X1614" s="609" t="str">
        <f>IF(E1614="","",ROUND(K1614*O1614*U1614,1))</f>
        <v/>
      </c>
      <c r="Y1614" s="610"/>
      <c r="Z1614" s="610"/>
      <c r="AA1614" s="610"/>
      <c r="AB1614" s="609" t="str">
        <f>IF(E1614="","",ROUND(K1614*Q1614*U1614,1))</f>
        <v/>
      </c>
      <c r="AC1614" s="610"/>
      <c r="AD1614" s="610"/>
      <c r="AE1614" s="610"/>
      <c r="AF1614" s="609" t="str">
        <f>IF(E1614="","",ROUND(K1614*S1614*U1614,1))</f>
        <v/>
      </c>
      <c r="AG1614" s="610"/>
      <c r="AH1614" s="610"/>
      <c r="AI1614" s="611"/>
      <c r="AJ1614" s="84"/>
      <c r="AK1614" s="627">
        <f>R294</f>
        <v>0</v>
      </c>
      <c r="AL1614" s="306"/>
      <c r="AM1614" s="306"/>
      <c r="AN1614" s="306"/>
      <c r="BX1614" s="106"/>
    </row>
    <row r="1615" spans="1:76" s="40" customFormat="1" ht="15.75" customHeight="1" x14ac:dyDescent="0.15">
      <c r="A1615" s="116" t="str">
        <f t="shared" ref="A1615" si="351">A1614</f>
        <v>×</v>
      </c>
      <c r="B1615" s="99"/>
      <c r="C1615" s="328"/>
      <c r="D1615" s="329"/>
      <c r="E1615" s="329"/>
      <c r="F1615" s="329"/>
      <c r="G1615" s="329"/>
      <c r="H1615" s="306"/>
      <c r="I1615" s="306"/>
      <c r="J1615" s="306"/>
      <c r="K1615" s="327">
        <f>AF1361*AD$1618*AK1614</f>
        <v>0</v>
      </c>
      <c r="L1615" s="327"/>
      <c r="M1615" s="327"/>
      <c r="N1615" s="624"/>
      <c r="O1615" s="326" t="str">
        <f>O1614</f>
        <v/>
      </c>
      <c r="P1615" s="327"/>
      <c r="Q1615" s="327" t="str">
        <f>Q1614</f>
        <v/>
      </c>
      <c r="R1615" s="327"/>
      <c r="S1615" s="327" t="str">
        <f>S1614</f>
        <v/>
      </c>
      <c r="T1615" s="327"/>
      <c r="U1615" s="618" t="str">
        <f>U1614</f>
        <v/>
      </c>
      <c r="V1615" s="619"/>
      <c r="W1615" s="620"/>
      <c r="X1615" s="609" t="str">
        <f>IF(E1614="","",ROUND(K1615*O1615*U1615,1))</f>
        <v/>
      </c>
      <c r="Y1615" s="610"/>
      <c r="Z1615" s="610"/>
      <c r="AA1615" s="610"/>
      <c r="AB1615" s="609" t="str">
        <f>IF(E1614="","",ROUND(K1615*Q1615*U1615,1))</f>
        <v/>
      </c>
      <c r="AC1615" s="610"/>
      <c r="AD1615" s="610"/>
      <c r="AE1615" s="610"/>
      <c r="AF1615" s="609" t="str">
        <f>IF(E1614="","",ROUND(K1615*S1615*U1615,1))</f>
        <v/>
      </c>
      <c r="AG1615" s="610"/>
      <c r="AH1615" s="610"/>
      <c r="AI1615" s="611"/>
      <c r="AJ1615" s="84"/>
      <c r="AK1615" s="627"/>
      <c r="AL1615" s="306"/>
      <c r="AM1615" s="306"/>
      <c r="AN1615" s="306"/>
      <c r="BX1615" s="106"/>
    </row>
    <row r="1616" spans="1:76" s="40" customFormat="1" ht="15.75" customHeight="1" x14ac:dyDescent="0.15">
      <c r="A1616" s="116" t="str">
        <f>IF(液状化L1の有無="",IF(H1616="","×",""),"×")</f>
        <v>×</v>
      </c>
      <c r="B1616" s="99"/>
      <c r="C1616" s="328" t="str">
        <f>IF(D1362="","",D1362)</f>
        <v/>
      </c>
      <c r="D1616" s="329"/>
      <c r="E1616" s="329" t="str">
        <f>IF(G1362="","",G1362)</f>
        <v/>
      </c>
      <c r="F1616" s="329"/>
      <c r="G1616" s="329"/>
      <c r="H1616" s="306" t="str">
        <f>IF(J1362="","",J1362)</f>
        <v/>
      </c>
      <c r="I1616" s="306"/>
      <c r="J1616" s="306"/>
      <c r="K1616" s="327">
        <f>AF1362*AD$1618*AK1616</f>
        <v>0</v>
      </c>
      <c r="L1616" s="327"/>
      <c r="M1616" s="327"/>
      <c r="N1616" s="624"/>
      <c r="O1616" s="326" t="str">
        <f>IF(E1616="","",IF(E1616="粘性土",1,CHOOSE(AJ$1267,X$1261,X$1262,X$1263)))</f>
        <v/>
      </c>
      <c r="P1616" s="327"/>
      <c r="Q1616" s="327" t="str">
        <f>IF(E1616="","",IF(E1616="粘性土",1,CHOOSE(AJ$1267,AB$1261,AB$1262,AB$1263)))</f>
        <v/>
      </c>
      <c r="R1616" s="327"/>
      <c r="S1616" s="327" t="str">
        <f>IF(E1616="","",IF(E1616="粘性土",1,CHOOSE(AJ$1267,AF$1261,AF$1262,AF$1263)))</f>
        <v/>
      </c>
      <c r="T1616" s="327"/>
      <c r="U1616" s="618" t="str">
        <f>IF(E1616="","",IF(E1616="粘性土",1,AJ$1283))</f>
        <v/>
      </c>
      <c r="V1616" s="619"/>
      <c r="W1616" s="620"/>
      <c r="X1616" s="609" t="str">
        <f>IF(E1616="","",ROUND(K1616*O1616*U1616,1))</f>
        <v/>
      </c>
      <c r="Y1616" s="610"/>
      <c r="Z1616" s="610"/>
      <c r="AA1616" s="610"/>
      <c r="AB1616" s="609" t="str">
        <f>IF(E1616="","",ROUND(K1616*Q1616*U1616,1))</f>
        <v/>
      </c>
      <c r="AC1616" s="610"/>
      <c r="AD1616" s="610"/>
      <c r="AE1616" s="610"/>
      <c r="AF1616" s="609" t="str">
        <f>IF(E1616="","",ROUND(K1616*S1616*U1616,1))</f>
        <v/>
      </c>
      <c r="AG1616" s="610"/>
      <c r="AH1616" s="610"/>
      <c r="AI1616" s="611"/>
      <c r="AJ1616" s="84"/>
      <c r="AK1616" s="627">
        <f>R295</f>
        <v>0</v>
      </c>
      <c r="AL1616" s="306"/>
      <c r="AM1616" s="306"/>
      <c r="AN1616" s="306"/>
      <c r="BX1616" s="106"/>
    </row>
    <row r="1617" spans="1:76" s="40" customFormat="1" ht="15.75" customHeight="1" x14ac:dyDescent="0.15">
      <c r="A1617" s="116" t="str">
        <f t="shared" ref="A1617" si="352">A1616</f>
        <v>×</v>
      </c>
      <c r="B1617" s="99"/>
      <c r="C1617" s="332"/>
      <c r="D1617" s="333"/>
      <c r="E1617" s="333"/>
      <c r="F1617" s="333"/>
      <c r="G1617" s="333"/>
      <c r="H1617" s="319"/>
      <c r="I1617" s="319"/>
      <c r="J1617" s="319"/>
      <c r="K1617" s="395">
        <f>AF1363*AD$1618*AK1616</f>
        <v>0</v>
      </c>
      <c r="L1617" s="395"/>
      <c r="M1617" s="395"/>
      <c r="N1617" s="628"/>
      <c r="O1617" s="555" t="str">
        <f>O1616</f>
        <v/>
      </c>
      <c r="P1617" s="395"/>
      <c r="Q1617" s="395" t="str">
        <f>Q1616</f>
        <v/>
      </c>
      <c r="R1617" s="395"/>
      <c r="S1617" s="395" t="str">
        <f>S1616</f>
        <v/>
      </c>
      <c r="T1617" s="395"/>
      <c r="U1617" s="632" t="str">
        <f>U1616</f>
        <v/>
      </c>
      <c r="V1617" s="633"/>
      <c r="W1617" s="634"/>
      <c r="X1617" s="621" t="str">
        <f>IF(E1616="","",ROUND(K1617*O1617*U1617,1))</f>
        <v/>
      </c>
      <c r="Y1617" s="622"/>
      <c r="Z1617" s="622"/>
      <c r="AA1617" s="622"/>
      <c r="AB1617" s="621" t="str">
        <f>IF(E1616="","",ROUND(K1617*Q1617*U1617,1))</f>
        <v/>
      </c>
      <c r="AC1617" s="622"/>
      <c r="AD1617" s="622"/>
      <c r="AE1617" s="622"/>
      <c r="AF1617" s="621" t="str">
        <f>IF(E1616="","",ROUND(K1617*S1617*U1617,1))</f>
        <v/>
      </c>
      <c r="AG1617" s="622"/>
      <c r="AH1617" s="622"/>
      <c r="AI1617" s="623"/>
      <c r="AJ1617" s="84"/>
      <c r="AK1617" s="616"/>
      <c r="AL1617" s="319"/>
      <c r="AM1617" s="319"/>
      <c r="AN1617" s="319"/>
      <c r="BX1617" s="106"/>
    </row>
    <row r="1618" spans="1:76" s="40" customFormat="1" ht="15.75" customHeight="1" x14ac:dyDescent="0.15">
      <c r="A1618" s="117" t="str">
        <f>IF(液状化L1の有無="","","×")</f>
        <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498">
        <f>杭先端径</f>
        <v>1.5</v>
      </c>
      <c r="AE1618" s="498"/>
      <c r="AF1618" s="498"/>
      <c r="AG1618" s="62" t="s">
        <v>416</v>
      </c>
      <c r="AH1618" s="35" t="s">
        <v>149</v>
      </c>
      <c r="AI1618" s="66"/>
      <c r="BX1618" s="106"/>
    </row>
    <row r="1619" spans="1:76" s="106" customFormat="1" ht="15.75" customHeight="1" x14ac:dyDescent="0.15">
      <c r="A1619" s="115" t="str">
        <f>IF(液状化L2の有無="","","×")</f>
        <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customHeight="1" x14ac:dyDescent="0.15">
      <c r="A1620" s="115" t="str">
        <f>IF(液状化L2の有無="","","×")</f>
        <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customHeight="1" x14ac:dyDescent="0.15">
      <c r="A1621" s="115" t="str">
        <f>IF(液状化L2の有無="","","×")</f>
        <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customHeight="1" x14ac:dyDescent="0.15">
      <c r="A1622" s="115" t="str">
        <f>IF(液状化L2の有無="","","×")</f>
        <v/>
      </c>
      <c r="B1622" s="99"/>
      <c r="C1622" s="602" t="s">
        <v>8</v>
      </c>
      <c r="D1622" s="603"/>
      <c r="E1622" s="603" t="s">
        <v>332</v>
      </c>
      <c r="F1622" s="603"/>
      <c r="G1622" s="603"/>
      <c r="H1622" s="604" t="s">
        <v>181</v>
      </c>
      <c r="I1622" s="604"/>
      <c r="J1622" s="604"/>
      <c r="K1622" s="603" t="s">
        <v>489</v>
      </c>
      <c r="L1622" s="603"/>
      <c r="M1622" s="603"/>
      <c r="N1622" s="606"/>
      <c r="O1622" s="529" t="s">
        <v>274</v>
      </c>
      <c r="P1622" s="302"/>
      <c r="Q1622" s="302"/>
      <c r="R1622" s="302"/>
      <c r="S1622" s="302"/>
      <c r="T1622" s="302"/>
      <c r="U1622" s="302" t="s">
        <v>482</v>
      </c>
      <c r="V1622" s="302"/>
      <c r="W1622" s="398"/>
      <c r="X1622" s="363" t="s">
        <v>528</v>
      </c>
      <c r="Y1622" s="302"/>
      <c r="Z1622" s="302"/>
      <c r="AA1622" s="302"/>
      <c r="AB1622" s="302"/>
      <c r="AC1622" s="302"/>
      <c r="AD1622" s="302"/>
      <c r="AE1622" s="302"/>
      <c r="AF1622" s="302"/>
      <c r="AG1622" s="302"/>
      <c r="AH1622" s="302"/>
      <c r="AI1622" s="440"/>
      <c r="AJ1622" s="53"/>
      <c r="AK1622" s="453" t="s">
        <v>412</v>
      </c>
      <c r="AL1622" s="403"/>
      <c r="AM1622" s="403"/>
      <c r="AN1622" s="403"/>
      <c r="BX1622" s="106"/>
    </row>
    <row r="1623" spans="1:76" s="40" customFormat="1" ht="15.75" customHeight="1" x14ac:dyDescent="0.15">
      <c r="A1623" s="115" t="str">
        <f>IF(液状化L2の有無="","","×")</f>
        <v/>
      </c>
      <c r="B1623" s="99"/>
      <c r="C1623" s="532"/>
      <c r="D1623" s="533"/>
      <c r="E1623" s="533"/>
      <c r="F1623" s="533"/>
      <c r="G1623" s="533"/>
      <c r="H1623" s="605"/>
      <c r="I1623" s="605"/>
      <c r="J1623" s="605"/>
      <c r="K1623" s="533"/>
      <c r="L1623" s="533"/>
      <c r="M1623" s="533"/>
      <c r="N1623" s="538"/>
      <c r="O1623" s="612" t="s">
        <v>471</v>
      </c>
      <c r="P1623" s="319"/>
      <c r="Q1623" s="319" t="s">
        <v>472</v>
      </c>
      <c r="R1623" s="319"/>
      <c r="S1623" s="319" t="s">
        <v>473</v>
      </c>
      <c r="T1623" s="319"/>
      <c r="U1623" s="333"/>
      <c r="V1623" s="333"/>
      <c r="W1623" s="402"/>
      <c r="X1623" s="616" t="s">
        <v>471</v>
      </c>
      <c r="Y1623" s="319"/>
      <c r="Z1623" s="319"/>
      <c r="AA1623" s="319"/>
      <c r="AB1623" s="319" t="s">
        <v>472</v>
      </c>
      <c r="AC1623" s="319"/>
      <c r="AD1623" s="319"/>
      <c r="AE1623" s="319"/>
      <c r="AF1623" s="319" t="s">
        <v>473</v>
      </c>
      <c r="AG1623" s="319"/>
      <c r="AH1623" s="319"/>
      <c r="AI1623" s="593"/>
      <c r="AJ1623" s="55"/>
      <c r="AK1623" s="359"/>
      <c r="AL1623" s="315"/>
      <c r="AM1623" s="315"/>
      <c r="AN1623" s="315"/>
      <c r="BX1623" s="106"/>
    </row>
    <row r="1624" spans="1:76" s="40" customFormat="1" ht="15.75" customHeight="1" x14ac:dyDescent="0.15">
      <c r="A1624" s="115" t="str">
        <f>IF(液状化L2の有無="",IF(H1624="","×",""),"×")</f>
        <v/>
      </c>
      <c r="B1624" s="99"/>
      <c r="C1624" s="363">
        <f>IF(D1334="","",D1334)</f>
        <v>2</v>
      </c>
      <c r="D1624" s="302"/>
      <c r="E1624" s="302" t="str">
        <f>IF(G1334="","",G1334)</f>
        <v>砂質土</v>
      </c>
      <c r="F1624" s="302"/>
      <c r="G1624" s="302"/>
      <c r="H1624" s="301">
        <f>IF(J1334="","",J1334)</f>
        <v>0.33000001311302185</v>
      </c>
      <c r="I1624" s="301"/>
      <c r="J1624" s="301"/>
      <c r="K1624" s="397">
        <f>AF1334*AD$1654*AK1624</f>
        <v>62.389798437058921</v>
      </c>
      <c r="L1624" s="397"/>
      <c r="M1624" s="397"/>
      <c r="N1624" s="625"/>
      <c r="O1624" s="441">
        <f>IF(E1624="","",IF(E1624="粘性土",1,CHOOSE(AJ$1267,X$1261,X$1262,X$1263)))</f>
        <v>1</v>
      </c>
      <c r="P1624" s="397"/>
      <c r="Q1624" s="397">
        <f>IF(E1624="","",IF(E1624="粘性土",1,CHOOSE(AJ$1267,AB$1261,AB$1262,AB$1263)))</f>
        <v>0.5</v>
      </c>
      <c r="R1624" s="397"/>
      <c r="S1624" s="397">
        <f>IF(E1624="","",IF(E1624="粘性土",1,CHOOSE(AJ$1267,AF$1261,AF$1262,AF$1263)))</f>
        <v>0.4</v>
      </c>
      <c r="T1624" s="397"/>
      <c r="U1624" s="629">
        <f>IF(E1624="","",IF(E1624="粘性土",1,AJ$1283))</f>
        <v>0.83899999999999997</v>
      </c>
      <c r="V1624" s="630"/>
      <c r="W1624" s="631"/>
      <c r="X1624" s="614">
        <f>IF(E1624="","",ROUND(K1624*O1624*U1624,1))</f>
        <v>52.3</v>
      </c>
      <c r="Y1624" s="615"/>
      <c r="Z1624" s="615"/>
      <c r="AA1624" s="615"/>
      <c r="AB1624" s="614">
        <f>IF(E1624="","",ROUND(K1624*Q1624*U1624,1))</f>
        <v>26.2</v>
      </c>
      <c r="AC1624" s="615"/>
      <c r="AD1624" s="615"/>
      <c r="AE1624" s="615"/>
      <c r="AF1624" s="614">
        <f>IF(E1624="","",ROUND(K1624*S1624*U1624,1))</f>
        <v>20.9</v>
      </c>
      <c r="AG1624" s="615"/>
      <c r="AH1624" s="615"/>
      <c r="AI1624" s="617"/>
      <c r="AJ1624" s="84"/>
      <c r="AK1624" s="626">
        <f>R303</f>
        <v>0.1379999965429306</v>
      </c>
      <c r="AL1624" s="301"/>
      <c r="AM1624" s="301"/>
      <c r="AN1624" s="301"/>
      <c r="BX1624" s="106"/>
    </row>
    <row r="1625" spans="1:76" s="40" customFormat="1" ht="15.75" customHeight="1" x14ac:dyDescent="0.15">
      <c r="A1625" s="115" t="str">
        <f>A1624</f>
        <v/>
      </c>
      <c r="B1625" s="99"/>
      <c r="C1625" s="328"/>
      <c r="D1625" s="329"/>
      <c r="E1625" s="329"/>
      <c r="F1625" s="329"/>
      <c r="G1625" s="329"/>
      <c r="H1625" s="306"/>
      <c r="I1625" s="306"/>
      <c r="J1625" s="306"/>
      <c r="K1625" s="327">
        <f>AF1335*AD$1654*AK1624</f>
        <v>67.709698303788912</v>
      </c>
      <c r="L1625" s="327"/>
      <c r="M1625" s="327"/>
      <c r="N1625" s="624"/>
      <c r="O1625" s="326">
        <f>O1624</f>
        <v>1</v>
      </c>
      <c r="P1625" s="327"/>
      <c r="Q1625" s="327">
        <f>Q1624</f>
        <v>0.5</v>
      </c>
      <c r="R1625" s="327"/>
      <c r="S1625" s="327">
        <f>S1624</f>
        <v>0.4</v>
      </c>
      <c r="T1625" s="327"/>
      <c r="U1625" s="618">
        <f>U1624</f>
        <v>0.83899999999999997</v>
      </c>
      <c r="V1625" s="619"/>
      <c r="W1625" s="620"/>
      <c r="X1625" s="609">
        <f>IF(E1624="","",ROUND(K1625*O1625*U1625,1))</f>
        <v>56.8</v>
      </c>
      <c r="Y1625" s="610"/>
      <c r="Z1625" s="610"/>
      <c r="AA1625" s="610"/>
      <c r="AB1625" s="609">
        <f>IF(E1624="","",ROUND(K1625*Q1625*U1625,1))</f>
        <v>28.4</v>
      </c>
      <c r="AC1625" s="610"/>
      <c r="AD1625" s="610"/>
      <c r="AE1625" s="610"/>
      <c r="AF1625" s="609">
        <f>IF(E1624="","",ROUND(K1625*S1625*U1625,1))</f>
        <v>22.7</v>
      </c>
      <c r="AG1625" s="610"/>
      <c r="AH1625" s="610"/>
      <c r="AI1625" s="611"/>
      <c r="AJ1625" s="84"/>
      <c r="AK1625" s="627"/>
      <c r="AL1625" s="306"/>
      <c r="AM1625" s="306"/>
      <c r="AN1625" s="306"/>
      <c r="BX1625" s="106"/>
    </row>
    <row r="1626" spans="1:76" s="40" customFormat="1" ht="15.75" customHeight="1" x14ac:dyDescent="0.15">
      <c r="A1626" s="115" t="str">
        <f>IF(液状化L2の有無="",IF(H1626="","×",""),"×")</f>
        <v/>
      </c>
      <c r="B1626" s="99"/>
      <c r="C1626" s="328">
        <f>IF(D1336="","",D1336)</f>
        <v>3</v>
      </c>
      <c r="D1626" s="329"/>
      <c r="E1626" s="329" t="str">
        <f>IF(G1336="","",G1336)</f>
        <v>粘性土</v>
      </c>
      <c r="F1626" s="329"/>
      <c r="G1626" s="329"/>
      <c r="H1626" s="306">
        <f>IF(J1336="","",J1336)</f>
        <v>1.5</v>
      </c>
      <c r="I1626" s="306"/>
      <c r="J1626" s="306"/>
      <c r="K1626" s="327">
        <f>AF1336*AD$1654*AK1626</f>
        <v>194.39999999999998</v>
      </c>
      <c r="L1626" s="327"/>
      <c r="M1626" s="327"/>
      <c r="N1626" s="624"/>
      <c r="O1626" s="326">
        <f>IF(E1626="","",IF(E1626="粘性土",1,CHOOSE(AJ$1267,X$1261,X$1262,X$1263)))</f>
        <v>1</v>
      </c>
      <c r="P1626" s="327"/>
      <c r="Q1626" s="327">
        <f>IF(E1626="","",IF(E1626="粘性土",1,CHOOSE(AJ$1267,AB$1261,AB$1262,AB$1263)))</f>
        <v>1</v>
      </c>
      <c r="R1626" s="327"/>
      <c r="S1626" s="327">
        <f>IF(E1626="","",IF(E1626="粘性土",1,CHOOSE(AJ$1267,AF$1261,AF$1262,AF$1263)))</f>
        <v>1</v>
      </c>
      <c r="T1626" s="327"/>
      <c r="U1626" s="618">
        <f>IF(E1626="","",IF(E1626="粘性土",1,AJ$1283))</f>
        <v>1</v>
      </c>
      <c r="V1626" s="619"/>
      <c r="W1626" s="620"/>
      <c r="X1626" s="609">
        <f>IF(E1626="","",ROUND(K1626*O1626*U1626,1))</f>
        <v>194.4</v>
      </c>
      <c r="Y1626" s="610"/>
      <c r="Z1626" s="610"/>
      <c r="AA1626" s="610"/>
      <c r="AB1626" s="609">
        <f>IF(E1626="","",ROUND(K1626*Q1626*U1626,1))</f>
        <v>194.4</v>
      </c>
      <c r="AC1626" s="610"/>
      <c r="AD1626" s="610"/>
      <c r="AE1626" s="610"/>
      <c r="AF1626" s="609">
        <f>IF(E1626="","",ROUND(K1626*S1626*U1626,1))</f>
        <v>194.4</v>
      </c>
      <c r="AG1626" s="610"/>
      <c r="AH1626" s="610"/>
      <c r="AI1626" s="611"/>
      <c r="AJ1626" s="84"/>
      <c r="AK1626" s="627">
        <f>R304</f>
        <v>1</v>
      </c>
      <c r="AL1626" s="306"/>
      <c r="AM1626" s="306"/>
      <c r="AN1626" s="306"/>
      <c r="BX1626" s="106"/>
    </row>
    <row r="1627" spans="1:76" s="40" customFormat="1" ht="15.75" customHeight="1" x14ac:dyDescent="0.15">
      <c r="A1627" s="115" t="str">
        <f t="shared" ref="A1627" si="353">A1626</f>
        <v/>
      </c>
      <c r="B1627" s="99"/>
      <c r="C1627" s="328"/>
      <c r="D1627" s="329"/>
      <c r="E1627" s="329"/>
      <c r="F1627" s="329"/>
      <c r="G1627" s="329"/>
      <c r="H1627" s="306"/>
      <c r="I1627" s="306"/>
      <c r="J1627" s="306"/>
      <c r="K1627" s="327">
        <f>AF1337*AD$1654*AK1626</f>
        <v>194.39999999999998</v>
      </c>
      <c r="L1627" s="327"/>
      <c r="M1627" s="327"/>
      <c r="N1627" s="624"/>
      <c r="O1627" s="326">
        <f>O1626</f>
        <v>1</v>
      </c>
      <c r="P1627" s="327"/>
      <c r="Q1627" s="327">
        <f>Q1626</f>
        <v>1</v>
      </c>
      <c r="R1627" s="327"/>
      <c r="S1627" s="327">
        <f>S1626</f>
        <v>1</v>
      </c>
      <c r="T1627" s="327"/>
      <c r="U1627" s="618">
        <f>U1626</f>
        <v>1</v>
      </c>
      <c r="V1627" s="619"/>
      <c r="W1627" s="620"/>
      <c r="X1627" s="609">
        <f>IF(E1626="","",ROUND(K1627*O1627*U1627,1))</f>
        <v>194.4</v>
      </c>
      <c r="Y1627" s="610"/>
      <c r="Z1627" s="610"/>
      <c r="AA1627" s="610"/>
      <c r="AB1627" s="609">
        <f>IF(E1626="","",ROUND(K1627*Q1627*U1627,1))</f>
        <v>194.4</v>
      </c>
      <c r="AC1627" s="610"/>
      <c r="AD1627" s="610"/>
      <c r="AE1627" s="610"/>
      <c r="AF1627" s="609">
        <f>IF(E1626="","",ROUND(K1627*S1627*U1627,1))</f>
        <v>194.4</v>
      </c>
      <c r="AG1627" s="610"/>
      <c r="AH1627" s="610"/>
      <c r="AI1627" s="611"/>
      <c r="AJ1627" s="84"/>
      <c r="AK1627" s="627"/>
      <c r="AL1627" s="306"/>
      <c r="AM1627" s="306"/>
      <c r="AN1627" s="306"/>
      <c r="BX1627" s="106"/>
    </row>
    <row r="1628" spans="1:76" s="40" customFormat="1" ht="15.75" customHeight="1" x14ac:dyDescent="0.15">
      <c r="A1628" s="115" t="str">
        <f>IF(液状化L2の有無="",IF(H1628="","×",""),"×")</f>
        <v/>
      </c>
      <c r="B1628" s="99"/>
      <c r="C1628" s="328">
        <f>IF(D1338="","",D1338)</f>
        <v>4</v>
      </c>
      <c r="D1628" s="329"/>
      <c r="E1628" s="329" t="str">
        <f>IF(G1338="","",G1338)</f>
        <v>粘性土</v>
      </c>
      <c r="F1628" s="329"/>
      <c r="G1628" s="329"/>
      <c r="H1628" s="306">
        <f>IF(J1338="","",J1338)</f>
        <v>6.5500001907348633</v>
      </c>
      <c r="I1628" s="306"/>
      <c r="J1628" s="306"/>
      <c r="K1628" s="327">
        <f>AF1338*AD$1654*AK1628</f>
        <v>437.40000000000003</v>
      </c>
      <c r="L1628" s="327"/>
      <c r="M1628" s="327"/>
      <c r="N1628" s="624"/>
      <c r="O1628" s="326">
        <f>IF(E1628="","",IF(E1628="粘性土",1,CHOOSE(AJ$1267,X$1261,X$1262,X$1263)))</f>
        <v>1</v>
      </c>
      <c r="P1628" s="327"/>
      <c r="Q1628" s="327">
        <f>IF(E1628="","",IF(E1628="粘性土",1,CHOOSE(AJ$1267,AB$1261,AB$1262,AB$1263)))</f>
        <v>1</v>
      </c>
      <c r="R1628" s="327"/>
      <c r="S1628" s="327">
        <f>IF(E1628="","",IF(E1628="粘性土",1,CHOOSE(AJ$1267,AF$1261,AF$1262,AF$1263)))</f>
        <v>1</v>
      </c>
      <c r="T1628" s="327"/>
      <c r="U1628" s="618">
        <f>IF(E1628="","",IF(E1628="粘性土",1,AJ$1283))</f>
        <v>1</v>
      </c>
      <c r="V1628" s="619"/>
      <c r="W1628" s="620"/>
      <c r="X1628" s="609">
        <f>IF(E1628="","",ROUND(K1628*O1628*U1628,1))</f>
        <v>437.4</v>
      </c>
      <c r="Y1628" s="610"/>
      <c r="Z1628" s="610"/>
      <c r="AA1628" s="610"/>
      <c r="AB1628" s="609">
        <f>IF(E1628="","",ROUND(K1628*Q1628*U1628,1))</f>
        <v>437.4</v>
      </c>
      <c r="AC1628" s="610"/>
      <c r="AD1628" s="610"/>
      <c r="AE1628" s="610"/>
      <c r="AF1628" s="609">
        <f>IF(E1628="","",ROUND(K1628*S1628*U1628,1))</f>
        <v>437.4</v>
      </c>
      <c r="AG1628" s="610"/>
      <c r="AH1628" s="610"/>
      <c r="AI1628" s="611"/>
      <c r="AJ1628" s="84"/>
      <c r="AK1628" s="627">
        <f>R305</f>
        <v>1</v>
      </c>
      <c r="AL1628" s="306"/>
      <c r="AM1628" s="306"/>
      <c r="AN1628" s="306"/>
      <c r="BX1628" s="106"/>
    </row>
    <row r="1629" spans="1:76" s="40" customFormat="1" ht="15.75" customHeight="1" x14ac:dyDescent="0.15">
      <c r="A1629" s="115" t="str">
        <f t="shared" ref="A1629" si="354">A1628</f>
        <v/>
      </c>
      <c r="B1629" s="99"/>
      <c r="C1629" s="328"/>
      <c r="D1629" s="329"/>
      <c r="E1629" s="329"/>
      <c r="F1629" s="329"/>
      <c r="G1629" s="329"/>
      <c r="H1629" s="306"/>
      <c r="I1629" s="306"/>
      <c r="J1629" s="306"/>
      <c r="K1629" s="327">
        <f>AF1339*AD$1654*AK1628</f>
        <v>437.40000000000003</v>
      </c>
      <c r="L1629" s="327"/>
      <c r="M1629" s="327"/>
      <c r="N1629" s="624"/>
      <c r="O1629" s="326">
        <f>O1628</f>
        <v>1</v>
      </c>
      <c r="P1629" s="327"/>
      <c r="Q1629" s="327">
        <f>Q1628</f>
        <v>1</v>
      </c>
      <c r="R1629" s="327"/>
      <c r="S1629" s="327">
        <f>S1628</f>
        <v>1</v>
      </c>
      <c r="T1629" s="327"/>
      <c r="U1629" s="618">
        <f>U1628</f>
        <v>1</v>
      </c>
      <c r="V1629" s="619"/>
      <c r="W1629" s="620"/>
      <c r="X1629" s="609">
        <f>IF(E1628="","",ROUND(K1629*O1629*U1629,1))</f>
        <v>437.4</v>
      </c>
      <c r="Y1629" s="610"/>
      <c r="Z1629" s="610"/>
      <c r="AA1629" s="610"/>
      <c r="AB1629" s="609">
        <f>IF(E1628="","",ROUND(K1629*Q1629*U1629,1))</f>
        <v>437.4</v>
      </c>
      <c r="AC1629" s="610"/>
      <c r="AD1629" s="610"/>
      <c r="AE1629" s="610"/>
      <c r="AF1629" s="609">
        <f>IF(E1628="","",ROUND(K1629*S1629*U1629,1))</f>
        <v>437.4</v>
      </c>
      <c r="AG1629" s="610"/>
      <c r="AH1629" s="610"/>
      <c r="AI1629" s="611"/>
      <c r="AJ1629" s="84"/>
      <c r="AK1629" s="627"/>
      <c r="AL1629" s="306"/>
      <c r="AM1629" s="306"/>
      <c r="AN1629" s="306"/>
      <c r="BX1629" s="106"/>
    </row>
    <row r="1630" spans="1:76" s="40" customFormat="1" ht="15.75" customHeight="1" x14ac:dyDescent="0.15">
      <c r="A1630" s="115" t="str">
        <f>IF(液状化L2の有無="",IF(H1630="","×",""),"×")</f>
        <v/>
      </c>
      <c r="B1630" s="99"/>
      <c r="C1630" s="328">
        <f>IF(D1340="","",D1340)</f>
        <v>5</v>
      </c>
      <c r="D1630" s="329"/>
      <c r="E1630" s="329" t="str">
        <f>IF(G1340="","",G1340)</f>
        <v>粘性土</v>
      </c>
      <c r="F1630" s="329"/>
      <c r="G1630" s="329"/>
      <c r="H1630" s="306">
        <f>IF(J1340="","",J1340)</f>
        <v>3.4500000476837158</v>
      </c>
      <c r="I1630" s="306"/>
      <c r="J1630" s="306"/>
      <c r="K1630" s="327">
        <f>AF1340*AD$1654*AK1630</f>
        <v>716.84999999999991</v>
      </c>
      <c r="L1630" s="327"/>
      <c r="M1630" s="327"/>
      <c r="N1630" s="624"/>
      <c r="O1630" s="326">
        <f>IF(E1630="","",IF(E1630="粘性土",1,CHOOSE(AJ$1267,X$1261,X$1262,X$1263)))</f>
        <v>1</v>
      </c>
      <c r="P1630" s="327"/>
      <c r="Q1630" s="327">
        <f>IF(E1630="","",IF(E1630="粘性土",1,CHOOSE(AJ$1267,AB$1261,AB$1262,AB$1263)))</f>
        <v>1</v>
      </c>
      <c r="R1630" s="327"/>
      <c r="S1630" s="327">
        <f>IF(E1630="","",IF(E1630="粘性土",1,CHOOSE(AJ$1267,AF$1261,AF$1262,AF$1263)))</f>
        <v>1</v>
      </c>
      <c r="T1630" s="327"/>
      <c r="U1630" s="618">
        <f>IF(E1630="","",IF(E1630="粘性土",1,AJ$1283))</f>
        <v>1</v>
      </c>
      <c r="V1630" s="619"/>
      <c r="W1630" s="620"/>
      <c r="X1630" s="609">
        <f>IF(E1630="","",ROUND(K1630*O1630*U1630,1))</f>
        <v>716.9</v>
      </c>
      <c r="Y1630" s="610"/>
      <c r="Z1630" s="610"/>
      <c r="AA1630" s="610"/>
      <c r="AB1630" s="609">
        <f>IF(E1630="","",ROUND(K1630*Q1630*U1630,1))</f>
        <v>716.9</v>
      </c>
      <c r="AC1630" s="610"/>
      <c r="AD1630" s="610"/>
      <c r="AE1630" s="610"/>
      <c r="AF1630" s="609">
        <f>IF(E1630="","",ROUND(K1630*S1630*U1630,1))</f>
        <v>716.9</v>
      </c>
      <c r="AG1630" s="610"/>
      <c r="AH1630" s="610"/>
      <c r="AI1630" s="611"/>
      <c r="AJ1630" s="84"/>
      <c r="AK1630" s="627">
        <f>R306</f>
        <v>1</v>
      </c>
      <c r="AL1630" s="306"/>
      <c r="AM1630" s="306"/>
      <c r="AN1630" s="306"/>
      <c r="BX1630" s="106"/>
    </row>
    <row r="1631" spans="1:76" s="40" customFormat="1" ht="15.75" customHeight="1" x14ac:dyDescent="0.15">
      <c r="A1631" s="115" t="str">
        <f t="shared" ref="A1631" si="355">A1630</f>
        <v/>
      </c>
      <c r="B1631" s="99"/>
      <c r="C1631" s="328"/>
      <c r="D1631" s="329"/>
      <c r="E1631" s="329"/>
      <c r="F1631" s="329"/>
      <c r="G1631" s="329"/>
      <c r="H1631" s="306"/>
      <c r="I1631" s="306"/>
      <c r="J1631" s="306"/>
      <c r="K1631" s="327">
        <f>AF1341*AD$1654*AK1630</f>
        <v>716.84999999999991</v>
      </c>
      <c r="L1631" s="327"/>
      <c r="M1631" s="327"/>
      <c r="N1631" s="624"/>
      <c r="O1631" s="326">
        <f>O1630</f>
        <v>1</v>
      </c>
      <c r="P1631" s="327"/>
      <c r="Q1631" s="327">
        <f>Q1630</f>
        <v>1</v>
      </c>
      <c r="R1631" s="327"/>
      <c r="S1631" s="327">
        <f>S1630</f>
        <v>1</v>
      </c>
      <c r="T1631" s="327"/>
      <c r="U1631" s="618">
        <f>U1630</f>
        <v>1</v>
      </c>
      <c r="V1631" s="619"/>
      <c r="W1631" s="620"/>
      <c r="X1631" s="609">
        <f>IF(E1630="","",ROUND(K1631*O1631*U1631,1))</f>
        <v>716.9</v>
      </c>
      <c r="Y1631" s="610"/>
      <c r="Z1631" s="610"/>
      <c r="AA1631" s="610"/>
      <c r="AB1631" s="609">
        <f>IF(E1630="","",ROUND(K1631*Q1631*U1631,1))</f>
        <v>716.9</v>
      </c>
      <c r="AC1631" s="610"/>
      <c r="AD1631" s="610"/>
      <c r="AE1631" s="610"/>
      <c r="AF1631" s="609">
        <f>IF(E1630="","",ROUND(K1631*S1631*U1631,1))</f>
        <v>716.9</v>
      </c>
      <c r="AG1631" s="610"/>
      <c r="AH1631" s="610"/>
      <c r="AI1631" s="611"/>
      <c r="AJ1631" s="84"/>
      <c r="AK1631" s="627"/>
      <c r="AL1631" s="306"/>
      <c r="AM1631" s="306"/>
      <c r="AN1631" s="306"/>
      <c r="BX1631" s="106"/>
    </row>
    <row r="1632" spans="1:76" s="40" customFormat="1" ht="15.75" customHeight="1" x14ac:dyDescent="0.15">
      <c r="A1632" s="115" t="str">
        <f>IF(液状化L2の有無="",IF(H1632="","×",""),"×")</f>
        <v/>
      </c>
      <c r="B1632" s="99"/>
      <c r="C1632" s="328">
        <f>IF(D1342="","",D1342)</f>
        <v>6</v>
      </c>
      <c r="D1632" s="329"/>
      <c r="E1632" s="329" t="str">
        <f>IF(G1342="","",G1342)</f>
        <v>粘性土</v>
      </c>
      <c r="F1632" s="329"/>
      <c r="G1632" s="329"/>
      <c r="H1632" s="306">
        <f>IF(J1342="","",J1342)</f>
        <v>2.3499999046325684</v>
      </c>
      <c r="I1632" s="306"/>
      <c r="J1632" s="306"/>
      <c r="K1632" s="327">
        <f>AF1342*AD$1654*AK1632</f>
        <v>1165.0500000000002</v>
      </c>
      <c r="L1632" s="327"/>
      <c r="M1632" s="327"/>
      <c r="N1632" s="624"/>
      <c r="O1632" s="326">
        <f>IF(E1632="","",IF(E1632="粘性土",1,CHOOSE(AJ$1267,X$1261,X$1262,X$1263)))</f>
        <v>1</v>
      </c>
      <c r="P1632" s="327"/>
      <c r="Q1632" s="327">
        <f>IF(E1632="","",IF(E1632="粘性土",1,CHOOSE(AJ$1267,AB$1261,AB$1262,AB$1263)))</f>
        <v>1</v>
      </c>
      <c r="R1632" s="327"/>
      <c r="S1632" s="327">
        <f>IF(E1632="","",IF(E1632="粘性土",1,CHOOSE(AJ$1267,AF$1261,AF$1262,AF$1263)))</f>
        <v>1</v>
      </c>
      <c r="T1632" s="327"/>
      <c r="U1632" s="618">
        <f>IF(E1632="","",IF(E1632="粘性土",1,AJ$1283))</f>
        <v>1</v>
      </c>
      <c r="V1632" s="619"/>
      <c r="W1632" s="620"/>
      <c r="X1632" s="609">
        <f>IF(E1632="","",ROUND(K1632*O1632*U1632,1))</f>
        <v>1165.0999999999999</v>
      </c>
      <c r="Y1632" s="610"/>
      <c r="Z1632" s="610"/>
      <c r="AA1632" s="610"/>
      <c r="AB1632" s="609">
        <f>IF(E1632="","",ROUND(K1632*Q1632*U1632,1))</f>
        <v>1165.0999999999999</v>
      </c>
      <c r="AC1632" s="610"/>
      <c r="AD1632" s="610"/>
      <c r="AE1632" s="610"/>
      <c r="AF1632" s="609">
        <f>IF(E1632="","",ROUND(K1632*S1632*U1632,1))</f>
        <v>1165.0999999999999</v>
      </c>
      <c r="AG1632" s="610"/>
      <c r="AH1632" s="610"/>
      <c r="AI1632" s="611"/>
      <c r="AJ1632" s="84"/>
      <c r="AK1632" s="627">
        <f>R307</f>
        <v>1</v>
      </c>
      <c r="AL1632" s="306"/>
      <c r="AM1632" s="306"/>
      <c r="AN1632" s="306"/>
      <c r="BX1632" s="106"/>
    </row>
    <row r="1633" spans="1:76" s="40" customFormat="1" ht="15.75" customHeight="1" x14ac:dyDescent="0.15">
      <c r="A1633" s="115" t="str">
        <f t="shared" ref="A1633" si="356">A1632</f>
        <v/>
      </c>
      <c r="B1633" s="99"/>
      <c r="C1633" s="328"/>
      <c r="D1633" s="329"/>
      <c r="E1633" s="329"/>
      <c r="F1633" s="329"/>
      <c r="G1633" s="329"/>
      <c r="H1633" s="306"/>
      <c r="I1633" s="306"/>
      <c r="J1633" s="306"/>
      <c r="K1633" s="327">
        <f>AF1343*AD$1654*AK1632</f>
        <v>1165.0500000000002</v>
      </c>
      <c r="L1633" s="327"/>
      <c r="M1633" s="327"/>
      <c r="N1633" s="624"/>
      <c r="O1633" s="326">
        <f>O1632</f>
        <v>1</v>
      </c>
      <c r="P1633" s="327"/>
      <c r="Q1633" s="327">
        <f>Q1632</f>
        <v>1</v>
      </c>
      <c r="R1633" s="327"/>
      <c r="S1633" s="327">
        <f>S1632</f>
        <v>1</v>
      </c>
      <c r="T1633" s="327"/>
      <c r="U1633" s="618">
        <f>U1632</f>
        <v>1</v>
      </c>
      <c r="V1633" s="619"/>
      <c r="W1633" s="620"/>
      <c r="X1633" s="609">
        <f>IF(E1632="","",ROUND(K1633*O1633*U1633,1))</f>
        <v>1165.0999999999999</v>
      </c>
      <c r="Y1633" s="610"/>
      <c r="Z1633" s="610"/>
      <c r="AA1633" s="610"/>
      <c r="AB1633" s="609">
        <f>IF(E1632="","",ROUND(K1633*Q1633*U1633,1))</f>
        <v>1165.0999999999999</v>
      </c>
      <c r="AC1633" s="610"/>
      <c r="AD1633" s="610"/>
      <c r="AE1633" s="610"/>
      <c r="AF1633" s="609">
        <f>IF(E1632="","",ROUND(K1633*S1633*U1633,1))</f>
        <v>1165.0999999999999</v>
      </c>
      <c r="AG1633" s="610"/>
      <c r="AH1633" s="610"/>
      <c r="AI1633" s="611"/>
      <c r="AJ1633" s="84"/>
      <c r="AK1633" s="627"/>
      <c r="AL1633" s="306"/>
      <c r="AM1633" s="306"/>
      <c r="AN1633" s="306"/>
      <c r="BX1633" s="106"/>
    </row>
    <row r="1634" spans="1:76" s="40" customFormat="1" ht="15.75" customHeight="1" x14ac:dyDescent="0.15">
      <c r="A1634" s="115" t="str">
        <f>IF(液状化L2の有無="",IF(H1634="","×",""),"×")</f>
        <v/>
      </c>
      <c r="B1634" s="99"/>
      <c r="C1634" s="328">
        <f>IF(D1344="","",D1344)</f>
        <v>7</v>
      </c>
      <c r="D1634" s="329"/>
      <c r="E1634" s="329" t="str">
        <f>IF(G1344="","",G1344)</f>
        <v>砂質土</v>
      </c>
      <c r="F1634" s="329"/>
      <c r="G1634" s="329"/>
      <c r="H1634" s="306">
        <f>IF(J1344="","",J1344)</f>
        <v>8.6000003814697266</v>
      </c>
      <c r="I1634" s="306"/>
      <c r="J1634" s="306"/>
      <c r="K1634" s="327">
        <f>AF1344*AD$1654*AK1634</f>
        <v>641.0083582609891</v>
      </c>
      <c r="L1634" s="327"/>
      <c r="M1634" s="327"/>
      <c r="N1634" s="624"/>
      <c r="O1634" s="326">
        <f>IF(E1634="","",IF(E1634="粘性土",1,CHOOSE(AJ$1267,X$1261,X$1262,X$1263)))</f>
        <v>1</v>
      </c>
      <c r="P1634" s="327"/>
      <c r="Q1634" s="327">
        <f>IF(E1634="","",IF(E1634="粘性土",1,CHOOSE(AJ$1267,AB$1261,AB$1262,AB$1263)))</f>
        <v>0.5</v>
      </c>
      <c r="R1634" s="327"/>
      <c r="S1634" s="327">
        <f>IF(E1634="","",IF(E1634="粘性土",1,CHOOSE(AJ$1267,AF$1261,AF$1262,AF$1263)))</f>
        <v>0.4</v>
      </c>
      <c r="T1634" s="327"/>
      <c r="U1634" s="618">
        <f>IF(E1634="","",IF(E1634="粘性土",1,AJ$1283))</f>
        <v>0.83899999999999997</v>
      </c>
      <c r="V1634" s="619"/>
      <c r="W1634" s="620"/>
      <c r="X1634" s="609">
        <f>IF(E1634="","",ROUND(K1634*O1634*U1634,1))</f>
        <v>537.79999999999995</v>
      </c>
      <c r="Y1634" s="610"/>
      <c r="Z1634" s="610"/>
      <c r="AA1634" s="610"/>
      <c r="AB1634" s="609">
        <f>IF(E1634="","",ROUND(K1634*Q1634*U1634,1))</f>
        <v>268.89999999999998</v>
      </c>
      <c r="AC1634" s="610"/>
      <c r="AD1634" s="610"/>
      <c r="AE1634" s="610"/>
      <c r="AF1634" s="609">
        <f>IF(E1634="","",ROUND(K1634*S1634*U1634,1))</f>
        <v>215.1</v>
      </c>
      <c r="AG1634" s="610"/>
      <c r="AH1634" s="610"/>
      <c r="AI1634" s="611"/>
      <c r="AJ1634" s="84"/>
      <c r="AK1634" s="627">
        <f>R308</f>
        <v>0.33300000429153442</v>
      </c>
      <c r="AL1634" s="306"/>
      <c r="AM1634" s="306"/>
      <c r="AN1634" s="306"/>
      <c r="BX1634" s="106"/>
    </row>
    <row r="1635" spans="1:76" s="40" customFormat="1" ht="15.75" customHeight="1" x14ac:dyDescent="0.15">
      <c r="A1635" s="115" t="str">
        <f t="shared" ref="A1635" si="357">A1634</f>
        <v/>
      </c>
      <c r="B1635" s="99"/>
      <c r="C1635" s="328"/>
      <c r="D1635" s="329"/>
      <c r="E1635" s="329"/>
      <c r="F1635" s="329"/>
      <c r="G1635" s="329"/>
      <c r="H1635" s="306"/>
      <c r="I1635" s="306"/>
      <c r="J1635" s="306"/>
      <c r="K1635" s="327">
        <f>AF1345*AD$1654*AK1634</f>
        <v>1051.2477135479448</v>
      </c>
      <c r="L1635" s="327"/>
      <c r="M1635" s="327"/>
      <c r="N1635" s="624"/>
      <c r="O1635" s="326">
        <f>O1634</f>
        <v>1</v>
      </c>
      <c r="P1635" s="327"/>
      <c r="Q1635" s="327">
        <f>Q1634</f>
        <v>0.5</v>
      </c>
      <c r="R1635" s="327"/>
      <c r="S1635" s="327">
        <f>S1634</f>
        <v>0.4</v>
      </c>
      <c r="T1635" s="327"/>
      <c r="U1635" s="618">
        <f>U1634</f>
        <v>0.83899999999999997</v>
      </c>
      <c r="V1635" s="619"/>
      <c r="W1635" s="620"/>
      <c r="X1635" s="609">
        <f>IF(E1634="","",ROUND(K1635*O1635*U1635,1))</f>
        <v>882</v>
      </c>
      <c r="Y1635" s="610"/>
      <c r="Z1635" s="610"/>
      <c r="AA1635" s="610"/>
      <c r="AB1635" s="609">
        <f>IF(E1634="","",ROUND(K1635*Q1635*U1635,1))</f>
        <v>441</v>
      </c>
      <c r="AC1635" s="610"/>
      <c r="AD1635" s="610"/>
      <c r="AE1635" s="610"/>
      <c r="AF1635" s="609">
        <f>IF(E1634="","",ROUND(K1635*S1635*U1635,1))</f>
        <v>352.8</v>
      </c>
      <c r="AG1635" s="610"/>
      <c r="AH1635" s="610"/>
      <c r="AI1635" s="611"/>
      <c r="AJ1635" s="84"/>
      <c r="AK1635" s="627"/>
      <c r="AL1635" s="306"/>
      <c r="AM1635" s="306"/>
      <c r="AN1635" s="306"/>
      <c r="BX1635" s="106"/>
    </row>
    <row r="1636" spans="1:76" s="40" customFormat="1" ht="15.75" customHeight="1" x14ac:dyDescent="0.15">
      <c r="A1636" s="115" t="str">
        <f>IF(液状化L2の有無="",IF(H1636="","×",""),"×")</f>
        <v/>
      </c>
      <c r="B1636" s="99"/>
      <c r="C1636" s="328">
        <f>IF(D1346="","",D1346)</f>
        <v>8</v>
      </c>
      <c r="D1636" s="329"/>
      <c r="E1636" s="329" t="str">
        <f>IF(G1346="","",G1346)</f>
        <v>粘性土</v>
      </c>
      <c r="F1636" s="329"/>
      <c r="G1636" s="329"/>
      <c r="H1636" s="306">
        <f>IF(J1346="","",J1346)</f>
        <v>2.2000000476837158</v>
      </c>
      <c r="I1636" s="306"/>
      <c r="J1636" s="306"/>
      <c r="K1636" s="327">
        <f>AF1346*AD$1654*AK1636</f>
        <v>1143.4499999999998</v>
      </c>
      <c r="L1636" s="327"/>
      <c r="M1636" s="327"/>
      <c r="N1636" s="624"/>
      <c r="O1636" s="326">
        <f>IF(E1636="","",IF(E1636="粘性土",1,CHOOSE(AJ$1267,X$1261,X$1262,X$1263)))</f>
        <v>1</v>
      </c>
      <c r="P1636" s="327"/>
      <c r="Q1636" s="327">
        <f>IF(E1636="","",IF(E1636="粘性土",1,CHOOSE(AJ$1267,AB$1261,AB$1262,AB$1263)))</f>
        <v>1</v>
      </c>
      <c r="R1636" s="327"/>
      <c r="S1636" s="327">
        <f>IF(E1636="","",IF(E1636="粘性土",1,CHOOSE(AJ$1267,AF$1261,AF$1262,AF$1263)))</f>
        <v>1</v>
      </c>
      <c r="T1636" s="327"/>
      <c r="U1636" s="618">
        <f>IF(E1636="","",IF(E1636="粘性土",1,AJ$1283))</f>
        <v>1</v>
      </c>
      <c r="V1636" s="619"/>
      <c r="W1636" s="620"/>
      <c r="X1636" s="609">
        <f>IF(E1636="","",ROUND(K1636*O1636*U1636,1))</f>
        <v>1143.5</v>
      </c>
      <c r="Y1636" s="610"/>
      <c r="Z1636" s="610"/>
      <c r="AA1636" s="610"/>
      <c r="AB1636" s="609">
        <f>IF(E1636="","",ROUND(K1636*Q1636*U1636,1))</f>
        <v>1143.5</v>
      </c>
      <c r="AC1636" s="610"/>
      <c r="AD1636" s="610"/>
      <c r="AE1636" s="610"/>
      <c r="AF1636" s="609">
        <f>IF(E1636="","",ROUND(K1636*S1636*U1636,1))</f>
        <v>1143.5</v>
      </c>
      <c r="AG1636" s="610"/>
      <c r="AH1636" s="610"/>
      <c r="AI1636" s="611"/>
      <c r="AJ1636" s="84"/>
      <c r="AK1636" s="627">
        <f>R309</f>
        <v>1</v>
      </c>
      <c r="AL1636" s="306"/>
      <c r="AM1636" s="306"/>
      <c r="AN1636" s="306"/>
      <c r="BX1636" s="106"/>
    </row>
    <row r="1637" spans="1:76" s="40" customFormat="1" ht="15.75" customHeight="1" x14ac:dyDescent="0.15">
      <c r="A1637" s="115" t="str">
        <f t="shared" ref="A1637" si="358">A1636</f>
        <v/>
      </c>
      <c r="B1637" s="99"/>
      <c r="C1637" s="328"/>
      <c r="D1637" s="329"/>
      <c r="E1637" s="329"/>
      <c r="F1637" s="329"/>
      <c r="G1637" s="329"/>
      <c r="H1637" s="306"/>
      <c r="I1637" s="306"/>
      <c r="J1637" s="306"/>
      <c r="K1637" s="327">
        <f>AF1347*AD$1654*AK1636</f>
        <v>1143.4499999999998</v>
      </c>
      <c r="L1637" s="327"/>
      <c r="M1637" s="327"/>
      <c r="N1637" s="624"/>
      <c r="O1637" s="326">
        <f>O1636</f>
        <v>1</v>
      </c>
      <c r="P1637" s="327"/>
      <c r="Q1637" s="327">
        <f>Q1636</f>
        <v>1</v>
      </c>
      <c r="R1637" s="327"/>
      <c r="S1637" s="327">
        <f>S1636</f>
        <v>1</v>
      </c>
      <c r="T1637" s="327"/>
      <c r="U1637" s="618">
        <f>U1636</f>
        <v>1</v>
      </c>
      <c r="V1637" s="619"/>
      <c r="W1637" s="620"/>
      <c r="X1637" s="609">
        <f>IF(E1636="","",ROUND(K1637*O1637*U1637,1))</f>
        <v>1143.5</v>
      </c>
      <c r="Y1637" s="610"/>
      <c r="Z1637" s="610"/>
      <c r="AA1637" s="610"/>
      <c r="AB1637" s="609">
        <f>IF(E1636="","",ROUND(K1637*Q1637*U1637,1))</f>
        <v>1143.5</v>
      </c>
      <c r="AC1637" s="610"/>
      <c r="AD1637" s="610"/>
      <c r="AE1637" s="610"/>
      <c r="AF1637" s="609">
        <f>IF(E1636="","",ROUND(K1637*S1637*U1637,1))</f>
        <v>1143.5</v>
      </c>
      <c r="AG1637" s="610"/>
      <c r="AH1637" s="610"/>
      <c r="AI1637" s="611"/>
      <c r="AJ1637" s="84"/>
      <c r="AK1637" s="627"/>
      <c r="AL1637" s="306"/>
      <c r="AM1637" s="306"/>
      <c r="AN1637" s="306"/>
      <c r="BX1637" s="106"/>
    </row>
    <row r="1638" spans="1:76" s="40" customFormat="1" ht="15.75" customHeight="1" x14ac:dyDescent="0.15">
      <c r="A1638" s="115" t="str">
        <f>IF(液状化L2の有無="",IF(H1638="","×",""),"×")</f>
        <v/>
      </c>
      <c r="B1638" s="99"/>
      <c r="C1638" s="328">
        <f>IF(D1348="","",D1348)</f>
        <v>9</v>
      </c>
      <c r="D1638" s="329"/>
      <c r="E1638" s="329" t="str">
        <f>IF(G1348="","",G1348)</f>
        <v>砂質土</v>
      </c>
      <c r="F1638" s="329"/>
      <c r="G1638" s="329"/>
      <c r="H1638" s="306">
        <f>IF(J1348="","",J1348)</f>
        <v>1.5</v>
      </c>
      <c r="I1638" s="306"/>
      <c r="J1638" s="306"/>
      <c r="K1638" s="327">
        <f>AF1348*AD$1654*AK1638</f>
        <v>3004.6499999999996</v>
      </c>
      <c r="L1638" s="327"/>
      <c r="M1638" s="327"/>
      <c r="N1638" s="624"/>
      <c r="O1638" s="326">
        <f>IF(E1638="","",IF(E1638="粘性土",1,CHOOSE(AJ$1267,X$1261,X$1262,X$1263)))</f>
        <v>1</v>
      </c>
      <c r="P1638" s="327"/>
      <c r="Q1638" s="327">
        <f>IF(E1638="","",IF(E1638="粘性土",1,CHOOSE(AJ$1267,AB$1261,AB$1262,AB$1263)))</f>
        <v>0.5</v>
      </c>
      <c r="R1638" s="327"/>
      <c r="S1638" s="327">
        <f>IF(E1638="","",IF(E1638="粘性土",1,CHOOSE(AJ$1267,AF$1261,AF$1262,AF$1263)))</f>
        <v>0.4</v>
      </c>
      <c r="T1638" s="327"/>
      <c r="U1638" s="618">
        <f>IF(E1638="","",IF(E1638="粘性土",1,AJ$1283))</f>
        <v>0.83899999999999997</v>
      </c>
      <c r="V1638" s="619"/>
      <c r="W1638" s="620"/>
      <c r="X1638" s="609">
        <f>IF(E1638="","",ROUND(K1638*O1638*U1638,1))</f>
        <v>2520.9</v>
      </c>
      <c r="Y1638" s="610"/>
      <c r="Z1638" s="610"/>
      <c r="AA1638" s="610"/>
      <c r="AB1638" s="609">
        <f>IF(E1638="","",ROUND(K1638*Q1638*U1638,1))</f>
        <v>1260.5</v>
      </c>
      <c r="AC1638" s="610"/>
      <c r="AD1638" s="610"/>
      <c r="AE1638" s="610"/>
      <c r="AF1638" s="609">
        <f>IF(E1638="","",ROUND(K1638*S1638*U1638,1))</f>
        <v>1008.4</v>
      </c>
      <c r="AG1638" s="610"/>
      <c r="AH1638" s="610"/>
      <c r="AI1638" s="611"/>
      <c r="AJ1638" s="84"/>
      <c r="AK1638" s="627">
        <f>R310</f>
        <v>1</v>
      </c>
      <c r="AL1638" s="306"/>
      <c r="AM1638" s="306"/>
      <c r="AN1638" s="306"/>
      <c r="BX1638" s="106"/>
    </row>
    <row r="1639" spans="1:76" s="40" customFormat="1" ht="15.75" customHeight="1" x14ac:dyDescent="0.15">
      <c r="A1639" s="115" t="str">
        <f t="shared" ref="A1639" si="359">A1638</f>
        <v/>
      </c>
      <c r="B1639" s="99"/>
      <c r="C1639" s="328"/>
      <c r="D1639" s="329"/>
      <c r="E1639" s="329"/>
      <c r="F1639" s="329"/>
      <c r="G1639" s="329"/>
      <c r="H1639" s="306"/>
      <c r="I1639" s="306"/>
      <c r="J1639" s="306"/>
      <c r="K1639" s="327">
        <f>AF1349*AD$1654*AK1638</f>
        <v>3194.5499999999997</v>
      </c>
      <c r="L1639" s="327"/>
      <c r="M1639" s="327"/>
      <c r="N1639" s="624"/>
      <c r="O1639" s="326">
        <f>O1638</f>
        <v>1</v>
      </c>
      <c r="P1639" s="327"/>
      <c r="Q1639" s="327">
        <f>Q1638</f>
        <v>0.5</v>
      </c>
      <c r="R1639" s="327"/>
      <c r="S1639" s="327">
        <f>S1638</f>
        <v>0.4</v>
      </c>
      <c r="T1639" s="327"/>
      <c r="U1639" s="618">
        <f>U1638</f>
        <v>0.83899999999999997</v>
      </c>
      <c r="V1639" s="619"/>
      <c r="W1639" s="620"/>
      <c r="X1639" s="609">
        <f>IF(E1638="","",ROUND(K1639*O1639*U1639,1))</f>
        <v>2680.2</v>
      </c>
      <c r="Y1639" s="610"/>
      <c r="Z1639" s="610"/>
      <c r="AA1639" s="610"/>
      <c r="AB1639" s="609">
        <f>IF(E1638="","",ROUND(K1639*Q1639*U1639,1))</f>
        <v>1340.1</v>
      </c>
      <c r="AC1639" s="610"/>
      <c r="AD1639" s="610"/>
      <c r="AE1639" s="610"/>
      <c r="AF1639" s="609">
        <f>IF(E1638="","",ROUND(K1639*S1639*U1639,1))</f>
        <v>1072.0999999999999</v>
      </c>
      <c r="AG1639" s="610"/>
      <c r="AH1639" s="610"/>
      <c r="AI1639" s="611"/>
      <c r="AJ1639" s="84"/>
      <c r="AK1639" s="627"/>
      <c r="AL1639" s="306"/>
      <c r="AM1639" s="306"/>
      <c r="AN1639" s="306"/>
      <c r="BX1639" s="106"/>
    </row>
    <row r="1640" spans="1:76" s="40" customFormat="1" ht="15.75" customHeight="1" x14ac:dyDescent="0.15">
      <c r="A1640" s="115" t="str">
        <f>IF(液状化L2の有無="",IF(H1640="","×",""),"×")</f>
        <v/>
      </c>
      <c r="B1640" s="99"/>
      <c r="C1640" s="328">
        <f>IF(D1350="","",D1350)</f>
        <v>10</v>
      </c>
      <c r="D1640" s="329"/>
      <c r="E1640" s="329" t="str">
        <f>IF(G1350="","",G1350)</f>
        <v>粘性土</v>
      </c>
      <c r="F1640" s="329"/>
      <c r="G1640" s="329"/>
      <c r="H1640" s="306">
        <f>IF(J1350="","",J1350)</f>
        <v>3.8499999046325684</v>
      </c>
      <c r="I1640" s="306"/>
      <c r="J1640" s="306"/>
      <c r="K1640" s="327">
        <f>AF1350*AD$1654*AK1640</f>
        <v>1159.6500000000001</v>
      </c>
      <c r="L1640" s="327"/>
      <c r="M1640" s="327"/>
      <c r="N1640" s="624"/>
      <c r="O1640" s="326">
        <f>IF(E1640="","",IF(E1640="粘性土",1,CHOOSE(AJ$1267,X$1261,X$1262,X$1263)))</f>
        <v>1</v>
      </c>
      <c r="P1640" s="327"/>
      <c r="Q1640" s="327">
        <f>IF(E1640="","",IF(E1640="粘性土",1,CHOOSE(AJ$1267,AB$1261,AB$1262,AB$1263)))</f>
        <v>1</v>
      </c>
      <c r="R1640" s="327"/>
      <c r="S1640" s="327">
        <f>IF(E1640="","",IF(E1640="粘性土",1,CHOOSE(AJ$1267,AF$1261,AF$1262,AF$1263)))</f>
        <v>1</v>
      </c>
      <c r="T1640" s="327"/>
      <c r="U1640" s="618">
        <f>IF(E1640="","",IF(E1640="粘性土",1,AJ$1283))</f>
        <v>1</v>
      </c>
      <c r="V1640" s="619"/>
      <c r="W1640" s="620"/>
      <c r="X1640" s="609">
        <f>IF(E1640="","",ROUND(K1640*O1640*U1640,1))</f>
        <v>1159.7</v>
      </c>
      <c r="Y1640" s="610"/>
      <c r="Z1640" s="610"/>
      <c r="AA1640" s="610"/>
      <c r="AB1640" s="609">
        <f>IF(E1640="","",ROUND(K1640*Q1640*U1640,1))</f>
        <v>1159.7</v>
      </c>
      <c r="AC1640" s="610"/>
      <c r="AD1640" s="610"/>
      <c r="AE1640" s="610"/>
      <c r="AF1640" s="609">
        <f>IF(E1640="","",ROUND(K1640*S1640*U1640,1))</f>
        <v>1159.7</v>
      </c>
      <c r="AG1640" s="610"/>
      <c r="AH1640" s="610"/>
      <c r="AI1640" s="611"/>
      <c r="AJ1640" s="84"/>
      <c r="AK1640" s="627">
        <f>R311</f>
        <v>1</v>
      </c>
      <c r="AL1640" s="306"/>
      <c r="AM1640" s="306"/>
      <c r="AN1640" s="306"/>
      <c r="BX1640" s="106"/>
    </row>
    <row r="1641" spans="1:76" s="40" customFormat="1" ht="15.75" customHeight="1" x14ac:dyDescent="0.15">
      <c r="A1641" s="115" t="str">
        <f t="shared" ref="A1641" si="360">A1640</f>
        <v/>
      </c>
      <c r="B1641" s="99"/>
      <c r="C1641" s="328"/>
      <c r="D1641" s="329"/>
      <c r="E1641" s="329"/>
      <c r="F1641" s="329"/>
      <c r="G1641" s="329"/>
      <c r="H1641" s="306"/>
      <c r="I1641" s="306"/>
      <c r="J1641" s="306"/>
      <c r="K1641" s="327">
        <f>AF1351*AD$1654*AK1640</f>
        <v>1159.6500000000001</v>
      </c>
      <c r="L1641" s="327"/>
      <c r="M1641" s="327"/>
      <c r="N1641" s="624"/>
      <c r="O1641" s="326">
        <f>O1640</f>
        <v>1</v>
      </c>
      <c r="P1641" s="327"/>
      <c r="Q1641" s="327">
        <f>Q1640</f>
        <v>1</v>
      </c>
      <c r="R1641" s="327"/>
      <c r="S1641" s="327">
        <f>S1640</f>
        <v>1</v>
      </c>
      <c r="T1641" s="327"/>
      <c r="U1641" s="618">
        <f>U1640</f>
        <v>1</v>
      </c>
      <c r="V1641" s="619"/>
      <c r="W1641" s="620"/>
      <c r="X1641" s="609">
        <f>IF(E1640="","",ROUND(K1641*O1641*U1641,1))</f>
        <v>1159.7</v>
      </c>
      <c r="Y1641" s="610"/>
      <c r="Z1641" s="610"/>
      <c r="AA1641" s="610"/>
      <c r="AB1641" s="609">
        <f>IF(E1640="","",ROUND(K1641*Q1641*U1641,1))</f>
        <v>1159.7</v>
      </c>
      <c r="AC1641" s="610"/>
      <c r="AD1641" s="610"/>
      <c r="AE1641" s="610"/>
      <c r="AF1641" s="609">
        <f>IF(E1640="","",ROUND(K1641*S1641*U1641,1))</f>
        <v>1159.7</v>
      </c>
      <c r="AG1641" s="610"/>
      <c r="AH1641" s="610"/>
      <c r="AI1641" s="611"/>
      <c r="AJ1641" s="84"/>
      <c r="AK1641" s="627"/>
      <c r="AL1641" s="306"/>
      <c r="AM1641" s="306"/>
      <c r="AN1641" s="306"/>
      <c r="BX1641" s="106"/>
    </row>
    <row r="1642" spans="1:76" s="40" customFormat="1" ht="15.75" customHeight="1" x14ac:dyDescent="0.15">
      <c r="A1642" s="115" t="str">
        <f>IF(液状化L2の有無="",IF(H1642="","×",""),"×")</f>
        <v/>
      </c>
      <c r="B1642" s="99"/>
      <c r="C1642" s="328">
        <f>IF(D1352="","",D1352)</f>
        <v>11</v>
      </c>
      <c r="D1642" s="329"/>
      <c r="E1642" s="329" t="str">
        <f>IF(G1352="","",G1352)</f>
        <v>砂質土</v>
      </c>
      <c r="F1642" s="329"/>
      <c r="G1642" s="329"/>
      <c r="H1642" s="306">
        <f>IF(J1352="","",J1352)</f>
        <v>2.4000000953674316</v>
      </c>
      <c r="I1642" s="306"/>
      <c r="J1642" s="306"/>
      <c r="K1642" s="327">
        <f>AF1352*AD$1654*AK1642</f>
        <v>3722.7000000000003</v>
      </c>
      <c r="L1642" s="327"/>
      <c r="M1642" s="327"/>
      <c r="N1642" s="624"/>
      <c r="O1642" s="326">
        <f>IF(E1642="","",IF(E1642="粘性土",1,CHOOSE(AJ$1267,X$1261,X$1262,X$1263)))</f>
        <v>1</v>
      </c>
      <c r="P1642" s="327"/>
      <c r="Q1642" s="327">
        <f>IF(E1642="","",IF(E1642="粘性土",1,CHOOSE(AJ$1267,AB$1261,AB$1262,AB$1263)))</f>
        <v>0.5</v>
      </c>
      <c r="R1642" s="327"/>
      <c r="S1642" s="327">
        <f>IF(E1642="","",IF(E1642="粘性土",1,CHOOSE(AJ$1267,AF$1261,AF$1262,AF$1263)))</f>
        <v>0.4</v>
      </c>
      <c r="T1642" s="327"/>
      <c r="U1642" s="618">
        <f>IF(E1642="","",IF(E1642="粘性土",1,AJ$1283))</f>
        <v>0.83899999999999997</v>
      </c>
      <c r="V1642" s="619"/>
      <c r="W1642" s="620"/>
      <c r="X1642" s="609">
        <f>IF(E1642="","",ROUND(K1642*O1642*U1642,1))</f>
        <v>3123.3</v>
      </c>
      <c r="Y1642" s="610"/>
      <c r="Z1642" s="610"/>
      <c r="AA1642" s="610"/>
      <c r="AB1642" s="609">
        <f>IF(E1642="","",ROUND(K1642*Q1642*U1642,1))</f>
        <v>1561.7</v>
      </c>
      <c r="AC1642" s="610"/>
      <c r="AD1642" s="610"/>
      <c r="AE1642" s="610"/>
      <c r="AF1642" s="609">
        <f>IF(E1642="","",ROUND(K1642*S1642*U1642,1))</f>
        <v>1249.3</v>
      </c>
      <c r="AG1642" s="610"/>
      <c r="AH1642" s="610"/>
      <c r="AI1642" s="611"/>
      <c r="AJ1642" s="84"/>
      <c r="AK1642" s="627">
        <f>R312</f>
        <v>1</v>
      </c>
      <c r="AL1642" s="306"/>
      <c r="AM1642" s="306"/>
      <c r="AN1642" s="306"/>
      <c r="BX1642" s="106"/>
    </row>
    <row r="1643" spans="1:76" s="40" customFormat="1" ht="15.75" customHeight="1" x14ac:dyDescent="0.15">
      <c r="A1643" s="115" t="str">
        <f t="shared" ref="A1643" si="361">A1642</f>
        <v/>
      </c>
      <c r="B1643" s="99"/>
      <c r="C1643" s="328"/>
      <c r="D1643" s="329"/>
      <c r="E1643" s="329"/>
      <c r="F1643" s="329"/>
      <c r="G1643" s="329"/>
      <c r="H1643" s="306"/>
      <c r="I1643" s="306"/>
      <c r="J1643" s="306"/>
      <c r="K1643" s="327">
        <f>AF1353*AD$1654*AK1642</f>
        <v>4039.0499999999997</v>
      </c>
      <c r="L1643" s="327"/>
      <c r="M1643" s="327"/>
      <c r="N1643" s="624"/>
      <c r="O1643" s="326">
        <f>O1642</f>
        <v>1</v>
      </c>
      <c r="P1643" s="327"/>
      <c r="Q1643" s="327">
        <f>Q1642</f>
        <v>0.5</v>
      </c>
      <c r="R1643" s="327"/>
      <c r="S1643" s="327">
        <f>S1642</f>
        <v>0.4</v>
      </c>
      <c r="T1643" s="327"/>
      <c r="U1643" s="618">
        <f>U1642</f>
        <v>0.83899999999999997</v>
      </c>
      <c r="V1643" s="619"/>
      <c r="W1643" s="620"/>
      <c r="X1643" s="609">
        <f>IF(E1642="","",ROUND(K1643*O1643*U1643,1))</f>
        <v>3388.8</v>
      </c>
      <c r="Y1643" s="610"/>
      <c r="Z1643" s="610"/>
      <c r="AA1643" s="610"/>
      <c r="AB1643" s="609">
        <f>IF(E1642="","",ROUND(K1643*Q1643*U1643,1))</f>
        <v>1694.4</v>
      </c>
      <c r="AC1643" s="610"/>
      <c r="AD1643" s="610"/>
      <c r="AE1643" s="610"/>
      <c r="AF1643" s="609">
        <f>IF(E1642="","",ROUND(K1643*S1643*U1643,1))</f>
        <v>1355.5</v>
      </c>
      <c r="AG1643" s="610"/>
      <c r="AH1643" s="610"/>
      <c r="AI1643" s="611"/>
      <c r="AJ1643" s="84"/>
      <c r="AK1643" s="627"/>
      <c r="AL1643" s="306"/>
      <c r="AM1643" s="306"/>
      <c r="AN1643" s="306"/>
      <c r="BX1643" s="106"/>
    </row>
    <row r="1644" spans="1:76" s="40" customFormat="1" ht="15.75" customHeight="1" x14ac:dyDescent="0.15">
      <c r="A1644" s="115" t="str">
        <f>IF(液状化L2の有無="",IF(H1644="","×",""),"×")</f>
        <v/>
      </c>
      <c r="B1644" s="99"/>
      <c r="C1644" s="328">
        <f>IF(D1354="","",D1354)</f>
        <v>12</v>
      </c>
      <c r="D1644" s="329"/>
      <c r="E1644" s="329" t="str">
        <f>IF(G1354="","",G1354)</f>
        <v>粘性土</v>
      </c>
      <c r="F1644" s="329"/>
      <c r="G1644" s="329"/>
      <c r="H1644" s="306">
        <f>IF(J1354="","",J1354)</f>
        <v>2.2699999809265137</v>
      </c>
      <c r="I1644" s="306"/>
      <c r="J1644" s="306"/>
      <c r="K1644" s="327">
        <f>AF1354*AD$1654*AK1644</f>
        <v>1159.6500000000001</v>
      </c>
      <c r="L1644" s="327"/>
      <c r="M1644" s="327"/>
      <c r="N1644" s="624"/>
      <c r="O1644" s="326">
        <f>IF(E1644="","",IF(E1644="粘性土",1,CHOOSE(AJ$1267,X$1261,X$1262,X$1263)))</f>
        <v>1</v>
      </c>
      <c r="P1644" s="327"/>
      <c r="Q1644" s="327">
        <f>IF(E1644="","",IF(E1644="粘性土",1,CHOOSE(AJ$1267,AB$1261,AB$1262,AB$1263)))</f>
        <v>1</v>
      </c>
      <c r="R1644" s="327"/>
      <c r="S1644" s="327">
        <f>IF(E1644="","",IF(E1644="粘性土",1,CHOOSE(AJ$1267,AF$1261,AF$1262,AF$1263)))</f>
        <v>1</v>
      </c>
      <c r="T1644" s="327"/>
      <c r="U1644" s="618">
        <f>IF(E1644="","",IF(E1644="粘性土",1,AJ$1283))</f>
        <v>1</v>
      </c>
      <c r="V1644" s="619"/>
      <c r="W1644" s="620"/>
      <c r="X1644" s="609">
        <f>IF(E1644="","",ROUND(K1644*O1644*U1644,1))</f>
        <v>1159.7</v>
      </c>
      <c r="Y1644" s="610"/>
      <c r="Z1644" s="610"/>
      <c r="AA1644" s="610"/>
      <c r="AB1644" s="609">
        <f>IF(E1644="","",ROUND(K1644*Q1644*U1644,1))</f>
        <v>1159.7</v>
      </c>
      <c r="AC1644" s="610"/>
      <c r="AD1644" s="610"/>
      <c r="AE1644" s="610"/>
      <c r="AF1644" s="609">
        <f>IF(E1644="","",ROUND(K1644*S1644*U1644,1))</f>
        <v>1159.7</v>
      </c>
      <c r="AG1644" s="610"/>
      <c r="AH1644" s="610"/>
      <c r="AI1644" s="611"/>
      <c r="AJ1644" s="84"/>
      <c r="AK1644" s="627">
        <f>R313</f>
        <v>1</v>
      </c>
      <c r="AL1644" s="306"/>
      <c r="AM1644" s="306"/>
      <c r="AN1644" s="306"/>
      <c r="BX1644" s="106"/>
    </row>
    <row r="1645" spans="1:76" s="40" customFormat="1" ht="15.75" customHeight="1" x14ac:dyDescent="0.15">
      <c r="A1645" s="115" t="str">
        <f t="shared" ref="A1645" si="362">A1644</f>
        <v/>
      </c>
      <c r="B1645" s="99"/>
      <c r="C1645" s="328"/>
      <c r="D1645" s="329"/>
      <c r="E1645" s="329"/>
      <c r="F1645" s="329"/>
      <c r="G1645" s="329"/>
      <c r="H1645" s="306"/>
      <c r="I1645" s="306"/>
      <c r="J1645" s="306"/>
      <c r="K1645" s="327">
        <f>AF1355*AD$1654*AK1644</f>
        <v>1159.6500000000001</v>
      </c>
      <c r="L1645" s="327"/>
      <c r="M1645" s="327"/>
      <c r="N1645" s="624"/>
      <c r="O1645" s="326">
        <f>O1644</f>
        <v>1</v>
      </c>
      <c r="P1645" s="327"/>
      <c r="Q1645" s="327">
        <f>Q1644</f>
        <v>1</v>
      </c>
      <c r="R1645" s="327"/>
      <c r="S1645" s="327">
        <f>S1644</f>
        <v>1</v>
      </c>
      <c r="T1645" s="327"/>
      <c r="U1645" s="618">
        <f>U1644</f>
        <v>1</v>
      </c>
      <c r="V1645" s="619"/>
      <c r="W1645" s="620"/>
      <c r="X1645" s="609">
        <f>IF(E1644="","",ROUND(K1645*O1645*U1645,1))</f>
        <v>1159.7</v>
      </c>
      <c r="Y1645" s="610"/>
      <c r="Z1645" s="610"/>
      <c r="AA1645" s="610"/>
      <c r="AB1645" s="609">
        <f>IF(E1644="","",ROUND(K1645*Q1645*U1645,1))</f>
        <v>1159.7</v>
      </c>
      <c r="AC1645" s="610"/>
      <c r="AD1645" s="610"/>
      <c r="AE1645" s="610"/>
      <c r="AF1645" s="609">
        <f>IF(E1644="","",ROUND(K1645*S1645*U1645,1))</f>
        <v>1159.7</v>
      </c>
      <c r="AG1645" s="610"/>
      <c r="AH1645" s="610"/>
      <c r="AI1645" s="611"/>
      <c r="AJ1645" s="84"/>
      <c r="AK1645" s="627"/>
      <c r="AL1645" s="306"/>
      <c r="AM1645" s="306"/>
      <c r="AN1645" s="306"/>
      <c r="BX1645" s="106"/>
    </row>
    <row r="1646" spans="1:76" s="40" customFormat="1" ht="15.75" customHeight="1" x14ac:dyDescent="0.15">
      <c r="A1646" s="115" t="str">
        <f>IF(液状化L2の有無="",IF(H1646="","×",""),"×")</f>
        <v>×</v>
      </c>
      <c r="B1646" s="99"/>
      <c r="C1646" s="328" t="str">
        <f>IF(D1356="","",D1356)</f>
        <v/>
      </c>
      <c r="D1646" s="329"/>
      <c r="E1646" s="329" t="str">
        <f>IF(G1356="","",G1356)</f>
        <v/>
      </c>
      <c r="F1646" s="329"/>
      <c r="G1646" s="329"/>
      <c r="H1646" s="306" t="str">
        <f>IF(J1356="","",J1356)</f>
        <v/>
      </c>
      <c r="I1646" s="306"/>
      <c r="J1646" s="306"/>
      <c r="K1646" s="327">
        <f>AF1356*AD$1654*AK1646</f>
        <v>0</v>
      </c>
      <c r="L1646" s="327"/>
      <c r="M1646" s="327"/>
      <c r="N1646" s="624"/>
      <c r="O1646" s="326" t="str">
        <f>IF(E1646="","",IF(E1646="粘性土",1,CHOOSE(AJ$1267,X$1261,X$1262,X$1263)))</f>
        <v/>
      </c>
      <c r="P1646" s="327"/>
      <c r="Q1646" s="327" t="str">
        <f>IF(E1646="","",IF(E1646="粘性土",1,CHOOSE(AJ$1267,AB$1261,AB$1262,AB$1263)))</f>
        <v/>
      </c>
      <c r="R1646" s="327"/>
      <c r="S1646" s="327" t="str">
        <f>IF(E1646="","",IF(E1646="粘性土",1,CHOOSE(AJ$1267,AF$1261,AF$1262,AF$1263)))</f>
        <v/>
      </c>
      <c r="T1646" s="327"/>
      <c r="U1646" s="618" t="str">
        <f>IF(E1646="","",IF(E1646="粘性土",1,AJ$1283))</f>
        <v/>
      </c>
      <c r="V1646" s="619"/>
      <c r="W1646" s="620"/>
      <c r="X1646" s="609" t="str">
        <f>IF(E1646="","",ROUND(K1646*O1646*U1646,1))</f>
        <v/>
      </c>
      <c r="Y1646" s="610"/>
      <c r="Z1646" s="610"/>
      <c r="AA1646" s="610"/>
      <c r="AB1646" s="609" t="str">
        <f>IF(E1646="","",ROUND(K1646*Q1646*U1646,1))</f>
        <v/>
      </c>
      <c r="AC1646" s="610"/>
      <c r="AD1646" s="610"/>
      <c r="AE1646" s="610"/>
      <c r="AF1646" s="609" t="str">
        <f>IF(E1646="","",ROUND(K1646*S1646*U1646,1))</f>
        <v/>
      </c>
      <c r="AG1646" s="610"/>
      <c r="AH1646" s="610"/>
      <c r="AI1646" s="611"/>
      <c r="AJ1646" s="84"/>
      <c r="AK1646" s="627">
        <f>R314</f>
        <v>0</v>
      </c>
      <c r="AL1646" s="306"/>
      <c r="AM1646" s="306"/>
      <c r="AN1646" s="306"/>
      <c r="BX1646" s="106"/>
    </row>
    <row r="1647" spans="1:76" s="40" customFormat="1" ht="15.75" customHeight="1" x14ac:dyDescent="0.15">
      <c r="A1647" s="115" t="str">
        <f t="shared" ref="A1647" si="363">A1646</f>
        <v>×</v>
      </c>
      <c r="B1647" s="99"/>
      <c r="C1647" s="328"/>
      <c r="D1647" s="329"/>
      <c r="E1647" s="329"/>
      <c r="F1647" s="329"/>
      <c r="G1647" s="329"/>
      <c r="H1647" s="306"/>
      <c r="I1647" s="306"/>
      <c r="J1647" s="306"/>
      <c r="K1647" s="327">
        <f>AF1357*AD$1654*AK1646</f>
        <v>0</v>
      </c>
      <c r="L1647" s="327"/>
      <c r="M1647" s="327"/>
      <c r="N1647" s="624"/>
      <c r="O1647" s="326" t="str">
        <f>O1646</f>
        <v/>
      </c>
      <c r="P1647" s="327"/>
      <c r="Q1647" s="327" t="str">
        <f>Q1646</f>
        <v/>
      </c>
      <c r="R1647" s="327"/>
      <c r="S1647" s="327" t="str">
        <f>S1646</f>
        <v/>
      </c>
      <c r="T1647" s="327"/>
      <c r="U1647" s="618" t="str">
        <f>U1646</f>
        <v/>
      </c>
      <c r="V1647" s="619"/>
      <c r="W1647" s="620"/>
      <c r="X1647" s="609" t="str">
        <f>IF(E1646="","",ROUND(K1647*O1647*U1647,1))</f>
        <v/>
      </c>
      <c r="Y1647" s="610"/>
      <c r="Z1647" s="610"/>
      <c r="AA1647" s="610"/>
      <c r="AB1647" s="609" t="str">
        <f>IF(E1646="","",ROUND(K1647*Q1647*U1647,1))</f>
        <v/>
      </c>
      <c r="AC1647" s="610"/>
      <c r="AD1647" s="610"/>
      <c r="AE1647" s="610"/>
      <c r="AF1647" s="609" t="str">
        <f>IF(E1646="","",ROUND(K1647*S1647*U1647,1))</f>
        <v/>
      </c>
      <c r="AG1647" s="610"/>
      <c r="AH1647" s="610"/>
      <c r="AI1647" s="611"/>
      <c r="AJ1647" s="84"/>
      <c r="AK1647" s="627"/>
      <c r="AL1647" s="306"/>
      <c r="AM1647" s="306"/>
      <c r="AN1647" s="306"/>
      <c r="BX1647" s="106"/>
    </row>
    <row r="1648" spans="1:76" s="40" customFormat="1" ht="15.75" customHeight="1" x14ac:dyDescent="0.15">
      <c r="A1648" s="115" t="str">
        <f>IF(液状化L2の有無="",IF(H1648="","×",""),"×")</f>
        <v>×</v>
      </c>
      <c r="B1648" s="99"/>
      <c r="C1648" s="328" t="str">
        <f>IF(D1358="","",D1358)</f>
        <v/>
      </c>
      <c r="D1648" s="329"/>
      <c r="E1648" s="329" t="str">
        <f>IF(G1358="","",G1358)</f>
        <v/>
      </c>
      <c r="F1648" s="329"/>
      <c r="G1648" s="329"/>
      <c r="H1648" s="306" t="str">
        <f>IF(J1358="","",J1358)</f>
        <v/>
      </c>
      <c r="I1648" s="306"/>
      <c r="J1648" s="306"/>
      <c r="K1648" s="327">
        <f>AF1358*AD$1654*AK1648</f>
        <v>0</v>
      </c>
      <c r="L1648" s="327"/>
      <c r="M1648" s="327"/>
      <c r="N1648" s="624"/>
      <c r="O1648" s="326" t="str">
        <f>IF(E1648="","",IF(E1648="粘性土",1,CHOOSE(AJ$1267,X$1261,X$1262,X$1263)))</f>
        <v/>
      </c>
      <c r="P1648" s="327"/>
      <c r="Q1648" s="327" t="str">
        <f>IF(E1648="","",IF(E1648="粘性土",1,CHOOSE(AJ$1267,AB$1261,AB$1262,AB$1263)))</f>
        <v/>
      </c>
      <c r="R1648" s="327"/>
      <c r="S1648" s="327" t="str">
        <f>IF(E1648="","",IF(E1648="粘性土",1,CHOOSE(AJ$1267,AF$1261,AF$1262,AF$1263)))</f>
        <v/>
      </c>
      <c r="T1648" s="327"/>
      <c r="U1648" s="618" t="str">
        <f>IF(E1648="","",IF(E1648="粘性土",1,AJ$1283))</f>
        <v/>
      </c>
      <c r="V1648" s="619"/>
      <c r="W1648" s="620"/>
      <c r="X1648" s="609" t="str">
        <f>IF(E1648="","",ROUND(K1648*O1648*U1648,1))</f>
        <v/>
      </c>
      <c r="Y1648" s="610"/>
      <c r="Z1648" s="610"/>
      <c r="AA1648" s="610"/>
      <c r="AB1648" s="609" t="str">
        <f>IF(E1648="","",ROUND(K1648*Q1648*U1648,1))</f>
        <v/>
      </c>
      <c r="AC1648" s="610"/>
      <c r="AD1648" s="610"/>
      <c r="AE1648" s="610"/>
      <c r="AF1648" s="609" t="str">
        <f>IF(E1648="","",ROUND(K1648*S1648*U1648,1))</f>
        <v/>
      </c>
      <c r="AG1648" s="610"/>
      <c r="AH1648" s="610"/>
      <c r="AI1648" s="611"/>
      <c r="AJ1648" s="84"/>
      <c r="AK1648" s="627">
        <f>R315</f>
        <v>0</v>
      </c>
      <c r="AL1648" s="306"/>
      <c r="AM1648" s="306"/>
      <c r="AN1648" s="306"/>
      <c r="BX1648" s="106"/>
    </row>
    <row r="1649" spans="1:76" s="40" customFormat="1" ht="15.75" customHeight="1" x14ac:dyDescent="0.15">
      <c r="A1649" s="115" t="str">
        <f t="shared" ref="A1649" si="364">A1648</f>
        <v>×</v>
      </c>
      <c r="B1649" s="99"/>
      <c r="C1649" s="328"/>
      <c r="D1649" s="329"/>
      <c r="E1649" s="329"/>
      <c r="F1649" s="329"/>
      <c r="G1649" s="329"/>
      <c r="H1649" s="306"/>
      <c r="I1649" s="306"/>
      <c r="J1649" s="306"/>
      <c r="K1649" s="327">
        <f>AF1359*AD$1654*AK1648</f>
        <v>0</v>
      </c>
      <c r="L1649" s="327"/>
      <c r="M1649" s="327"/>
      <c r="N1649" s="624"/>
      <c r="O1649" s="326" t="str">
        <f>O1648</f>
        <v/>
      </c>
      <c r="P1649" s="327"/>
      <c r="Q1649" s="327" t="str">
        <f>Q1648</f>
        <v/>
      </c>
      <c r="R1649" s="327"/>
      <c r="S1649" s="327" t="str">
        <f>S1648</f>
        <v/>
      </c>
      <c r="T1649" s="327"/>
      <c r="U1649" s="618" t="str">
        <f>U1648</f>
        <v/>
      </c>
      <c r="V1649" s="619"/>
      <c r="W1649" s="620"/>
      <c r="X1649" s="609" t="str">
        <f>IF(E1648="","",ROUND(K1649*O1649*U1649,1))</f>
        <v/>
      </c>
      <c r="Y1649" s="610"/>
      <c r="Z1649" s="610"/>
      <c r="AA1649" s="610"/>
      <c r="AB1649" s="609" t="str">
        <f>IF(E1648="","",ROUND(K1649*Q1649*U1649,1))</f>
        <v/>
      </c>
      <c r="AC1649" s="610"/>
      <c r="AD1649" s="610"/>
      <c r="AE1649" s="610"/>
      <c r="AF1649" s="609" t="str">
        <f>IF(E1648="","",ROUND(K1649*S1649*U1649,1))</f>
        <v/>
      </c>
      <c r="AG1649" s="610"/>
      <c r="AH1649" s="610"/>
      <c r="AI1649" s="611"/>
      <c r="AJ1649" s="84"/>
      <c r="AK1649" s="627"/>
      <c r="AL1649" s="306"/>
      <c r="AM1649" s="306"/>
      <c r="AN1649" s="306"/>
      <c r="BX1649" s="106"/>
    </row>
    <row r="1650" spans="1:76" s="40" customFormat="1" ht="15.75" customHeight="1" x14ac:dyDescent="0.15">
      <c r="A1650" s="115" t="str">
        <f>IF(液状化L2の有無="",IF(H1650="","×",""),"×")</f>
        <v>×</v>
      </c>
      <c r="B1650" s="99"/>
      <c r="C1650" s="328" t="str">
        <f>IF(D1360="","",D1360)</f>
        <v/>
      </c>
      <c r="D1650" s="329"/>
      <c r="E1650" s="329" t="str">
        <f>IF(G1360="","",G1360)</f>
        <v/>
      </c>
      <c r="F1650" s="329"/>
      <c r="G1650" s="329"/>
      <c r="H1650" s="306" t="str">
        <f>IF(J1360="","",J1360)</f>
        <v/>
      </c>
      <c r="I1650" s="306"/>
      <c r="J1650" s="306"/>
      <c r="K1650" s="327">
        <f>AF1360*AD$1654*AK1650</f>
        <v>0</v>
      </c>
      <c r="L1650" s="327"/>
      <c r="M1650" s="327"/>
      <c r="N1650" s="624"/>
      <c r="O1650" s="326" t="str">
        <f>IF(E1650="","",IF(E1650="粘性土",1,CHOOSE(AJ$1267,X$1261,X$1262,X$1263)))</f>
        <v/>
      </c>
      <c r="P1650" s="327"/>
      <c r="Q1650" s="327" t="str">
        <f>IF(E1650="","",IF(E1650="粘性土",1,CHOOSE(AJ$1267,AB$1261,AB$1262,AB$1263)))</f>
        <v/>
      </c>
      <c r="R1650" s="327"/>
      <c r="S1650" s="327" t="str">
        <f>IF(E1650="","",IF(E1650="粘性土",1,CHOOSE(AJ$1267,AF$1261,AF$1262,AF$1263)))</f>
        <v/>
      </c>
      <c r="T1650" s="327"/>
      <c r="U1650" s="618" t="str">
        <f>IF(E1650="","",IF(E1650="粘性土",1,AJ$1283))</f>
        <v/>
      </c>
      <c r="V1650" s="619"/>
      <c r="W1650" s="620"/>
      <c r="X1650" s="609" t="str">
        <f>IF(E1650="","",ROUND(K1650*O1650*U1650,1))</f>
        <v/>
      </c>
      <c r="Y1650" s="610"/>
      <c r="Z1650" s="610"/>
      <c r="AA1650" s="610"/>
      <c r="AB1650" s="609" t="str">
        <f>IF(E1650="","",ROUND(K1650*Q1650*U1650,1))</f>
        <v/>
      </c>
      <c r="AC1650" s="610"/>
      <c r="AD1650" s="610"/>
      <c r="AE1650" s="610"/>
      <c r="AF1650" s="609" t="str">
        <f>IF(E1650="","",ROUND(K1650*S1650*U1650,1))</f>
        <v/>
      </c>
      <c r="AG1650" s="610"/>
      <c r="AH1650" s="610"/>
      <c r="AI1650" s="611"/>
      <c r="AJ1650" s="84"/>
      <c r="AK1650" s="627">
        <f>R316</f>
        <v>0</v>
      </c>
      <c r="AL1650" s="306"/>
      <c r="AM1650" s="306"/>
      <c r="AN1650" s="306"/>
      <c r="BX1650" s="106"/>
    </row>
    <row r="1651" spans="1:76" s="40" customFormat="1" ht="15.75" customHeight="1" x14ac:dyDescent="0.15">
      <c r="A1651" s="115" t="str">
        <f t="shared" ref="A1651" si="365">A1650</f>
        <v>×</v>
      </c>
      <c r="B1651" s="99"/>
      <c r="C1651" s="328"/>
      <c r="D1651" s="329"/>
      <c r="E1651" s="329"/>
      <c r="F1651" s="329"/>
      <c r="G1651" s="329"/>
      <c r="H1651" s="306"/>
      <c r="I1651" s="306"/>
      <c r="J1651" s="306"/>
      <c r="K1651" s="327">
        <f>AF1361*AD$1654*AK1650</f>
        <v>0</v>
      </c>
      <c r="L1651" s="327"/>
      <c r="M1651" s="327"/>
      <c r="N1651" s="624"/>
      <c r="O1651" s="326" t="str">
        <f>O1650</f>
        <v/>
      </c>
      <c r="P1651" s="327"/>
      <c r="Q1651" s="327" t="str">
        <f>Q1650</f>
        <v/>
      </c>
      <c r="R1651" s="327"/>
      <c r="S1651" s="327" t="str">
        <f>S1650</f>
        <v/>
      </c>
      <c r="T1651" s="327"/>
      <c r="U1651" s="618" t="str">
        <f>U1650</f>
        <v/>
      </c>
      <c r="V1651" s="619"/>
      <c r="W1651" s="620"/>
      <c r="X1651" s="609" t="str">
        <f>IF(E1650="","",ROUND(K1651*O1651*U1651,1))</f>
        <v/>
      </c>
      <c r="Y1651" s="610"/>
      <c r="Z1651" s="610"/>
      <c r="AA1651" s="610"/>
      <c r="AB1651" s="609" t="str">
        <f>IF(E1650="","",ROUND(K1651*Q1651*U1651,1))</f>
        <v/>
      </c>
      <c r="AC1651" s="610"/>
      <c r="AD1651" s="610"/>
      <c r="AE1651" s="610"/>
      <c r="AF1651" s="609" t="str">
        <f>IF(E1650="","",ROUND(K1651*S1651*U1651,1))</f>
        <v/>
      </c>
      <c r="AG1651" s="610"/>
      <c r="AH1651" s="610"/>
      <c r="AI1651" s="611"/>
      <c r="AJ1651" s="84"/>
      <c r="AK1651" s="627"/>
      <c r="AL1651" s="306"/>
      <c r="AM1651" s="306"/>
      <c r="AN1651" s="306"/>
      <c r="BX1651" s="106"/>
    </row>
    <row r="1652" spans="1:76" s="40" customFormat="1" ht="15.75" customHeight="1" x14ac:dyDescent="0.15">
      <c r="A1652" s="115" t="str">
        <f>IF(液状化L2の有無="",IF(H1652="","×",""),"×")</f>
        <v>×</v>
      </c>
      <c r="B1652" s="99"/>
      <c r="C1652" s="328" t="str">
        <f>IF(D1362="","",D1362)</f>
        <v/>
      </c>
      <c r="D1652" s="329"/>
      <c r="E1652" s="329" t="str">
        <f>IF(G1362="","",G1362)</f>
        <v/>
      </c>
      <c r="F1652" s="329"/>
      <c r="G1652" s="329"/>
      <c r="H1652" s="306" t="str">
        <f>IF(J1362="","",J1362)</f>
        <v/>
      </c>
      <c r="I1652" s="306"/>
      <c r="J1652" s="306"/>
      <c r="K1652" s="327">
        <f>AF1362*AD$1654*AK1652</f>
        <v>0</v>
      </c>
      <c r="L1652" s="327"/>
      <c r="M1652" s="327"/>
      <c r="N1652" s="624"/>
      <c r="O1652" s="326" t="str">
        <f>IF(E1652="","",IF(E1652="粘性土",1,CHOOSE(AJ$1267,X$1261,X$1262,X$1263)))</f>
        <v/>
      </c>
      <c r="P1652" s="327"/>
      <c r="Q1652" s="327" t="str">
        <f>IF(E1652="","",IF(E1652="粘性土",1,CHOOSE(AJ$1267,AB$1261,AB$1262,AB$1263)))</f>
        <v/>
      </c>
      <c r="R1652" s="327"/>
      <c r="S1652" s="327" t="str">
        <f>IF(E1652="","",IF(E1652="粘性土",1,CHOOSE(AJ$1267,AF$1261,AF$1262,AF$1263)))</f>
        <v/>
      </c>
      <c r="T1652" s="327"/>
      <c r="U1652" s="618" t="str">
        <f>IF(E1652="","",IF(E1652="粘性土",1,AJ$1283))</f>
        <v/>
      </c>
      <c r="V1652" s="619"/>
      <c r="W1652" s="620"/>
      <c r="X1652" s="609" t="str">
        <f>IF(E1652="","",ROUND(K1652*O1652*U1652,1))</f>
        <v/>
      </c>
      <c r="Y1652" s="610"/>
      <c r="Z1652" s="610"/>
      <c r="AA1652" s="610"/>
      <c r="AB1652" s="609" t="str">
        <f>IF(E1652="","",ROUND(K1652*Q1652*U1652,1))</f>
        <v/>
      </c>
      <c r="AC1652" s="610"/>
      <c r="AD1652" s="610"/>
      <c r="AE1652" s="610"/>
      <c r="AF1652" s="609" t="str">
        <f>IF(E1652="","",ROUND(K1652*S1652*U1652,1))</f>
        <v/>
      </c>
      <c r="AG1652" s="610"/>
      <c r="AH1652" s="610"/>
      <c r="AI1652" s="611"/>
      <c r="AJ1652" s="84"/>
      <c r="AK1652" s="627">
        <f>R317</f>
        <v>0</v>
      </c>
      <c r="AL1652" s="306"/>
      <c r="AM1652" s="306"/>
      <c r="AN1652" s="306"/>
      <c r="BX1652" s="106"/>
    </row>
    <row r="1653" spans="1:76" s="40" customFormat="1" ht="15.75" customHeight="1" x14ac:dyDescent="0.15">
      <c r="A1653" s="115" t="str">
        <f t="shared" ref="A1653" si="366">A1652</f>
        <v>×</v>
      </c>
      <c r="B1653" s="99"/>
      <c r="C1653" s="332"/>
      <c r="D1653" s="333"/>
      <c r="E1653" s="333"/>
      <c r="F1653" s="333"/>
      <c r="G1653" s="333"/>
      <c r="H1653" s="319"/>
      <c r="I1653" s="319"/>
      <c r="J1653" s="319"/>
      <c r="K1653" s="395">
        <f>AF1363*AD$1654*AK1652</f>
        <v>0</v>
      </c>
      <c r="L1653" s="395"/>
      <c r="M1653" s="395"/>
      <c r="N1653" s="628"/>
      <c r="O1653" s="555" t="str">
        <f>O1652</f>
        <v/>
      </c>
      <c r="P1653" s="395"/>
      <c r="Q1653" s="395" t="str">
        <f>Q1652</f>
        <v/>
      </c>
      <c r="R1653" s="395"/>
      <c r="S1653" s="395" t="str">
        <f>S1652</f>
        <v/>
      </c>
      <c r="T1653" s="395"/>
      <c r="U1653" s="632" t="str">
        <f>U1652</f>
        <v/>
      </c>
      <c r="V1653" s="633"/>
      <c r="W1653" s="634"/>
      <c r="X1653" s="621" t="str">
        <f>IF(E1652="","",ROUND(K1653*O1653*U1653,1))</f>
        <v/>
      </c>
      <c r="Y1653" s="622"/>
      <c r="Z1653" s="622"/>
      <c r="AA1653" s="622"/>
      <c r="AB1653" s="621" t="str">
        <f>IF(E1652="","",ROUND(K1653*Q1653*U1653,1))</f>
        <v/>
      </c>
      <c r="AC1653" s="622"/>
      <c r="AD1653" s="622"/>
      <c r="AE1653" s="622"/>
      <c r="AF1653" s="621" t="str">
        <f>IF(E1652="","",ROUND(K1653*S1653*U1653,1))</f>
        <v/>
      </c>
      <c r="AG1653" s="622"/>
      <c r="AH1653" s="622"/>
      <c r="AI1653" s="623"/>
      <c r="AJ1653" s="84"/>
      <c r="AK1653" s="616"/>
      <c r="AL1653" s="319"/>
      <c r="AM1653" s="319"/>
      <c r="AN1653" s="319"/>
      <c r="BX1653" s="106"/>
    </row>
    <row r="1654" spans="1:76" s="40" customFormat="1" ht="15.75" customHeight="1" x14ac:dyDescent="0.15">
      <c r="A1654" s="217" t="str">
        <f>IF(液状化L2の有無="","","×")</f>
        <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498">
        <f>杭先端径</f>
        <v>1.5</v>
      </c>
      <c r="AE1654" s="498"/>
      <c r="AF1654" s="498"/>
      <c r="AG1654" s="62" t="s">
        <v>416</v>
      </c>
      <c r="AH1654" s="35" t="s">
        <v>149</v>
      </c>
      <c r="AI1654" s="66"/>
      <c r="BX1654" s="106"/>
    </row>
    <row r="1655" spans="1:76" s="40" customFormat="1" ht="15.75" customHeight="1" x14ac:dyDescent="0.15">
      <c r="A1655" s="218" t="str">
        <f t="shared" ref="A1655:A1676" si="367">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x14ac:dyDescent="0.15">
      <c r="A1656" s="218" t="str">
        <f t="shared" si="367"/>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x14ac:dyDescent="0.15">
      <c r="A1657" s="218" t="str">
        <f t="shared" si="367"/>
        <v/>
      </c>
      <c r="B1657" s="106"/>
      <c r="E1657" s="25" t="s">
        <v>309</v>
      </c>
      <c r="BX1657" s="106"/>
    </row>
    <row r="1658" spans="1:76" s="40" customFormat="1" ht="15.75" customHeight="1" x14ac:dyDescent="0.15">
      <c r="A1658" s="218" t="str">
        <f t="shared" si="367"/>
        <v/>
      </c>
      <c r="B1658" s="106"/>
      <c r="BX1658" s="106"/>
    </row>
    <row r="1659" spans="1:76" s="40" customFormat="1" ht="15.75" customHeight="1" x14ac:dyDescent="0.15">
      <c r="A1659" s="218" t="str">
        <f t="shared" si="367"/>
        <v/>
      </c>
      <c r="B1659" s="106"/>
      <c r="F1659" s="40" t="s">
        <v>310</v>
      </c>
      <c r="BX1659" s="106"/>
    </row>
    <row r="1660" spans="1:76" s="40" customFormat="1" ht="15.75" customHeight="1" x14ac:dyDescent="0.15">
      <c r="A1660" s="218" t="str">
        <f t="shared" si="367"/>
        <v/>
      </c>
      <c r="B1660" s="106"/>
      <c r="BX1660" s="106"/>
    </row>
    <row r="1661" spans="1:76" s="40" customFormat="1" ht="15.75" customHeight="1" x14ac:dyDescent="0.15">
      <c r="A1661" s="218" t="str">
        <f t="shared" si="367"/>
        <v/>
      </c>
      <c r="B1661" s="106"/>
      <c r="F1661" s="266" t="s">
        <v>311</v>
      </c>
      <c r="G1661" s="266"/>
      <c r="H1661" s="22" t="s">
        <v>25</v>
      </c>
      <c r="I1661" s="266" t="s">
        <v>324</v>
      </c>
      <c r="J1661" s="266"/>
      <c r="K1661" s="40" t="s">
        <v>1</v>
      </c>
      <c r="L1661" s="266" t="s">
        <v>191</v>
      </c>
      <c r="M1661" s="266"/>
      <c r="BX1661" s="106"/>
    </row>
    <row r="1662" spans="1:76" s="40" customFormat="1" ht="15.75" customHeight="1" x14ac:dyDescent="0.15">
      <c r="A1662" s="218" t="str">
        <f t="shared" si="367"/>
        <v/>
      </c>
      <c r="B1662" s="106"/>
      <c r="F1662" s="266" t="s">
        <v>312</v>
      </c>
      <c r="G1662" s="266"/>
      <c r="H1662" s="22" t="s">
        <v>25</v>
      </c>
      <c r="I1662" s="266" t="s">
        <v>445</v>
      </c>
      <c r="J1662" s="266"/>
      <c r="K1662" s="40" t="s">
        <v>1</v>
      </c>
      <c r="L1662" s="266" t="s">
        <v>191</v>
      </c>
      <c r="M1662" s="266"/>
      <c r="BX1662" s="106"/>
    </row>
    <row r="1663" spans="1:76" s="40" customFormat="1" ht="15.75" customHeight="1" x14ac:dyDescent="0.15">
      <c r="A1663" s="218" t="str">
        <f t="shared" si="367"/>
        <v/>
      </c>
      <c r="B1663" s="106"/>
      <c r="BX1663" s="106"/>
    </row>
    <row r="1664" spans="1:76" s="40" customFormat="1" ht="15.75" customHeight="1" x14ac:dyDescent="0.15">
      <c r="A1664" s="218" t="str">
        <f t="shared" si="367"/>
        <v/>
      </c>
      <c r="B1664" s="106"/>
      <c r="G1664" s="23" t="s">
        <v>3</v>
      </c>
      <c r="H1664" s="23"/>
      <c r="I1664" s="23"/>
      <c r="J1664" s="266" t="s">
        <v>311</v>
      </c>
      <c r="K1664" s="266"/>
      <c r="L1664" s="22" t="s">
        <v>2</v>
      </c>
      <c r="M1664" s="23" t="s">
        <v>313</v>
      </c>
      <c r="BX1664" s="106"/>
    </row>
    <row r="1665" spans="1:76" s="40" customFormat="1" ht="15.75" customHeight="1" x14ac:dyDescent="0.15">
      <c r="A1665" s="218" t="str">
        <f t="shared" si="367"/>
        <v/>
      </c>
      <c r="B1665" s="106"/>
      <c r="G1665" s="23"/>
      <c r="H1665" s="23"/>
      <c r="I1665" s="23"/>
      <c r="J1665" s="266" t="s">
        <v>312</v>
      </c>
      <c r="K1665" s="266"/>
      <c r="L1665" s="22" t="s">
        <v>2</v>
      </c>
      <c r="M1665" s="23" t="s">
        <v>314</v>
      </c>
      <c r="BX1665" s="106"/>
    </row>
    <row r="1666" spans="1:76" s="40" customFormat="1" ht="15.75" customHeight="1" x14ac:dyDescent="0.15">
      <c r="A1666" s="218" t="str">
        <f t="shared" si="367"/>
        <v/>
      </c>
      <c r="B1666" s="106"/>
      <c r="J1666" s="266" t="s">
        <v>324</v>
      </c>
      <c r="K1666" s="266"/>
      <c r="L1666" s="22" t="s">
        <v>2</v>
      </c>
      <c r="M1666" s="675" t="s">
        <v>516</v>
      </c>
      <c r="N1666" s="675"/>
      <c r="O1666" s="675"/>
      <c r="P1666" s="675"/>
      <c r="Q1666" s="675"/>
      <c r="R1666" s="675"/>
      <c r="S1666" s="675"/>
      <c r="T1666" s="675"/>
      <c r="U1666" s="675"/>
      <c r="V1666" s="675"/>
      <c r="W1666" s="675"/>
      <c r="X1666" s="675"/>
      <c r="Y1666" s="675"/>
      <c r="Z1666" s="675"/>
      <c r="AA1666" s="675"/>
      <c r="AB1666" s="675"/>
      <c r="AC1666" s="675"/>
      <c r="AD1666" s="675"/>
      <c r="AE1666" s="675"/>
      <c r="AF1666" s="675"/>
      <c r="AG1666" s="675"/>
      <c r="AH1666" s="266">
        <f>AB16</f>
        <v>0.6</v>
      </c>
      <c r="AI1666" s="266"/>
      <c r="BX1666" s="106"/>
    </row>
    <row r="1667" spans="1:76" s="40" customFormat="1" ht="15.75" customHeight="1" x14ac:dyDescent="0.15">
      <c r="A1667" s="218" t="str">
        <f t="shared" si="367"/>
        <v/>
      </c>
      <c r="B1667" s="106"/>
      <c r="J1667" s="266" t="s">
        <v>445</v>
      </c>
      <c r="K1667" s="266"/>
      <c r="L1667" s="22" t="s">
        <v>2</v>
      </c>
      <c r="M1667" s="675" t="s">
        <v>517</v>
      </c>
      <c r="N1667" s="675"/>
      <c r="O1667" s="675"/>
      <c r="P1667" s="675"/>
      <c r="Q1667" s="675"/>
      <c r="R1667" s="675"/>
      <c r="S1667" s="675"/>
      <c r="T1667" s="675"/>
      <c r="U1667" s="675"/>
      <c r="V1667" s="675"/>
      <c r="W1667" s="675"/>
      <c r="X1667" s="675"/>
      <c r="Y1667" s="675"/>
      <c r="Z1667" s="675"/>
      <c r="AA1667" s="675"/>
      <c r="AB1667" s="675"/>
      <c r="AC1667" s="675"/>
      <c r="AD1667" s="675"/>
      <c r="AE1667" s="675"/>
      <c r="AF1667" s="675"/>
      <c r="AG1667" s="675"/>
      <c r="AH1667" s="266">
        <f>AF16</f>
        <v>1.4</v>
      </c>
      <c r="AI1667" s="266"/>
      <c r="BX1667" s="106"/>
    </row>
    <row r="1668" spans="1:76" s="40" customFormat="1" ht="15.75" customHeight="1" x14ac:dyDescent="0.15">
      <c r="A1668" s="218" t="str">
        <f t="shared" si="367"/>
        <v/>
      </c>
      <c r="B1668" s="106"/>
      <c r="J1668" s="266" t="s">
        <v>191</v>
      </c>
      <c r="K1668" s="266"/>
      <c r="L1668" s="22" t="s">
        <v>2</v>
      </c>
      <c r="M1668" s="23" t="s">
        <v>201</v>
      </c>
      <c r="BX1668" s="106"/>
    </row>
    <row r="1669" spans="1:76" s="40" customFormat="1" ht="15.75" customHeight="1" x14ac:dyDescent="0.15">
      <c r="A1669" s="218" t="str">
        <f t="shared" si="367"/>
        <v/>
      </c>
      <c r="B1669" s="106"/>
      <c r="BX1669" s="106"/>
    </row>
    <row r="1670" spans="1:76" s="40" customFormat="1" ht="15.75" customHeight="1" x14ac:dyDescent="0.15">
      <c r="A1670" s="218" t="str">
        <f t="shared" si="367"/>
        <v/>
      </c>
      <c r="B1670" s="106"/>
      <c r="F1670" s="266" t="s">
        <v>311</v>
      </c>
      <c r="G1670" s="266"/>
      <c r="H1670" s="22" t="s">
        <v>25</v>
      </c>
      <c r="I1670" s="266" t="s">
        <v>324</v>
      </c>
      <c r="J1670" s="266"/>
      <c r="K1670" s="40" t="s">
        <v>1</v>
      </c>
      <c r="L1670" s="266" t="s">
        <v>191</v>
      </c>
      <c r="M1670" s="266"/>
      <c r="BX1670" s="106"/>
    </row>
    <row r="1671" spans="1:76" s="40" customFormat="1" ht="15.75" customHeight="1" x14ac:dyDescent="0.15">
      <c r="A1671" s="218" t="str">
        <f t="shared" si="367"/>
        <v/>
      </c>
      <c r="B1671" s="106"/>
      <c r="H1671" s="22" t="s">
        <v>25</v>
      </c>
      <c r="I1671" s="266">
        <f>AH1666</f>
        <v>0.6</v>
      </c>
      <c r="J1671" s="266"/>
      <c r="K1671" s="40" t="s">
        <v>1</v>
      </c>
      <c r="L1671" s="521">
        <f>O1164</f>
        <v>774.1</v>
      </c>
      <c r="M1671" s="266"/>
      <c r="N1671" s="266"/>
      <c r="BX1671" s="106"/>
    </row>
    <row r="1672" spans="1:76" s="40" customFormat="1" ht="15.75" customHeight="1" x14ac:dyDescent="0.15">
      <c r="A1672" s="218" t="str">
        <f t="shared" si="367"/>
        <v/>
      </c>
      <c r="B1672" s="106"/>
      <c r="H1672" s="22" t="s">
        <v>25</v>
      </c>
      <c r="I1672" s="521">
        <f>I1671*L1671</f>
        <v>464.46</v>
      </c>
      <c r="J1672" s="266"/>
      <c r="K1672" s="266"/>
      <c r="L1672" s="40" t="s">
        <v>315</v>
      </c>
      <c r="BX1672" s="106"/>
    </row>
    <row r="1673" spans="1:76" s="40" customFormat="1" ht="15.75" customHeight="1" x14ac:dyDescent="0.15">
      <c r="A1673" s="218" t="str">
        <f t="shared" si="367"/>
        <v/>
      </c>
      <c r="B1673" s="106"/>
      <c r="BX1673" s="106"/>
    </row>
    <row r="1674" spans="1:76" s="40" customFormat="1" ht="15.75" customHeight="1" x14ac:dyDescent="0.15">
      <c r="A1674" s="218" t="str">
        <f t="shared" si="367"/>
        <v/>
      </c>
      <c r="B1674" s="106"/>
      <c r="F1674" s="266" t="s">
        <v>312</v>
      </c>
      <c r="G1674" s="266"/>
      <c r="H1674" s="22" t="s">
        <v>25</v>
      </c>
      <c r="I1674" s="266" t="s">
        <v>445</v>
      </c>
      <c r="J1674" s="266"/>
      <c r="K1674" s="40" t="s">
        <v>1</v>
      </c>
      <c r="L1674" s="266" t="s">
        <v>191</v>
      </c>
      <c r="M1674" s="266"/>
      <c r="BX1674" s="106"/>
    </row>
    <row r="1675" spans="1:76" s="40" customFormat="1" ht="15.75" customHeight="1" x14ac:dyDescent="0.15">
      <c r="A1675" s="218" t="str">
        <f t="shared" si="367"/>
        <v/>
      </c>
      <c r="B1675" s="106"/>
      <c r="H1675" s="22" t="s">
        <v>25</v>
      </c>
      <c r="I1675" s="266">
        <f>AH1667</f>
        <v>1.4</v>
      </c>
      <c r="J1675" s="266"/>
      <c r="K1675" s="40" t="s">
        <v>1</v>
      </c>
      <c r="L1675" s="521">
        <f>O1164</f>
        <v>774.1</v>
      </c>
      <c r="M1675" s="266"/>
      <c r="N1675" s="266"/>
      <c r="BX1675" s="106"/>
    </row>
    <row r="1676" spans="1:76" s="40" customFormat="1" ht="15.75" customHeight="1" x14ac:dyDescent="0.15">
      <c r="A1676" s="218" t="str">
        <f t="shared" si="367"/>
        <v/>
      </c>
      <c r="B1676" s="106"/>
      <c r="H1676" s="22" t="s">
        <v>25</v>
      </c>
      <c r="I1676" s="521">
        <f>I1675*L1675</f>
        <v>1083.74</v>
      </c>
      <c r="J1676" s="266"/>
      <c r="K1676" s="266"/>
      <c r="L1676" s="40" t="s">
        <v>315</v>
      </c>
      <c r="BX1676" s="106"/>
    </row>
    <row r="1677" spans="1:76" s="40" customFormat="1" ht="15.75" customHeight="1" x14ac:dyDescent="0.15">
      <c r="B1677" s="99" t="s">
        <v>571</v>
      </c>
      <c r="BX1677" s="106"/>
    </row>
    <row r="1678" spans="1:76" s="106" customFormat="1" ht="15.75" customHeight="1" x14ac:dyDescent="0.15"/>
    <row r="1679" spans="1:76" s="40" customFormat="1" ht="15.75" customHeight="1" x14ac:dyDescent="0.15">
      <c r="B1679" s="106"/>
      <c r="E1679" s="25" t="s">
        <v>316</v>
      </c>
      <c r="BX1679" s="106"/>
    </row>
    <row r="1680" spans="1:76" s="40" customFormat="1" ht="15.75" customHeight="1" x14ac:dyDescent="0.15">
      <c r="B1680" s="106"/>
      <c r="BX1680" s="106"/>
    </row>
    <row r="1681" spans="2:76" s="40" customFormat="1" ht="15.75" customHeight="1" x14ac:dyDescent="0.15">
      <c r="B1681" s="106"/>
      <c r="F1681" s="40" t="s">
        <v>317</v>
      </c>
      <c r="BX1681" s="106"/>
    </row>
    <row r="1682" spans="2:76" s="40" customFormat="1" ht="15.75" customHeight="1" x14ac:dyDescent="0.15">
      <c r="B1682" s="106"/>
      <c r="F1682" s="40" t="s">
        <v>71</v>
      </c>
      <c r="BX1682" s="106"/>
    </row>
    <row r="1683" spans="2:76" s="40" customFormat="1" ht="15.75" customHeight="1" x14ac:dyDescent="0.15">
      <c r="B1683" s="106"/>
      <c r="BX1683" s="106"/>
    </row>
    <row r="1684" spans="2:76" s="40" customFormat="1" ht="15.75" customHeight="1" x14ac:dyDescent="0.15">
      <c r="B1684" s="106"/>
      <c r="F1684" s="266" t="s">
        <v>318</v>
      </c>
      <c r="G1684" s="266"/>
      <c r="H1684" s="22" t="s">
        <v>25</v>
      </c>
      <c r="I1684" s="266" t="s">
        <v>446</v>
      </c>
      <c r="J1684" s="266"/>
      <c r="K1684" s="40" t="s">
        <v>1</v>
      </c>
      <c r="L1684" s="266" t="s">
        <v>193</v>
      </c>
      <c r="M1684" s="266"/>
      <c r="BX1684" s="106"/>
    </row>
    <row r="1685" spans="2:76" s="40" customFormat="1" ht="15.75" customHeight="1" x14ac:dyDescent="0.15">
      <c r="B1685" s="106"/>
      <c r="F1685" s="266" t="s">
        <v>319</v>
      </c>
      <c r="G1685" s="266"/>
      <c r="H1685" s="22" t="s">
        <v>25</v>
      </c>
      <c r="I1685" s="266" t="s">
        <v>447</v>
      </c>
      <c r="J1685" s="266"/>
      <c r="K1685" s="40" t="s">
        <v>1</v>
      </c>
      <c r="L1685" s="266" t="s">
        <v>193</v>
      </c>
      <c r="M1685" s="266"/>
      <c r="BX1685" s="106"/>
    </row>
    <row r="1686" spans="2:76" s="40" customFormat="1" ht="15.75" customHeight="1" x14ac:dyDescent="0.15">
      <c r="B1686" s="106"/>
      <c r="BX1686" s="106"/>
    </row>
    <row r="1687" spans="2:76" s="40" customFormat="1" ht="15.75" customHeight="1" x14ac:dyDescent="0.15">
      <c r="B1687" s="106"/>
      <c r="G1687" s="23" t="s">
        <v>3</v>
      </c>
      <c r="H1687" s="23"/>
      <c r="I1687" s="23"/>
      <c r="J1687" s="266" t="s">
        <v>311</v>
      </c>
      <c r="K1687" s="266"/>
      <c r="L1687" s="22" t="s">
        <v>2</v>
      </c>
      <c r="M1687" s="23" t="s">
        <v>320</v>
      </c>
      <c r="BX1687" s="106"/>
    </row>
    <row r="1688" spans="2:76" s="40" customFormat="1" ht="15.75" customHeight="1" x14ac:dyDescent="0.15">
      <c r="B1688" s="106"/>
      <c r="G1688" s="23"/>
      <c r="H1688" s="23"/>
      <c r="I1688" s="23"/>
      <c r="J1688" s="266" t="s">
        <v>312</v>
      </c>
      <c r="K1688" s="266"/>
      <c r="L1688" s="22" t="s">
        <v>2</v>
      </c>
      <c r="M1688" s="23" t="s">
        <v>321</v>
      </c>
      <c r="BX1688" s="106"/>
    </row>
    <row r="1689" spans="2:76" s="40" customFormat="1" ht="15.75" customHeight="1" x14ac:dyDescent="0.15">
      <c r="B1689" s="106"/>
      <c r="J1689" s="266" t="s">
        <v>446</v>
      </c>
      <c r="K1689" s="266"/>
      <c r="L1689" s="22" t="s">
        <v>2</v>
      </c>
      <c r="M1689" s="675" t="s">
        <v>505</v>
      </c>
      <c r="N1689" s="675"/>
      <c r="O1689" s="675"/>
      <c r="P1689" s="675"/>
      <c r="Q1689" s="675"/>
      <c r="R1689" s="675"/>
      <c r="S1689" s="675"/>
      <c r="T1689" s="675"/>
      <c r="U1689" s="675"/>
      <c r="V1689" s="675"/>
      <c r="W1689" s="675"/>
      <c r="X1689" s="675"/>
      <c r="Y1689" s="675"/>
      <c r="Z1689" s="675"/>
      <c r="AA1689" s="675"/>
      <c r="AB1689" s="675"/>
      <c r="AC1689" s="675"/>
      <c r="AD1689" s="675"/>
      <c r="AE1689" s="675"/>
      <c r="AF1689" s="675"/>
      <c r="AG1689" s="675"/>
      <c r="AH1689" s="266">
        <f>AB27</f>
        <v>1.2</v>
      </c>
      <c r="AI1689" s="266"/>
      <c r="BX1689" s="106"/>
    </row>
    <row r="1690" spans="2:76" s="40" customFormat="1" ht="15.75" customHeight="1" x14ac:dyDescent="0.15">
      <c r="B1690" s="106"/>
      <c r="J1690" s="266" t="s">
        <v>447</v>
      </c>
      <c r="K1690" s="266"/>
      <c r="L1690" s="22" t="s">
        <v>2</v>
      </c>
      <c r="M1690" s="675" t="s">
        <v>506</v>
      </c>
      <c r="N1690" s="675"/>
      <c r="O1690" s="675"/>
      <c r="P1690" s="675"/>
      <c r="Q1690" s="675"/>
      <c r="R1690" s="675"/>
      <c r="S1690" s="675"/>
      <c r="T1690" s="675"/>
      <c r="U1690" s="675"/>
      <c r="V1690" s="675"/>
      <c r="W1690" s="675"/>
      <c r="X1690" s="675"/>
      <c r="Y1690" s="675"/>
      <c r="Z1690" s="675"/>
      <c r="AA1690" s="675"/>
      <c r="AB1690" s="675"/>
      <c r="AC1690" s="675"/>
      <c r="AD1690" s="675"/>
      <c r="AE1690" s="675"/>
      <c r="AF1690" s="675"/>
      <c r="AG1690" s="675"/>
      <c r="AH1690" s="266">
        <f>AF27</f>
        <v>1.4</v>
      </c>
      <c r="AI1690" s="266"/>
      <c r="BX1690" s="106"/>
    </row>
    <row r="1691" spans="2:76" s="40" customFormat="1" ht="15.75" customHeight="1" x14ac:dyDescent="0.15">
      <c r="B1691" s="106"/>
      <c r="J1691" s="266" t="s">
        <v>191</v>
      </c>
      <c r="K1691" s="266"/>
      <c r="L1691" s="22" t="s">
        <v>2</v>
      </c>
      <c r="M1691" s="23" t="s">
        <v>196</v>
      </c>
      <c r="BX1691" s="106"/>
    </row>
    <row r="1692" spans="2:76" s="40" customFormat="1" ht="15.75" customHeight="1" x14ac:dyDescent="0.15">
      <c r="B1692" s="99" t="s">
        <v>571</v>
      </c>
      <c r="BX1692" s="106"/>
    </row>
    <row r="1693" spans="2:76" s="40" customFormat="1" ht="15.75" customHeight="1" x14ac:dyDescent="0.15">
      <c r="B1693" s="106"/>
      <c r="BX1693" s="106"/>
    </row>
    <row r="1694" spans="2:76" s="23" customFormat="1" ht="15.75" customHeight="1" x14ac:dyDescent="0.15">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x14ac:dyDescent="0.15">
      <c r="F1695" s="526" t="s">
        <v>417</v>
      </c>
      <c r="G1695" s="527"/>
      <c r="H1695" s="527"/>
      <c r="I1695" s="527"/>
      <c r="J1695" s="527"/>
      <c r="K1695" s="527"/>
      <c r="L1695" s="527"/>
      <c r="M1695" s="527"/>
      <c r="N1695" s="527"/>
      <c r="O1695" s="527"/>
      <c r="P1695" s="527"/>
      <c r="Q1695" s="527"/>
      <c r="R1695" s="527"/>
      <c r="S1695" s="527"/>
      <c r="T1695" s="528"/>
      <c r="U1695" s="529" t="s">
        <v>418</v>
      </c>
      <c r="V1695" s="302"/>
      <c r="W1695" s="302"/>
      <c r="X1695" s="302"/>
      <c r="Y1695" s="302"/>
      <c r="Z1695" s="302"/>
      <c r="AA1695" s="302"/>
      <c r="AB1695" s="302"/>
      <c r="AC1695" s="302"/>
      <c r="AD1695" s="302"/>
      <c r="AE1695" s="302"/>
      <c r="AF1695" s="302"/>
      <c r="AG1695" s="302"/>
      <c r="AH1695" s="302"/>
      <c r="AI1695" s="440"/>
    </row>
    <row r="1696" spans="2:76" s="54" customFormat="1" ht="15.75" customHeight="1" x14ac:dyDescent="0.15">
      <c r="F1696" s="530" t="s">
        <v>74</v>
      </c>
      <c r="G1696" s="531"/>
      <c r="H1696" s="534" t="s">
        <v>181</v>
      </c>
      <c r="I1696" s="535"/>
      <c r="J1696" s="535"/>
      <c r="K1696" s="531" t="s">
        <v>227</v>
      </c>
      <c r="L1696" s="531"/>
      <c r="M1696" s="531"/>
      <c r="N1696" s="531"/>
      <c r="O1696" s="531" t="s">
        <v>514</v>
      </c>
      <c r="P1696" s="531"/>
      <c r="Q1696" s="531"/>
      <c r="R1696" s="531" t="s">
        <v>515</v>
      </c>
      <c r="S1696" s="531"/>
      <c r="T1696" s="537"/>
      <c r="U1696" s="539" t="s">
        <v>74</v>
      </c>
      <c r="V1696" s="531"/>
      <c r="W1696" s="534" t="s">
        <v>181</v>
      </c>
      <c r="X1696" s="535"/>
      <c r="Y1696" s="535"/>
      <c r="Z1696" s="531" t="s">
        <v>227</v>
      </c>
      <c r="AA1696" s="531"/>
      <c r="AB1696" s="531"/>
      <c r="AC1696" s="531"/>
      <c r="AD1696" s="531" t="s">
        <v>514</v>
      </c>
      <c r="AE1696" s="531"/>
      <c r="AF1696" s="531"/>
      <c r="AG1696" s="531" t="s">
        <v>515</v>
      </c>
      <c r="AH1696" s="531"/>
      <c r="AI1696" s="537"/>
    </row>
    <row r="1697" spans="1:35" s="54" customFormat="1" ht="15.75" customHeight="1" x14ac:dyDescent="0.15">
      <c r="F1697" s="532"/>
      <c r="G1697" s="533"/>
      <c r="H1697" s="536"/>
      <c r="I1697" s="536"/>
      <c r="J1697" s="536"/>
      <c r="K1697" s="533"/>
      <c r="L1697" s="533"/>
      <c r="M1697" s="533"/>
      <c r="N1697" s="533"/>
      <c r="O1697" s="533"/>
      <c r="P1697" s="533"/>
      <c r="Q1697" s="533"/>
      <c r="R1697" s="533"/>
      <c r="S1697" s="533"/>
      <c r="T1697" s="538"/>
      <c r="U1697" s="540"/>
      <c r="V1697" s="533"/>
      <c r="W1697" s="536"/>
      <c r="X1697" s="536"/>
      <c r="Y1697" s="536"/>
      <c r="Z1697" s="533"/>
      <c r="AA1697" s="533"/>
      <c r="AB1697" s="533"/>
      <c r="AC1697" s="533"/>
      <c r="AD1697" s="533"/>
      <c r="AE1697" s="533"/>
      <c r="AF1697" s="533"/>
      <c r="AG1697" s="533"/>
      <c r="AH1697" s="533"/>
      <c r="AI1697" s="538"/>
    </row>
    <row r="1698" spans="1:35" s="54" customFormat="1" ht="15.75" customHeight="1" x14ac:dyDescent="0.15">
      <c r="A1698" s="112" t="str">
        <f t="shared" ref="A1698:A1713" si="368">IF(LEN(F1698)+LEN(U1698)=0,"×","")</f>
        <v/>
      </c>
      <c r="B1698" s="53"/>
      <c r="F1698" s="353">
        <f t="shared" ref="F1698:F1713" si="369">IF(F999="","",F999)</f>
        <v>2</v>
      </c>
      <c r="G1698" s="304"/>
      <c r="H1698" s="303">
        <f t="shared" ref="H1698:H1713" si="370">IF(H999="","",H999)</f>
        <v>0.33000001311302185</v>
      </c>
      <c r="I1698" s="303"/>
      <c r="J1698" s="303"/>
      <c r="K1698" s="635">
        <f t="shared" ref="K1698:K1713" si="371">IF(Q999="","",Q999)</f>
        <v>0</v>
      </c>
      <c r="L1698" s="635"/>
      <c r="M1698" s="635"/>
      <c r="N1698" s="635"/>
      <c r="O1698" s="636">
        <f t="shared" ref="O1698:O1713" si="372">IF(K1698="","",ROUND(K1698/H1698*$AH$1689,1))</f>
        <v>0</v>
      </c>
      <c r="P1698" s="636"/>
      <c r="Q1698" s="636"/>
      <c r="R1698" s="636">
        <f t="shared" ref="R1698:R1713" si="373">IF(K1698="","",ROUND(K1698/H1698*$AH$1690,1))</f>
        <v>0</v>
      </c>
      <c r="S1698" s="636"/>
      <c r="T1698" s="637"/>
      <c r="U1698" s="640">
        <f t="shared" ref="U1698:U1713" si="374">IF(U999="","",U999)</f>
        <v>2</v>
      </c>
      <c r="V1698" s="304"/>
      <c r="W1698" s="303">
        <f t="shared" ref="W1698:W1713" si="375">IF(W999="","",W999)</f>
        <v>0.33000001311302185</v>
      </c>
      <c r="X1698" s="303"/>
      <c r="Y1698" s="303"/>
      <c r="Z1698" s="635">
        <f t="shared" ref="Z1698:Z1713" si="376">IF(AF999="","",AF999)</f>
        <v>0</v>
      </c>
      <c r="AA1698" s="635"/>
      <c r="AB1698" s="635"/>
      <c r="AC1698" s="635"/>
      <c r="AD1698" s="636">
        <f t="shared" ref="AD1698:AD1713" si="377">IF(Z1698="","",ROUND(Z1698/W1698*$AH$1689,1))</f>
        <v>0</v>
      </c>
      <c r="AE1698" s="636"/>
      <c r="AF1698" s="636"/>
      <c r="AG1698" s="636">
        <f t="shared" ref="AG1698:AG1713" si="378">IF(Z1698="","",ROUND(Z1698/W1698*$AH$1690,1))</f>
        <v>0</v>
      </c>
      <c r="AH1698" s="636"/>
      <c r="AI1698" s="637"/>
    </row>
    <row r="1699" spans="1:35" s="54" customFormat="1" ht="15.75" customHeight="1" x14ac:dyDescent="0.15">
      <c r="A1699" s="112" t="str">
        <f t="shared" si="368"/>
        <v/>
      </c>
      <c r="B1699" s="53"/>
      <c r="F1699" s="328">
        <f t="shared" si="369"/>
        <v>3</v>
      </c>
      <c r="G1699" s="329"/>
      <c r="H1699" s="306">
        <f t="shared" si="370"/>
        <v>1.5</v>
      </c>
      <c r="I1699" s="306"/>
      <c r="J1699" s="306"/>
      <c r="K1699" s="541">
        <f t="shared" si="371"/>
        <v>0</v>
      </c>
      <c r="L1699" s="541"/>
      <c r="M1699" s="541"/>
      <c r="N1699" s="541"/>
      <c r="O1699" s="535">
        <f t="shared" si="372"/>
        <v>0</v>
      </c>
      <c r="P1699" s="535"/>
      <c r="Q1699" s="535"/>
      <c r="R1699" s="535">
        <f t="shared" si="373"/>
        <v>0</v>
      </c>
      <c r="S1699" s="535"/>
      <c r="T1699" s="638"/>
      <c r="U1699" s="639">
        <f t="shared" si="374"/>
        <v>3</v>
      </c>
      <c r="V1699" s="329"/>
      <c r="W1699" s="306">
        <f t="shared" si="375"/>
        <v>1.5</v>
      </c>
      <c r="X1699" s="306"/>
      <c r="Y1699" s="306"/>
      <c r="Z1699" s="541">
        <f t="shared" si="376"/>
        <v>0</v>
      </c>
      <c r="AA1699" s="541"/>
      <c r="AB1699" s="541"/>
      <c r="AC1699" s="541"/>
      <c r="AD1699" s="535">
        <f t="shared" si="377"/>
        <v>0</v>
      </c>
      <c r="AE1699" s="535"/>
      <c r="AF1699" s="535"/>
      <c r="AG1699" s="535">
        <f t="shared" si="378"/>
        <v>0</v>
      </c>
      <c r="AH1699" s="535"/>
      <c r="AI1699" s="638"/>
    </row>
    <row r="1700" spans="1:35" s="54" customFormat="1" ht="15.75" customHeight="1" x14ac:dyDescent="0.15">
      <c r="A1700" s="112" t="str">
        <f t="shared" si="368"/>
        <v/>
      </c>
      <c r="B1700" s="53"/>
      <c r="F1700" s="328">
        <f t="shared" si="369"/>
        <v>4</v>
      </c>
      <c r="G1700" s="329"/>
      <c r="H1700" s="306">
        <f t="shared" si="370"/>
        <v>5.940000057220459</v>
      </c>
      <c r="I1700" s="306"/>
      <c r="J1700" s="306"/>
      <c r="K1700" s="541">
        <f t="shared" si="371"/>
        <v>0</v>
      </c>
      <c r="L1700" s="541"/>
      <c r="M1700" s="541"/>
      <c r="N1700" s="541"/>
      <c r="O1700" s="535">
        <f t="shared" si="372"/>
        <v>0</v>
      </c>
      <c r="P1700" s="535"/>
      <c r="Q1700" s="535"/>
      <c r="R1700" s="535">
        <f t="shared" si="373"/>
        <v>0</v>
      </c>
      <c r="S1700" s="535"/>
      <c r="T1700" s="638"/>
      <c r="U1700" s="639">
        <f t="shared" si="374"/>
        <v>4</v>
      </c>
      <c r="V1700" s="329"/>
      <c r="W1700" s="306">
        <f t="shared" si="375"/>
        <v>5.940000057220459</v>
      </c>
      <c r="X1700" s="306"/>
      <c r="Y1700" s="306"/>
      <c r="Z1700" s="541">
        <f t="shared" si="376"/>
        <v>0</v>
      </c>
      <c r="AA1700" s="541"/>
      <c r="AB1700" s="541"/>
      <c r="AC1700" s="541"/>
      <c r="AD1700" s="535">
        <f t="shared" si="377"/>
        <v>0</v>
      </c>
      <c r="AE1700" s="535"/>
      <c r="AF1700" s="535"/>
      <c r="AG1700" s="535">
        <f t="shared" si="378"/>
        <v>0</v>
      </c>
      <c r="AH1700" s="535"/>
      <c r="AI1700" s="638"/>
    </row>
    <row r="1701" spans="1:35" s="54" customFormat="1" ht="15.75" customHeight="1" x14ac:dyDescent="0.15">
      <c r="A1701" s="112" t="str">
        <f t="shared" si="368"/>
        <v/>
      </c>
      <c r="B1701" s="53"/>
      <c r="F1701" s="328">
        <f t="shared" si="369"/>
        <v>4</v>
      </c>
      <c r="G1701" s="329"/>
      <c r="H1701" s="306">
        <f t="shared" si="370"/>
        <v>0.6100001335144043</v>
      </c>
      <c r="I1701" s="306"/>
      <c r="J1701" s="306"/>
      <c r="K1701" s="541">
        <f t="shared" si="371"/>
        <v>34.494694886477618</v>
      </c>
      <c r="L1701" s="541"/>
      <c r="M1701" s="541"/>
      <c r="N1701" s="541"/>
      <c r="O1701" s="535">
        <f t="shared" si="372"/>
        <v>67.900000000000006</v>
      </c>
      <c r="P1701" s="535"/>
      <c r="Q1701" s="535"/>
      <c r="R1701" s="535">
        <f t="shared" si="373"/>
        <v>79.2</v>
      </c>
      <c r="S1701" s="535"/>
      <c r="T1701" s="638"/>
      <c r="U1701" s="639">
        <f t="shared" si="374"/>
        <v>4</v>
      </c>
      <c r="V1701" s="329"/>
      <c r="W1701" s="306">
        <f t="shared" si="375"/>
        <v>0.6100001335144043</v>
      </c>
      <c r="X1701" s="306"/>
      <c r="Y1701" s="306"/>
      <c r="Z1701" s="541">
        <f t="shared" si="376"/>
        <v>34.494694886477618</v>
      </c>
      <c r="AA1701" s="541"/>
      <c r="AB1701" s="541"/>
      <c r="AC1701" s="541"/>
      <c r="AD1701" s="535">
        <f t="shared" si="377"/>
        <v>67.900000000000006</v>
      </c>
      <c r="AE1701" s="535"/>
      <c r="AF1701" s="535"/>
      <c r="AG1701" s="535">
        <f t="shared" si="378"/>
        <v>79.2</v>
      </c>
      <c r="AH1701" s="535"/>
      <c r="AI1701" s="638"/>
    </row>
    <row r="1702" spans="1:35" s="54" customFormat="1" ht="15.75" customHeight="1" x14ac:dyDescent="0.15">
      <c r="A1702" s="112" t="str">
        <f t="shared" si="368"/>
        <v/>
      </c>
      <c r="B1702" s="53"/>
      <c r="F1702" s="328">
        <f t="shared" si="369"/>
        <v>5</v>
      </c>
      <c r="G1702" s="329"/>
      <c r="H1702" s="306">
        <f t="shared" si="370"/>
        <v>3.4500000476837158</v>
      </c>
      <c r="I1702" s="306"/>
      <c r="J1702" s="306"/>
      <c r="K1702" s="541">
        <f t="shared" si="371"/>
        <v>344.6641347890656</v>
      </c>
      <c r="L1702" s="541"/>
      <c r="M1702" s="541"/>
      <c r="N1702" s="541"/>
      <c r="O1702" s="535">
        <f t="shared" si="372"/>
        <v>119.9</v>
      </c>
      <c r="P1702" s="535"/>
      <c r="Q1702" s="535"/>
      <c r="R1702" s="535">
        <f t="shared" si="373"/>
        <v>139.9</v>
      </c>
      <c r="S1702" s="535"/>
      <c r="T1702" s="638"/>
      <c r="U1702" s="639">
        <f t="shared" si="374"/>
        <v>5</v>
      </c>
      <c r="V1702" s="329"/>
      <c r="W1702" s="306">
        <f t="shared" si="375"/>
        <v>3.4500000476837158</v>
      </c>
      <c r="X1702" s="306"/>
      <c r="Y1702" s="306"/>
      <c r="Z1702" s="541">
        <f t="shared" si="376"/>
        <v>344.6641347890656</v>
      </c>
      <c r="AA1702" s="541"/>
      <c r="AB1702" s="541"/>
      <c r="AC1702" s="541"/>
      <c r="AD1702" s="535">
        <f t="shared" si="377"/>
        <v>119.9</v>
      </c>
      <c r="AE1702" s="535"/>
      <c r="AF1702" s="535"/>
      <c r="AG1702" s="535">
        <f t="shared" si="378"/>
        <v>139.9</v>
      </c>
      <c r="AH1702" s="535"/>
      <c r="AI1702" s="638"/>
    </row>
    <row r="1703" spans="1:35" s="54" customFormat="1" ht="15.75" customHeight="1" x14ac:dyDescent="0.15">
      <c r="A1703" s="112" t="str">
        <f t="shared" si="368"/>
        <v/>
      </c>
      <c r="B1703" s="53"/>
      <c r="F1703" s="328">
        <f t="shared" si="369"/>
        <v>6</v>
      </c>
      <c r="G1703" s="329"/>
      <c r="H1703" s="306">
        <f t="shared" si="370"/>
        <v>2.3499999046325684</v>
      </c>
      <c r="I1703" s="306"/>
      <c r="J1703" s="306"/>
      <c r="K1703" s="541">
        <f t="shared" si="371"/>
        <v>382.05692108009777</v>
      </c>
      <c r="L1703" s="541"/>
      <c r="M1703" s="541"/>
      <c r="N1703" s="541"/>
      <c r="O1703" s="535">
        <f t="shared" si="372"/>
        <v>195.1</v>
      </c>
      <c r="P1703" s="535"/>
      <c r="Q1703" s="535"/>
      <c r="R1703" s="535">
        <f t="shared" si="373"/>
        <v>227.6</v>
      </c>
      <c r="S1703" s="535"/>
      <c r="T1703" s="638"/>
      <c r="U1703" s="639">
        <f t="shared" si="374"/>
        <v>6</v>
      </c>
      <c r="V1703" s="329"/>
      <c r="W1703" s="306">
        <f t="shared" si="375"/>
        <v>2.3499999046325684</v>
      </c>
      <c r="X1703" s="306"/>
      <c r="Y1703" s="306"/>
      <c r="Z1703" s="541">
        <f t="shared" si="376"/>
        <v>382.05692108009777</v>
      </c>
      <c r="AA1703" s="541"/>
      <c r="AB1703" s="541"/>
      <c r="AC1703" s="541"/>
      <c r="AD1703" s="535">
        <f t="shared" si="377"/>
        <v>195.1</v>
      </c>
      <c r="AE1703" s="535"/>
      <c r="AF1703" s="535"/>
      <c r="AG1703" s="535">
        <f t="shared" si="378"/>
        <v>227.6</v>
      </c>
      <c r="AH1703" s="535"/>
      <c r="AI1703" s="638"/>
    </row>
    <row r="1704" spans="1:35" s="54" customFormat="1" ht="15.75" customHeight="1" x14ac:dyDescent="0.15">
      <c r="A1704" s="112" t="str">
        <f t="shared" si="368"/>
        <v/>
      </c>
      <c r="B1704" s="53"/>
      <c r="F1704" s="328">
        <f t="shared" si="369"/>
        <v>7</v>
      </c>
      <c r="G1704" s="329"/>
      <c r="H1704" s="306">
        <f t="shared" si="370"/>
        <v>8.6000003814697266</v>
      </c>
      <c r="I1704" s="306"/>
      <c r="J1704" s="306"/>
      <c r="K1704" s="541">
        <f t="shared" si="371"/>
        <v>3525.8095915179597</v>
      </c>
      <c r="L1704" s="541"/>
      <c r="M1704" s="541"/>
      <c r="N1704" s="541"/>
      <c r="O1704" s="535">
        <f t="shared" si="372"/>
        <v>492</v>
      </c>
      <c r="P1704" s="535"/>
      <c r="Q1704" s="535"/>
      <c r="R1704" s="535">
        <f t="shared" si="373"/>
        <v>574</v>
      </c>
      <c r="S1704" s="535"/>
      <c r="T1704" s="638"/>
      <c r="U1704" s="639">
        <f t="shared" si="374"/>
        <v>7</v>
      </c>
      <c r="V1704" s="329"/>
      <c r="W1704" s="306">
        <f t="shared" si="375"/>
        <v>8.6000003814697266</v>
      </c>
      <c r="X1704" s="306"/>
      <c r="Y1704" s="306"/>
      <c r="Z1704" s="541">
        <f t="shared" si="376"/>
        <v>3525.8095915179597</v>
      </c>
      <c r="AA1704" s="541"/>
      <c r="AB1704" s="541"/>
      <c r="AC1704" s="541"/>
      <c r="AD1704" s="535">
        <f t="shared" si="377"/>
        <v>492</v>
      </c>
      <c r="AE1704" s="535"/>
      <c r="AF1704" s="535"/>
      <c r="AG1704" s="535">
        <f t="shared" si="378"/>
        <v>574</v>
      </c>
      <c r="AH1704" s="535"/>
      <c r="AI1704" s="638"/>
    </row>
    <row r="1705" spans="1:35" s="54" customFormat="1" ht="15.75" customHeight="1" x14ac:dyDescent="0.15">
      <c r="A1705" s="112" t="str">
        <f t="shared" si="368"/>
        <v/>
      </c>
      <c r="B1705" s="53"/>
      <c r="F1705" s="328">
        <f t="shared" si="369"/>
        <v>8</v>
      </c>
      <c r="G1705" s="329"/>
      <c r="H1705" s="306">
        <f t="shared" si="370"/>
        <v>2.2000000476837158</v>
      </c>
      <c r="I1705" s="306"/>
      <c r="J1705" s="306"/>
      <c r="K1705" s="541">
        <f t="shared" si="371"/>
        <v>351.44997777456308</v>
      </c>
      <c r="L1705" s="541"/>
      <c r="M1705" s="541"/>
      <c r="N1705" s="541"/>
      <c r="O1705" s="535">
        <f t="shared" si="372"/>
        <v>191.7</v>
      </c>
      <c r="P1705" s="535"/>
      <c r="Q1705" s="535"/>
      <c r="R1705" s="535">
        <f t="shared" si="373"/>
        <v>223.6</v>
      </c>
      <c r="S1705" s="535"/>
      <c r="T1705" s="638"/>
      <c r="U1705" s="639">
        <f t="shared" si="374"/>
        <v>8</v>
      </c>
      <c r="V1705" s="329"/>
      <c r="W1705" s="306">
        <f t="shared" si="375"/>
        <v>2.2000000476837158</v>
      </c>
      <c r="X1705" s="306"/>
      <c r="Y1705" s="306"/>
      <c r="Z1705" s="541">
        <f t="shared" si="376"/>
        <v>351.44997777456308</v>
      </c>
      <c r="AA1705" s="541"/>
      <c r="AB1705" s="541"/>
      <c r="AC1705" s="541"/>
      <c r="AD1705" s="535">
        <f t="shared" si="377"/>
        <v>191.7</v>
      </c>
      <c r="AE1705" s="535"/>
      <c r="AF1705" s="535"/>
      <c r="AG1705" s="535">
        <f t="shared" si="378"/>
        <v>223.6</v>
      </c>
      <c r="AH1705" s="535"/>
      <c r="AI1705" s="638"/>
    </row>
    <row r="1706" spans="1:35" s="54" customFormat="1" ht="15.75" customHeight="1" x14ac:dyDescent="0.15">
      <c r="A1706" s="112" t="str">
        <f t="shared" si="368"/>
        <v/>
      </c>
      <c r="B1706" s="53"/>
      <c r="F1706" s="328">
        <f t="shared" si="369"/>
        <v>9</v>
      </c>
      <c r="G1706" s="329"/>
      <c r="H1706" s="306">
        <f t="shared" si="370"/>
        <v>1.5</v>
      </c>
      <c r="I1706" s="306"/>
      <c r="J1706" s="306"/>
      <c r="K1706" s="541">
        <f t="shared" si="371"/>
        <v>445.32075864635317</v>
      </c>
      <c r="L1706" s="541"/>
      <c r="M1706" s="541"/>
      <c r="N1706" s="541"/>
      <c r="O1706" s="535">
        <f t="shared" si="372"/>
        <v>356.3</v>
      </c>
      <c r="P1706" s="535"/>
      <c r="Q1706" s="535"/>
      <c r="R1706" s="535">
        <f t="shared" si="373"/>
        <v>415.6</v>
      </c>
      <c r="S1706" s="535"/>
      <c r="T1706" s="638"/>
      <c r="U1706" s="639">
        <f t="shared" si="374"/>
        <v>9</v>
      </c>
      <c r="V1706" s="329"/>
      <c r="W1706" s="306">
        <f t="shared" si="375"/>
        <v>1.5</v>
      </c>
      <c r="X1706" s="306"/>
      <c r="Y1706" s="306"/>
      <c r="Z1706" s="541">
        <f t="shared" si="376"/>
        <v>445.32075864635317</v>
      </c>
      <c r="AA1706" s="541"/>
      <c r="AB1706" s="541"/>
      <c r="AC1706" s="541"/>
      <c r="AD1706" s="535">
        <f t="shared" si="377"/>
        <v>356.3</v>
      </c>
      <c r="AE1706" s="535"/>
      <c r="AF1706" s="535"/>
      <c r="AG1706" s="535">
        <f t="shared" si="378"/>
        <v>415.6</v>
      </c>
      <c r="AH1706" s="535"/>
      <c r="AI1706" s="638"/>
    </row>
    <row r="1707" spans="1:35" s="54" customFormat="1" ht="15.75" customHeight="1" x14ac:dyDescent="0.15">
      <c r="A1707" s="112" t="str">
        <f t="shared" si="368"/>
        <v/>
      </c>
      <c r="B1707" s="53"/>
      <c r="F1707" s="328">
        <f t="shared" si="369"/>
        <v>10</v>
      </c>
      <c r="G1707" s="329"/>
      <c r="H1707" s="306">
        <f t="shared" si="370"/>
        <v>3.8499999046325684</v>
      </c>
      <c r="I1707" s="306"/>
      <c r="J1707" s="306"/>
      <c r="K1707" s="541">
        <f t="shared" si="371"/>
        <v>624.10878110249814</v>
      </c>
      <c r="L1707" s="541"/>
      <c r="M1707" s="541"/>
      <c r="N1707" s="541"/>
      <c r="O1707" s="535">
        <f t="shared" si="372"/>
        <v>194.5</v>
      </c>
      <c r="P1707" s="535"/>
      <c r="Q1707" s="535"/>
      <c r="R1707" s="535">
        <f t="shared" si="373"/>
        <v>226.9</v>
      </c>
      <c r="S1707" s="535"/>
      <c r="T1707" s="638"/>
      <c r="U1707" s="639">
        <f t="shared" si="374"/>
        <v>10</v>
      </c>
      <c r="V1707" s="329"/>
      <c r="W1707" s="306">
        <f t="shared" si="375"/>
        <v>3.8499999046325684</v>
      </c>
      <c r="X1707" s="306"/>
      <c r="Y1707" s="306"/>
      <c r="Z1707" s="541">
        <f t="shared" si="376"/>
        <v>624.10878110249814</v>
      </c>
      <c r="AA1707" s="541"/>
      <c r="AB1707" s="541"/>
      <c r="AC1707" s="541"/>
      <c r="AD1707" s="535">
        <f t="shared" si="377"/>
        <v>194.5</v>
      </c>
      <c r="AE1707" s="535"/>
      <c r="AF1707" s="535"/>
      <c r="AG1707" s="535">
        <f t="shared" si="378"/>
        <v>226.9</v>
      </c>
      <c r="AH1707" s="535"/>
      <c r="AI1707" s="638"/>
    </row>
    <row r="1708" spans="1:35" s="54" customFormat="1" ht="15.75" customHeight="1" x14ac:dyDescent="0.15">
      <c r="A1708" s="112" t="str">
        <f t="shared" si="368"/>
        <v/>
      </c>
      <c r="B1708" s="53"/>
      <c r="F1708" s="328">
        <f t="shared" si="369"/>
        <v>11</v>
      </c>
      <c r="G1708" s="329"/>
      <c r="H1708" s="306">
        <f t="shared" si="370"/>
        <v>2.4000000953674316</v>
      </c>
      <c r="I1708" s="306"/>
      <c r="J1708" s="306"/>
      <c r="K1708" s="541">
        <f t="shared" si="371"/>
        <v>950.01765619586195</v>
      </c>
      <c r="L1708" s="541"/>
      <c r="M1708" s="541"/>
      <c r="N1708" s="541"/>
      <c r="O1708" s="535">
        <f t="shared" si="372"/>
        <v>475</v>
      </c>
      <c r="P1708" s="535"/>
      <c r="Q1708" s="535"/>
      <c r="R1708" s="535">
        <f t="shared" si="373"/>
        <v>554.20000000000005</v>
      </c>
      <c r="S1708" s="535"/>
      <c r="T1708" s="638"/>
      <c r="U1708" s="639">
        <f t="shared" si="374"/>
        <v>11</v>
      </c>
      <c r="V1708" s="329"/>
      <c r="W1708" s="306">
        <f t="shared" si="375"/>
        <v>2.4000000953674316</v>
      </c>
      <c r="X1708" s="306"/>
      <c r="Y1708" s="306"/>
      <c r="Z1708" s="541">
        <f t="shared" si="376"/>
        <v>950.01765619586195</v>
      </c>
      <c r="AA1708" s="541"/>
      <c r="AB1708" s="541"/>
      <c r="AC1708" s="541"/>
      <c r="AD1708" s="535">
        <f t="shared" si="377"/>
        <v>475</v>
      </c>
      <c r="AE1708" s="535"/>
      <c r="AF1708" s="535"/>
      <c r="AG1708" s="535">
        <f t="shared" si="378"/>
        <v>554.20000000000005</v>
      </c>
      <c r="AH1708" s="535"/>
      <c r="AI1708" s="638"/>
    </row>
    <row r="1709" spans="1:35" s="54" customFormat="1" ht="15.75" customHeight="1" x14ac:dyDescent="0.15">
      <c r="A1709" s="112" t="str">
        <f t="shared" si="368"/>
        <v/>
      </c>
      <c r="B1709" s="53"/>
      <c r="F1709" s="328">
        <f t="shared" si="369"/>
        <v>12</v>
      </c>
      <c r="G1709" s="329"/>
      <c r="H1709" s="306">
        <f t="shared" si="370"/>
        <v>1.5199999809265137</v>
      </c>
      <c r="I1709" s="306"/>
      <c r="J1709" s="306"/>
      <c r="K1709" s="541">
        <f t="shared" si="371"/>
        <v>246.40139191442461</v>
      </c>
      <c r="L1709" s="541"/>
      <c r="M1709" s="541"/>
      <c r="N1709" s="541"/>
      <c r="O1709" s="535">
        <f t="shared" si="372"/>
        <v>194.5</v>
      </c>
      <c r="P1709" s="535"/>
      <c r="Q1709" s="535"/>
      <c r="R1709" s="535">
        <f t="shared" si="373"/>
        <v>226.9</v>
      </c>
      <c r="S1709" s="535"/>
      <c r="T1709" s="638"/>
      <c r="U1709" s="639">
        <f t="shared" si="374"/>
        <v>12</v>
      </c>
      <c r="V1709" s="329"/>
      <c r="W1709" s="306">
        <f t="shared" si="375"/>
        <v>2.2699999809265137</v>
      </c>
      <c r="X1709" s="306"/>
      <c r="Y1709" s="306"/>
      <c r="Z1709" s="541">
        <f t="shared" si="376"/>
        <v>367.98102760834962</v>
      </c>
      <c r="AA1709" s="541"/>
      <c r="AB1709" s="541"/>
      <c r="AC1709" s="541"/>
      <c r="AD1709" s="535">
        <f t="shared" si="377"/>
        <v>194.5</v>
      </c>
      <c r="AE1709" s="535"/>
      <c r="AF1709" s="535"/>
      <c r="AG1709" s="535">
        <f t="shared" si="378"/>
        <v>226.9</v>
      </c>
      <c r="AH1709" s="535"/>
      <c r="AI1709" s="638"/>
    </row>
    <row r="1710" spans="1:35" s="54" customFormat="1" ht="15.75" customHeight="1" x14ac:dyDescent="0.15">
      <c r="A1710" s="112" t="str">
        <f t="shared" si="368"/>
        <v/>
      </c>
      <c r="B1710" s="53"/>
      <c r="F1710" s="328">
        <f t="shared" si="369"/>
        <v>12</v>
      </c>
      <c r="G1710" s="329"/>
      <c r="H1710" s="306">
        <f t="shared" si="370"/>
        <v>0.75</v>
      </c>
      <c r="I1710" s="306"/>
      <c r="J1710" s="306"/>
      <c r="K1710" s="541">
        <f t="shared" si="371"/>
        <v>0</v>
      </c>
      <c r="L1710" s="541"/>
      <c r="M1710" s="541"/>
      <c r="N1710" s="541"/>
      <c r="O1710" s="535">
        <f t="shared" si="372"/>
        <v>0</v>
      </c>
      <c r="P1710" s="535"/>
      <c r="Q1710" s="535"/>
      <c r="R1710" s="535">
        <f t="shared" si="373"/>
        <v>0</v>
      </c>
      <c r="S1710" s="535"/>
      <c r="T1710" s="638"/>
      <c r="U1710" s="639" t="str">
        <f t="shared" si="374"/>
        <v/>
      </c>
      <c r="V1710" s="329"/>
      <c r="W1710" s="306" t="str">
        <f t="shared" si="375"/>
        <v/>
      </c>
      <c r="X1710" s="306"/>
      <c r="Y1710" s="306"/>
      <c r="Z1710" s="541" t="str">
        <f t="shared" si="376"/>
        <v/>
      </c>
      <c r="AA1710" s="541"/>
      <c r="AB1710" s="541"/>
      <c r="AC1710" s="541"/>
      <c r="AD1710" s="535" t="str">
        <f t="shared" si="377"/>
        <v/>
      </c>
      <c r="AE1710" s="535"/>
      <c r="AF1710" s="535"/>
      <c r="AG1710" s="535" t="str">
        <f t="shared" si="378"/>
        <v/>
      </c>
      <c r="AH1710" s="535"/>
      <c r="AI1710" s="638"/>
    </row>
    <row r="1711" spans="1:35" s="54" customFormat="1" ht="15.75" customHeight="1" x14ac:dyDescent="0.15">
      <c r="A1711" s="112" t="str">
        <f t="shared" si="368"/>
        <v>×</v>
      </c>
      <c r="B1711" s="53"/>
      <c r="F1711" s="328" t="str">
        <f t="shared" si="369"/>
        <v/>
      </c>
      <c r="G1711" s="329"/>
      <c r="H1711" s="306" t="str">
        <f t="shared" si="370"/>
        <v/>
      </c>
      <c r="I1711" s="306"/>
      <c r="J1711" s="306"/>
      <c r="K1711" s="541" t="str">
        <f t="shared" si="371"/>
        <v/>
      </c>
      <c r="L1711" s="541"/>
      <c r="M1711" s="541"/>
      <c r="N1711" s="541"/>
      <c r="O1711" s="535" t="str">
        <f t="shared" si="372"/>
        <v/>
      </c>
      <c r="P1711" s="535"/>
      <c r="Q1711" s="535"/>
      <c r="R1711" s="535" t="str">
        <f t="shared" si="373"/>
        <v/>
      </c>
      <c r="S1711" s="535"/>
      <c r="T1711" s="638"/>
      <c r="U1711" s="639" t="str">
        <f t="shared" si="374"/>
        <v/>
      </c>
      <c r="V1711" s="329"/>
      <c r="W1711" s="306" t="str">
        <f t="shared" si="375"/>
        <v/>
      </c>
      <c r="X1711" s="306"/>
      <c r="Y1711" s="306"/>
      <c r="Z1711" s="541" t="str">
        <f t="shared" si="376"/>
        <v/>
      </c>
      <c r="AA1711" s="541"/>
      <c r="AB1711" s="541"/>
      <c r="AC1711" s="541"/>
      <c r="AD1711" s="535" t="str">
        <f t="shared" si="377"/>
        <v/>
      </c>
      <c r="AE1711" s="535"/>
      <c r="AF1711" s="535"/>
      <c r="AG1711" s="535" t="str">
        <f t="shared" si="378"/>
        <v/>
      </c>
      <c r="AH1711" s="535"/>
      <c r="AI1711" s="638"/>
    </row>
    <row r="1712" spans="1:35" s="54" customFormat="1" ht="15.75" customHeight="1" x14ac:dyDescent="0.15">
      <c r="A1712" s="112" t="str">
        <f t="shared" si="368"/>
        <v>×</v>
      </c>
      <c r="B1712" s="53"/>
      <c r="F1712" s="328" t="str">
        <f t="shared" si="369"/>
        <v/>
      </c>
      <c r="G1712" s="329"/>
      <c r="H1712" s="306" t="str">
        <f t="shared" si="370"/>
        <v/>
      </c>
      <c r="I1712" s="306"/>
      <c r="J1712" s="306"/>
      <c r="K1712" s="541" t="str">
        <f t="shared" si="371"/>
        <v/>
      </c>
      <c r="L1712" s="541"/>
      <c r="M1712" s="541"/>
      <c r="N1712" s="541"/>
      <c r="O1712" s="535" t="str">
        <f t="shared" si="372"/>
        <v/>
      </c>
      <c r="P1712" s="535"/>
      <c r="Q1712" s="535"/>
      <c r="R1712" s="535" t="str">
        <f t="shared" si="373"/>
        <v/>
      </c>
      <c r="S1712" s="535"/>
      <c r="T1712" s="638"/>
      <c r="U1712" s="639" t="str">
        <f t="shared" si="374"/>
        <v/>
      </c>
      <c r="V1712" s="329"/>
      <c r="W1712" s="306" t="str">
        <f t="shared" si="375"/>
        <v/>
      </c>
      <c r="X1712" s="306"/>
      <c r="Y1712" s="306"/>
      <c r="Z1712" s="541" t="str">
        <f t="shared" si="376"/>
        <v/>
      </c>
      <c r="AA1712" s="541"/>
      <c r="AB1712" s="541"/>
      <c r="AC1712" s="541"/>
      <c r="AD1712" s="535" t="str">
        <f t="shared" si="377"/>
        <v/>
      </c>
      <c r="AE1712" s="535"/>
      <c r="AF1712" s="535"/>
      <c r="AG1712" s="535" t="str">
        <f t="shared" si="378"/>
        <v/>
      </c>
      <c r="AH1712" s="535"/>
      <c r="AI1712" s="638"/>
    </row>
    <row r="1713" spans="1:36" s="54" customFormat="1" ht="15.75" customHeight="1" x14ac:dyDescent="0.15">
      <c r="A1713" s="121" t="str">
        <f t="shared" si="368"/>
        <v>×</v>
      </c>
      <c r="B1713" s="53"/>
      <c r="F1713" s="332" t="str">
        <f t="shared" si="369"/>
        <v/>
      </c>
      <c r="G1713" s="333"/>
      <c r="H1713" s="319" t="str">
        <f t="shared" si="370"/>
        <v/>
      </c>
      <c r="I1713" s="319"/>
      <c r="J1713" s="319"/>
      <c r="K1713" s="641" t="str">
        <f t="shared" si="371"/>
        <v/>
      </c>
      <c r="L1713" s="641"/>
      <c r="M1713" s="641"/>
      <c r="N1713" s="641"/>
      <c r="O1713" s="536" t="str">
        <f t="shared" si="372"/>
        <v/>
      </c>
      <c r="P1713" s="536"/>
      <c r="Q1713" s="536"/>
      <c r="R1713" s="536" t="str">
        <f t="shared" si="373"/>
        <v/>
      </c>
      <c r="S1713" s="536"/>
      <c r="T1713" s="642"/>
      <c r="U1713" s="589" t="str">
        <f t="shared" si="374"/>
        <v/>
      </c>
      <c r="V1713" s="333"/>
      <c r="W1713" s="319" t="str">
        <f t="shared" si="375"/>
        <v/>
      </c>
      <c r="X1713" s="319"/>
      <c r="Y1713" s="319"/>
      <c r="Z1713" s="641" t="str">
        <f t="shared" si="376"/>
        <v/>
      </c>
      <c r="AA1713" s="641"/>
      <c r="AB1713" s="641"/>
      <c r="AC1713" s="641"/>
      <c r="AD1713" s="536" t="str">
        <f t="shared" si="377"/>
        <v/>
      </c>
      <c r="AE1713" s="536"/>
      <c r="AF1713" s="536"/>
      <c r="AG1713" s="536" t="str">
        <f t="shared" si="378"/>
        <v/>
      </c>
      <c r="AH1713" s="536"/>
      <c r="AI1713" s="642"/>
    </row>
    <row r="1714" spans="1:36" s="85" customFormat="1" ht="15.75" customHeight="1" x14ac:dyDescent="0.15">
      <c r="A1714" s="125" t="str">
        <f t="shared" ref="A1714:A1719" si="379">IF(液状化L1の有無="","","×")</f>
        <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customHeight="1" x14ac:dyDescent="0.15">
      <c r="A1715" s="122" t="str">
        <f t="shared" si="379"/>
        <v/>
      </c>
      <c r="B1715" s="53"/>
    </row>
    <row r="1716" spans="1:36" s="54" customFormat="1" ht="15.75" customHeight="1" x14ac:dyDescent="0.15">
      <c r="A1716" s="122" t="str">
        <f t="shared" si="379"/>
        <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customHeight="1" x14ac:dyDescent="0.15">
      <c r="A1717" s="122" t="str">
        <f t="shared" si="379"/>
        <v/>
      </c>
      <c r="B1717" s="53"/>
      <c r="F1717" s="526" t="s">
        <v>417</v>
      </c>
      <c r="G1717" s="527"/>
      <c r="H1717" s="527"/>
      <c r="I1717" s="527"/>
      <c r="J1717" s="527"/>
      <c r="K1717" s="527"/>
      <c r="L1717" s="527"/>
      <c r="M1717" s="527"/>
      <c r="N1717" s="527"/>
      <c r="O1717" s="527"/>
      <c r="P1717" s="527"/>
      <c r="Q1717" s="527"/>
      <c r="R1717" s="527"/>
      <c r="S1717" s="527"/>
      <c r="T1717" s="528"/>
      <c r="U1717" s="529" t="s">
        <v>418</v>
      </c>
      <c r="V1717" s="302"/>
      <c r="W1717" s="302"/>
      <c r="X1717" s="302"/>
      <c r="Y1717" s="302"/>
      <c r="Z1717" s="302"/>
      <c r="AA1717" s="302"/>
      <c r="AB1717" s="302"/>
      <c r="AC1717" s="302"/>
      <c r="AD1717" s="302"/>
      <c r="AE1717" s="302"/>
      <c r="AF1717" s="302"/>
      <c r="AG1717" s="302"/>
      <c r="AH1717" s="302"/>
      <c r="AI1717" s="440"/>
    </row>
    <row r="1718" spans="1:36" s="54" customFormat="1" ht="15.75" customHeight="1" x14ac:dyDescent="0.15">
      <c r="A1718" s="122" t="str">
        <f t="shared" si="379"/>
        <v/>
      </c>
      <c r="B1718" s="53"/>
      <c r="F1718" s="530" t="s">
        <v>74</v>
      </c>
      <c r="G1718" s="531"/>
      <c r="H1718" s="534" t="s">
        <v>181</v>
      </c>
      <c r="I1718" s="535"/>
      <c r="J1718" s="535"/>
      <c r="K1718" s="531" t="s">
        <v>227</v>
      </c>
      <c r="L1718" s="531"/>
      <c r="M1718" s="531"/>
      <c r="N1718" s="531"/>
      <c r="O1718" s="531" t="s">
        <v>514</v>
      </c>
      <c r="P1718" s="531"/>
      <c r="Q1718" s="531"/>
      <c r="R1718" s="531" t="s">
        <v>515</v>
      </c>
      <c r="S1718" s="531"/>
      <c r="T1718" s="537"/>
      <c r="U1718" s="539" t="s">
        <v>74</v>
      </c>
      <c r="V1718" s="531"/>
      <c r="W1718" s="534" t="s">
        <v>181</v>
      </c>
      <c r="X1718" s="535"/>
      <c r="Y1718" s="535"/>
      <c r="Z1718" s="531" t="s">
        <v>227</v>
      </c>
      <c r="AA1718" s="531"/>
      <c r="AB1718" s="531"/>
      <c r="AC1718" s="531"/>
      <c r="AD1718" s="531" t="s">
        <v>514</v>
      </c>
      <c r="AE1718" s="531"/>
      <c r="AF1718" s="531"/>
      <c r="AG1718" s="531" t="s">
        <v>515</v>
      </c>
      <c r="AH1718" s="531"/>
      <c r="AI1718" s="537"/>
    </row>
    <row r="1719" spans="1:36" s="54" customFormat="1" ht="15.75" customHeight="1" x14ac:dyDescent="0.15">
      <c r="A1719" s="122" t="str">
        <f t="shared" si="379"/>
        <v/>
      </c>
      <c r="B1719" s="53"/>
      <c r="F1719" s="532"/>
      <c r="G1719" s="533"/>
      <c r="H1719" s="536"/>
      <c r="I1719" s="536"/>
      <c r="J1719" s="536"/>
      <c r="K1719" s="533"/>
      <c r="L1719" s="533"/>
      <c r="M1719" s="533"/>
      <c r="N1719" s="533"/>
      <c r="O1719" s="533"/>
      <c r="P1719" s="533"/>
      <c r="Q1719" s="533"/>
      <c r="R1719" s="533"/>
      <c r="S1719" s="533"/>
      <c r="T1719" s="538"/>
      <c r="U1719" s="540"/>
      <c r="V1719" s="533"/>
      <c r="W1719" s="536"/>
      <c r="X1719" s="536"/>
      <c r="Y1719" s="536"/>
      <c r="Z1719" s="533"/>
      <c r="AA1719" s="533"/>
      <c r="AB1719" s="533"/>
      <c r="AC1719" s="533"/>
      <c r="AD1719" s="533"/>
      <c r="AE1719" s="533"/>
      <c r="AF1719" s="533"/>
      <c r="AG1719" s="533"/>
      <c r="AH1719" s="533"/>
      <c r="AI1719" s="538"/>
    </row>
    <row r="1720" spans="1:36" s="54" customFormat="1" ht="15.75" customHeight="1" x14ac:dyDescent="0.15">
      <c r="A1720" s="122" t="str">
        <f t="shared" ref="A1720:A1735" si="380">IF(液状化L1の有無="",IF(LEN(F1720)+LEN(U1720)=0,"×",""),"×")</f>
        <v/>
      </c>
      <c r="B1720" s="53"/>
      <c r="F1720" s="363">
        <f t="shared" ref="F1720:F1735" si="381">IF(F1023="","",F1023)</f>
        <v>2</v>
      </c>
      <c r="G1720" s="302"/>
      <c r="H1720" s="301">
        <f t="shared" ref="H1720:H1735" si="382">IF(H1023="","",H1023)</f>
        <v>0.33000001311302185</v>
      </c>
      <c r="I1720" s="301"/>
      <c r="J1720" s="301"/>
      <c r="K1720" s="643">
        <f t="shared" ref="K1720:K1735" si="383">IF(Q1023="","",Q1023)</f>
        <v>0</v>
      </c>
      <c r="L1720" s="643"/>
      <c r="M1720" s="643"/>
      <c r="N1720" s="643"/>
      <c r="O1720" s="644">
        <f t="shared" ref="O1720:O1735" si="384">IF(K1720="","",ROUND(K1720/H1720*$AH$1689,1))</f>
        <v>0</v>
      </c>
      <c r="P1720" s="644"/>
      <c r="Q1720" s="644"/>
      <c r="R1720" s="644">
        <f t="shared" ref="R1720:R1735" si="385">IF(K1720="","",ROUND(K1720/H1720*$AH$1690,1))</f>
        <v>0</v>
      </c>
      <c r="S1720" s="644"/>
      <c r="T1720" s="645"/>
      <c r="U1720" s="529">
        <f t="shared" ref="U1720:U1735" si="386">IF(U1023="","",U1023)</f>
        <v>2</v>
      </c>
      <c r="V1720" s="302"/>
      <c r="W1720" s="301">
        <f t="shared" ref="W1720:W1735" si="387">IF(W1023="","",W1023)</f>
        <v>0.33000001311302185</v>
      </c>
      <c r="X1720" s="301"/>
      <c r="Y1720" s="301"/>
      <c r="Z1720" s="643">
        <f>IF(AF1023="","",AF1023)</f>
        <v>0</v>
      </c>
      <c r="AA1720" s="643"/>
      <c r="AB1720" s="643"/>
      <c r="AC1720" s="643"/>
      <c r="AD1720" s="644">
        <f t="shared" ref="AD1720:AD1735" si="388">IF(Z1720="","",ROUND(Z1720/W1720*$AH$1689,1))</f>
        <v>0</v>
      </c>
      <c r="AE1720" s="644"/>
      <c r="AF1720" s="644"/>
      <c r="AG1720" s="644">
        <f t="shared" ref="AG1720:AG1735" si="389">IF(Z1720="","",ROUND(Z1720/W1720*$AH$1690,1))</f>
        <v>0</v>
      </c>
      <c r="AH1720" s="644"/>
      <c r="AI1720" s="645"/>
    </row>
    <row r="1721" spans="1:36" s="54" customFormat="1" ht="15.75" customHeight="1" x14ac:dyDescent="0.15">
      <c r="A1721" s="122" t="str">
        <f t="shared" si="380"/>
        <v/>
      </c>
      <c r="B1721" s="53"/>
      <c r="F1721" s="328">
        <f t="shared" si="381"/>
        <v>3</v>
      </c>
      <c r="G1721" s="329"/>
      <c r="H1721" s="306">
        <f t="shared" si="382"/>
        <v>1.5</v>
      </c>
      <c r="I1721" s="306"/>
      <c r="J1721" s="306"/>
      <c r="K1721" s="541">
        <f t="shared" si="383"/>
        <v>0</v>
      </c>
      <c r="L1721" s="541"/>
      <c r="M1721" s="541"/>
      <c r="N1721" s="541"/>
      <c r="O1721" s="535">
        <f t="shared" si="384"/>
        <v>0</v>
      </c>
      <c r="P1721" s="535"/>
      <c r="Q1721" s="535"/>
      <c r="R1721" s="535">
        <f t="shared" si="385"/>
        <v>0</v>
      </c>
      <c r="S1721" s="535"/>
      <c r="T1721" s="638"/>
      <c r="U1721" s="639">
        <f t="shared" si="386"/>
        <v>3</v>
      </c>
      <c r="V1721" s="329"/>
      <c r="W1721" s="306">
        <f t="shared" si="387"/>
        <v>1.5</v>
      </c>
      <c r="X1721" s="306"/>
      <c r="Y1721" s="306"/>
      <c r="Z1721" s="541">
        <f t="shared" ref="Z1721:Z1735" si="390">IF(AF1000="","",AF1000)</f>
        <v>0</v>
      </c>
      <c r="AA1721" s="541"/>
      <c r="AB1721" s="541"/>
      <c r="AC1721" s="541"/>
      <c r="AD1721" s="535">
        <f t="shared" si="388"/>
        <v>0</v>
      </c>
      <c r="AE1721" s="535"/>
      <c r="AF1721" s="535"/>
      <c r="AG1721" s="535">
        <f t="shared" si="389"/>
        <v>0</v>
      </c>
      <c r="AH1721" s="535"/>
      <c r="AI1721" s="638"/>
    </row>
    <row r="1722" spans="1:36" s="54" customFormat="1" ht="15.75" customHeight="1" x14ac:dyDescent="0.15">
      <c r="A1722" s="122" t="str">
        <f t="shared" si="380"/>
        <v/>
      </c>
      <c r="B1722" s="53"/>
      <c r="F1722" s="328">
        <f t="shared" si="381"/>
        <v>4</v>
      </c>
      <c r="G1722" s="329"/>
      <c r="H1722" s="306">
        <f t="shared" si="382"/>
        <v>5.940000057220459</v>
      </c>
      <c r="I1722" s="306"/>
      <c r="J1722" s="306"/>
      <c r="K1722" s="541">
        <f t="shared" si="383"/>
        <v>0</v>
      </c>
      <c r="L1722" s="541"/>
      <c r="M1722" s="541"/>
      <c r="N1722" s="541"/>
      <c r="O1722" s="535">
        <f t="shared" si="384"/>
        <v>0</v>
      </c>
      <c r="P1722" s="535"/>
      <c r="Q1722" s="535"/>
      <c r="R1722" s="535">
        <f t="shared" si="385"/>
        <v>0</v>
      </c>
      <c r="S1722" s="535"/>
      <c r="T1722" s="638"/>
      <c r="U1722" s="639">
        <f t="shared" si="386"/>
        <v>4</v>
      </c>
      <c r="V1722" s="329"/>
      <c r="W1722" s="306">
        <f t="shared" si="387"/>
        <v>5.940000057220459</v>
      </c>
      <c r="X1722" s="306"/>
      <c r="Y1722" s="306"/>
      <c r="Z1722" s="541">
        <f t="shared" si="390"/>
        <v>0</v>
      </c>
      <c r="AA1722" s="541"/>
      <c r="AB1722" s="541"/>
      <c r="AC1722" s="541"/>
      <c r="AD1722" s="535">
        <f t="shared" si="388"/>
        <v>0</v>
      </c>
      <c r="AE1722" s="535"/>
      <c r="AF1722" s="535"/>
      <c r="AG1722" s="535">
        <f t="shared" si="389"/>
        <v>0</v>
      </c>
      <c r="AH1722" s="535"/>
      <c r="AI1722" s="638"/>
    </row>
    <row r="1723" spans="1:36" s="54" customFormat="1" ht="15.75" customHeight="1" x14ac:dyDescent="0.15">
      <c r="A1723" s="122" t="str">
        <f t="shared" si="380"/>
        <v/>
      </c>
      <c r="B1723" s="53"/>
      <c r="F1723" s="328">
        <f t="shared" si="381"/>
        <v>4</v>
      </c>
      <c r="G1723" s="329"/>
      <c r="H1723" s="306">
        <f t="shared" si="382"/>
        <v>0.6100001335144043</v>
      </c>
      <c r="I1723" s="306"/>
      <c r="J1723" s="306"/>
      <c r="K1723" s="541">
        <f t="shared" si="383"/>
        <v>34.494694886477618</v>
      </c>
      <c r="L1723" s="541"/>
      <c r="M1723" s="541"/>
      <c r="N1723" s="541"/>
      <c r="O1723" s="535">
        <f t="shared" si="384"/>
        <v>67.900000000000006</v>
      </c>
      <c r="P1723" s="535"/>
      <c r="Q1723" s="535"/>
      <c r="R1723" s="535">
        <f t="shared" si="385"/>
        <v>79.2</v>
      </c>
      <c r="S1723" s="535"/>
      <c r="T1723" s="638"/>
      <c r="U1723" s="639">
        <f t="shared" si="386"/>
        <v>4</v>
      </c>
      <c r="V1723" s="329"/>
      <c r="W1723" s="306">
        <f t="shared" si="387"/>
        <v>0.6100001335144043</v>
      </c>
      <c r="X1723" s="306"/>
      <c r="Y1723" s="306"/>
      <c r="Z1723" s="541">
        <f t="shared" si="390"/>
        <v>34.494694886477618</v>
      </c>
      <c r="AA1723" s="541"/>
      <c r="AB1723" s="541"/>
      <c r="AC1723" s="541"/>
      <c r="AD1723" s="535">
        <f t="shared" si="388"/>
        <v>67.900000000000006</v>
      </c>
      <c r="AE1723" s="535"/>
      <c r="AF1723" s="535"/>
      <c r="AG1723" s="535">
        <f t="shared" si="389"/>
        <v>79.2</v>
      </c>
      <c r="AH1723" s="535"/>
      <c r="AI1723" s="638"/>
    </row>
    <row r="1724" spans="1:36" s="54" customFormat="1" ht="15.75" customHeight="1" x14ac:dyDescent="0.15">
      <c r="A1724" s="122" t="str">
        <f t="shared" si="380"/>
        <v/>
      </c>
      <c r="B1724" s="53"/>
      <c r="F1724" s="328">
        <f t="shared" si="381"/>
        <v>5</v>
      </c>
      <c r="G1724" s="329"/>
      <c r="H1724" s="306">
        <f t="shared" si="382"/>
        <v>3.4500000476837158</v>
      </c>
      <c r="I1724" s="306"/>
      <c r="J1724" s="306"/>
      <c r="K1724" s="541">
        <f t="shared" si="383"/>
        <v>344.6641347890656</v>
      </c>
      <c r="L1724" s="541"/>
      <c r="M1724" s="541"/>
      <c r="N1724" s="541"/>
      <c r="O1724" s="535">
        <f t="shared" si="384"/>
        <v>119.9</v>
      </c>
      <c r="P1724" s="535"/>
      <c r="Q1724" s="535"/>
      <c r="R1724" s="535">
        <f t="shared" si="385"/>
        <v>139.9</v>
      </c>
      <c r="S1724" s="535"/>
      <c r="T1724" s="638"/>
      <c r="U1724" s="639">
        <f t="shared" si="386"/>
        <v>5</v>
      </c>
      <c r="V1724" s="329"/>
      <c r="W1724" s="306">
        <f t="shared" si="387"/>
        <v>3.4500000476837158</v>
      </c>
      <c r="X1724" s="306"/>
      <c r="Y1724" s="306"/>
      <c r="Z1724" s="541">
        <f t="shared" si="390"/>
        <v>344.6641347890656</v>
      </c>
      <c r="AA1724" s="541"/>
      <c r="AB1724" s="541"/>
      <c r="AC1724" s="541"/>
      <c r="AD1724" s="535">
        <f t="shared" si="388"/>
        <v>119.9</v>
      </c>
      <c r="AE1724" s="535"/>
      <c r="AF1724" s="535"/>
      <c r="AG1724" s="535">
        <f t="shared" si="389"/>
        <v>139.9</v>
      </c>
      <c r="AH1724" s="535"/>
      <c r="AI1724" s="638"/>
    </row>
    <row r="1725" spans="1:36" s="54" customFormat="1" ht="15.75" customHeight="1" x14ac:dyDescent="0.15">
      <c r="A1725" s="122" t="str">
        <f t="shared" si="380"/>
        <v/>
      </c>
      <c r="B1725" s="53"/>
      <c r="F1725" s="328">
        <f t="shared" si="381"/>
        <v>6</v>
      </c>
      <c r="G1725" s="329"/>
      <c r="H1725" s="306">
        <f t="shared" si="382"/>
        <v>2.3499999046325684</v>
      </c>
      <c r="I1725" s="306"/>
      <c r="J1725" s="306"/>
      <c r="K1725" s="541">
        <f t="shared" si="383"/>
        <v>382.05692108009777</v>
      </c>
      <c r="L1725" s="541"/>
      <c r="M1725" s="541"/>
      <c r="N1725" s="541"/>
      <c r="O1725" s="535">
        <f t="shared" si="384"/>
        <v>195.1</v>
      </c>
      <c r="P1725" s="535"/>
      <c r="Q1725" s="535"/>
      <c r="R1725" s="535">
        <f t="shared" si="385"/>
        <v>227.6</v>
      </c>
      <c r="S1725" s="535"/>
      <c r="T1725" s="638"/>
      <c r="U1725" s="639">
        <f t="shared" si="386"/>
        <v>6</v>
      </c>
      <c r="V1725" s="329"/>
      <c r="W1725" s="306">
        <f t="shared" si="387"/>
        <v>2.3499999046325684</v>
      </c>
      <c r="X1725" s="306"/>
      <c r="Y1725" s="306"/>
      <c r="Z1725" s="541">
        <f t="shared" si="390"/>
        <v>382.05692108009777</v>
      </c>
      <c r="AA1725" s="541"/>
      <c r="AB1725" s="541"/>
      <c r="AC1725" s="541"/>
      <c r="AD1725" s="535">
        <f t="shared" si="388"/>
        <v>195.1</v>
      </c>
      <c r="AE1725" s="535"/>
      <c r="AF1725" s="535"/>
      <c r="AG1725" s="535">
        <f t="shared" si="389"/>
        <v>227.6</v>
      </c>
      <c r="AH1725" s="535"/>
      <c r="AI1725" s="638"/>
    </row>
    <row r="1726" spans="1:36" s="54" customFormat="1" ht="15.75" customHeight="1" x14ac:dyDescent="0.15">
      <c r="A1726" s="122" t="str">
        <f t="shared" si="380"/>
        <v/>
      </c>
      <c r="B1726" s="53"/>
      <c r="F1726" s="328">
        <f t="shared" si="381"/>
        <v>7</v>
      </c>
      <c r="G1726" s="329"/>
      <c r="H1726" s="306">
        <f t="shared" si="382"/>
        <v>8.6000003814697266</v>
      </c>
      <c r="I1726" s="306"/>
      <c r="J1726" s="306"/>
      <c r="K1726" s="541">
        <f t="shared" si="383"/>
        <v>2541.0144987146678</v>
      </c>
      <c r="L1726" s="541"/>
      <c r="M1726" s="541"/>
      <c r="N1726" s="541"/>
      <c r="O1726" s="535">
        <f t="shared" si="384"/>
        <v>354.6</v>
      </c>
      <c r="P1726" s="535"/>
      <c r="Q1726" s="535"/>
      <c r="R1726" s="535">
        <f t="shared" si="385"/>
        <v>413.7</v>
      </c>
      <c r="S1726" s="535"/>
      <c r="T1726" s="638"/>
      <c r="U1726" s="639">
        <f t="shared" si="386"/>
        <v>7</v>
      </c>
      <c r="V1726" s="329"/>
      <c r="W1726" s="306">
        <f t="shared" si="387"/>
        <v>8.6000003814697266</v>
      </c>
      <c r="X1726" s="306"/>
      <c r="Y1726" s="306"/>
      <c r="Z1726" s="541">
        <f t="shared" si="390"/>
        <v>3525.8095915179597</v>
      </c>
      <c r="AA1726" s="541"/>
      <c r="AB1726" s="541"/>
      <c r="AC1726" s="541"/>
      <c r="AD1726" s="535">
        <f t="shared" si="388"/>
        <v>492</v>
      </c>
      <c r="AE1726" s="535"/>
      <c r="AF1726" s="535"/>
      <c r="AG1726" s="535">
        <f t="shared" si="389"/>
        <v>574</v>
      </c>
      <c r="AH1726" s="535"/>
      <c r="AI1726" s="638"/>
    </row>
    <row r="1727" spans="1:36" s="54" customFormat="1" ht="15.75" customHeight="1" x14ac:dyDescent="0.15">
      <c r="A1727" s="122" t="str">
        <f t="shared" si="380"/>
        <v/>
      </c>
      <c r="B1727" s="53"/>
      <c r="F1727" s="328">
        <f t="shared" si="381"/>
        <v>8</v>
      </c>
      <c r="G1727" s="329"/>
      <c r="H1727" s="306">
        <f t="shared" si="382"/>
        <v>2.2000000476837158</v>
      </c>
      <c r="I1727" s="306"/>
      <c r="J1727" s="306"/>
      <c r="K1727" s="541">
        <f t="shared" si="383"/>
        <v>351.44997777456308</v>
      </c>
      <c r="L1727" s="541"/>
      <c r="M1727" s="541"/>
      <c r="N1727" s="541"/>
      <c r="O1727" s="535">
        <f t="shared" si="384"/>
        <v>191.7</v>
      </c>
      <c r="P1727" s="535"/>
      <c r="Q1727" s="535"/>
      <c r="R1727" s="535">
        <f t="shared" si="385"/>
        <v>223.6</v>
      </c>
      <c r="S1727" s="535"/>
      <c r="T1727" s="638"/>
      <c r="U1727" s="639">
        <f t="shared" si="386"/>
        <v>8</v>
      </c>
      <c r="V1727" s="329"/>
      <c r="W1727" s="306">
        <f t="shared" si="387"/>
        <v>2.2000000476837158</v>
      </c>
      <c r="X1727" s="306"/>
      <c r="Y1727" s="306"/>
      <c r="Z1727" s="541">
        <f t="shared" si="390"/>
        <v>351.44997777456308</v>
      </c>
      <c r="AA1727" s="541"/>
      <c r="AB1727" s="541"/>
      <c r="AC1727" s="541"/>
      <c r="AD1727" s="535">
        <f t="shared" si="388"/>
        <v>191.7</v>
      </c>
      <c r="AE1727" s="535"/>
      <c r="AF1727" s="535"/>
      <c r="AG1727" s="535">
        <f t="shared" si="389"/>
        <v>223.6</v>
      </c>
      <c r="AH1727" s="535"/>
      <c r="AI1727" s="638"/>
    </row>
    <row r="1728" spans="1:36" s="54" customFormat="1" ht="15.75" customHeight="1" x14ac:dyDescent="0.15">
      <c r="A1728" s="122" t="str">
        <f t="shared" si="380"/>
        <v/>
      </c>
      <c r="B1728" s="53"/>
      <c r="F1728" s="328">
        <f t="shared" si="381"/>
        <v>9</v>
      </c>
      <c r="G1728" s="329"/>
      <c r="H1728" s="306">
        <f t="shared" si="382"/>
        <v>1.5</v>
      </c>
      <c r="I1728" s="306"/>
      <c r="J1728" s="306"/>
      <c r="K1728" s="541">
        <f t="shared" si="383"/>
        <v>445.32075864635317</v>
      </c>
      <c r="L1728" s="541"/>
      <c r="M1728" s="541"/>
      <c r="N1728" s="541"/>
      <c r="O1728" s="535">
        <f t="shared" si="384"/>
        <v>356.3</v>
      </c>
      <c r="P1728" s="535"/>
      <c r="Q1728" s="535"/>
      <c r="R1728" s="535">
        <f t="shared" si="385"/>
        <v>415.6</v>
      </c>
      <c r="S1728" s="535"/>
      <c r="T1728" s="638"/>
      <c r="U1728" s="639">
        <f t="shared" si="386"/>
        <v>9</v>
      </c>
      <c r="V1728" s="329"/>
      <c r="W1728" s="306">
        <f t="shared" si="387"/>
        <v>1.5</v>
      </c>
      <c r="X1728" s="306"/>
      <c r="Y1728" s="306"/>
      <c r="Z1728" s="541">
        <f t="shared" si="390"/>
        <v>445.32075864635317</v>
      </c>
      <c r="AA1728" s="541"/>
      <c r="AB1728" s="541"/>
      <c r="AC1728" s="541"/>
      <c r="AD1728" s="535">
        <f t="shared" si="388"/>
        <v>356.3</v>
      </c>
      <c r="AE1728" s="535"/>
      <c r="AF1728" s="535"/>
      <c r="AG1728" s="535">
        <f t="shared" si="389"/>
        <v>415.6</v>
      </c>
      <c r="AH1728" s="535"/>
      <c r="AI1728" s="638"/>
    </row>
    <row r="1729" spans="1:36" s="54" customFormat="1" ht="15.75" customHeight="1" x14ac:dyDescent="0.15">
      <c r="A1729" s="122" t="str">
        <f t="shared" si="380"/>
        <v/>
      </c>
      <c r="B1729" s="53"/>
      <c r="F1729" s="328">
        <f t="shared" si="381"/>
        <v>10</v>
      </c>
      <c r="G1729" s="329"/>
      <c r="H1729" s="306">
        <f t="shared" si="382"/>
        <v>3.8499999046325684</v>
      </c>
      <c r="I1729" s="306"/>
      <c r="J1729" s="306"/>
      <c r="K1729" s="541">
        <f t="shared" si="383"/>
        <v>624.10878110249814</v>
      </c>
      <c r="L1729" s="541"/>
      <c r="M1729" s="541"/>
      <c r="N1729" s="541"/>
      <c r="O1729" s="535">
        <f t="shared" si="384"/>
        <v>194.5</v>
      </c>
      <c r="P1729" s="535"/>
      <c r="Q1729" s="535"/>
      <c r="R1729" s="535">
        <f t="shared" si="385"/>
        <v>226.9</v>
      </c>
      <c r="S1729" s="535"/>
      <c r="T1729" s="638"/>
      <c r="U1729" s="639">
        <f t="shared" si="386"/>
        <v>10</v>
      </c>
      <c r="V1729" s="329"/>
      <c r="W1729" s="306">
        <f t="shared" si="387"/>
        <v>3.8499999046325684</v>
      </c>
      <c r="X1729" s="306"/>
      <c r="Y1729" s="306"/>
      <c r="Z1729" s="541">
        <f t="shared" si="390"/>
        <v>624.10878110249814</v>
      </c>
      <c r="AA1729" s="541"/>
      <c r="AB1729" s="541"/>
      <c r="AC1729" s="541"/>
      <c r="AD1729" s="535">
        <f t="shared" si="388"/>
        <v>194.5</v>
      </c>
      <c r="AE1729" s="535"/>
      <c r="AF1729" s="535"/>
      <c r="AG1729" s="535">
        <f t="shared" si="389"/>
        <v>226.9</v>
      </c>
      <c r="AH1729" s="535"/>
      <c r="AI1729" s="638"/>
    </row>
    <row r="1730" spans="1:36" s="54" customFormat="1" ht="15.75" customHeight="1" x14ac:dyDescent="0.15">
      <c r="A1730" s="122" t="str">
        <f t="shared" si="380"/>
        <v/>
      </c>
      <c r="B1730" s="53"/>
      <c r="F1730" s="328">
        <f t="shared" si="381"/>
        <v>11</v>
      </c>
      <c r="G1730" s="329"/>
      <c r="H1730" s="306">
        <f t="shared" si="382"/>
        <v>2.4000000953674316</v>
      </c>
      <c r="I1730" s="306"/>
      <c r="J1730" s="306"/>
      <c r="K1730" s="541">
        <f t="shared" si="383"/>
        <v>950.01765619586195</v>
      </c>
      <c r="L1730" s="541"/>
      <c r="M1730" s="541"/>
      <c r="N1730" s="541"/>
      <c r="O1730" s="535">
        <f t="shared" si="384"/>
        <v>475</v>
      </c>
      <c r="P1730" s="535"/>
      <c r="Q1730" s="535"/>
      <c r="R1730" s="535">
        <f t="shared" si="385"/>
        <v>554.20000000000005</v>
      </c>
      <c r="S1730" s="535"/>
      <c r="T1730" s="638"/>
      <c r="U1730" s="639">
        <f t="shared" si="386"/>
        <v>11</v>
      </c>
      <c r="V1730" s="329"/>
      <c r="W1730" s="306">
        <f t="shared" si="387"/>
        <v>2.4000000953674316</v>
      </c>
      <c r="X1730" s="306"/>
      <c r="Y1730" s="306"/>
      <c r="Z1730" s="541">
        <f t="shared" si="390"/>
        <v>950.01765619586195</v>
      </c>
      <c r="AA1730" s="541"/>
      <c r="AB1730" s="541"/>
      <c r="AC1730" s="541"/>
      <c r="AD1730" s="535">
        <f t="shared" si="388"/>
        <v>475</v>
      </c>
      <c r="AE1730" s="535"/>
      <c r="AF1730" s="535"/>
      <c r="AG1730" s="535">
        <f t="shared" si="389"/>
        <v>554.20000000000005</v>
      </c>
      <c r="AH1730" s="535"/>
      <c r="AI1730" s="638"/>
    </row>
    <row r="1731" spans="1:36" s="54" customFormat="1" ht="15.75" customHeight="1" x14ac:dyDescent="0.15">
      <c r="A1731" s="122" t="str">
        <f t="shared" si="380"/>
        <v/>
      </c>
      <c r="B1731" s="53"/>
      <c r="F1731" s="328">
        <f t="shared" si="381"/>
        <v>12</v>
      </c>
      <c r="G1731" s="329"/>
      <c r="H1731" s="306">
        <f t="shared" si="382"/>
        <v>1.5199999809265137</v>
      </c>
      <c r="I1731" s="306"/>
      <c r="J1731" s="306"/>
      <c r="K1731" s="541">
        <f t="shared" si="383"/>
        <v>246.40139191442461</v>
      </c>
      <c r="L1731" s="541"/>
      <c r="M1731" s="541"/>
      <c r="N1731" s="541"/>
      <c r="O1731" s="535">
        <f t="shared" si="384"/>
        <v>194.5</v>
      </c>
      <c r="P1731" s="535"/>
      <c r="Q1731" s="535"/>
      <c r="R1731" s="535">
        <f t="shared" si="385"/>
        <v>226.9</v>
      </c>
      <c r="S1731" s="535"/>
      <c r="T1731" s="638"/>
      <c r="U1731" s="639">
        <f t="shared" si="386"/>
        <v>12</v>
      </c>
      <c r="V1731" s="329"/>
      <c r="W1731" s="306">
        <f t="shared" si="387"/>
        <v>2.2699999809265137</v>
      </c>
      <c r="X1731" s="306"/>
      <c r="Y1731" s="306"/>
      <c r="Z1731" s="541">
        <f t="shared" si="390"/>
        <v>367.98102760834962</v>
      </c>
      <c r="AA1731" s="541"/>
      <c r="AB1731" s="541"/>
      <c r="AC1731" s="541"/>
      <c r="AD1731" s="535">
        <f t="shared" si="388"/>
        <v>194.5</v>
      </c>
      <c r="AE1731" s="535"/>
      <c r="AF1731" s="535"/>
      <c r="AG1731" s="535">
        <f t="shared" si="389"/>
        <v>226.9</v>
      </c>
      <c r="AH1731" s="535"/>
      <c r="AI1731" s="638"/>
    </row>
    <row r="1732" spans="1:36" s="54" customFormat="1" ht="15.75" customHeight="1" x14ac:dyDescent="0.15">
      <c r="A1732" s="122" t="str">
        <f t="shared" si="380"/>
        <v/>
      </c>
      <c r="B1732" s="53"/>
      <c r="F1732" s="328">
        <f t="shared" si="381"/>
        <v>12</v>
      </c>
      <c r="G1732" s="329"/>
      <c r="H1732" s="306">
        <f t="shared" si="382"/>
        <v>0.75</v>
      </c>
      <c r="I1732" s="306"/>
      <c r="J1732" s="306"/>
      <c r="K1732" s="541">
        <f t="shared" si="383"/>
        <v>0</v>
      </c>
      <c r="L1732" s="541"/>
      <c r="M1732" s="541"/>
      <c r="N1732" s="541"/>
      <c r="O1732" s="535">
        <f t="shared" si="384"/>
        <v>0</v>
      </c>
      <c r="P1732" s="535"/>
      <c r="Q1732" s="535"/>
      <c r="R1732" s="535">
        <f t="shared" si="385"/>
        <v>0</v>
      </c>
      <c r="S1732" s="535"/>
      <c r="T1732" s="638"/>
      <c r="U1732" s="639" t="str">
        <f t="shared" si="386"/>
        <v/>
      </c>
      <c r="V1732" s="329"/>
      <c r="W1732" s="306" t="str">
        <f t="shared" si="387"/>
        <v/>
      </c>
      <c r="X1732" s="306"/>
      <c r="Y1732" s="306"/>
      <c r="Z1732" s="541" t="str">
        <f t="shared" si="390"/>
        <v/>
      </c>
      <c r="AA1732" s="541"/>
      <c r="AB1732" s="541"/>
      <c r="AC1732" s="541"/>
      <c r="AD1732" s="535" t="str">
        <f t="shared" si="388"/>
        <v/>
      </c>
      <c r="AE1732" s="535"/>
      <c r="AF1732" s="535"/>
      <c r="AG1732" s="535" t="str">
        <f t="shared" si="389"/>
        <v/>
      </c>
      <c r="AH1732" s="535"/>
      <c r="AI1732" s="638"/>
    </row>
    <row r="1733" spans="1:36" s="54" customFormat="1" ht="15.75" customHeight="1" x14ac:dyDescent="0.15">
      <c r="A1733" s="122" t="str">
        <f t="shared" si="380"/>
        <v>×</v>
      </c>
      <c r="B1733" s="53"/>
      <c r="F1733" s="328" t="str">
        <f t="shared" si="381"/>
        <v/>
      </c>
      <c r="G1733" s="329"/>
      <c r="H1733" s="306" t="str">
        <f t="shared" si="382"/>
        <v/>
      </c>
      <c r="I1733" s="306"/>
      <c r="J1733" s="306"/>
      <c r="K1733" s="541" t="str">
        <f t="shared" si="383"/>
        <v/>
      </c>
      <c r="L1733" s="541"/>
      <c r="M1733" s="541"/>
      <c r="N1733" s="541"/>
      <c r="O1733" s="535" t="str">
        <f t="shared" si="384"/>
        <v/>
      </c>
      <c r="P1733" s="535"/>
      <c r="Q1733" s="535"/>
      <c r="R1733" s="535" t="str">
        <f t="shared" si="385"/>
        <v/>
      </c>
      <c r="S1733" s="535"/>
      <c r="T1733" s="638"/>
      <c r="U1733" s="639" t="str">
        <f t="shared" si="386"/>
        <v/>
      </c>
      <c r="V1733" s="329"/>
      <c r="W1733" s="306" t="str">
        <f t="shared" si="387"/>
        <v/>
      </c>
      <c r="X1733" s="306"/>
      <c r="Y1733" s="306"/>
      <c r="Z1733" s="541" t="str">
        <f t="shared" si="390"/>
        <v/>
      </c>
      <c r="AA1733" s="541"/>
      <c r="AB1733" s="541"/>
      <c r="AC1733" s="541"/>
      <c r="AD1733" s="535" t="str">
        <f t="shared" si="388"/>
        <v/>
      </c>
      <c r="AE1733" s="535"/>
      <c r="AF1733" s="535"/>
      <c r="AG1733" s="535" t="str">
        <f t="shared" si="389"/>
        <v/>
      </c>
      <c r="AH1733" s="535"/>
      <c r="AI1733" s="638"/>
    </row>
    <row r="1734" spans="1:36" s="54" customFormat="1" ht="15.75" customHeight="1" x14ac:dyDescent="0.15">
      <c r="A1734" s="122" t="str">
        <f t="shared" si="380"/>
        <v>×</v>
      </c>
      <c r="B1734" s="53"/>
      <c r="F1734" s="328" t="str">
        <f t="shared" si="381"/>
        <v/>
      </c>
      <c r="G1734" s="329"/>
      <c r="H1734" s="306" t="str">
        <f t="shared" si="382"/>
        <v/>
      </c>
      <c r="I1734" s="306"/>
      <c r="J1734" s="306"/>
      <c r="K1734" s="541" t="str">
        <f t="shared" si="383"/>
        <v/>
      </c>
      <c r="L1734" s="541"/>
      <c r="M1734" s="541"/>
      <c r="N1734" s="541"/>
      <c r="O1734" s="535" t="str">
        <f t="shared" si="384"/>
        <v/>
      </c>
      <c r="P1734" s="535"/>
      <c r="Q1734" s="535"/>
      <c r="R1734" s="535" t="str">
        <f t="shared" si="385"/>
        <v/>
      </c>
      <c r="S1734" s="535"/>
      <c r="T1734" s="638"/>
      <c r="U1734" s="639" t="str">
        <f t="shared" si="386"/>
        <v/>
      </c>
      <c r="V1734" s="329"/>
      <c r="W1734" s="306" t="str">
        <f t="shared" si="387"/>
        <v/>
      </c>
      <c r="X1734" s="306"/>
      <c r="Y1734" s="306"/>
      <c r="Z1734" s="541" t="str">
        <f t="shared" si="390"/>
        <v/>
      </c>
      <c r="AA1734" s="541"/>
      <c r="AB1734" s="541"/>
      <c r="AC1734" s="541"/>
      <c r="AD1734" s="535" t="str">
        <f t="shared" si="388"/>
        <v/>
      </c>
      <c r="AE1734" s="535"/>
      <c r="AF1734" s="535"/>
      <c r="AG1734" s="535" t="str">
        <f t="shared" si="389"/>
        <v/>
      </c>
      <c r="AH1734" s="535"/>
      <c r="AI1734" s="638"/>
    </row>
    <row r="1735" spans="1:36" s="54" customFormat="1" ht="15.75" customHeight="1" x14ac:dyDescent="0.15">
      <c r="A1735" s="122" t="str">
        <f t="shared" si="380"/>
        <v>×</v>
      </c>
      <c r="B1735" s="53"/>
      <c r="F1735" s="332" t="str">
        <f t="shared" si="381"/>
        <v/>
      </c>
      <c r="G1735" s="333"/>
      <c r="H1735" s="319" t="str">
        <f t="shared" si="382"/>
        <v/>
      </c>
      <c r="I1735" s="319"/>
      <c r="J1735" s="319"/>
      <c r="K1735" s="641" t="str">
        <f t="shared" si="383"/>
        <v/>
      </c>
      <c r="L1735" s="641"/>
      <c r="M1735" s="641"/>
      <c r="N1735" s="641"/>
      <c r="O1735" s="536" t="str">
        <f t="shared" si="384"/>
        <v/>
      </c>
      <c r="P1735" s="536"/>
      <c r="Q1735" s="536"/>
      <c r="R1735" s="536" t="str">
        <f t="shared" si="385"/>
        <v/>
      </c>
      <c r="S1735" s="536"/>
      <c r="T1735" s="642"/>
      <c r="U1735" s="589" t="str">
        <f t="shared" si="386"/>
        <v/>
      </c>
      <c r="V1735" s="333"/>
      <c r="W1735" s="319" t="str">
        <f t="shared" si="387"/>
        <v/>
      </c>
      <c r="X1735" s="319"/>
      <c r="Y1735" s="319"/>
      <c r="Z1735" s="641" t="str">
        <f t="shared" si="390"/>
        <v/>
      </c>
      <c r="AA1735" s="641"/>
      <c r="AB1735" s="641"/>
      <c r="AC1735" s="641"/>
      <c r="AD1735" s="536" t="str">
        <f t="shared" si="388"/>
        <v/>
      </c>
      <c r="AE1735" s="536"/>
      <c r="AF1735" s="536"/>
      <c r="AG1735" s="536" t="str">
        <f t="shared" si="389"/>
        <v/>
      </c>
      <c r="AH1735" s="536"/>
      <c r="AI1735" s="642"/>
    </row>
    <row r="1736" spans="1:36" s="85" customFormat="1" ht="15.75" customHeight="1" x14ac:dyDescent="0.15">
      <c r="A1736" s="123" t="str">
        <f>IF(液状化L1の有無="","","×")</f>
        <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customHeight="1" x14ac:dyDescent="0.15">
      <c r="A1737" s="124" t="str">
        <f>IF(液状化L2の有無="","","×")</f>
        <v/>
      </c>
      <c r="B1737" s="53"/>
    </row>
    <row r="1738" spans="1:36" s="54" customFormat="1" ht="15.75" customHeight="1" x14ac:dyDescent="0.15">
      <c r="A1738" s="124" t="str">
        <f>IF(液状化L2の有無="","","×")</f>
        <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customHeight="1" x14ac:dyDescent="0.15">
      <c r="A1739" s="124" t="str">
        <f>IF(液状化L2の有無="","","×")</f>
        <v/>
      </c>
      <c r="B1739" s="53"/>
      <c r="F1739" s="526" t="s">
        <v>417</v>
      </c>
      <c r="G1739" s="527"/>
      <c r="H1739" s="527"/>
      <c r="I1739" s="527"/>
      <c r="J1739" s="527"/>
      <c r="K1739" s="527"/>
      <c r="L1739" s="527"/>
      <c r="M1739" s="527"/>
      <c r="N1739" s="527"/>
      <c r="O1739" s="527"/>
      <c r="P1739" s="527"/>
      <c r="Q1739" s="527"/>
      <c r="R1739" s="527"/>
      <c r="S1739" s="527"/>
      <c r="T1739" s="528"/>
      <c r="U1739" s="529" t="s">
        <v>418</v>
      </c>
      <c r="V1739" s="302"/>
      <c r="W1739" s="302"/>
      <c r="X1739" s="302"/>
      <c r="Y1739" s="302"/>
      <c r="Z1739" s="302"/>
      <c r="AA1739" s="302"/>
      <c r="AB1739" s="302"/>
      <c r="AC1739" s="302"/>
      <c r="AD1739" s="302"/>
      <c r="AE1739" s="302"/>
      <c r="AF1739" s="302"/>
      <c r="AG1739" s="302"/>
      <c r="AH1739" s="302"/>
      <c r="AI1739" s="440"/>
    </row>
    <row r="1740" spans="1:36" s="54" customFormat="1" ht="15.75" customHeight="1" x14ac:dyDescent="0.15">
      <c r="A1740" s="124" t="str">
        <f>IF(液状化L2の有無="","","×")</f>
        <v/>
      </c>
      <c r="B1740" s="53"/>
      <c r="F1740" s="530" t="s">
        <v>74</v>
      </c>
      <c r="G1740" s="531"/>
      <c r="H1740" s="534" t="s">
        <v>181</v>
      </c>
      <c r="I1740" s="535"/>
      <c r="J1740" s="535"/>
      <c r="K1740" s="531" t="s">
        <v>227</v>
      </c>
      <c r="L1740" s="531"/>
      <c r="M1740" s="531"/>
      <c r="N1740" s="531"/>
      <c r="O1740" s="531" t="s">
        <v>514</v>
      </c>
      <c r="P1740" s="531"/>
      <c r="Q1740" s="531"/>
      <c r="R1740" s="531" t="s">
        <v>515</v>
      </c>
      <c r="S1740" s="531"/>
      <c r="T1740" s="537"/>
      <c r="U1740" s="539" t="s">
        <v>74</v>
      </c>
      <c r="V1740" s="531"/>
      <c r="W1740" s="534" t="s">
        <v>181</v>
      </c>
      <c r="X1740" s="535"/>
      <c r="Y1740" s="535"/>
      <c r="Z1740" s="531" t="s">
        <v>227</v>
      </c>
      <c r="AA1740" s="531"/>
      <c r="AB1740" s="531"/>
      <c r="AC1740" s="531"/>
      <c r="AD1740" s="531" t="s">
        <v>514</v>
      </c>
      <c r="AE1740" s="531"/>
      <c r="AF1740" s="531"/>
      <c r="AG1740" s="531" t="s">
        <v>515</v>
      </c>
      <c r="AH1740" s="531"/>
      <c r="AI1740" s="537"/>
    </row>
    <row r="1741" spans="1:36" s="54" customFormat="1" ht="15.75" customHeight="1" x14ac:dyDescent="0.15">
      <c r="A1741" s="124" t="str">
        <f>IF(液状化L2の有無="","","×")</f>
        <v/>
      </c>
      <c r="B1741" s="53"/>
      <c r="F1741" s="532"/>
      <c r="G1741" s="533"/>
      <c r="H1741" s="536"/>
      <c r="I1741" s="536"/>
      <c r="J1741" s="536"/>
      <c r="K1741" s="533"/>
      <c r="L1741" s="533"/>
      <c r="M1741" s="533"/>
      <c r="N1741" s="533"/>
      <c r="O1741" s="533"/>
      <c r="P1741" s="533"/>
      <c r="Q1741" s="533"/>
      <c r="R1741" s="533"/>
      <c r="S1741" s="533"/>
      <c r="T1741" s="538"/>
      <c r="U1741" s="540"/>
      <c r="V1741" s="533"/>
      <c r="W1741" s="536"/>
      <c r="X1741" s="536"/>
      <c r="Y1741" s="536"/>
      <c r="Z1741" s="533"/>
      <c r="AA1741" s="533"/>
      <c r="AB1741" s="533"/>
      <c r="AC1741" s="533"/>
      <c r="AD1741" s="533"/>
      <c r="AE1741" s="533"/>
      <c r="AF1741" s="533"/>
      <c r="AG1741" s="533"/>
      <c r="AH1741" s="533"/>
      <c r="AI1741" s="538"/>
    </row>
    <row r="1742" spans="1:36" s="54" customFormat="1" ht="15.75" customHeight="1" x14ac:dyDescent="0.15">
      <c r="A1742" s="124" t="str">
        <f t="shared" ref="A1742:A1757" si="391">IF(液状化L2の有無="",IF(LEN(F1742)+LEN(U1742)=0,"×",""),"×")</f>
        <v/>
      </c>
      <c r="B1742" s="53"/>
      <c r="F1742" s="363">
        <f t="shared" ref="F1742:F1757" si="392">IF(F1047="","",F1047)</f>
        <v>2</v>
      </c>
      <c r="G1742" s="302"/>
      <c r="H1742" s="301">
        <f t="shared" ref="H1742:H1757" si="393">IF(H1047="","",H1047)</f>
        <v>0.33000001311302185</v>
      </c>
      <c r="I1742" s="301"/>
      <c r="J1742" s="301"/>
      <c r="K1742" s="643">
        <f t="shared" ref="K1742:K1757" si="394">IF(Q1047="","",Q1047)</f>
        <v>0</v>
      </c>
      <c r="L1742" s="643"/>
      <c r="M1742" s="643"/>
      <c r="N1742" s="643"/>
      <c r="O1742" s="644">
        <f t="shared" ref="O1742:O1757" si="395">IF(K1742="","",ROUND(K1742/H1742*$AH$1689,1))</f>
        <v>0</v>
      </c>
      <c r="P1742" s="644"/>
      <c r="Q1742" s="644"/>
      <c r="R1742" s="644">
        <f t="shared" ref="R1742:R1757" si="396">IF(K1742="","",ROUND(K1742/H1742*$AH$1690,1))</f>
        <v>0</v>
      </c>
      <c r="S1742" s="644"/>
      <c r="T1742" s="645"/>
      <c r="U1742" s="529">
        <f t="shared" ref="U1742:U1757" si="397">IF(U1047="","",U1047)</f>
        <v>2</v>
      </c>
      <c r="V1742" s="302"/>
      <c r="W1742" s="301">
        <f t="shared" ref="W1742:W1757" si="398">IF(W1047="","",W1047)</f>
        <v>0.33000001311302185</v>
      </c>
      <c r="X1742" s="301"/>
      <c r="Y1742" s="301"/>
      <c r="Z1742" s="643">
        <f t="shared" ref="Z1742:Z1757" si="399">IF(AF1047="","",AF1047)</f>
        <v>0</v>
      </c>
      <c r="AA1742" s="643"/>
      <c r="AB1742" s="643"/>
      <c r="AC1742" s="643"/>
      <c r="AD1742" s="644">
        <f t="shared" ref="AD1742:AD1757" si="400">IF(Z1742="","",ROUND(Z1742/W1742*$AH$1689,1))</f>
        <v>0</v>
      </c>
      <c r="AE1742" s="644"/>
      <c r="AF1742" s="644"/>
      <c r="AG1742" s="644">
        <f t="shared" ref="AG1742:AG1757" si="401">IF(Z1742="","",ROUND(Z1742/W1742*$AH$1690,1))</f>
        <v>0</v>
      </c>
      <c r="AH1742" s="644"/>
      <c r="AI1742" s="645"/>
    </row>
    <row r="1743" spans="1:36" s="54" customFormat="1" ht="15.75" customHeight="1" x14ac:dyDescent="0.15">
      <c r="A1743" s="124" t="str">
        <f t="shared" si="391"/>
        <v/>
      </c>
      <c r="B1743" s="53"/>
      <c r="F1743" s="328">
        <f t="shared" si="392"/>
        <v>3</v>
      </c>
      <c r="G1743" s="329"/>
      <c r="H1743" s="306">
        <f t="shared" si="393"/>
        <v>1.5</v>
      </c>
      <c r="I1743" s="306"/>
      <c r="J1743" s="306"/>
      <c r="K1743" s="541">
        <f t="shared" si="394"/>
        <v>0</v>
      </c>
      <c r="L1743" s="541"/>
      <c r="M1743" s="541"/>
      <c r="N1743" s="541"/>
      <c r="O1743" s="535">
        <f t="shared" si="395"/>
        <v>0</v>
      </c>
      <c r="P1743" s="535"/>
      <c r="Q1743" s="535"/>
      <c r="R1743" s="535">
        <f t="shared" si="396"/>
        <v>0</v>
      </c>
      <c r="S1743" s="535"/>
      <c r="T1743" s="638"/>
      <c r="U1743" s="639">
        <f t="shared" si="397"/>
        <v>3</v>
      </c>
      <c r="V1743" s="329"/>
      <c r="W1743" s="306">
        <f t="shared" si="398"/>
        <v>1.5</v>
      </c>
      <c r="X1743" s="306"/>
      <c r="Y1743" s="306"/>
      <c r="Z1743" s="541">
        <f t="shared" si="399"/>
        <v>0</v>
      </c>
      <c r="AA1743" s="541"/>
      <c r="AB1743" s="541"/>
      <c r="AC1743" s="541"/>
      <c r="AD1743" s="535">
        <f t="shared" si="400"/>
        <v>0</v>
      </c>
      <c r="AE1743" s="535"/>
      <c r="AF1743" s="535"/>
      <c r="AG1743" s="535">
        <f t="shared" si="401"/>
        <v>0</v>
      </c>
      <c r="AH1743" s="535"/>
      <c r="AI1743" s="638"/>
    </row>
    <row r="1744" spans="1:36" s="54" customFormat="1" ht="15.75" customHeight="1" x14ac:dyDescent="0.15">
      <c r="A1744" s="124" t="str">
        <f t="shared" si="391"/>
        <v/>
      </c>
      <c r="B1744" s="53"/>
      <c r="F1744" s="328">
        <f t="shared" si="392"/>
        <v>4</v>
      </c>
      <c r="G1744" s="329"/>
      <c r="H1744" s="306">
        <f t="shared" si="393"/>
        <v>6.0399999618530273</v>
      </c>
      <c r="I1744" s="306"/>
      <c r="J1744" s="306"/>
      <c r="K1744" s="541">
        <f t="shared" si="394"/>
        <v>0</v>
      </c>
      <c r="L1744" s="541"/>
      <c r="M1744" s="541"/>
      <c r="N1744" s="541"/>
      <c r="O1744" s="535">
        <f t="shared" si="395"/>
        <v>0</v>
      </c>
      <c r="P1744" s="535"/>
      <c r="Q1744" s="535"/>
      <c r="R1744" s="535">
        <f t="shared" si="396"/>
        <v>0</v>
      </c>
      <c r="S1744" s="535"/>
      <c r="T1744" s="638"/>
      <c r="U1744" s="639">
        <f t="shared" si="397"/>
        <v>4</v>
      </c>
      <c r="V1744" s="329"/>
      <c r="W1744" s="306">
        <f t="shared" si="398"/>
        <v>6.0399999618530273</v>
      </c>
      <c r="X1744" s="306"/>
      <c r="Y1744" s="306"/>
      <c r="Z1744" s="541">
        <f t="shared" si="399"/>
        <v>0</v>
      </c>
      <c r="AA1744" s="541"/>
      <c r="AB1744" s="541"/>
      <c r="AC1744" s="541"/>
      <c r="AD1744" s="535">
        <f t="shared" si="400"/>
        <v>0</v>
      </c>
      <c r="AE1744" s="535"/>
      <c r="AF1744" s="535"/>
      <c r="AG1744" s="535">
        <f t="shared" si="401"/>
        <v>0</v>
      </c>
      <c r="AH1744" s="535"/>
      <c r="AI1744" s="638"/>
    </row>
    <row r="1745" spans="1:36" s="54" customFormat="1" ht="15.75" customHeight="1" x14ac:dyDescent="0.15">
      <c r="A1745" s="124" t="str">
        <f t="shared" si="391"/>
        <v/>
      </c>
      <c r="B1745" s="53"/>
      <c r="F1745" s="328">
        <f t="shared" si="392"/>
        <v>4</v>
      </c>
      <c r="G1745" s="329"/>
      <c r="H1745" s="306">
        <f t="shared" si="393"/>
        <v>0.51000022888183594</v>
      </c>
      <c r="I1745" s="306"/>
      <c r="J1745" s="306"/>
      <c r="K1745" s="541">
        <f t="shared" si="394"/>
        <v>28.839833502917198</v>
      </c>
      <c r="L1745" s="541"/>
      <c r="M1745" s="541"/>
      <c r="N1745" s="541"/>
      <c r="O1745" s="535">
        <f t="shared" si="395"/>
        <v>67.900000000000006</v>
      </c>
      <c r="P1745" s="535"/>
      <c r="Q1745" s="535"/>
      <c r="R1745" s="535">
        <f t="shared" si="396"/>
        <v>79.2</v>
      </c>
      <c r="S1745" s="535"/>
      <c r="T1745" s="638"/>
      <c r="U1745" s="639">
        <f t="shared" si="397"/>
        <v>4</v>
      </c>
      <c r="V1745" s="329"/>
      <c r="W1745" s="306">
        <f t="shared" si="398"/>
        <v>0.51000022888183594</v>
      </c>
      <c r="X1745" s="306"/>
      <c r="Y1745" s="306"/>
      <c r="Z1745" s="541">
        <f t="shared" si="399"/>
        <v>28.839833502917198</v>
      </c>
      <c r="AA1745" s="541"/>
      <c r="AB1745" s="541"/>
      <c r="AC1745" s="541"/>
      <c r="AD1745" s="535">
        <f t="shared" si="400"/>
        <v>67.900000000000006</v>
      </c>
      <c r="AE1745" s="535"/>
      <c r="AF1745" s="535"/>
      <c r="AG1745" s="535">
        <f t="shared" si="401"/>
        <v>79.2</v>
      </c>
      <c r="AH1745" s="535"/>
      <c r="AI1745" s="638"/>
    </row>
    <row r="1746" spans="1:36" s="54" customFormat="1" ht="15.75" customHeight="1" x14ac:dyDescent="0.15">
      <c r="A1746" s="124" t="str">
        <f t="shared" si="391"/>
        <v/>
      </c>
      <c r="B1746" s="53"/>
      <c r="F1746" s="328">
        <f t="shared" si="392"/>
        <v>5</v>
      </c>
      <c r="G1746" s="329"/>
      <c r="H1746" s="306">
        <f t="shared" si="393"/>
        <v>3.4500000476837158</v>
      </c>
      <c r="I1746" s="306"/>
      <c r="J1746" s="306"/>
      <c r="K1746" s="541">
        <f t="shared" si="394"/>
        <v>344.6641347890656</v>
      </c>
      <c r="L1746" s="541"/>
      <c r="M1746" s="541"/>
      <c r="N1746" s="541"/>
      <c r="O1746" s="535">
        <f t="shared" si="395"/>
        <v>119.9</v>
      </c>
      <c r="P1746" s="535"/>
      <c r="Q1746" s="535"/>
      <c r="R1746" s="535">
        <f t="shared" si="396"/>
        <v>139.9</v>
      </c>
      <c r="S1746" s="535"/>
      <c r="T1746" s="638"/>
      <c r="U1746" s="639">
        <f t="shared" si="397"/>
        <v>5</v>
      </c>
      <c r="V1746" s="329"/>
      <c r="W1746" s="306">
        <f t="shared" si="398"/>
        <v>3.4500000476837158</v>
      </c>
      <c r="X1746" s="306"/>
      <c r="Y1746" s="306"/>
      <c r="Z1746" s="541">
        <f t="shared" si="399"/>
        <v>344.6641347890656</v>
      </c>
      <c r="AA1746" s="541"/>
      <c r="AB1746" s="541"/>
      <c r="AC1746" s="541"/>
      <c r="AD1746" s="535">
        <f t="shared" si="400"/>
        <v>119.9</v>
      </c>
      <c r="AE1746" s="535"/>
      <c r="AF1746" s="535"/>
      <c r="AG1746" s="535">
        <f t="shared" si="401"/>
        <v>139.9</v>
      </c>
      <c r="AH1746" s="535"/>
      <c r="AI1746" s="638"/>
    </row>
    <row r="1747" spans="1:36" s="54" customFormat="1" ht="15.75" customHeight="1" x14ac:dyDescent="0.15">
      <c r="A1747" s="124" t="str">
        <f t="shared" si="391"/>
        <v/>
      </c>
      <c r="B1747" s="53"/>
      <c r="F1747" s="328">
        <f t="shared" si="392"/>
        <v>6</v>
      </c>
      <c r="G1747" s="329"/>
      <c r="H1747" s="306">
        <f t="shared" si="393"/>
        <v>2.3499999046325684</v>
      </c>
      <c r="I1747" s="306"/>
      <c r="J1747" s="306"/>
      <c r="K1747" s="541">
        <f t="shared" si="394"/>
        <v>382.05692108009777</v>
      </c>
      <c r="L1747" s="541"/>
      <c r="M1747" s="541"/>
      <c r="N1747" s="541"/>
      <c r="O1747" s="535">
        <f t="shared" si="395"/>
        <v>195.1</v>
      </c>
      <c r="P1747" s="535"/>
      <c r="Q1747" s="535"/>
      <c r="R1747" s="535">
        <f t="shared" si="396"/>
        <v>227.6</v>
      </c>
      <c r="S1747" s="535"/>
      <c r="T1747" s="638"/>
      <c r="U1747" s="639">
        <f t="shared" si="397"/>
        <v>6</v>
      </c>
      <c r="V1747" s="329"/>
      <c r="W1747" s="306">
        <f t="shared" si="398"/>
        <v>2.3499999046325684</v>
      </c>
      <c r="X1747" s="306"/>
      <c r="Y1747" s="306"/>
      <c r="Z1747" s="541">
        <f t="shared" si="399"/>
        <v>382.05692108009777</v>
      </c>
      <c r="AA1747" s="541"/>
      <c r="AB1747" s="541"/>
      <c r="AC1747" s="541"/>
      <c r="AD1747" s="535">
        <f t="shared" si="400"/>
        <v>195.1</v>
      </c>
      <c r="AE1747" s="535"/>
      <c r="AF1747" s="535"/>
      <c r="AG1747" s="535">
        <f t="shared" si="401"/>
        <v>227.6</v>
      </c>
      <c r="AH1747" s="535"/>
      <c r="AI1747" s="638"/>
    </row>
    <row r="1748" spans="1:36" s="54" customFormat="1" ht="15.75" customHeight="1" x14ac:dyDescent="0.15">
      <c r="A1748" s="124" t="str">
        <f t="shared" si="391"/>
        <v/>
      </c>
      <c r="B1748" s="53"/>
      <c r="F1748" s="328">
        <f t="shared" si="392"/>
        <v>7</v>
      </c>
      <c r="G1748" s="329"/>
      <c r="H1748" s="306">
        <f t="shared" si="393"/>
        <v>8.6000003814697266</v>
      </c>
      <c r="I1748" s="306"/>
      <c r="J1748" s="306"/>
      <c r="K1748" s="541">
        <f t="shared" si="394"/>
        <v>1175.2698638393199</v>
      </c>
      <c r="L1748" s="541"/>
      <c r="M1748" s="541"/>
      <c r="N1748" s="541"/>
      <c r="O1748" s="535">
        <f t="shared" si="395"/>
        <v>164</v>
      </c>
      <c r="P1748" s="535"/>
      <c r="Q1748" s="535"/>
      <c r="R1748" s="535">
        <f t="shared" si="396"/>
        <v>191.3</v>
      </c>
      <c r="S1748" s="535"/>
      <c r="T1748" s="638"/>
      <c r="U1748" s="639">
        <f t="shared" si="397"/>
        <v>7</v>
      </c>
      <c r="V1748" s="329"/>
      <c r="W1748" s="306">
        <f t="shared" si="398"/>
        <v>8.6000003814697266</v>
      </c>
      <c r="X1748" s="306"/>
      <c r="Y1748" s="306"/>
      <c r="Z1748" s="541">
        <f t="shared" si="399"/>
        <v>1175.2698638393199</v>
      </c>
      <c r="AA1748" s="541"/>
      <c r="AB1748" s="541"/>
      <c r="AC1748" s="541"/>
      <c r="AD1748" s="535">
        <f t="shared" si="400"/>
        <v>164</v>
      </c>
      <c r="AE1748" s="535"/>
      <c r="AF1748" s="535"/>
      <c r="AG1748" s="535">
        <f t="shared" si="401"/>
        <v>191.3</v>
      </c>
      <c r="AH1748" s="535"/>
      <c r="AI1748" s="638"/>
    </row>
    <row r="1749" spans="1:36" s="54" customFormat="1" ht="15.75" customHeight="1" x14ac:dyDescent="0.15">
      <c r="A1749" s="124" t="str">
        <f t="shared" si="391"/>
        <v/>
      </c>
      <c r="B1749" s="53"/>
      <c r="F1749" s="328">
        <f t="shared" si="392"/>
        <v>8</v>
      </c>
      <c r="G1749" s="329"/>
      <c r="H1749" s="306">
        <f t="shared" si="393"/>
        <v>2.2000000476837158</v>
      </c>
      <c r="I1749" s="306"/>
      <c r="J1749" s="306"/>
      <c r="K1749" s="541">
        <f t="shared" si="394"/>
        <v>351.44997777456308</v>
      </c>
      <c r="L1749" s="541"/>
      <c r="M1749" s="541"/>
      <c r="N1749" s="541"/>
      <c r="O1749" s="535">
        <f t="shared" si="395"/>
        <v>191.7</v>
      </c>
      <c r="P1749" s="535"/>
      <c r="Q1749" s="535"/>
      <c r="R1749" s="535">
        <f t="shared" si="396"/>
        <v>223.6</v>
      </c>
      <c r="S1749" s="535"/>
      <c r="T1749" s="638"/>
      <c r="U1749" s="639">
        <f t="shared" si="397"/>
        <v>8</v>
      </c>
      <c r="V1749" s="329"/>
      <c r="W1749" s="306">
        <f t="shared" si="398"/>
        <v>2.2000000476837158</v>
      </c>
      <c r="X1749" s="306"/>
      <c r="Y1749" s="306"/>
      <c r="Z1749" s="541">
        <f t="shared" si="399"/>
        <v>351.44997777456308</v>
      </c>
      <c r="AA1749" s="541"/>
      <c r="AB1749" s="541"/>
      <c r="AC1749" s="541"/>
      <c r="AD1749" s="535">
        <f t="shared" si="400"/>
        <v>191.7</v>
      </c>
      <c r="AE1749" s="535"/>
      <c r="AF1749" s="535"/>
      <c r="AG1749" s="535">
        <f t="shared" si="401"/>
        <v>223.6</v>
      </c>
      <c r="AH1749" s="535"/>
      <c r="AI1749" s="638"/>
    </row>
    <row r="1750" spans="1:36" s="54" customFormat="1" ht="15.75" customHeight="1" x14ac:dyDescent="0.15">
      <c r="A1750" s="124" t="str">
        <f t="shared" si="391"/>
        <v/>
      </c>
      <c r="B1750" s="53"/>
      <c r="F1750" s="328">
        <f t="shared" si="392"/>
        <v>9</v>
      </c>
      <c r="G1750" s="329"/>
      <c r="H1750" s="306">
        <f t="shared" si="393"/>
        <v>1.5</v>
      </c>
      <c r="I1750" s="306"/>
      <c r="J1750" s="306"/>
      <c r="K1750" s="541">
        <f t="shared" si="394"/>
        <v>445.32075864635317</v>
      </c>
      <c r="L1750" s="541"/>
      <c r="M1750" s="541"/>
      <c r="N1750" s="541"/>
      <c r="O1750" s="535">
        <f t="shared" si="395"/>
        <v>356.3</v>
      </c>
      <c r="P1750" s="535"/>
      <c r="Q1750" s="535"/>
      <c r="R1750" s="535">
        <f t="shared" si="396"/>
        <v>415.6</v>
      </c>
      <c r="S1750" s="535"/>
      <c r="T1750" s="638"/>
      <c r="U1750" s="639">
        <f t="shared" si="397"/>
        <v>9</v>
      </c>
      <c r="V1750" s="329"/>
      <c r="W1750" s="306">
        <f t="shared" si="398"/>
        <v>1.5</v>
      </c>
      <c r="X1750" s="306"/>
      <c r="Y1750" s="306"/>
      <c r="Z1750" s="541">
        <f t="shared" si="399"/>
        <v>445.32075864635317</v>
      </c>
      <c r="AA1750" s="541"/>
      <c r="AB1750" s="541"/>
      <c r="AC1750" s="541"/>
      <c r="AD1750" s="535">
        <f t="shared" si="400"/>
        <v>356.3</v>
      </c>
      <c r="AE1750" s="535"/>
      <c r="AF1750" s="535"/>
      <c r="AG1750" s="535">
        <f t="shared" si="401"/>
        <v>415.6</v>
      </c>
      <c r="AH1750" s="535"/>
      <c r="AI1750" s="638"/>
    </row>
    <row r="1751" spans="1:36" s="54" customFormat="1" ht="15.75" customHeight="1" x14ac:dyDescent="0.15">
      <c r="A1751" s="124" t="str">
        <f t="shared" si="391"/>
        <v/>
      </c>
      <c r="B1751" s="53"/>
      <c r="F1751" s="328">
        <f t="shared" si="392"/>
        <v>10</v>
      </c>
      <c r="G1751" s="329"/>
      <c r="H1751" s="306">
        <f t="shared" si="393"/>
        <v>3.8499999046325684</v>
      </c>
      <c r="I1751" s="306"/>
      <c r="J1751" s="306"/>
      <c r="K1751" s="541">
        <f t="shared" si="394"/>
        <v>624.10878110249814</v>
      </c>
      <c r="L1751" s="541"/>
      <c r="M1751" s="541"/>
      <c r="N1751" s="541"/>
      <c r="O1751" s="535">
        <f t="shared" si="395"/>
        <v>194.5</v>
      </c>
      <c r="P1751" s="535"/>
      <c r="Q1751" s="535"/>
      <c r="R1751" s="535">
        <f t="shared" si="396"/>
        <v>226.9</v>
      </c>
      <c r="S1751" s="535"/>
      <c r="T1751" s="638"/>
      <c r="U1751" s="639">
        <f t="shared" si="397"/>
        <v>10</v>
      </c>
      <c r="V1751" s="329"/>
      <c r="W1751" s="306">
        <f t="shared" si="398"/>
        <v>3.8499999046325684</v>
      </c>
      <c r="X1751" s="306"/>
      <c r="Y1751" s="306"/>
      <c r="Z1751" s="541">
        <f t="shared" si="399"/>
        <v>624.10878110249814</v>
      </c>
      <c r="AA1751" s="541"/>
      <c r="AB1751" s="541"/>
      <c r="AC1751" s="541"/>
      <c r="AD1751" s="535">
        <f t="shared" si="400"/>
        <v>194.5</v>
      </c>
      <c r="AE1751" s="535"/>
      <c r="AF1751" s="535"/>
      <c r="AG1751" s="535">
        <f t="shared" si="401"/>
        <v>226.9</v>
      </c>
      <c r="AH1751" s="535"/>
      <c r="AI1751" s="638"/>
    </row>
    <row r="1752" spans="1:36" s="54" customFormat="1" ht="15.75" customHeight="1" x14ac:dyDescent="0.15">
      <c r="A1752" s="124" t="str">
        <f t="shared" si="391"/>
        <v/>
      </c>
      <c r="B1752" s="53"/>
      <c r="F1752" s="328">
        <f t="shared" si="392"/>
        <v>11</v>
      </c>
      <c r="G1752" s="329"/>
      <c r="H1752" s="306">
        <f t="shared" si="393"/>
        <v>2.4000000953674316</v>
      </c>
      <c r="I1752" s="306"/>
      <c r="J1752" s="306"/>
      <c r="K1752" s="541">
        <f t="shared" si="394"/>
        <v>950.01765619586195</v>
      </c>
      <c r="L1752" s="541"/>
      <c r="M1752" s="541"/>
      <c r="N1752" s="541"/>
      <c r="O1752" s="535">
        <f t="shared" si="395"/>
        <v>475</v>
      </c>
      <c r="P1752" s="535"/>
      <c r="Q1752" s="535"/>
      <c r="R1752" s="535">
        <f t="shared" si="396"/>
        <v>554.20000000000005</v>
      </c>
      <c r="S1752" s="535"/>
      <c r="T1752" s="638"/>
      <c r="U1752" s="639">
        <f t="shared" si="397"/>
        <v>11</v>
      </c>
      <c r="V1752" s="329"/>
      <c r="W1752" s="306">
        <f t="shared" si="398"/>
        <v>2.4000000953674316</v>
      </c>
      <c r="X1752" s="306"/>
      <c r="Y1752" s="306"/>
      <c r="Z1752" s="541">
        <f t="shared" si="399"/>
        <v>950.01765619586195</v>
      </c>
      <c r="AA1752" s="541"/>
      <c r="AB1752" s="541"/>
      <c r="AC1752" s="541"/>
      <c r="AD1752" s="535">
        <f t="shared" si="400"/>
        <v>475</v>
      </c>
      <c r="AE1752" s="535"/>
      <c r="AF1752" s="535"/>
      <c r="AG1752" s="535">
        <f t="shared" si="401"/>
        <v>554.20000000000005</v>
      </c>
      <c r="AH1752" s="535"/>
      <c r="AI1752" s="638"/>
    </row>
    <row r="1753" spans="1:36" s="54" customFormat="1" ht="15.75" customHeight="1" x14ac:dyDescent="0.15">
      <c r="A1753" s="124" t="str">
        <f t="shared" si="391"/>
        <v/>
      </c>
      <c r="B1753" s="53"/>
      <c r="F1753" s="328">
        <f t="shared" si="392"/>
        <v>12</v>
      </c>
      <c r="G1753" s="329"/>
      <c r="H1753" s="306">
        <f t="shared" si="393"/>
        <v>1.5199999809265137</v>
      </c>
      <c r="I1753" s="306"/>
      <c r="J1753" s="306"/>
      <c r="K1753" s="541">
        <f t="shared" si="394"/>
        <v>246.40139191442461</v>
      </c>
      <c r="L1753" s="541"/>
      <c r="M1753" s="541"/>
      <c r="N1753" s="541"/>
      <c r="O1753" s="535">
        <f t="shared" si="395"/>
        <v>194.5</v>
      </c>
      <c r="P1753" s="535"/>
      <c r="Q1753" s="535"/>
      <c r="R1753" s="535">
        <f t="shared" si="396"/>
        <v>226.9</v>
      </c>
      <c r="S1753" s="535"/>
      <c r="T1753" s="638"/>
      <c r="U1753" s="639">
        <f t="shared" si="397"/>
        <v>12</v>
      </c>
      <c r="V1753" s="329"/>
      <c r="W1753" s="306">
        <f t="shared" si="398"/>
        <v>2.2699999809265137</v>
      </c>
      <c r="X1753" s="306"/>
      <c r="Y1753" s="306"/>
      <c r="Z1753" s="541">
        <f t="shared" si="399"/>
        <v>367.98102760834962</v>
      </c>
      <c r="AA1753" s="541"/>
      <c r="AB1753" s="541"/>
      <c r="AC1753" s="541"/>
      <c r="AD1753" s="535">
        <f t="shared" si="400"/>
        <v>194.5</v>
      </c>
      <c r="AE1753" s="535"/>
      <c r="AF1753" s="535"/>
      <c r="AG1753" s="535">
        <f t="shared" si="401"/>
        <v>226.9</v>
      </c>
      <c r="AH1753" s="535"/>
      <c r="AI1753" s="638"/>
    </row>
    <row r="1754" spans="1:36" s="54" customFormat="1" ht="15.75" customHeight="1" x14ac:dyDescent="0.15">
      <c r="A1754" s="124" t="str">
        <f t="shared" si="391"/>
        <v/>
      </c>
      <c r="B1754" s="53"/>
      <c r="F1754" s="328">
        <f t="shared" si="392"/>
        <v>12</v>
      </c>
      <c r="G1754" s="329"/>
      <c r="H1754" s="306">
        <f t="shared" si="393"/>
        <v>0.75</v>
      </c>
      <c r="I1754" s="306"/>
      <c r="J1754" s="306"/>
      <c r="K1754" s="541">
        <f t="shared" si="394"/>
        <v>0</v>
      </c>
      <c r="L1754" s="541"/>
      <c r="M1754" s="541"/>
      <c r="N1754" s="541"/>
      <c r="O1754" s="535">
        <f t="shared" si="395"/>
        <v>0</v>
      </c>
      <c r="P1754" s="535"/>
      <c r="Q1754" s="535"/>
      <c r="R1754" s="535">
        <f t="shared" si="396"/>
        <v>0</v>
      </c>
      <c r="S1754" s="535"/>
      <c r="T1754" s="638"/>
      <c r="U1754" s="639" t="str">
        <f t="shared" si="397"/>
        <v/>
      </c>
      <c r="V1754" s="329"/>
      <c r="W1754" s="306" t="str">
        <f t="shared" si="398"/>
        <v/>
      </c>
      <c r="X1754" s="306"/>
      <c r="Y1754" s="306"/>
      <c r="Z1754" s="541" t="str">
        <f t="shared" si="399"/>
        <v/>
      </c>
      <c r="AA1754" s="541"/>
      <c r="AB1754" s="541"/>
      <c r="AC1754" s="541"/>
      <c r="AD1754" s="535" t="str">
        <f t="shared" si="400"/>
        <v/>
      </c>
      <c r="AE1754" s="535"/>
      <c r="AF1754" s="535"/>
      <c r="AG1754" s="535" t="str">
        <f t="shared" si="401"/>
        <v/>
      </c>
      <c r="AH1754" s="535"/>
      <c r="AI1754" s="638"/>
    </row>
    <row r="1755" spans="1:36" s="54" customFormat="1" ht="15.75" customHeight="1" x14ac:dyDescent="0.15">
      <c r="A1755" s="124" t="str">
        <f t="shared" si="391"/>
        <v>×</v>
      </c>
      <c r="B1755" s="53"/>
      <c r="F1755" s="328" t="str">
        <f t="shared" si="392"/>
        <v/>
      </c>
      <c r="G1755" s="329"/>
      <c r="H1755" s="306" t="str">
        <f t="shared" si="393"/>
        <v/>
      </c>
      <c r="I1755" s="306"/>
      <c r="J1755" s="306"/>
      <c r="K1755" s="541" t="str">
        <f t="shared" si="394"/>
        <v/>
      </c>
      <c r="L1755" s="541"/>
      <c r="M1755" s="541"/>
      <c r="N1755" s="541"/>
      <c r="O1755" s="535" t="str">
        <f t="shared" si="395"/>
        <v/>
      </c>
      <c r="P1755" s="535"/>
      <c r="Q1755" s="535"/>
      <c r="R1755" s="535" t="str">
        <f t="shared" si="396"/>
        <v/>
      </c>
      <c r="S1755" s="535"/>
      <c r="T1755" s="638"/>
      <c r="U1755" s="639" t="str">
        <f t="shared" si="397"/>
        <v/>
      </c>
      <c r="V1755" s="329"/>
      <c r="W1755" s="306" t="str">
        <f t="shared" si="398"/>
        <v/>
      </c>
      <c r="X1755" s="306"/>
      <c r="Y1755" s="306"/>
      <c r="Z1755" s="541" t="str">
        <f t="shared" si="399"/>
        <v/>
      </c>
      <c r="AA1755" s="541"/>
      <c r="AB1755" s="541"/>
      <c r="AC1755" s="541"/>
      <c r="AD1755" s="535" t="str">
        <f t="shared" si="400"/>
        <v/>
      </c>
      <c r="AE1755" s="535"/>
      <c r="AF1755" s="535"/>
      <c r="AG1755" s="535" t="str">
        <f t="shared" si="401"/>
        <v/>
      </c>
      <c r="AH1755" s="535"/>
      <c r="AI1755" s="638"/>
    </row>
    <row r="1756" spans="1:36" s="54" customFormat="1" ht="15.75" customHeight="1" x14ac:dyDescent="0.15">
      <c r="A1756" s="124" t="str">
        <f t="shared" si="391"/>
        <v>×</v>
      </c>
      <c r="B1756" s="53"/>
      <c r="F1756" s="328" t="str">
        <f t="shared" si="392"/>
        <v/>
      </c>
      <c r="G1756" s="329"/>
      <c r="H1756" s="306" t="str">
        <f t="shared" si="393"/>
        <v/>
      </c>
      <c r="I1756" s="306"/>
      <c r="J1756" s="306"/>
      <c r="K1756" s="541" t="str">
        <f t="shared" si="394"/>
        <v/>
      </c>
      <c r="L1756" s="541"/>
      <c r="M1756" s="541"/>
      <c r="N1756" s="541"/>
      <c r="O1756" s="535" t="str">
        <f t="shared" si="395"/>
        <v/>
      </c>
      <c r="P1756" s="535"/>
      <c r="Q1756" s="535"/>
      <c r="R1756" s="535" t="str">
        <f t="shared" si="396"/>
        <v/>
      </c>
      <c r="S1756" s="535"/>
      <c r="T1756" s="638"/>
      <c r="U1756" s="639" t="str">
        <f t="shared" si="397"/>
        <v/>
      </c>
      <c r="V1756" s="329"/>
      <c r="W1756" s="306" t="str">
        <f t="shared" si="398"/>
        <v/>
      </c>
      <c r="X1756" s="306"/>
      <c r="Y1756" s="306"/>
      <c r="Z1756" s="541" t="str">
        <f t="shared" si="399"/>
        <v/>
      </c>
      <c r="AA1756" s="541"/>
      <c r="AB1756" s="541"/>
      <c r="AC1756" s="541"/>
      <c r="AD1756" s="535" t="str">
        <f t="shared" si="400"/>
        <v/>
      </c>
      <c r="AE1756" s="535"/>
      <c r="AF1756" s="535"/>
      <c r="AG1756" s="535" t="str">
        <f t="shared" si="401"/>
        <v/>
      </c>
      <c r="AH1756" s="535"/>
      <c r="AI1756" s="638"/>
    </row>
    <row r="1757" spans="1:36" s="54" customFormat="1" ht="15.75" customHeight="1" x14ac:dyDescent="0.15">
      <c r="A1757" s="124" t="str">
        <f t="shared" si="391"/>
        <v>×</v>
      </c>
      <c r="B1757" s="53"/>
      <c r="F1757" s="332" t="str">
        <f t="shared" si="392"/>
        <v/>
      </c>
      <c r="G1757" s="333"/>
      <c r="H1757" s="319" t="str">
        <f t="shared" si="393"/>
        <v/>
      </c>
      <c r="I1757" s="319"/>
      <c r="J1757" s="319"/>
      <c r="K1757" s="641" t="str">
        <f t="shared" si="394"/>
        <v/>
      </c>
      <c r="L1757" s="641"/>
      <c r="M1757" s="641"/>
      <c r="N1757" s="641"/>
      <c r="O1757" s="536" t="str">
        <f t="shared" si="395"/>
        <v/>
      </c>
      <c r="P1757" s="536"/>
      <c r="Q1757" s="536"/>
      <c r="R1757" s="536" t="str">
        <f t="shared" si="396"/>
        <v/>
      </c>
      <c r="S1757" s="536"/>
      <c r="T1757" s="642"/>
      <c r="U1757" s="589" t="str">
        <f t="shared" si="397"/>
        <v/>
      </c>
      <c r="V1757" s="333"/>
      <c r="W1757" s="319" t="str">
        <f t="shared" si="398"/>
        <v/>
      </c>
      <c r="X1757" s="319"/>
      <c r="Y1757" s="319"/>
      <c r="Z1757" s="641" t="str">
        <f t="shared" si="399"/>
        <v/>
      </c>
      <c r="AA1757" s="641"/>
      <c r="AB1757" s="641"/>
      <c r="AC1757" s="641"/>
      <c r="AD1757" s="536" t="str">
        <f t="shared" si="400"/>
        <v/>
      </c>
      <c r="AE1757" s="536"/>
      <c r="AF1757" s="536"/>
      <c r="AG1757" s="536" t="str">
        <f t="shared" si="401"/>
        <v/>
      </c>
      <c r="AH1757" s="536"/>
      <c r="AI1757" s="642"/>
    </row>
    <row r="1758" spans="1:36" s="85" customFormat="1" ht="15.75" customHeight="1" x14ac:dyDescent="0.15">
      <c r="A1758" s="124" t="str">
        <f>IF(液状化L2の有無="","","×")</f>
        <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x14ac:dyDescent="0.15">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x14ac:dyDescent="0.15">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x14ac:dyDescent="0.15">
      <c r="F1761" s="526" t="s">
        <v>417</v>
      </c>
      <c r="G1761" s="527"/>
      <c r="H1761" s="527"/>
      <c r="I1761" s="527"/>
      <c r="J1761" s="527"/>
      <c r="K1761" s="527"/>
      <c r="L1761" s="527"/>
      <c r="M1761" s="527"/>
      <c r="N1761" s="527"/>
      <c r="O1761" s="527"/>
      <c r="P1761" s="527"/>
      <c r="Q1761" s="527"/>
      <c r="R1761" s="527"/>
      <c r="S1761" s="527"/>
      <c r="T1761" s="528"/>
      <c r="U1761" s="529" t="s">
        <v>418</v>
      </c>
      <c r="V1761" s="302"/>
      <c r="W1761" s="302"/>
      <c r="X1761" s="302"/>
      <c r="Y1761" s="302"/>
      <c r="Z1761" s="302"/>
      <c r="AA1761" s="302"/>
      <c r="AB1761" s="302"/>
      <c r="AC1761" s="302"/>
      <c r="AD1761" s="302"/>
      <c r="AE1761" s="302"/>
      <c r="AF1761" s="302"/>
      <c r="AG1761" s="302"/>
      <c r="AH1761" s="302"/>
      <c r="AI1761" s="440"/>
    </row>
    <row r="1762" spans="1:35" s="54" customFormat="1" ht="15.75" customHeight="1" x14ac:dyDescent="0.15">
      <c r="F1762" s="530" t="s">
        <v>74</v>
      </c>
      <c r="G1762" s="531"/>
      <c r="H1762" s="534" t="s">
        <v>181</v>
      </c>
      <c r="I1762" s="535"/>
      <c r="J1762" s="535"/>
      <c r="K1762" s="531" t="s">
        <v>227</v>
      </c>
      <c r="L1762" s="531"/>
      <c r="M1762" s="531"/>
      <c r="N1762" s="531"/>
      <c r="O1762" s="531" t="s">
        <v>514</v>
      </c>
      <c r="P1762" s="531"/>
      <c r="Q1762" s="531"/>
      <c r="R1762" s="531" t="s">
        <v>515</v>
      </c>
      <c r="S1762" s="531"/>
      <c r="T1762" s="537"/>
      <c r="U1762" s="539" t="s">
        <v>74</v>
      </c>
      <c r="V1762" s="531"/>
      <c r="W1762" s="534" t="s">
        <v>181</v>
      </c>
      <c r="X1762" s="535"/>
      <c r="Y1762" s="535"/>
      <c r="Z1762" s="531" t="s">
        <v>227</v>
      </c>
      <c r="AA1762" s="531"/>
      <c r="AB1762" s="531"/>
      <c r="AC1762" s="531"/>
      <c r="AD1762" s="531" t="s">
        <v>514</v>
      </c>
      <c r="AE1762" s="531"/>
      <c r="AF1762" s="531"/>
      <c r="AG1762" s="531" t="s">
        <v>515</v>
      </c>
      <c r="AH1762" s="531"/>
      <c r="AI1762" s="537"/>
    </row>
    <row r="1763" spans="1:35" s="54" customFormat="1" ht="15.75" customHeight="1" x14ac:dyDescent="0.15">
      <c r="F1763" s="532"/>
      <c r="G1763" s="533"/>
      <c r="H1763" s="536"/>
      <c r="I1763" s="536"/>
      <c r="J1763" s="536"/>
      <c r="K1763" s="533"/>
      <c r="L1763" s="533"/>
      <c r="M1763" s="533"/>
      <c r="N1763" s="533"/>
      <c r="O1763" s="533"/>
      <c r="P1763" s="533"/>
      <c r="Q1763" s="533"/>
      <c r="R1763" s="533"/>
      <c r="S1763" s="533"/>
      <c r="T1763" s="538"/>
      <c r="U1763" s="540"/>
      <c r="V1763" s="533"/>
      <c r="W1763" s="536"/>
      <c r="X1763" s="536"/>
      <c r="Y1763" s="536"/>
      <c r="Z1763" s="533"/>
      <c r="AA1763" s="533"/>
      <c r="AB1763" s="533"/>
      <c r="AC1763" s="533"/>
      <c r="AD1763" s="533"/>
      <c r="AE1763" s="533"/>
      <c r="AF1763" s="533"/>
      <c r="AG1763" s="533"/>
      <c r="AH1763" s="533"/>
      <c r="AI1763" s="538"/>
    </row>
    <row r="1764" spans="1:35" s="54" customFormat="1" ht="15.75" customHeight="1" x14ac:dyDescent="0.15">
      <c r="A1764" s="112" t="str">
        <f t="shared" ref="A1764:A1779" si="402">IF(LEN(F1764)+LEN(U1764)=0,"×","")</f>
        <v/>
      </c>
      <c r="B1764" s="53"/>
      <c r="F1764" s="363">
        <f t="shared" ref="F1764:F1779" si="403">IF(F1071="","",F1071)</f>
        <v>2</v>
      </c>
      <c r="G1764" s="302"/>
      <c r="H1764" s="301">
        <f t="shared" ref="H1764:H1779" si="404">IF(H1071="","",H1071)</f>
        <v>0.33000001311302185</v>
      </c>
      <c r="I1764" s="301"/>
      <c r="J1764" s="301"/>
      <c r="K1764" s="643">
        <f t="shared" ref="K1764:K1779" si="405">IF(Q1071="","",Q1071)</f>
        <v>0</v>
      </c>
      <c r="L1764" s="643"/>
      <c r="M1764" s="643"/>
      <c r="N1764" s="643"/>
      <c r="O1764" s="644">
        <f t="shared" ref="O1764:O1779" si="406">IF(K1764="","",ROUND(K1764/H1764*$AH$1689,1))</f>
        <v>0</v>
      </c>
      <c r="P1764" s="644"/>
      <c r="Q1764" s="644"/>
      <c r="R1764" s="644">
        <f t="shared" ref="R1764:R1779" si="407">IF(K1764="","",ROUND(K1764/H1764*$AH$1690,1))</f>
        <v>0</v>
      </c>
      <c r="S1764" s="644"/>
      <c r="T1764" s="645"/>
      <c r="U1764" s="529">
        <f t="shared" ref="U1764:U1779" si="408">IF(U1071="","",U1071)</f>
        <v>2</v>
      </c>
      <c r="V1764" s="302"/>
      <c r="W1764" s="301">
        <f t="shared" ref="W1764:W1779" si="409">IF(W1071="","",W1071)</f>
        <v>0.33000001311302185</v>
      </c>
      <c r="X1764" s="301"/>
      <c r="Y1764" s="301"/>
      <c r="Z1764" s="643">
        <f t="shared" ref="Z1764:Z1779" si="410">IF(AF1071="","",AF1071)</f>
        <v>0</v>
      </c>
      <c r="AA1764" s="643"/>
      <c r="AB1764" s="643"/>
      <c r="AC1764" s="643"/>
      <c r="AD1764" s="644">
        <f t="shared" ref="AD1764:AD1779" si="411">IF(Z1764="","",ROUND(Z1764/W1764*$AH$1689,1))</f>
        <v>0</v>
      </c>
      <c r="AE1764" s="644"/>
      <c r="AF1764" s="644"/>
      <c r="AG1764" s="644">
        <f t="shared" ref="AG1764:AG1779" si="412">IF(Z1764="","",ROUND(Z1764/W1764*$AH$1690,1))</f>
        <v>0</v>
      </c>
      <c r="AH1764" s="644"/>
      <c r="AI1764" s="645"/>
    </row>
    <row r="1765" spans="1:35" s="54" customFormat="1" ht="15.75" customHeight="1" x14ac:dyDescent="0.15">
      <c r="A1765" s="112" t="str">
        <f t="shared" si="402"/>
        <v/>
      </c>
      <c r="B1765" s="53"/>
      <c r="F1765" s="328">
        <f t="shared" si="403"/>
        <v>3</v>
      </c>
      <c r="G1765" s="329"/>
      <c r="H1765" s="306">
        <f t="shared" si="404"/>
        <v>1.5</v>
      </c>
      <c r="I1765" s="306"/>
      <c r="J1765" s="306"/>
      <c r="K1765" s="541">
        <f t="shared" si="405"/>
        <v>0</v>
      </c>
      <c r="L1765" s="541"/>
      <c r="M1765" s="541"/>
      <c r="N1765" s="541"/>
      <c r="O1765" s="535">
        <f t="shared" si="406"/>
        <v>0</v>
      </c>
      <c r="P1765" s="535"/>
      <c r="Q1765" s="535"/>
      <c r="R1765" s="535">
        <f t="shared" si="407"/>
        <v>0</v>
      </c>
      <c r="S1765" s="535"/>
      <c r="T1765" s="638"/>
      <c r="U1765" s="639">
        <f t="shared" si="408"/>
        <v>3</v>
      </c>
      <c r="V1765" s="329"/>
      <c r="W1765" s="306">
        <f t="shared" si="409"/>
        <v>1.5</v>
      </c>
      <c r="X1765" s="306"/>
      <c r="Y1765" s="306"/>
      <c r="Z1765" s="541">
        <f t="shared" si="410"/>
        <v>0</v>
      </c>
      <c r="AA1765" s="541"/>
      <c r="AB1765" s="541"/>
      <c r="AC1765" s="541"/>
      <c r="AD1765" s="535">
        <f t="shared" si="411"/>
        <v>0</v>
      </c>
      <c r="AE1765" s="535"/>
      <c r="AF1765" s="535"/>
      <c r="AG1765" s="535">
        <f t="shared" si="412"/>
        <v>0</v>
      </c>
      <c r="AH1765" s="535"/>
      <c r="AI1765" s="638"/>
    </row>
    <row r="1766" spans="1:35" s="54" customFormat="1" ht="15.75" customHeight="1" x14ac:dyDescent="0.15">
      <c r="A1766" s="112" t="str">
        <f t="shared" si="402"/>
        <v/>
      </c>
      <c r="B1766" s="53"/>
      <c r="F1766" s="328">
        <f t="shared" si="403"/>
        <v>4</v>
      </c>
      <c r="G1766" s="329"/>
      <c r="H1766" s="306">
        <f t="shared" si="404"/>
        <v>5.940000057220459</v>
      </c>
      <c r="I1766" s="306"/>
      <c r="J1766" s="306"/>
      <c r="K1766" s="541">
        <f t="shared" si="405"/>
        <v>0</v>
      </c>
      <c r="L1766" s="541"/>
      <c r="M1766" s="541"/>
      <c r="N1766" s="541"/>
      <c r="O1766" s="535">
        <f t="shared" si="406"/>
        <v>0</v>
      </c>
      <c r="P1766" s="535"/>
      <c r="Q1766" s="535"/>
      <c r="R1766" s="535">
        <f t="shared" si="407"/>
        <v>0</v>
      </c>
      <c r="S1766" s="535"/>
      <c r="T1766" s="638"/>
      <c r="U1766" s="639">
        <f t="shared" si="408"/>
        <v>4</v>
      </c>
      <c r="V1766" s="329"/>
      <c r="W1766" s="306">
        <f t="shared" si="409"/>
        <v>5.940000057220459</v>
      </c>
      <c r="X1766" s="306"/>
      <c r="Y1766" s="306"/>
      <c r="Z1766" s="541">
        <f t="shared" si="410"/>
        <v>0</v>
      </c>
      <c r="AA1766" s="541"/>
      <c r="AB1766" s="541"/>
      <c r="AC1766" s="541"/>
      <c r="AD1766" s="535">
        <f t="shared" si="411"/>
        <v>0</v>
      </c>
      <c r="AE1766" s="535"/>
      <c r="AF1766" s="535"/>
      <c r="AG1766" s="535">
        <f t="shared" si="412"/>
        <v>0</v>
      </c>
      <c r="AH1766" s="535"/>
      <c r="AI1766" s="638"/>
    </row>
    <row r="1767" spans="1:35" s="54" customFormat="1" ht="15.75" customHeight="1" x14ac:dyDescent="0.15">
      <c r="A1767" s="112" t="str">
        <f t="shared" si="402"/>
        <v/>
      </c>
      <c r="B1767" s="53"/>
      <c r="F1767" s="328">
        <f t="shared" si="403"/>
        <v>4</v>
      </c>
      <c r="G1767" s="329"/>
      <c r="H1767" s="306">
        <f t="shared" si="404"/>
        <v>0.6100001335144043</v>
      </c>
      <c r="I1767" s="306"/>
      <c r="J1767" s="306"/>
      <c r="K1767" s="541">
        <f t="shared" si="405"/>
        <v>34.494694886477618</v>
      </c>
      <c r="L1767" s="541"/>
      <c r="M1767" s="541"/>
      <c r="N1767" s="541"/>
      <c r="O1767" s="535">
        <f t="shared" si="406"/>
        <v>67.900000000000006</v>
      </c>
      <c r="P1767" s="535"/>
      <c r="Q1767" s="535"/>
      <c r="R1767" s="535">
        <f t="shared" si="407"/>
        <v>79.2</v>
      </c>
      <c r="S1767" s="535"/>
      <c r="T1767" s="638"/>
      <c r="U1767" s="639">
        <f t="shared" si="408"/>
        <v>4</v>
      </c>
      <c r="V1767" s="329"/>
      <c r="W1767" s="306">
        <f t="shared" si="409"/>
        <v>0.6100001335144043</v>
      </c>
      <c r="X1767" s="306"/>
      <c r="Y1767" s="306"/>
      <c r="Z1767" s="541">
        <f t="shared" si="410"/>
        <v>34.494694886477618</v>
      </c>
      <c r="AA1767" s="541"/>
      <c r="AB1767" s="541"/>
      <c r="AC1767" s="541"/>
      <c r="AD1767" s="535">
        <f t="shared" si="411"/>
        <v>67.900000000000006</v>
      </c>
      <c r="AE1767" s="535"/>
      <c r="AF1767" s="535"/>
      <c r="AG1767" s="535">
        <f t="shared" si="412"/>
        <v>79.2</v>
      </c>
      <c r="AH1767" s="535"/>
      <c r="AI1767" s="638"/>
    </row>
    <row r="1768" spans="1:35" s="54" customFormat="1" ht="15.75" customHeight="1" x14ac:dyDescent="0.15">
      <c r="A1768" s="112" t="str">
        <f t="shared" si="402"/>
        <v/>
      </c>
      <c r="B1768" s="53"/>
      <c r="F1768" s="328">
        <f t="shared" si="403"/>
        <v>5</v>
      </c>
      <c r="G1768" s="329"/>
      <c r="H1768" s="306">
        <f t="shared" si="404"/>
        <v>3.4500000476837158</v>
      </c>
      <c r="I1768" s="306"/>
      <c r="J1768" s="306"/>
      <c r="K1768" s="541">
        <f t="shared" si="405"/>
        <v>344.6641347890656</v>
      </c>
      <c r="L1768" s="541"/>
      <c r="M1768" s="541"/>
      <c r="N1768" s="541"/>
      <c r="O1768" s="535">
        <f t="shared" si="406"/>
        <v>119.9</v>
      </c>
      <c r="P1768" s="535"/>
      <c r="Q1768" s="535"/>
      <c r="R1768" s="535">
        <f t="shared" si="407"/>
        <v>139.9</v>
      </c>
      <c r="S1768" s="535"/>
      <c r="T1768" s="638"/>
      <c r="U1768" s="639">
        <f t="shared" si="408"/>
        <v>5</v>
      </c>
      <c r="V1768" s="329"/>
      <c r="W1768" s="306">
        <f t="shared" si="409"/>
        <v>3.4500000476837158</v>
      </c>
      <c r="X1768" s="306"/>
      <c r="Y1768" s="306"/>
      <c r="Z1768" s="541">
        <f t="shared" si="410"/>
        <v>344.6641347890656</v>
      </c>
      <c r="AA1768" s="541"/>
      <c r="AB1768" s="541"/>
      <c r="AC1768" s="541"/>
      <c r="AD1768" s="535">
        <f t="shared" si="411"/>
        <v>119.9</v>
      </c>
      <c r="AE1768" s="535"/>
      <c r="AF1768" s="535"/>
      <c r="AG1768" s="535">
        <f t="shared" si="412"/>
        <v>139.9</v>
      </c>
      <c r="AH1768" s="535"/>
      <c r="AI1768" s="638"/>
    </row>
    <row r="1769" spans="1:35" s="54" customFormat="1" ht="15.75" customHeight="1" x14ac:dyDescent="0.15">
      <c r="A1769" s="112" t="str">
        <f t="shared" si="402"/>
        <v/>
      </c>
      <c r="B1769" s="53"/>
      <c r="F1769" s="328">
        <f t="shared" si="403"/>
        <v>6</v>
      </c>
      <c r="G1769" s="329"/>
      <c r="H1769" s="306">
        <f t="shared" si="404"/>
        <v>2.3499999046325684</v>
      </c>
      <c r="I1769" s="306"/>
      <c r="J1769" s="306"/>
      <c r="K1769" s="541">
        <f t="shared" si="405"/>
        <v>382.05692108009777</v>
      </c>
      <c r="L1769" s="541"/>
      <c r="M1769" s="541"/>
      <c r="N1769" s="541"/>
      <c r="O1769" s="535">
        <f t="shared" si="406"/>
        <v>195.1</v>
      </c>
      <c r="P1769" s="535"/>
      <c r="Q1769" s="535"/>
      <c r="R1769" s="535">
        <f t="shared" si="407"/>
        <v>227.6</v>
      </c>
      <c r="S1769" s="535"/>
      <c r="T1769" s="638"/>
      <c r="U1769" s="639">
        <f t="shared" si="408"/>
        <v>6</v>
      </c>
      <c r="V1769" s="329"/>
      <c r="W1769" s="306">
        <f t="shared" si="409"/>
        <v>2.3499999046325684</v>
      </c>
      <c r="X1769" s="306"/>
      <c r="Y1769" s="306"/>
      <c r="Z1769" s="541">
        <f t="shared" si="410"/>
        <v>382.05692108009777</v>
      </c>
      <c r="AA1769" s="541"/>
      <c r="AB1769" s="541"/>
      <c r="AC1769" s="541"/>
      <c r="AD1769" s="535">
        <f t="shared" si="411"/>
        <v>195.1</v>
      </c>
      <c r="AE1769" s="535"/>
      <c r="AF1769" s="535"/>
      <c r="AG1769" s="535">
        <f t="shared" si="412"/>
        <v>227.6</v>
      </c>
      <c r="AH1769" s="535"/>
      <c r="AI1769" s="638"/>
    </row>
    <row r="1770" spans="1:35" s="54" customFormat="1" ht="15.75" customHeight="1" x14ac:dyDescent="0.15">
      <c r="A1770" s="112" t="str">
        <f t="shared" si="402"/>
        <v/>
      </c>
      <c r="B1770" s="53"/>
      <c r="F1770" s="328">
        <f t="shared" si="403"/>
        <v>7</v>
      </c>
      <c r="G1770" s="329"/>
      <c r="H1770" s="306">
        <f t="shared" si="404"/>
        <v>8.6000003814697266</v>
      </c>
      <c r="I1770" s="306"/>
      <c r="J1770" s="306"/>
      <c r="K1770" s="541">
        <f t="shared" si="405"/>
        <v>3525.8095915179597</v>
      </c>
      <c r="L1770" s="541"/>
      <c r="M1770" s="541"/>
      <c r="N1770" s="541"/>
      <c r="O1770" s="535">
        <f t="shared" si="406"/>
        <v>492</v>
      </c>
      <c r="P1770" s="535"/>
      <c r="Q1770" s="535"/>
      <c r="R1770" s="535">
        <f t="shared" si="407"/>
        <v>574</v>
      </c>
      <c r="S1770" s="535"/>
      <c r="T1770" s="638"/>
      <c r="U1770" s="639">
        <f t="shared" si="408"/>
        <v>7</v>
      </c>
      <c r="V1770" s="329"/>
      <c r="W1770" s="306">
        <f t="shared" si="409"/>
        <v>8.6000003814697266</v>
      </c>
      <c r="X1770" s="306"/>
      <c r="Y1770" s="306"/>
      <c r="Z1770" s="541">
        <f t="shared" si="410"/>
        <v>3525.8095915179597</v>
      </c>
      <c r="AA1770" s="541"/>
      <c r="AB1770" s="541"/>
      <c r="AC1770" s="541"/>
      <c r="AD1770" s="535">
        <f t="shared" si="411"/>
        <v>492</v>
      </c>
      <c r="AE1770" s="535"/>
      <c r="AF1770" s="535"/>
      <c r="AG1770" s="535">
        <f t="shared" si="412"/>
        <v>574</v>
      </c>
      <c r="AH1770" s="535"/>
      <c r="AI1770" s="638"/>
    </row>
    <row r="1771" spans="1:35" s="54" customFormat="1" ht="15.75" customHeight="1" x14ac:dyDescent="0.15">
      <c r="A1771" s="112" t="str">
        <f t="shared" si="402"/>
        <v/>
      </c>
      <c r="B1771" s="53"/>
      <c r="F1771" s="328">
        <f t="shared" si="403"/>
        <v>8</v>
      </c>
      <c r="G1771" s="329"/>
      <c r="H1771" s="306">
        <f t="shared" si="404"/>
        <v>2.2000000476837158</v>
      </c>
      <c r="I1771" s="306"/>
      <c r="J1771" s="306"/>
      <c r="K1771" s="541">
        <f t="shared" si="405"/>
        <v>351.44997777456308</v>
      </c>
      <c r="L1771" s="541"/>
      <c r="M1771" s="541"/>
      <c r="N1771" s="541"/>
      <c r="O1771" s="535">
        <f t="shared" si="406"/>
        <v>191.7</v>
      </c>
      <c r="P1771" s="535"/>
      <c r="Q1771" s="535"/>
      <c r="R1771" s="535">
        <f t="shared" si="407"/>
        <v>223.6</v>
      </c>
      <c r="S1771" s="535"/>
      <c r="T1771" s="638"/>
      <c r="U1771" s="639">
        <f t="shared" si="408"/>
        <v>8</v>
      </c>
      <c r="V1771" s="329"/>
      <c r="W1771" s="306">
        <f t="shared" si="409"/>
        <v>2.2000000476837158</v>
      </c>
      <c r="X1771" s="306"/>
      <c r="Y1771" s="306"/>
      <c r="Z1771" s="541">
        <f t="shared" si="410"/>
        <v>351.44997777456308</v>
      </c>
      <c r="AA1771" s="541"/>
      <c r="AB1771" s="541"/>
      <c r="AC1771" s="541"/>
      <c r="AD1771" s="535">
        <f t="shared" si="411"/>
        <v>191.7</v>
      </c>
      <c r="AE1771" s="535"/>
      <c r="AF1771" s="535"/>
      <c r="AG1771" s="535">
        <f t="shared" si="412"/>
        <v>223.6</v>
      </c>
      <c r="AH1771" s="535"/>
      <c r="AI1771" s="638"/>
    </row>
    <row r="1772" spans="1:35" s="54" customFormat="1" ht="15.75" customHeight="1" x14ac:dyDescent="0.15">
      <c r="A1772" s="112" t="str">
        <f t="shared" si="402"/>
        <v/>
      </c>
      <c r="B1772" s="53"/>
      <c r="F1772" s="328">
        <f t="shared" si="403"/>
        <v>9</v>
      </c>
      <c r="G1772" s="329"/>
      <c r="H1772" s="306">
        <f t="shared" si="404"/>
        <v>1.5</v>
      </c>
      <c r="I1772" s="306"/>
      <c r="J1772" s="306"/>
      <c r="K1772" s="541">
        <f t="shared" si="405"/>
        <v>445.32075864635317</v>
      </c>
      <c r="L1772" s="541"/>
      <c r="M1772" s="541"/>
      <c r="N1772" s="541"/>
      <c r="O1772" s="535">
        <f t="shared" si="406"/>
        <v>356.3</v>
      </c>
      <c r="P1772" s="535"/>
      <c r="Q1772" s="535"/>
      <c r="R1772" s="535">
        <f t="shared" si="407"/>
        <v>415.6</v>
      </c>
      <c r="S1772" s="535"/>
      <c r="T1772" s="638"/>
      <c r="U1772" s="639">
        <f t="shared" si="408"/>
        <v>9</v>
      </c>
      <c r="V1772" s="329"/>
      <c r="W1772" s="306">
        <f t="shared" si="409"/>
        <v>1.5</v>
      </c>
      <c r="X1772" s="306"/>
      <c r="Y1772" s="306"/>
      <c r="Z1772" s="541">
        <f t="shared" si="410"/>
        <v>445.32075864635317</v>
      </c>
      <c r="AA1772" s="541"/>
      <c r="AB1772" s="541"/>
      <c r="AC1772" s="541"/>
      <c r="AD1772" s="535">
        <f t="shared" si="411"/>
        <v>356.3</v>
      </c>
      <c r="AE1772" s="535"/>
      <c r="AF1772" s="535"/>
      <c r="AG1772" s="535">
        <f t="shared" si="412"/>
        <v>415.6</v>
      </c>
      <c r="AH1772" s="535"/>
      <c r="AI1772" s="638"/>
    </row>
    <row r="1773" spans="1:35" s="54" customFormat="1" ht="15.75" customHeight="1" x14ac:dyDescent="0.15">
      <c r="A1773" s="112" t="str">
        <f t="shared" si="402"/>
        <v/>
      </c>
      <c r="B1773" s="53"/>
      <c r="F1773" s="328">
        <f t="shared" si="403"/>
        <v>10</v>
      </c>
      <c r="G1773" s="329"/>
      <c r="H1773" s="306">
        <f t="shared" si="404"/>
        <v>3.8499999046325684</v>
      </c>
      <c r="I1773" s="306"/>
      <c r="J1773" s="306"/>
      <c r="K1773" s="541">
        <f t="shared" si="405"/>
        <v>624.10878110249814</v>
      </c>
      <c r="L1773" s="541"/>
      <c r="M1773" s="541"/>
      <c r="N1773" s="541"/>
      <c r="O1773" s="535">
        <f t="shared" si="406"/>
        <v>194.5</v>
      </c>
      <c r="P1773" s="535"/>
      <c r="Q1773" s="535"/>
      <c r="R1773" s="535">
        <f t="shared" si="407"/>
        <v>226.9</v>
      </c>
      <c r="S1773" s="535"/>
      <c r="T1773" s="638"/>
      <c r="U1773" s="639">
        <f t="shared" si="408"/>
        <v>10</v>
      </c>
      <c r="V1773" s="329"/>
      <c r="W1773" s="306">
        <f t="shared" si="409"/>
        <v>3.8499999046325684</v>
      </c>
      <c r="X1773" s="306"/>
      <c r="Y1773" s="306"/>
      <c r="Z1773" s="541">
        <f t="shared" si="410"/>
        <v>624.10878110249814</v>
      </c>
      <c r="AA1773" s="541"/>
      <c r="AB1773" s="541"/>
      <c r="AC1773" s="541"/>
      <c r="AD1773" s="535">
        <f t="shared" si="411"/>
        <v>194.5</v>
      </c>
      <c r="AE1773" s="535"/>
      <c r="AF1773" s="535"/>
      <c r="AG1773" s="535">
        <f t="shared" si="412"/>
        <v>226.9</v>
      </c>
      <c r="AH1773" s="535"/>
      <c r="AI1773" s="638"/>
    </row>
    <row r="1774" spans="1:35" s="54" customFormat="1" ht="15.75" customHeight="1" x14ac:dyDescent="0.15">
      <c r="A1774" s="112" t="str">
        <f t="shared" si="402"/>
        <v/>
      </c>
      <c r="B1774" s="53"/>
      <c r="F1774" s="328">
        <f t="shared" si="403"/>
        <v>11</v>
      </c>
      <c r="G1774" s="329"/>
      <c r="H1774" s="306">
        <f t="shared" si="404"/>
        <v>2.4000000953674316</v>
      </c>
      <c r="I1774" s="306"/>
      <c r="J1774" s="306"/>
      <c r="K1774" s="541">
        <f t="shared" si="405"/>
        <v>950.01765619586195</v>
      </c>
      <c r="L1774" s="541"/>
      <c r="M1774" s="541"/>
      <c r="N1774" s="541"/>
      <c r="O1774" s="535">
        <f t="shared" si="406"/>
        <v>475</v>
      </c>
      <c r="P1774" s="535"/>
      <c r="Q1774" s="535"/>
      <c r="R1774" s="535">
        <f t="shared" si="407"/>
        <v>554.20000000000005</v>
      </c>
      <c r="S1774" s="535"/>
      <c r="T1774" s="638"/>
      <c r="U1774" s="639">
        <f t="shared" si="408"/>
        <v>11</v>
      </c>
      <c r="V1774" s="329"/>
      <c r="W1774" s="306">
        <f t="shared" si="409"/>
        <v>2.4000000953674316</v>
      </c>
      <c r="X1774" s="306"/>
      <c r="Y1774" s="306"/>
      <c r="Z1774" s="541">
        <f t="shared" si="410"/>
        <v>950.01765619586195</v>
      </c>
      <c r="AA1774" s="541"/>
      <c r="AB1774" s="541"/>
      <c r="AC1774" s="541"/>
      <c r="AD1774" s="535">
        <f t="shared" si="411"/>
        <v>475</v>
      </c>
      <c r="AE1774" s="535"/>
      <c r="AF1774" s="535"/>
      <c r="AG1774" s="535">
        <f t="shared" si="412"/>
        <v>554.20000000000005</v>
      </c>
      <c r="AH1774" s="535"/>
      <c r="AI1774" s="638"/>
    </row>
    <row r="1775" spans="1:35" s="54" customFormat="1" ht="15.75" customHeight="1" x14ac:dyDescent="0.15">
      <c r="A1775" s="112" t="str">
        <f t="shared" si="402"/>
        <v/>
      </c>
      <c r="B1775" s="53"/>
      <c r="F1775" s="328">
        <f t="shared" si="403"/>
        <v>12</v>
      </c>
      <c r="G1775" s="329"/>
      <c r="H1775" s="306">
        <f t="shared" si="404"/>
        <v>1.5199999809265137</v>
      </c>
      <c r="I1775" s="306"/>
      <c r="J1775" s="306"/>
      <c r="K1775" s="541">
        <f t="shared" si="405"/>
        <v>246.40139191442461</v>
      </c>
      <c r="L1775" s="541"/>
      <c r="M1775" s="541"/>
      <c r="N1775" s="541"/>
      <c r="O1775" s="535">
        <f t="shared" si="406"/>
        <v>194.5</v>
      </c>
      <c r="P1775" s="535"/>
      <c r="Q1775" s="535"/>
      <c r="R1775" s="535">
        <f t="shared" si="407"/>
        <v>226.9</v>
      </c>
      <c r="S1775" s="535"/>
      <c r="T1775" s="638"/>
      <c r="U1775" s="639">
        <f t="shared" si="408"/>
        <v>12</v>
      </c>
      <c r="V1775" s="329"/>
      <c r="W1775" s="306">
        <f t="shared" si="409"/>
        <v>2.2699999809265137</v>
      </c>
      <c r="X1775" s="306"/>
      <c r="Y1775" s="306"/>
      <c r="Z1775" s="541">
        <f t="shared" si="410"/>
        <v>367.98102760834962</v>
      </c>
      <c r="AA1775" s="541"/>
      <c r="AB1775" s="541"/>
      <c r="AC1775" s="541"/>
      <c r="AD1775" s="535">
        <f t="shared" si="411"/>
        <v>194.5</v>
      </c>
      <c r="AE1775" s="535"/>
      <c r="AF1775" s="535"/>
      <c r="AG1775" s="535">
        <f t="shared" si="412"/>
        <v>226.9</v>
      </c>
      <c r="AH1775" s="535"/>
      <c r="AI1775" s="638"/>
    </row>
    <row r="1776" spans="1:35" s="54" customFormat="1" ht="15.75" customHeight="1" x14ac:dyDescent="0.15">
      <c r="A1776" s="112" t="str">
        <f t="shared" si="402"/>
        <v/>
      </c>
      <c r="B1776" s="53"/>
      <c r="F1776" s="328">
        <f t="shared" si="403"/>
        <v>12</v>
      </c>
      <c r="G1776" s="329"/>
      <c r="H1776" s="306">
        <f t="shared" si="404"/>
        <v>0.75</v>
      </c>
      <c r="I1776" s="306"/>
      <c r="J1776" s="306"/>
      <c r="K1776" s="541">
        <f t="shared" si="405"/>
        <v>0</v>
      </c>
      <c r="L1776" s="541"/>
      <c r="M1776" s="541"/>
      <c r="N1776" s="541"/>
      <c r="O1776" s="535">
        <f t="shared" si="406"/>
        <v>0</v>
      </c>
      <c r="P1776" s="535"/>
      <c r="Q1776" s="535"/>
      <c r="R1776" s="535">
        <f t="shared" si="407"/>
        <v>0</v>
      </c>
      <c r="S1776" s="535"/>
      <c r="T1776" s="638"/>
      <c r="U1776" s="639" t="str">
        <f t="shared" si="408"/>
        <v/>
      </c>
      <c r="V1776" s="329"/>
      <c r="W1776" s="306" t="str">
        <f t="shared" si="409"/>
        <v/>
      </c>
      <c r="X1776" s="306"/>
      <c r="Y1776" s="306"/>
      <c r="Z1776" s="541" t="str">
        <f t="shared" si="410"/>
        <v/>
      </c>
      <c r="AA1776" s="541"/>
      <c r="AB1776" s="541"/>
      <c r="AC1776" s="541"/>
      <c r="AD1776" s="535" t="str">
        <f t="shared" si="411"/>
        <v/>
      </c>
      <c r="AE1776" s="535"/>
      <c r="AF1776" s="535"/>
      <c r="AG1776" s="535" t="str">
        <f t="shared" si="412"/>
        <v/>
      </c>
      <c r="AH1776" s="535"/>
      <c r="AI1776" s="638"/>
    </row>
    <row r="1777" spans="1:36" s="54" customFormat="1" ht="15.75" customHeight="1" x14ac:dyDescent="0.15">
      <c r="A1777" s="112" t="str">
        <f t="shared" si="402"/>
        <v>×</v>
      </c>
      <c r="B1777" s="53"/>
      <c r="F1777" s="328" t="str">
        <f t="shared" si="403"/>
        <v/>
      </c>
      <c r="G1777" s="329"/>
      <c r="H1777" s="306" t="str">
        <f t="shared" si="404"/>
        <v/>
      </c>
      <c r="I1777" s="306"/>
      <c r="J1777" s="306"/>
      <c r="K1777" s="541" t="str">
        <f t="shared" si="405"/>
        <v/>
      </c>
      <c r="L1777" s="541"/>
      <c r="M1777" s="541"/>
      <c r="N1777" s="541"/>
      <c r="O1777" s="535" t="str">
        <f t="shared" si="406"/>
        <v/>
      </c>
      <c r="P1777" s="535"/>
      <c r="Q1777" s="535"/>
      <c r="R1777" s="535" t="str">
        <f t="shared" si="407"/>
        <v/>
      </c>
      <c r="S1777" s="535"/>
      <c r="T1777" s="638"/>
      <c r="U1777" s="639" t="str">
        <f t="shared" si="408"/>
        <v/>
      </c>
      <c r="V1777" s="329"/>
      <c r="W1777" s="306" t="str">
        <f t="shared" si="409"/>
        <v/>
      </c>
      <c r="X1777" s="306"/>
      <c r="Y1777" s="306"/>
      <c r="Z1777" s="541" t="str">
        <f t="shared" si="410"/>
        <v/>
      </c>
      <c r="AA1777" s="541"/>
      <c r="AB1777" s="541"/>
      <c r="AC1777" s="541"/>
      <c r="AD1777" s="535" t="str">
        <f t="shared" si="411"/>
        <v/>
      </c>
      <c r="AE1777" s="535"/>
      <c r="AF1777" s="535"/>
      <c r="AG1777" s="535" t="str">
        <f t="shared" si="412"/>
        <v/>
      </c>
      <c r="AH1777" s="535"/>
      <c r="AI1777" s="638"/>
    </row>
    <row r="1778" spans="1:36" s="54" customFormat="1" ht="15.75" customHeight="1" x14ac:dyDescent="0.15">
      <c r="A1778" s="112" t="str">
        <f t="shared" si="402"/>
        <v>×</v>
      </c>
      <c r="B1778" s="53"/>
      <c r="F1778" s="328" t="str">
        <f t="shared" si="403"/>
        <v/>
      </c>
      <c r="G1778" s="329"/>
      <c r="H1778" s="306" t="str">
        <f t="shared" si="404"/>
        <v/>
      </c>
      <c r="I1778" s="306"/>
      <c r="J1778" s="306"/>
      <c r="K1778" s="541" t="str">
        <f t="shared" si="405"/>
        <v/>
      </c>
      <c r="L1778" s="541"/>
      <c r="M1778" s="541"/>
      <c r="N1778" s="541"/>
      <c r="O1778" s="535" t="str">
        <f t="shared" si="406"/>
        <v/>
      </c>
      <c r="P1778" s="535"/>
      <c r="Q1778" s="535"/>
      <c r="R1778" s="535" t="str">
        <f t="shared" si="407"/>
        <v/>
      </c>
      <c r="S1778" s="535"/>
      <c r="T1778" s="638"/>
      <c r="U1778" s="639" t="str">
        <f t="shared" si="408"/>
        <v/>
      </c>
      <c r="V1778" s="329"/>
      <c r="W1778" s="306" t="str">
        <f t="shared" si="409"/>
        <v/>
      </c>
      <c r="X1778" s="306"/>
      <c r="Y1778" s="306"/>
      <c r="Z1778" s="541" t="str">
        <f t="shared" si="410"/>
        <v/>
      </c>
      <c r="AA1778" s="541"/>
      <c r="AB1778" s="541"/>
      <c r="AC1778" s="541"/>
      <c r="AD1778" s="535" t="str">
        <f t="shared" si="411"/>
        <v/>
      </c>
      <c r="AE1778" s="535"/>
      <c r="AF1778" s="535"/>
      <c r="AG1778" s="535" t="str">
        <f t="shared" si="412"/>
        <v/>
      </c>
      <c r="AH1778" s="535"/>
      <c r="AI1778" s="638"/>
    </row>
    <row r="1779" spans="1:36" s="54" customFormat="1" ht="15.75" customHeight="1" x14ac:dyDescent="0.15">
      <c r="A1779" s="112" t="str">
        <f t="shared" si="402"/>
        <v>×</v>
      </c>
      <c r="B1779" s="53"/>
      <c r="F1779" s="332" t="str">
        <f t="shared" si="403"/>
        <v/>
      </c>
      <c r="G1779" s="333"/>
      <c r="H1779" s="319" t="str">
        <f t="shared" si="404"/>
        <v/>
      </c>
      <c r="I1779" s="319"/>
      <c r="J1779" s="319"/>
      <c r="K1779" s="641" t="str">
        <f t="shared" si="405"/>
        <v/>
      </c>
      <c r="L1779" s="641"/>
      <c r="M1779" s="641"/>
      <c r="N1779" s="641"/>
      <c r="O1779" s="536" t="str">
        <f t="shared" si="406"/>
        <v/>
      </c>
      <c r="P1779" s="536"/>
      <c r="Q1779" s="536"/>
      <c r="R1779" s="536" t="str">
        <f t="shared" si="407"/>
        <v/>
      </c>
      <c r="S1779" s="536"/>
      <c r="T1779" s="642"/>
      <c r="U1779" s="589" t="str">
        <f t="shared" si="408"/>
        <v/>
      </c>
      <c r="V1779" s="333"/>
      <c r="W1779" s="319" t="str">
        <f t="shared" si="409"/>
        <v/>
      </c>
      <c r="X1779" s="319"/>
      <c r="Y1779" s="319"/>
      <c r="Z1779" s="641" t="str">
        <f t="shared" si="410"/>
        <v/>
      </c>
      <c r="AA1779" s="641"/>
      <c r="AB1779" s="641"/>
      <c r="AC1779" s="641"/>
      <c r="AD1779" s="536" t="str">
        <f t="shared" si="411"/>
        <v/>
      </c>
      <c r="AE1779" s="536"/>
      <c r="AF1779" s="536"/>
      <c r="AG1779" s="536" t="str">
        <f t="shared" si="412"/>
        <v/>
      </c>
      <c r="AH1779" s="536"/>
      <c r="AI1779" s="642"/>
    </row>
    <row r="1780" spans="1:36" s="85" customFormat="1" ht="15.75" customHeight="1" x14ac:dyDescent="0.15">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customHeight="1" x14ac:dyDescent="0.15">
      <c r="A1781" s="122" t="str">
        <f>IF(液状化L1の有無="","","×")</f>
        <v/>
      </c>
      <c r="B1781" s="53"/>
    </row>
    <row r="1782" spans="1:36" s="54" customFormat="1" ht="15.75" customHeight="1" x14ac:dyDescent="0.15">
      <c r="A1782" s="122" t="str">
        <f>IF(液状化L1の有無="","","×")</f>
        <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customHeight="1" x14ac:dyDescent="0.15">
      <c r="A1783" s="122" t="str">
        <f>IF(液状化L1の有無="","","×")</f>
        <v/>
      </c>
      <c r="B1783" s="53"/>
      <c r="F1783" s="526" t="s">
        <v>417</v>
      </c>
      <c r="G1783" s="527"/>
      <c r="H1783" s="527"/>
      <c r="I1783" s="527"/>
      <c r="J1783" s="527"/>
      <c r="K1783" s="527"/>
      <c r="L1783" s="527"/>
      <c r="M1783" s="527"/>
      <c r="N1783" s="527"/>
      <c r="O1783" s="527"/>
      <c r="P1783" s="527"/>
      <c r="Q1783" s="527"/>
      <c r="R1783" s="527"/>
      <c r="S1783" s="527"/>
      <c r="T1783" s="528"/>
      <c r="U1783" s="529" t="s">
        <v>418</v>
      </c>
      <c r="V1783" s="302"/>
      <c r="W1783" s="302"/>
      <c r="X1783" s="302"/>
      <c r="Y1783" s="302"/>
      <c r="Z1783" s="302"/>
      <c r="AA1783" s="302"/>
      <c r="AB1783" s="302"/>
      <c r="AC1783" s="302"/>
      <c r="AD1783" s="302"/>
      <c r="AE1783" s="302"/>
      <c r="AF1783" s="302"/>
      <c r="AG1783" s="302"/>
      <c r="AH1783" s="302"/>
      <c r="AI1783" s="440"/>
    </row>
    <row r="1784" spans="1:36" s="54" customFormat="1" ht="15.75" customHeight="1" x14ac:dyDescent="0.15">
      <c r="A1784" s="122" t="str">
        <f>IF(液状化L1の有無="","","×")</f>
        <v/>
      </c>
      <c r="B1784" s="53"/>
      <c r="F1784" s="530" t="s">
        <v>74</v>
      </c>
      <c r="G1784" s="531"/>
      <c r="H1784" s="534" t="s">
        <v>181</v>
      </c>
      <c r="I1784" s="535"/>
      <c r="J1784" s="535"/>
      <c r="K1784" s="531" t="s">
        <v>227</v>
      </c>
      <c r="L1784" s="531"/>
      <c r="M1784" s="531"/>
      <c r="N1784" s="531"/>
      <c r="O1784" s="531" t="s">
        <v>514</v>
      </c>
      <c r="P1784" s="531"/>
      <c r="Q1784" s="531"/>
      <c r="R1784" s="531" t="s">
        <v>515</v>
      </c>
      <c r="S1784" s="531"/>
      <c r="T1784" s="537"/>
      <c r="U1784" s="539" t="s">
        <v>74</v>
      </c>
      <c r="V1784" s="531"/>
      <c r="W1784" s="534" t="s">
        <v>181</v>
      </c>
      <c r="X1784" s="535"/>
      <c r="Y1784" s="535"/>
      <c r="Z1784" s="531" t="s">
        <v>227</v>
      </c>
      <c r="AA1784" s="531"/>
      <c r="AB1784" s="531"/>
      <c r="AC1784" s="531"/>
      <c r="AD1784" s="531" t="s">
        <v>514</v>
      </c>
      <c r="AE1784" s="531"/>
      <c r="AF1784" s="531"/>
      <c r="AG1784" s="531" t="s">
        <v>515</v>
      </c>
      <c r="AH1784" s="531"/>
      <c r="AI1784" s="537"/>
    </row>
    <row r="1785" spans="1:36" s="54" customFormat="1" ht="15.75" customHeight="1" x14ac:dyDescent="0.15">
      <c r="A1785" s="122" t="str">
        <f>IF(液状化L1の有無="","","×")</f>
        <v/>
      </c>
      <c r="B1785" s="53"/>
      <c r="F1785" s="532"/>
      <c r="G1785" s="533"/>
      <c r="H1785" s="536"/>
      <c r="I1785" s="536"/>
      <c r="J1785" s="536"/>
      <c r="K1785" s="533"/>
      <c r="L1785" s="533"/>
      <c r="M1785" s="533"/>
      <c r="N1785" s="533"/>
      <c r="O1785" s="533"/>
      <c r="P1785" s="533"/>
      <c r="Q1785" s="533"/>
      <c r="R1785" s="533"/>
      <c r="S1785" s="533"/>
      <c r="T1785" s="538"/>
      <c r="U1785" s="540"/>
      <c r="V1785" s="533"/>
      <c r="W1785" s="536"/>
      <c r="X1785" s="536"/>
      <c r="Y1785" s="536"/>
      <c r="Z1785" s="533"/>
      <c r="AA1785" s="533"/>
      <c r="AB1785" s="533"/>
      <c r="AC1785" s="533"/>
      <c r="AD1785" s="533"/>
      <c r="AE1785" s="533"/>
      <c r="AF1785" s="533"/>
      <c r="AG1785" s="533"/>
      <c r="AH1785" s="533"/>
      <c r="AI1785" s="538"/>
    </row>
    <row r="1786" spans="1:36" s="54" customFormat="1" ht="15.75" customHeight="1" x14ac:dyDescent="0.15">
      <c r="A1786" s="122" t="str">
        <f t="shared" ref="A1786:A1801" si="413">IF(液状化L1の有無="",IF(LEN(F1786)+LEN(U1786)=0,"×",""),"×")</f>
        <v/>
      </c>
      <c r="B1786" s="53"/>
      <c r="F1786" s="363">
        <f t="shared" ref="F1786:F1801" si="414">IF(F1095="","",F1095)</f>
        <v>2</v>
      </c>
      <c r="G1786" s="302"/>
      <c r="H1786" s="301">
        <f t="shared" ref="H1786:H1801" si="415">IF(H1095="","",H1095)</f>
        <v>0.33000001311302185</v>
      </c>
      <c r="I1786" s="301"/>
      <c r="J1786" s="301"/>
      <c r="K1786" s="643">
        <f t="shared" ref="K1786:K1801" si="416">IF(Q1095="","",Q1095)</f>
        <v>0</v>
      </c>
      <c r="L1786" s="643"/>
      <c r="M1786" s="643"/>
      <c r="N1786" s="643"/>
      <c r="O1786" s="644">
        <f t="shared" ref="O1786:O1801" si="417">IF(K1786="","",ROUND(K1786/H1786*$AH$1689,1))</f>
        <v>0</v>
      </c>
      <c r="P1786" s="644"/>
      <c r="Q1786" s="644"/>
      <c r="R1786" s="644">
        <f t="shared" ref="R1786:R1801" si="418">IF(K1786="","",ROUND(K1786/H1786*$AH$1690,1))</f>
        <v>0</v>
      </c>
      <c r="S1786" s="644"/>
      <c r="T1786" s="645"/>
      <c r="U1786" s="529">
        <f t="shared" ref="U1786:U1801" si="419">IF(U1095="","",U1095)</f>
        <v>2</v>
      </c>
      <c r="V1786" s="302"/>
      <c r="W1786" s="301">
        <f t="shared" ref="W1786:W1801" si="420">IF(W1095="","",W1095)</f>
        <v>0.33000001311302185</v>
      </c>
      <c r="X1786" s="301"/>
      <c r="Y1786" s="301"/>
      <c r="Z1786" s="643">
        <f t="shared" ref="Z1786:Z1801" si="421">IF(AF1095="","",AF1095)</f>
        <v>0</v>
      </c>
      <c r="AA1786" s="643"/>
      <c r="AB1786" s="643"/>
      <c r="AC1786" s="643"/>
      <c r="AD1786" s="644">
        <f t="shared" ref="AD1786:AD1801" si="422">IF(Z1786="","",ROUND(Z1786/W1786*$AH$1689,1))</f>
        <v>0</v>
      </c>
      <c r="AE1786" s="644"/>
      <c r="AF1786" s="644"/>
      <c r="AG1786" s="644">
        <f t="shared" ref="AG1786:AG1801" si="423">IF(Z1786="","",ROUND(Z1786/W1786*$AH$1690,1))</f>
        <v>0</v>
      </c>
      <c r="AH1786" s="644"/>
      <c r="AI1786" s="645"/>
    </row>
    <row r="1787" spans="1:36" s="54" customFormat="1" ht="15.75" customHeight="1" x14ac:dyDescent="0.15">
      <c r="A1787" s="122" t="str">
        <f t="shared" si="413"/>
        <v/>
      </c>
      <c r="B1787" s="53"/>
      <c r="F1787" s="328">
        <f t="shared" si="414"/>
        <v>3</v>
      </c>
      <c r="G1787" s="329"/>
      <c r="H1787" s="306">
        <f t="shared" si="415"/>
        <v>1.5</v>
      </c>
      <c r="I1787" s="306"/>
      <c r="J1787" s="306"/>
      <c r="K1787" s="541">
        <f t="shared" si="416"/>
        <v>0</v>
      </c>
      <c r="L1787" s="541"/>
      <c r="M1787" s="541"/>
      <c r="N1787" s="541"/>
      <c r="O1787" s="535">
        <f t="shared" si="417"/>
        <v>0</v>
      </c>
      <c r="P1787" s="535"/>
      <c r="Q1787" s="535"/>
      <c r="R1787" s="535">
        <f t="shared" si="418"/>
        <v>0</v>
      </c>
      <c r="S1787" s="535"/>
      <c r="T1787" s="638"/>
      <c r="U1787" s="639">
        <f t="shared" si="419"/>
        <v>3</v>
      </c>
      <c r="V1787" s="329"/>
      <c r="W1787" s="306">
        <f t="shared" si="420"/>
        <v>1.5</v>
      </c>
      <c r="X1787" s="306"/>
      <c r="Y1787" s="306"/>
      <c r="Z1787" s="541">
        <f t="shared" si="421"/>
        <v>0</v>
      </c>
      <c r="AA1787" s="541"/>
      <c r="AB1787" s="541"/>
      <c r="AC1787" s="541"/>
      <c r="AD1787" s="535">
        <f t="shared" si="422"/>
        <v>0</v>
      </c>
      <c r="AE1787" s="535"/>
      <c r="AF1787" s="535"/>
      <c r="AG1787" s="535">
        <f t="shared" si="423"/>
        <v>0</v>
      </c>
      <c r="AH1787" s="535"/>
      <c r="AI1787" s="638"/>
    </row>
    <row r="1788" spans="1:36" s="54" customFormat="1" ht="15.75" customHeight="1" x14ac:dyDescent="0.15">
      <c r="A1788" s="122" t="str">
        <f t="shared" si="413"/>
        <v/>
      </c>
      <c r="B1788" s="53"/>
      <c r="F1788" s="328">
        <f t="shared" si="414"/>
        <v>4</v>
      </c>
      <c r="G1788" s="329"/>
      <c r="H1788" s="306">
        <f t="shared" si="415"/>
        <v>5.940000057220459</v>
      </c>
      <c r="I1788" s="306"/>
      <c r="J1788" s="306"/>
      <c r="K1788" s="541">
        <f t="shared" si="416"/>
        <v>0</v>
      </c>
      <c r="L1788" s="541"/>
      <c r="M1788" s="541"/>
      <c r="N1788" s="541"/>
      <c r="O1788" s="535">
        <f t="shared" si="417"/>
        <v>0</v>
      </c>
      <c r="P1788" s="535"/>
      <c r="Q1788" s="535"/>
      <c r="R1788" s="535">
        <f t="shared" si="418"/>
        <v>0</v>
      </c>
      <c r="S1788" s="535"/>
      <c r="T1788" s="638"/>
      <c r="U1788" s="639">
        <f t="shared" si="419"/>
        <v>4</v>
      </c>
      <c r="V1788" s="329"/>
      <c r="W1788" s="306">
        <f t="shared" si="420"/>
        <v>5.940000057220459</v>
      </c>
      <c r="X1788" s="306"/>
      <c r="Y1788" s="306"/>
      <c r="Z1788" s="541">
        <f t="shared" si="421"/>
        <v>0</v>
      </c>
      <c r="AA1788" s="541"/>
      <c r="AB1788" s="541"/>
      <c r="AC1788" s="541"/>
      <c r="AD1788" s="535">
        <f t="shared" si="422"/>
        <v>0</v>
      </c>
      <c r="AE1788" s="535"/>
      <c r="AF1788" s="535"/>
      <c r="AG1788" s="535">
        <f t="shared" si="423"/>
        <v>0</v>
      </c>
      <c r="AH1788" s="535"/>
      <c r="AI1788" s="638"/>
    </row>
    <row r="1789" spans="1:36" s="54" customFormat="1" ht="15.75" customHeight="1" x14ac:dyDescent="0.15">
      <c r="A1789" s="122" t="str">
        <f t="shared" si="413"/>
        <v/>
      </c>
      <c r="B1789" s="53"/>
      <c r="F1789" s="328">
        <f t="shared" si="414"/>
        <v>4</v>
      </c>
      <c r="G1789" s="329"/>
      <c r="H1789" s="306">
        <f t="shared" si="415"/>
        <v>0.6100001335144043</v>
      </c>
      <c r="I1789" s="306"/>
      <c r="J1789" s="306"/>
      <c r="K1789" s="541">
        <f t="shared" si="416"/>
        <v>34.494694886477618</v>
      </c>
      <c r="L1789" s="541"/>
      <c r="M1789" s="541"/>
      <c r="N1789" s="541"/>
      <c r="O1789" s="535">
        <f t="shared" si="417"/>
        <v>67.900000000000006</v>
      </c>
      <c r="P1789" s="535"/>
      <c r="Q1789" s="535"/>
      <c r="R1789" s="535">
        <f t="shared" si="418"/>
        <v>79.2</v>
      </c>
      <c r="S1789" s="535"/>
      <c r="T1789" s="638"/>
      <c r="U1789" s="639">
        <f t="shared" si="419"/>
        <v>4</v>
      </c>
      <c r="V1789" s="329"/>
      <c r="W1789" s="306">
        <f t="shared" si="420"/>
        <v>0.6100001335144043</v>
      </c>
      <c r="X1789" s="306"/>
      <c r="Y1789" s="306"/>
      <c r="Z1789" s="541">
        <f t="shared" si="421"/>
        <v>34.494694886477618</v>
      </c>
      <c r="AA1789" s="541"/>
      <c r="AB1789" s="541"/>
      <c r="AC1789" s="541"/>
      <c r="AD1789" s="535">
        <f t="shared" si="422"/>
        <v>67.900000000000006</v>
      </c>
      <c r="AE1789" s="535"/>
      <c r="AF1789" s="535"/>
      <c r="AG1789" s="535">
        <f t="shared" si="423"/>
        <v>79.2</v>
      </c>
      <c r="AH1789" s="535"/>
      <c r="AI1789" s="638"/>
    </row>
    <row r="1790" spans="1:36" s="54" customFormat="1" ht="15.75" customHeight="1" x14ac:dyDescent="0.15">
      <c r="A1790" s="122" t="str">
        <f t="shared" si="413"/>
        <v/>
      </c>
      <c r="B1790" s="53"/>
      <c r="F1790" s="328">
        <f t="shared" si="414"/>
        <v>5</v>
      </c>
      <c r="G1790" s="329"/>
      <c r="H1790" s="306">
        <f t="shared" si="415"/>
        <v>3.4500000476837158</v>
      </c>
      <c r="I1790" s="306"/>
      <c r="J1790" s="306"/>
      <c r="K1790" s="541">
        <f t="shared" si="416"/>
        <v>344.6641347890656</v>
      </c>
      <c r="L1790" s="541"/>
      <c r="M1790" s="541"/>
      <c r="N1790" s="541"/>
      <c r="O1790" s="535">
        <f t="shared" si="417"/>
        <v>119.9</v>
      </c>
      <c r="P1790" s="535"/>
      <c r="Q1790" s="535"/>
      <c r="R1790" s="535">
        <f t="shared" si="418"/>
        <v>139.9</v>
      </c>
      <c r="S1790" s="535"/>
      <c r="T1790" s="638"/>
      <c r="U1790" s="639">
        <f t="shared" si="419"/>
        <v>5</v>
      </c>
      <c r="V1790" s="329"/>
      <c r="W1790" s="306">
        <f t="shared" si="420"/>
        <v>3.4500000476837158</v>
      </c>
      <c r="X1790" s="306"/>
      <c r="Y1790" s="306"/>
      <c r="Z1790" s="541">
        <f t="shared" si="421"/>
        <v>344.6641347890656</v>
      </c>
      <c r="AA1790" s="541"/>
      <c r="AB1790" s="541"/>
      <c r="AC1790" s="541"/>
      <c r="AD1790" s="535">
        <f t="shared" si="422"/>
        <v>119.9</v>
      </c>
      <c r="AE1790" s="535"/>
      <c r="AF1790" s="535"/>
      <c r="AG1790" s="535">
        <f t="shared" si="423"/>
        <v>139.9</v>
      </c>
      <c r="AH1790" s="535"/>
      <c r="AI1790" s="638"/>
    </row>
    <row r="1791" spans="1:36" s="54" customFormat="1" ht="15.75" customHeight="1" x14ac:dyDescent="0.15">
      <c r="A1791" s="122" t="str">
        <f t="shared" si="413"/>
        <v/>
      </c>
      <c r="B1791" s="53"/>
      <c r="F1791" s="328">
        <f t="shared" si="414"/>
        <v>6</v>
      </c>
      <c r="G1791" s="329"/>
      <c r="H1791" s="306">
        <f t="shared" si="415"/>
        <v>2.3499999046325684</v>
      </c>
      <c r="I1791" s="306"/>
      <c r="J1791" s="306"/>
      <c r="K1791" s="541">
        <f t="shared" si="416"/>
        <v>382.05692108009777</v>
      </c>
      <c r="L1791" s="541"/>
      <c r="M1791" s="541"/>
      <c r="N1791" s="541"/>
      <c r="O1791" s="535">
        <f t="shared" si="417"/>
        <v>195.1</v>
      </c>
      <c r="P1791" s="535"/>
      <c r="Q1791" s="535"/>
      <c r="R1791" s="535">
        <f t="shared" si="418"/>
        <v>227.6</v>
      </c>
      <c r="S1791" s="535"/>
      <c r="T1791" s="638"/>
      <c r="U1791" s="639">
        <f t="shared" si="419"/>
        <v>6</v>
      </c>
      <c r="V1791" s="329"/>
      <c r="W1791" s="306">
        <f t="shared" si="420"/>
        <v>2.3499999046325684</v>
      </c>
      <c r="X1791" s="306"/>
      <c r="Y1791" s="306"/>
      <c r="Z1791" s="541">
        <f t="shared" si="421"/>
        <v>382.05692108009777</v>
      </c>
      <c r="AA1791" s="541"/>
      <c r="AB1791" s="541"/>
      <c r="AC1791" s="541"/>
      <c r="AD1791" s="535">
        <f t="shared" si="422"/>
        <v>195.1</v>
      </c>
      <c r="AE1791" s="535"/>
      <c r="AF1791" s="535"/>
      <c r="AG1791" s="535">
        <f t="shared" si="423"/>
        <v>227.6</v>
      </c>
      <c r="AH1791" s="535"/>
      <c r="AI1791" s="638"/>
    </row>
    <row r="1792" spans="1:36" s="54" customFormat="1" ht="15.75" customHeight="1" x14ac:dyDescent="0.15">
      <c r="A1792" s="122" t="str">
        <f t="shared" si="413"/>
        <v/>
      </c>
      <c r="B1792" s="53"/>
      <c r="F1792" s="328">
        <f t="shared" si="414"/>
        <v>7</v>
      </c>
      <c r="G1792" s="329"/>
      <c r="H1792" s="306">
        <f t="shared" si="415"/>
        <v>8.6000003814697266</v>
      </c>
      <c r="I1792" s="306"/>
      <c r="J1792" s="306"/>
      <c r="K1792" s="541">
        <f t="shared" si="416"/>
        <v>2541.0144987146678</v>
      </c>
      <c r="L1792" s="541"/>
      <c r="M1792" s="541"/>
      <c r="N1792" s="541"/>
      <c r="O1792" s="535">
        <f t="shared" si="417"/>
        <v>354.6</v>
      </c>
      <c r="P1792" s="535"/>
      <c r="Q1792" s="535"/>
      <c r="R1792" s="535">
        <f t="shared" si="418"/>
        <v>413.7</v>
      </c>
      <c r="S1792" s="535"/>
      <c r="T1792" s="638"/>
      <c r="U1792" s="639">
        <f t="shared" si="419"/>
        <v>7</v>
      </c>
      <c r="V1792" s="329"/>
      <c r="W1792" s="306">
        <f t="shared" si="420"/>
        <v>8.6000003814697266</v>
      </c>
      <c r="X1792" s="306"/>
      <c r="Y1792" s="306"/>
      <c r="Z1792" s="541">
        <f t="shared" si="421"/>
        <v>2541.0144987146678</v>
      </c>
      <c r="AA1792" s="541"/>
      <c r="AB1792" s="541"/>
      <c r="AC1792" s="541"/>
      <c r="AD1792" s="535">
        <f t="shared" si="422"/>
        <v>354.6</v>
      </c>
      <c r="AE1792" s="535"/>
      <c r="AF1792" s="535"/>
      <c r="AG1792" s="535">
        <f t="shared" si="423"/>
        <v>413.7</v>
      </c>
      <c r="AH1792" s="535"/>
      <c r="AI1792" s="638"/>
    </row>
    <row r="1793" spans="1:36" s="54" customFormat="1" ht="15.75" customHeight="1" x14ac:dyDescent="0.15">
      <c r="A1793" s="122" t="str">
        <f t="shared" si="413"/>
        <v/>
      </c>
      <c r="B1793" s="53"/>
      <c r="F1793" s="328">
        <f t="shared" si="414"/>
        <v>8</v>
      </c>
      <c r="G1793" s="329"/>
      <c r="H1793" s="306">
        <f t="shared" si="415"/>
        <v>2.2000000476837158</v>
      </c>
      <c r="I1793" s="306"/>
      <c r="J1793" s="306"/>
      <c r="K1793" s="541">
        <f t="shared" si="416"/>
        <v>351.44997777456308</v>
      </c>
      <c r="L1793" s="541"/>
      <c r="M1793" s="541"/>
      <c r="N1793" s="541"/>
      <c r="O1793" s="535">
        <f t="shared" si="417"/>
        <v>191.7</v>
      </c>
      <c r="P1793" s="535"/>
      <c r="Q1793" s="535"/>
      <c r="R1793" s="535">
        <f t="shared" si="418"/>
        <v>223.6</v>
      </c>
      <c r="S1793" s="535"/>
      <c r="T1793" s="638"/>
      <c r="U1793" s="639">
        <f t="shared" si="419"/>
        <v>8</v>
      </c>
      <c r="V1793" s="329"/>
      <c r="W1793" s="306">
        <f t="shared" si="420"/>
        <v>2.2000000476837158</v>
      </c>
      <c r="X1793" s="306"/>
      <c r="Y1793" s="306"/>
      <c r="Z1793" s="541">
        <f t="shared" si="421"/>
        <v>351.44997777456308</v>
      </c>
      <c r="AA1793" s="541"/>
      <c r="AB1793" s="541"/>
      <c r="AC1793" s="541"/>
      <c r="AD1793" s="535">
        <f t="shared" si="422"/>
        <v>191.7</v>
      </c>
      <c r="AE1793" s="535"/>
      <c r="AF1793" s="535"/>
      <c r="AG1793" s="535">
        <f t="shared" si="423"/>
        <v>223.6</v>
      </c>
      <c r="AH1793" s="535"/>
      <c r="AI1793" s="638"/>
    </row>
    <row r="1794" spans="1:36" s="54" customFormat="1" ht="15.75" customHeight="1" x14ac:dyDescent="0.15">
      <c r="A1794" s="122" t="str">
        <f t="shared" si="413"/>
        <v/>
      </c>
      <c r="B1794" s="53"/>
      <c r="F1794" s="328">
        <f t="shared" si="414"/>
        <v>9</v>
      </c>
      <c r="G1794" s="329"/>
      <c r="H1794" s="306">
        <f t="shared" si="415"/>
        <v>1.5</v>
      </c>
      <c r="I1794" s="306"/>
      <c r="J1794" s="306"/>
      <c r="K1794" s="541">
        <f t="shared" si="416"/>
        <v>445.32075864635317</v>
      </c>
      <c r="L1794" s="541"/>
      <c r="M1794" s="541"/>
      <c r="N1794" s="541"/>
      <c r="O1794" s="535">
        <f t="shared" si="417"/>
        <v>356.3</v>
      </c>
      <c r="P1794" s="535"/>
      <c r="Q1794" s="535"/>
      <c r="R1794" s="535">
        <f t="shared" si="418"/>
        <v>415.6</v>
      </c>
      <c r="S1794" s="535"/>
      <c r="T1794" s="638"/>
      <c r="U1794" s="639">
        <f t="shared" si="419"/>
        <v>9</v>
      </c>
      <c r="V1794" s="329"/>
      <c r="W1794" s="306">
        <f t="shared" si="420"/>
        <v>1.5</v>
      </c>
      <c r="X1794" s="306"/>
      <c r="Y1794" s="306"/>
      <c r="Z1794" s="541">
        <f t="shared" si="421"/>
        <v>445.32075864635317</v>
      </c>
      <c r="AA1794" s="541"/>
      <c r="AB1794" s="541"/>
      <c r="AC1794" s="541"/>
      <c r="AD1794" s="535">
        <f t="shared" si="422"/>
        <v>356.3</v>
      </c>
      <c r="AE1794" s="535"/>
      <c r="AF1794" s="535"/>
      <c r="AG1794" s="535">
        <f t="shared" si="423"/>
        <v>415.6</v>
      </c>
      <c r="AH1794" s="535"/>
      <c r="AI1794" s="638"/>
    </row>
    <row r="1795" spans="1:36" s="54" customFormat="1" ht="15.75" customHeight="1" x14ac:dyDescent="0.15">
      <c r="A1795" s="122" t="str">
        <f t="shared" si="413"/>
        <v/>
      </c>
      <c r="B1795" s="53"/>
      <c r="F1795" s="328">
        <f t="shared" si="414"/>
        <v>10</v>
      </c>
      <c r="G1795" s="329"/>
      <c r="H1795" s="306">
        <f t="shared" si="415"/>
        <v>3.8499999046325684</v>
      </c>
      <c r="I1795" s="306"/>
      <c r="J1795" s="306"/>
      <c r="K1795" s="541">
        <f t="shared" si="416"/>
        <v>624.10878110249814</v>
      </c>
      <c r="L1795" s="541"/>
      <c r="M1795" s="541"/>
      <c r="N1795" s="541"/>
      <c r="O1795" s="535">
        <f t="shared" si="417"/>
        <v>194.5</v>
      </c>
      <c r="P1795" s="535"/>
      <c r="Q1795" s="535"/>
      <c r="R1795" s="535">
        <f t="shared" si="418"/>
        <v>226.9</v>
      </c>
      <c r="S1795" s="535"/>
      <c r="T1795" s="638"/>
      <c r="U1795" s="639">
        <f t="shared" si="419"/>
        <v>10</v>
      </c>
      <c r="V1795" s="329"/>
      <c r="W1795" s="306">
        <f t="shared" si="420"/>
        <v>3.8499999046325684</v>
      </c>
      <c r="X1795" s="306"/>
      <c r="Y1795" s="306"/>
      <c r="Z1795" s="541">
        <f t="shared" si="421"/>
        <v>624.10878110249814</v>
      </c>
      <c r="AA1795" s="541"/>
      <c r="AB1795" s="541"/>
      <c r="AC1795" s="541"/>
      <c r="AD1795" s="535">
        <f t="shared" si="422"/>
        <v>194.5</v>
      </c>
      <c r="AE1795" s="535"/>
      <c r="AF1795" s="535"/>
      <c r="AG1795" s="535">
        <f t="shared" si="423"/>
        <v>226.9</v>
      </c>
      <c r="AH1795" s="535"/>
      <c r="AI1795" s="638"/>
    </row>
    <row r="1796" spans="1:36" s="54" customFormat="1" ht="15.75" customHeight="1" x14ac:dyDescent="0.15">
      <c r="A1796" s="122" t="str">
        <f t="shared" si="413"/>
        <v/>
      </c>
      <c r="B1796" s="53"/>
      <c r="F1796" s="328">
        <f t="shared" si="414"/>
        <v>11</v>
      </c>
      <c r="G1796" s="329"/>
      <c r="H1796" s="306">
        <f t="shared" si="415"/>
        <v>2.4000000953674316</v>
      </c>
      <c r="I1796" s="306"/>
      <c r="J1796" s="306"/>
      <c r="K1796" s="541">
        <f t="shared" si="416"/>
        <v>950.01765619586195</v>
      </c>
      <c r="L1796" s="541"/>
      <c r="M1796" s="541"/>
      <c r="N1796" s="541"/>
      <c r="O1796" s="535">
        <f t="shared" si="417"/>
        <v>475</v>
      </c>
      <c r="P1796" s="535"/>
      <c r="Q1796" s="535"/>
      <c r="R1796" s="535">
        <f t="shared" si="418"/>
        <v>554.20000000000005</v>
      </c>
      <c r="S1796" s="535"/>
      <c r="T1796" s="638"/>
      <c r="U1796" s="639">
        <f t="shared" si="419"/>
        <v>11</v>
      </c>
      <c r="V1796" s="329"/>
      <c r="W1796" s="306">
        <f t="shared" si="420"/>
        <v>2.4000000953674316</v>
      </c>
      <c r="X1796" s="306"/>
      <c r="Y1796" s="306"/>
      <c r="Z1796" s="541">
        <f t="shared" si="421"/>
        <v>950.01765619586195</v>
      </c>
      <c r="AA1796" s="541"/>
      <c r="AB1796" s="541"/>
      <c r="AC1796" s="541"/>
      <c r="AD1796" s="535">
        <f t="shared" si="422"/>
        <v>475</v>
      </c>
      <c r="AE1796" s="535"/>
      <c r="AF1796" s="535"/>
      <c r="AG1796" s="535">
        <f t="shared" si="423"/>
        <v>554.20000000000005</v>
      </c>
      <c r="AH1796" s="535"/>
      <c r="AI1796" s="638"/>
    </row>
    <row r="1797" spans="1:36" s="54" customFormat="1" ht="15.75" customHeight="1" x14ac:dyDescent="0.15">
      <c r="A1797" s="122" t="str">
        <f t="shared" si="413"/>
        <v/>
      </c>
      <c r="B1797" s="53"/>
      <c r="F1797" s="328">
        <f t="shared" si="414"/>
        <v>12</v>
      </c>
      <c r="G1797" s="329"/>
      <c r="H1797" s="306">
        <f t="shared" si="415"/>
        <v>1.5199999809265137</v>
      </c>
      <c r="I1797" s="306"/>
      <c r="J1797" s="306"/>
      <c r="K1797" s="541">
        <f t="shared" si="416"/>
        <v>246.40139191442461</v>
      </c>
      <c r="L1797" s="541"/>
      <c r="M1797" s="541"/>
      <c r="N1797" s="541"/>
      <c r="O1797" s="535">
        <f t="shared" si="417"/>
        <v>194.5</v>
      </c>
      <c r="P1797" s="535"/>
      <c r="Q1797" s="535"/>
      <c r="R1797" s="535">
        <f t="shared" si="418"/>
        <v>226.9</v>
      </c>
      <c r="S1797" s="535"/>
      <c r="T1797" s="638"/>
      <c r="U1797" s="639">
        <f t="shared" si="419"/>
        <v>12</v>
      </c>
      <c r="V1797" s="329"/>
      <c r="W1797" s="306">
        <f t="shared" si="420"/>
        <v>2.2699999809265137</v>
      </c>
      <c r="X1797" s="306"/>
      <c r="Y1797" s="306"/>
      <c r="Z1797" s="541">
        <f t="shared" si="421"/>
        <v>367.98102760834962</v>
      </c>
      <c r="AA1797" s="541"/>
      <c r="AB1797" s="541"/>
      <c r="AC1797" s="541"/>
      <c r="AD1797" s="535">
        <f t="shared" si="422"/>
        <v>194.5</v>
      </c>
      <c r="AE1797" s="535"/>
      <c r="AF1797" s="535"/>
      <c r="AG1797" s="535">
        <f t="shared" si="423"/>
        <v>226.9</v>
      </c>
      <c r="AH1797" s="535"/>
      <c r="AI1797" s="638"/>
    </row>
    <row r="1798" spans="1:36" s="54" customFormat="1" ht="15.75" customHeight="1" x14ac:dyDescent="0.15">
      <c r="A1798" s="122" t="str">
        <f t="shared" si="413"/>
        <v/>
      </c>
      <c r="B1798" s="53"/>
      <c r="F1798" s="328">
        <f t="shared" si="414"/>
        <v>12</v>
      </c>
      <c r="G1798" s="329"/>
      <c r="H1798" s="306">
        <f t="shared" si="415"/>
        <v>0.75</v>
      </c>
      <c r="I1798" s="306"/>
      <c r="J1798" s="306"/>
      <c r="K1798" s="541">
        <f t="shared" si="416"/>
        <v>0</v>
      </c>
      <c r="L1798" s="541"/>
      <c r="M1798" s="541"/>
      <c r="N1798" s="541"/>
      <c r="O1798" s="535">
        <f t="shared" si="417"/>
        <v>0</v>
      </c>
      <c r="P1798" s="535"/>
      <c r="Q1798" s="535"/>
      <c r="R1798" s="535">
        <f t="shared" si="418"/>
        <v>0</v>
      </c>
      <c r="S1798" s="535"/>
      <c r="T1798" s="638"/>
      <c r="U1798" s="639" t="str">
        <f t="shared" si="419"/>
        <v/>
      </c>
      <c r="V1798" s="329"/>
      <c r="W1798" s="306" t="str">
        <f t="shared" si="420"/>
        <v/>
      </c>
      <c r="X1798" s="306"/>
      <c r="Y1798" s="306"/>
      <c r="Z1798" s="541" t="str">
        <f t="shared" si="421"/>
        <v/>
      </c>
      <c r="AA1798" s="541"/>
      <c r="AB1798" s="541"/>
      <c r="AC1798" s="541"/>
      <c r="AD1798" s="535" t="str">
        <f t="shared" si="422"/>
        <v/>
      </c>
      <c r="AE1798" s="535"/>
      <c r="AF1798" s="535"/>
      <c r="AG1798" s="535" t="str">
        <f t="shared" si="423"/>
        <v/>
      </c>
      <c r="AH1798" s="535"/>
      <c r="AI1798" s="638"/>
    </row>
    <row r="1799" spans="1:36" s="54" customFormat="1" ht="15.75" customHeight="1" x14ac:dyDescent="0.15">
      <c r="A1799" s="122" t="str">
        <f t="shared" si="413"/>
        <v>×</v>
      </c>
      <c r="B1799" s="53"/>
      <c r="F1799" s="328" t="str">
        <f t="shared" si="414"/>
        <v/>
      </c>
      <c r="G1799" s="329"/>
      <c r="H1799" s="306" t="str">
        <f t="shared" si="415"/>
        <v/>
      </c>
      <c r="I1799" s="306"/>
      <c r="J1799" s="306"/>
      <c r="K1799" s="541" t="str">
        <f t="shared" si="416"/>
        <v/>
      </c>
      <c r="L1799" s="541"/>
      <c r="M1799" s="541"/>
      <c r="N1799" s="541"/>
      <c r="O1799" s="535" t="str">
        <f t="shared" si="417"/>
        <v/>
      </c>
      <c r="P1799" s="535"/>
      <c r="Q1799" s="535"/>
      <c r="R1799" s="535" t="str">
        <f t="shared" si="418"/>
        <v/>
      </c>
      <c r="S1799" s="535"/>
      <c r="T1799" s="638"/>
      <c r="U1799" s="639" t="str">
        <f t="shared" si="419"/>
        <v/>
      </c>
      <c r="V1799" s="329"/>
      <c r="W1799" s="306" t="str">
        <f t="shared" si="420"/>
        <v/>
      </c>
      <c r="X1799" s="306"/>
      <c r="Y1799" s="306"/>
      <c r="Z1799" s="541" t="str">
        <f t="shared" si="421"/>
        <v/>
      </c>
      <c r="AA1799" s="541"/>
      <c r="AB1799" s="541"/>
      <c r="AC1799" s="541"/>
      <c r="AD1799" s="535" t="str">
        <f t="shared" si="422"/>
        <v/>
      </c>
      <c r="AE1799" s="535"/>
      <c r="AF1799" s="535"/>
      <c r="AG1799" s="535" t="str">
        <f t="shared" si="423"/>
        <v/>
      </c>
      <c r="AH1799" s="535"/>
      <c r="AI1799" s="638"/>
    </row>
    <row r="1800" spans="1:36" s="54" customFormat="1" ht="15.75" customHeight="1" x14ac:dyDescent="0.15">
      <c r="A1800" s="122" t="str">
        <f t="shared" si="413"/>
        <v>×</v>
      </c>
      <c r="B1800" s="53"/>
      <c r="F1800" s="328" t="str">
        <f t="shared" si="414"/>
        <v/>
      </c>
      <c r="G1800" s="329"/>
      <c r="H1800" s="306" t="str">
        <f t="shared" si="415"/>
        <v/>
      </c>
      <c r="I1800" s="306"/>
      <c r="J1800" s="306"/>
      <c r="K1800" s="541" t="str">
        <f t="shared" si="416"/>
        <v/>
      </c>
      <c r="L1800" s="541"/>
      <c r="M1800" s="541"/>
      <c r="N1800" s="541"/>
      <c r="O1800" s="535" t="str">
        <f t="shared" si="417"/>
        <v/>
      </c>
      <c r="P1800" s="535"/>
      <c r="Q1800" s="535"/>
      <c r="R1800" s="535" t="str">
        <f t="shared" si="418"/>
        <v/>
      </c>
      <c r="S1800" s="535"/>
      <c r="T1800" s="638"/>
      <c r="U1800" s="639" t="str">
        <f t="shared" si="419"/>
        <v/>
      </c>
      <c r="V1800" s="329"/>
      <c r="W1800" s="306" t="str">
        <f t="shared" si="420"/>
        <v/>
      </c>
      <c r="X1800" s="306"/>
      <c r="Y1800" s="306"/>
      <c r="Z1800" s="541" t="str">
        <f t="shared" si="421"/>
        <v/>
      </c>
      <c r="AA1800" s="541"/>
      <c r="AB1800" s="541"/>
      <c r="AC1800" s="541"/>
      <c r="AD1800" s="535" t="str">
        <f t="shared" si="422"/>
        <v/>
      </c>
      <c r="AE1800" s="535"/>
      <c r="AF1800" s="535"/>
      <c r="AG1800" s="535" t="str">
        <f t="shared" si="423"/>
        <v/>
      </c>
      <c r="AH1800" s="535"/>
      <c r="AI1800" s="638"/>
    </row>
    <row r="1801" spans="1:36" s="54" customFormat="1" ht="15.75" customHeight="1" x14ac:dyDescent="0.15">
      <c r="A1801" s="122" t="str">
        <f t="shared" si="413"/>
        <v>×</v>
      </c>
      <c r="B1801" s="53"/>
      <c r="F1801" s="332" t="str">
        <f t="shared" si="414"/>
        <v/>
      </c>
      <c r="G1801" s="333"/>
      <c r="H1801" s="319" t="str">
        <f t="shared" si="415"/>
        <v/>
      </c>
      <c r="I1801" s="319"/>
      <c r="J1801" s="319"/>
      <c r="K1801" s="641" t="str">
        <f t="shared" si="416"/>
        <v/>
      </c>
      <c r="L1801" s="641"/>
      <c r="M1801" s="641"/>
      <c r="N1801" s="641"/>
      <c r="O1801" s="536" t="str">
        <f t="shared" si="417"/>
        <v/>
      </c>
      <c r="P1801" s="536"/>
      <c r="Q1801" s="536"/>
      <c r="R1801" s="536" t="str">
        <f t="shared" si="418"/>
        <v/>
      </c>
      <c r="S1801" s="536"/>
      <c r="T1801" s="642"/>
      <c r="U1801" s="589" t="str">
        <f t="shared" si="419"/>
        <v/>
      </c>
      <c r="V1801" s="333"/>
      <c r="W1801" s="319" t="str">
        <f t="shared" si="420"/>
        <v/>
      </c>
      <c r="X1801" s="319"/>
      <c r="Y1801" s="319"/>
      <c r="Z1801" s="641" t="str">
        <f t="shared" si="421"/>
        <v/>
      </c>
      <c r="AA1801" s="641"/>
      <c r="AB1801" s="641"/>
      <c r="AC1801" s="641"/>
      <c r="AD1801" s="536" t="str">
        <f t="shared" si="422"/>
        <v/>
      </c>
      <c r="AE1801" s="536"/>
      <c r="AF1801" s="536"/>
      <c r="AG1801" s="536" t="str">
        <f t="shared" si="423"/>
        <v/>
      </c>
      <c r="AH1801" s="536"/>
      <c r="AI1801" s="642"/>
    </row>
    <row r="1802" spans="1:36" s="85" customFormat="1" ht="15.75" customHeight="1" x14ac:dyDescent="0.15">
      <c r="A1802" s="123" t="str">
        <f>IF(液状化L1の有無="","","×")</f>
        <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customHeight="1" x14ac:dyDescent="0.15">
      <c r="A1803" s="124" t="str">
        <f>IF(液状化L2の有無="","","×")</f>
        <v/>
      </c>
      <c r="B1803" s="53"/>
    </row>
    <row r="1804" spans="1:36" s="54" customFormat="1" ht="15.75" customHeight="1" x14ac:dyDescent="0.15">
      <c r="A1804" s="124" t="str">
        <f>IF(液状化L2の有無="","","×")</f>
        <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customHeight="1" x14ac:dyDescent="0.15">
      <c r="A1805" s="124" t="str">
        <f>IF(液状化L2の有無="","","×")</f>
        <v/>
      </c>
      <c r="B1805" s="53"/>
      <c r="F1805" s="526" t="s">
        <v>417</v>
      </c>
      <c r="G1805" s="527"/>
      <c r="H1805" s="527"/>
      <c r="I1805" s="527"/>
      <c r="J1805" s="527"/>
      <c r="K1805" s="527"/>
      <c r="L1805" s="527"/>
      <c r="M1805" s="527"/>
      <c r="N1805" s="527"/>
      <c r="O1805" s="527"/>
      <c r="P1805" s="527"/>
      <c r="Q1805" s="527"/>
      <c r="R1805" s="527"/>
      <c r="S1805" s="527"/>
      <c r="T1805" s="528"/>
      <c r="U1805" s="529" t="s">
        <v>418</v>
      </c>
      <c r="V1805" s="302"/>
      <c r="W1805" s="302"/>
      <c r="X1805" s="302"/>
      <c r="Y1805" s="302"/>
      <c r="Z1805" s="302"/>
      <c r="AA1805" s="302"/>
      <c r="AB1805" s="302"/>
      <c r="AC1805" s="302"/>
      <c r="AD1805" s="302"/>
      <c r="AE1805" s="302"/>
      <c r="AF1805" s="302"/>
      <c r="AG1805" s="302"/>
      <c r="AH1805" s="302"/>
      <c r="AI1805" s="440"/>
    </row>
    <row r="1806" spans="1:36" s="54" customFormat="1" ht="15.75" customHeight="1" x14ac:dyDescent="0.15">
      <c r="A1806" s="124" t="str">
        <f>IF(液状化L2の有無="","","×")</f>
        <v/>
      </c>
      <c r="B1806" s="53"/>
      <c r="F1806" s="530" t="s">
        <v>74</v>
      </c>
      <c r="G1806" s="531"/>
      <c r="H1806" s="534" t="s">
        <v>181</v>
      </c>
      <c r="I1806" s="535"/>
      <c r="J1806" s="535"/>
      <c r="K1806" s="531" t="s">
        <v>227</v>
      </c>
      <c r="L1806" s="531"/>
      <c r="M1806" s="531"/>
      <c r="N1806" s="531"/>
      <c r="O1806" s="531" t="s">
        <v>514</v>
      </c>
      <c r="P1806" s="531"/>
      <c r="Q1806" s="531"/>
      <c r="R1806" s="531" t="s">
        <v>515</v>
      </c>
      <c r="S1806" s="531"/>
      <c r="T1806" s="537"/>
      <c r="U1806" s="539" t="s">
        <v>74</v>
      </c>
      <c r="V1806" s="531"/>
      <c r="W1806" s="534" t="s">
        <v>181</v>
      </c>
      <c r="X1806" s="535"/>
      <c r="Y1806" s="535"/>
      <c r="Z1806" s="531" t="s">
        <v>227</v>
      </c>
      <c r="AA1806" s="531"/>
      <c r="AB1806" s="531"/>
      <c r="AC1806" s="531"/>
      <c r="AD1806" s="531" t="s">
        <v>514</v>
      </c>
      <c r="AE1806" s="531"/>
      <c r="AF1806" s="531"/>
      <c r="AG1806" s="531" t="s">
        <v>515</v>
      </c>
      <c r="AH1806" s="531"/>
      <c r="AI1806" s="537"/>
    </row>
    <row r="1807" spans="1:36" s="54" customFormat="1" ht="15.75" customHeight="1" x14ac:dyDescent="0.15">
      <c r="A1807" s="124" t="str">
        <f>IF(液状化L2の有無="","","×")</f>
        <v/>
      </c>
      <c r="B1807" s="53"/>
      <c r="F1807" s="532"/>
      <c r="G1807" s="533"/>
      <c r="H1807" s="536"/>
      <c r="I1807" s="536"/>
      <c r="J1807" s="536"/>
      <c r="K1807" s="533"/>
      <c r="L1807" s="533"/>
      <c r="M1807" s="533"/>
      <c r="N1807" s="533"/>
      <c r="O1807" s="533"/>
      <c r="P1807" s="533"/>
      <c r="Q1807" s="533"/>
      <c r="R1807" s="533"/>
      <c r="S1807" s="533"/>
      <c r="T1807" s="538"/>
      <c r="U1807" s="540"/>
      <c r="V1807" s="533"/>
      <c r="W1807" s="536"/>
      <c r="X1807" s="536"/>
      <c r="Y1807" s="536"/>
      <c r="Z1807" s="533"/>
      <c r="AA1807" s="533"/>
      <c r="AB1807" s="533"/>
      <c r="AC1807" s="533"/>
      <c r="AD1807" s="533"/>
      <c r="AE1807" s="533"/>
      <c r="AF1807" s="533"/>
      <c r="AG1807" s="533"/>
      <c r="AH1807" s="533"/>
      <c r="AI1807" s="538"/>
    </row>
    <row r="1808" spans="1:36" s="54" customFormat="1" ht="15.75" customHeight="1" x14ac:dyDescent="0.15">
      <c r="A1808" s="124" t="str">
        <f t="shared" ref="A1808:A1823" si="424">IF(液状化L2の有無="",IF(LEN(F1808)+LEN(U1808)=0,"×",""),"×")</f>
        <v/>
      </c>
      <c r="B1808" s="53"/>
      <c r="F1808" s="363">
        <f t="shared" ref="F1808:F1823" si="425">IF(F1119="","",F1119)</f>
        <v>2</v>
      </c>
      <c r="G1808" s="302"/>
      <c r="H1808" s="301">
        <f t="shared" ref="H1808:H1823" si="426">IF(H1119="","",H1119)</f>
        <v>0.33000001311302185</v>
      </c>
      <c r="I1808" s="301"/>
      <c r="J1808" s="301"/>
      <c r="K1808" s="643">
        <f t="shared" ref="K1808:K1823" si="427">IF(Q1119="","",Q1119)</f>
        <v>0</v>
      </c>
      <c r="L1808" s="643"/>
      <c r="M1808" s="643"/>
      <c r="N1808" s="643"/>
      <c r="O1808" s="644">
        <f t="shared" ref="O1808:O1823" si="428">IF(K1808="","",ROUND(K1808/H1808*$AH$1689,1))</f>
        <v>0</v>
      </c>
      <c r="P1808" s="644"/>
      <c r="Q1808" s="644"/>
      <c r="R1808" s="644">
        <f t="shared" ref="R1808:R1823" si="429">IF(K1808="","",ROUND(K1808/H1808*$AH$1690,1))</f>
        <v>0</v>
      </c>
      <c r="S1808" s="644"/>
      <c r="T1808" s="645"/>
      <c r="U1808" s="529">
        <f t="shared" ref="U1808:U1823" si="430">IF(U1119="","",U1119)</f>
        <v>2</v>
      </c>
      <c r="V1808" s="302"/>
      <c r="W1808" s="301">
        <f t="shared" ref="W1808:W1823" si="431">IF(W1119="","",W1119)</f>
        <v>0.33000001311302185</v>
      </c>
      <c r="X1808" s="301"/>
      <c r="Y1808" s="301"/>
      <c r="Z1808" s="643">
        <f t="shared" ref="Z1808:Z1823" si="432">IF(AF1119="","",AF1119)</f>
        <v>0</v>
      </c>
      <c r="AA1808" s="643"/>
      <c r="AB1808" s="643"/>
      <c r="AC1808" s="643"/>
      <c r="AD1808" s="644">
        <f t="shared" ref="AD1808:AD1823" si="433">IF(Z1808="","",ROUND(Z1808/W1808*$AH$1689,1))</f>
        <v>0</v>
      </c>
      <c r="AE1808" s="644"/>
      <c r="AF1808" s="644"/>
      <c r="AG1808" s="644">
        <f t="shared" ref="AG1808:AG1823" si="434">IF(Z1808="","",ROUND(Z1808/W1808*$AH$1690,1))</f>
        <v>0</v>
      </c>
      <c r="AH1808" s="644"/>
      <c r="AI1808" s="645"/>
    </row>
    <row r="1809" spans="1:35" s="54" customFormat="1" ht="15.75" customHeight="1" x14ac:dyDescent="0.15">
      <c r="A1809" s="124" t="str">
        <f t="shared" si="424"/>
        <v/>
      </c>
      <c r="B1809" s="53"/>
      <c r="F1809" s="328">
        <f t="shared" si="425"/>
        <v>3</v>
      </c>
      <c r="G1809" s="329"/>
      <c r="H1809" s="306">
        <f t="shared" si="426"/>
        <v>1.5</v>
      </c>
      <c r="I1809" s="306"/>
      <c r="J1809" s="306"/>
      <c r="K1809" s="541">
        <f t="shared" si="427"/>
        <v>0</v>
      </c>
      <c r="L1809" s="541"/>
      <c r="M1809" s="541"/>
      <c r="N1809" s="541"/>
      <c r="O1809" s="535">
        <f t="shared" si="428"/>
        <v>0</v>
      </c>
      <c r="P1809" s="535"/>
      <c r="Q1809" s="535"/>
      <c r="R1809" s="535">
        <f t="shared" si="429"/>
        <v>0</v>
      </c>
      <c r="S1809" s="535"/>
      <c r="T1809" s="638"/>
      <c r="U1809" s="639">
        <f t="shared" si="430"/>
        <v>3</v>
      </c>
      <c r="V1809" s="329"/>
      <c r="W1809" s="306">
        <f t="shared" si="431"/>
        <v>1.5</v>
      </c>
      <c r="X1809" s="306"/>
      <c r="Y1809" s="306"/>
      <c r="Z1809" s="541">
        <f t="shared" si="432"/>
        <v>0</v>
      </c>
      <c r="AA1809" s="541"/>
      <c r="AB1809" s="541"/>
      <c r="AC1809" s="541"/>
      <c r="AD1809" s="535">
        <f t="shared" si="433"/>
        <v>0</v>
      </c>
      <c r="AE1809" s="535"/>
      <c r="AF1809" s="535"/>
      <c r="AG1809" s="535">
        <f t="shared" si="434"/>
        <v>0</v>
      </c>
      <c r="AH1809" s="535"/>
      <c r="AI1809" s="638"/>
    </row>
    <row r="1810" spans="1:35" s="54" customFormat="1" ht="15.75" customHeight="1" x14ac:dyDescent="0.15">
      <c r="A1810" s="124" t="str">
        <f t="shared" si="424"/>
        <v/>
      </c>
      <c r="B1810" s="53"/>
      <c r="F1810" s="328">
        <f t="shared" si="425"/>
        <v>4</v>
      </c>
      <c r="G1810" s="329"/>
      <c r="H1810" s="306">
        <f t="shared" si="426"/>
        <v>6.0399999618530273</v>
      </c>
      <c r="I1810" s="306"/>
      <c r="J1810" s="306"/>
      <c r="K1810" s="541">
        <f t="shared" si="427"/>
        <v>0</v>
      </c>
      <c r="L1810" s="541"/>
      <c r="M1810" s="541"/>
      <c r="N1810" s="541"/>
      <c r="O1810" s="535">
        <f t="shared" si="428"/>
        <v>0</v>
      </c>
      <c r="P1810" s="535"/>
      <c r="Q1810" s="535"/>
      <c r="R1810" s="535">
        <f t="shared" si="429"/>
        <v>0</v>
      </c>
      <c r="S1810" s="535"/>
      <c r="T1810" s="638"/>
      <c r="U1810" s="639">
        <f t="shared" si="430"/>
        <v>4</v>
      </c>
      <c r="V1810" s="329"/>
      <c r="W1810" s="306">
        <f t="shared" si="431"/>
        <v>6.0399999618530273</v>
      </c>
      <c r="X1810" s="306"/>
      <c r="Y1810" s="306"/>
      <c r="Z1810" s="541">
        <f t="shared" si="432"/>
        <v>0</v>
      </c>
      <c r="AA1810" s="541"/>
      <c r="AB1810" s="541"/>
      <c r="AC1810" s="541"/>
      <c r="AD1810" s="535">
        <f t="shared" si="433"/>
        <v>0</v>
      </c>
      <c r="AE1810" s="535"/>
      <c r="AF1810" s="535"/>
      <c r="AG1810" s="535">
        <f t="shared" si="434"/>
        <v>0</v>
      </c>
      <c r="AH1810" s="535"/>
      <c r="AI1810" s="638"/>
    </row>
    <row r="1811" spans="1:35" s="54" customFormat="1" ht="15.75" customHeight="1" x14ac:dyDescent="0.15">
      <c r="A1811" s="124" t="str">
        <f t="shared" si="424"/>
        <v/>
      </c>
      <c r="B1811" s="53"/>
      <c r="F1811" s="328">
        <f t="shared" si="425"/>
        <v>4</v>
      </c>
      <c r="G1811" s="329"/>
      <c r="H1811" s="306">
        <f t="shared" si="426"/>
        <v>0.51000022888183594</v>
      </c>
      <c r="I1811" s="306"/>
      <c r="J1811" s="306"/>
      <c r="K1811" s="541">
        <f t="shared" si="427"/>
        <v>28.839833502917198</v>
      </c>
      <c r="L1811" s="541"/>
      <c r="M1811" s="541"/>
      <c r="N1811" s="541"/>
      <c r="O1811" s="535">
        <f t="shared" si="428"/>
        <v>67.900000000000006</v>
      </c>
      <c r="P1811" s="535"/>
      <c r="Q1811" s="535"/>
      <c r="R1811" s="535">
        <f t="shared" si="429"/>
        <v>79.2</v>
      </c>
      <c r="S1811" s="535"/>
      <c r="T1811" s="638"/>
      <c r="U1811" s="639">
        <f t="shared" si="430"/>
        <v>4</v>
      </c>
      <c r="V1811" s="329"/>
      <c r="W1811" s="306">
        <f t="shared" si="431"/>
        <v>0.51000022888183594</v>
      </c>
      <c r="X1811" s="306"/>
      <c r="Y1811" s="306"/>
      <c r="Z1811" s="541">
        <f t="shared" si="432"/>
        <v>28.839833502917198</v>
      </c>
      <c r="AA1811" s="541"/>
      <c r="AB1811" s="541"/>
      <c r="AC1811" s="541"/>
      <c r="AD1811" s="535">
        <f t="shared" si="433"/>
        <v>67.900000000000006</v>
      </c>
      <c r="AE1811" s="535"/>
      <c r="AF1811" s="535"/>
      <c r="AG1811" s="535">
        <f t="shared" si="434"/>
        <v>79.2</v>
      </c>
      <c r="AH1811" s="535"/>
      <c r="AI1811" s="638"/>
    </row>
    <row r="1812" spans="1:35" s="54" customFormat="1" ht="15.75" customHeight="1" x14ac:dyDescent="0.15">
      <c r="A1812" s="124" t="str">
        <f t="shared" si="424"/>
        <v/>
      </c>
      <c r="B1812" s="53"/>
      <c r="F1812" s="328">
        <f t="shared" si="425"/>
        <v>5</v>
      </c>
      <c r="G1812" s="329"/>
      <c r="H1812" s="306">
        <f t="shared" si="426"/>
        <v>3.4500000476837158</v>
      </c>
      <c r="I1812" s="306"/>
      <c r="J1812" s="306"/>
      <c r="K1812" s="541">
        <f t="shared" si="427"/>
        <v>344.6641347890656</v>
      </c>
      <c r="L1812" s="541"/>
      <c r="M1812" s="541"/>
      <c r="N1812" s="541"/>
      <c r="O1812" s="535">
        <f t="shared" si="428"/>
        <v>119.9</v>
      </c>
      <c r="P1812" s="535"/>
      <c r="Q1812" s="535"/>
      <c r="R1812" s="535">
        <f t="shared" si="429"/>
        <v>139.9</v>
      </c>
      <c r="S1812" s="535"/>
      <c r="T1812" s="638"/>
      <c r="U1812" s="639">
        <f t="shared" si="430"/>
        <v>5</v>
      </c>
      <c r="V1812" s="329"/>
      <c r="W1812" s="306">
        <f t="shared" si="431"/>
        <v>3.4500000476837158</v>
      </c>
      <c r="X1812" s="306"/>
      <c r="Y1812" s="306"/>
      <c r="Z1812" s="541">
        <f t="shared" si="432"/>
        <v>344.6641347890656</v>
      </c>
      <c r="AA1812" s="541"/>
      <c r="AB1812" s="541"/>
      <c r="AC1812" s="541"/>
      <c r="AD1812" s="535">
        <f t="shared" si="433"/>
        <v>119.9</v>
      </c>
      <c r="AE1812" s="535"/>
      <c r="AF1812" s="535"/>
      <c r="AG1812" s="535">
        <f t="shared" si="434"/>
        <v>139.9</v>
      </c>
      <c r="AH1812" s="535"/>
      <c r="AI1812" s="638"/>
    </row>
    <row r="1813" spans="1:35" s="54" customFormat="1" ht="15.75" customHeight="1" x14ac:dyDescent="0.15">
      <c r="A1813" s="124" t="str">
        <f t="shared" si="424"/>
        <v/>
      </c>
      <c r="B1813" s="53"/>
      <c r="F1813" s="328">
        <f t="shared" si="425"/>
        <v>6</v>
      </c>
      <c r="G1813" s="329"/>
      <c r="H1813" s="306">
        <f t="shared" si="426"/>
        <v>2.3499999046325684</v>
      </c>
      <c r="I1813" s="306"/>
      <c r="J1813" s="306"/>
      <c r="K1813" s="541">
        <f t="shared" si="427"/>
        <v>382.05692108009777</v>
      </c>
      <c r="L1813" s="541"/>
      <c r="M1813" s="541"/>
      <c r="N1813" s="541"/>
      <c r="O1813" s="535">
        <f t="shared" si="428"/>
        <v>195.1</v>
      </c>
      <c r="P1813" s="535"/>
      <c r="Q1813" s="535"/>
      <c r="R1813" s="535">
        <f t="shared" si="429"/>
        <v>227.6</v>
      </c>
      <c r="S1813" s="535"/>
      <c r="T1813" s="638"/>
      <c r="U1813" s="639">
        <f t="shared" si="430"/>
        <v>6</v>
      </c>
      <c r="V1813" s="329"/>
      <c r="W1813" s="306">
        <f t="shared" si="431"/>
        <v>2.3499999046325684</v>
      </c>
      <c r="X1813" s="306"/>
      <c r="Y1813" s="306"/>
      <c r="Z1813" s="541">
        <f t="shared" si="432"/>
        <v>382.05692108009777</v>
      </c>
      <c r="AA1813" s="541"/>
      <c r="AB1813" s="541"/>
      <c r="AC1813" s="541"/>
      <c r="AD1813" s="535">
        <f t="shared" si="433"/>
        <v>195.1</v>
      </c>
      <c r="AE1813" s="535"/>
      <c r="AF1813" s="535"/>
      <c r="AG1813" s="535">
        <f t="shared" si="434"/>
        <v>227.6</v>
      </c>
      <c r="AH1813" s="535"/>
      <c r="AI1813" s="638"/>
    </row>
    <row r="1814" spans="1:35" s="54" customFormat="1" ht="15.75" customHeight="1" x14ac:dyDescent="0.15">
      <c r="A1814" s="124" t="str">
        <f t="shared" si="424"/>
        <v/>
      </c>
      <c r="B1814" s="53"/>
      <c r="F1814" s="328">
        <f t="shared" si="425"/>
        <v>7</v>
      </c>
      <c r="G1814" s="329"/>
      <c r="H1814" s="306">
        <f t="shared" si="426"/>
        <v>8.6000003814697266</v>
      </c>
      <c r="I1814" s="306"/>
      <c r="J1814" s="306"/>
      <c r="K1814" s="541">
        <f t="shared" si="427"/>
        <v>1175.2698638393199</v>
      </c>
      <c r="L1814" s="541"/>
      <c r="M1814" s="541"/>
      <c r="N1814" s="541"/>
      <c r="O1814" s="535">
        <f t="shared" si="428"/>
        <v>164</v>
      </c>
      <c r="P1814" s="535"/>
      <c r="Q1814" s="535"/>
      <c r="R1814" s="535">
        <f t="shared" si="429"/>
        <v>191.3</v>
      </c>
      <c r="S1814" s="535"/>
      <c r="T1814" s="638"/>
      <c r="U1814" s="639">
        <f t="shared" si="430"/>
        <v>7</v>
      </c>
      <c r="V1814" s="329"/>
      <c r="W1814" s="306">
        <f t="shared" si="431"/>
        <v>8.6000003814697266</v>
      </c>
      <c r="X1814" s="306"/>
      <c r="Y1814" s="306"/>
      <c r="Z1814" s="541">
        <f t="shared" si="432"/>
        <v>1175.2698638393199</v>
      </c>
      <c r="AA1814" s="541"/>
      <c r="AB1814" s="541"/>
      <c r="AC1814" s="541"/>
      <c r="AD1814" s="535">
        <f t="shared" si="433"/>
        <v>164</v>
      </c>
      <c r="AE1814" s="535"/>
      <c r="AF1814" s="535"/>
      <c r="AG1814" s="535">
        <f t="shared" si="434"/>
        <v>191.3</v>
      </c>
      <c r="AH1814" s="535"/>
      <c r="AI1814" s="638"/>
    </row>
    <row r="1815" spans="1:35" s="54" customFormat="1" ht="15.75" customHeight="1" x14ac:dyDescent="0.15">
      <c r="A1815" s="124" t="str">
        <f t="shared" si="424"/>
        <v/>
      </c>
      <c r="B1815" s="53"/>
      <c r="F1815" s="328">
        <f t="shared" si="425"/>
        <v>8</v>
      </c>
      <c r="G1815" s="329"/>
      <c r="H1815" s="306">
        <f t="shared" si="426"/>
        <v>2.2000000476837158</v>
      </c>
      <c r="I1815" s="306"/>
      <c r="J1815" s="306"/>
      <c r="K1815" s="541">
        <f t="shared" si="427"/>
        <v>351.44997777456308</v>
      </c>
      <c r="L1815" s="541"/>
      <c r="M1815" s="541"/>
      <c r="N1815" s="541"/>
      <c r="O1815" s="535">
        <f t="shared" si="428"/>
        <v>191.7</v>
      </c>
      <c r="P1815" s="535"/>
      <c r="Q1815" s="535"/>
      <c r="R1815" s="535">
        <f t="shared" si="429"/>
        <v>223.6</v>
      </c>
      <c r="S1815" s="535"/>
      <c r="T1815" s="638"/>
      <c r="U1815" s="639">
        <f t="shared" si="430"/>
        <v>8</v>
      </c>
      <c r="V1815" s="329"/>
      <c r="W1815" s="306">
        <f t="shared" si="431"/>
        <v>2.2000000476837158</v>
      </c>
      <c r="X1815" s="306"/>
      <c r="Y1815" s="306"/>
      <c r="Z1815" s="541">
        <f t="shared" si="432"/>
        <v>351.44997777456308</v>
      </c>
      <c r="AA1815" s="541"/>
      <c r="AB1815" s="541"/>
      <c r="AC1815" s="541"/>
      <c r="AD1815" s="535">
        <f t="shared" si="433"/>
        <v>191.7</v>
      </c>
      <c r="AE1815" s="535"/>
      <c r="AF1815" s="535"/>
      <c r="AG1815" s="535">
        <f t="shared" si="434"/>
        <v>223.6</v>
      </c>
      <c r="AH1815" s="535"/>
      <c r="AI1815" s="638"/>
    </row>
    <row r="1816" spans="1:35" s="54" customFormat="1" ht="15.75" customHeight="1" x14ac:dyDescent="0.15">
      <c r="A1816" s="124" t="str">
        <f t="shared" si="424"/>
        <v/>
      </c>
      <c r="B1816" s="53"/>
      <c r="F1816" s="328">
        <f t="shared" si="425"/>
        <v>9</v>
      </c>
      <c r="G1816" s="329"/>
      <c r="H1816" s="306">
        <f t="shared" si="426"/>
        <v>1.5</v>
      </c>
      <c r="I1816" s="306"/>
      <c r="J1816" s="306"/>
      <c r="K1816" s="541">
        <f t="shared" si="427"/>
        <v>445.32075864635317</v>
      </c>
      <c r="L1816" s="541"/>
      <c r="M1816" s="541"/>
      <c r="N1816" s="541"/>
      <c r="O1816" s="535">
        <f t="shared" si="428"/>
        <v>356.3</v>
      </c>
      <c r="P1816" s="535"/>
      <c r="Q1816" s="535"/>
      <c r="R1816" s="535">
        <f t="shared" si="429"/>
        <v>415.6</v>
      </c>
      <c r="S1816" s="535"/>
      <c r="T1816" s="638"/>
      <c r="U1816" s="639">
        <f t="shared" si="430"/>
        <v>9</v>
      </c>
      <c r="V1816" s="329"/>
      <c r="W1816" s="306">
        <f t="shared" si="431"/>
        <v>1.5</v>
      </c>
      <c r="X1816" s="306"/>
      <c r="Y1816" s="306"/>
      <c r="Z1816" s="541">
        <f t="shared" si="432"/>
        <v>445.32075864635317</v>
      </c>
      <c r="AA1816" s="541"/>
      <c r="AB1816" s="541"/>
      <c r="AC1816" s="541"/>
      <c r="AD1816" s="535">
        <f t="shared" si="433"/>
        <v>356.3</v>
      </c>
      <c r="AE1816" s="535"/>
      <c r="AF1816" s="535"/>
      <c r="AG1816" s="535">
        <f t="shared" si="434"/>
        <v>415.6</v>
      </c>
      <c r="AH1816" s="535"/>
      <c r="AI1816" s="638"/>
    </row>
    <row r="1817" spans="1:35" s="54" customFormat="1" ht="15.75" customHeight="1" x14ac:dyDescent="0.15">
      <c r="A1817" s="124" t="str">
        <f t="shared" si="424"/>
        <v/>
      </c>
      <c r="B1817" s="53"/>
      <c r="F1817" s="328">
        <f t="shared" si="425"/>
        <v>10</v>
      </c>
      <c r="G1817" s="329"/>
      <c r="H1817" s="306">
        <f t="shared" si="426"/>
        <v>3.8499999046325684</v>
      </c>
      <c r="I1817" s="306"/>
      <c r="J1817" s="306"/>
      <c r="K1817" s="541">
        <f t="shared" si="427"/>
        <v>624.10878110249814</v>
      </c>
      <c r="L1817" s="541"/>
      <c r="M1817" s="541"/>
      <c r="N1817" s="541"/>
      <c r="O1817" s="535">
        <f t="shared" si="428"/>
        <v>194.5</v>
      </c>
      <c r="P1817" s="535"/>
      <c r="Q1817" s="535"/>
      <c r="R1817" s="535">
        <f t="shared" si="429"/>
        <v>226.9</v>
      </c>
      <c r="S1817" s="535"/>
      <c r="T1817" s="638"/>
      <c r="U1817" s="639">
        <f t="shared" si="430"/>
        <v>10</v>
      </c>
      <c r="V1817" s="329"/>
      <c r="W1817" s="306">
        <f t="shared" si="431"/>
        <v>3.8499999046325684</v>
      </c>
      <c r="X1817" s="306"/>
      <c r="Y1817" s="306"/>
      <c r="Z1817" s="541">
        <f t="shared" si="432"/>
        <v>624.10878110249814</v>
      </c>
      <c r="AA1817" s="541"/>
      <c r="AB1817" s="541"/>
      <c r="AC1817" s="541"/>
      <c r="AD1817" s="535">
        <f t="shared" si="433"/>
        <v>194.5</v>
      </c>
      <c r="AE1817" s="535"/>
      <c r="AF1817" s="535"/>
      <c r="AG1817" s="535">
        <f t="shared" si="434"/>
        <v>226.9</v>
      </c>
      <c r="AH1817" s="535"/>
      <c r="AI1817" s="638"/>
    </row>
    <row r="1818" spans="1:35" s="54" customFormat="1" ht="15.75" customHeight="1" x14ac:dyDescent="0.15">
      <c r="A1818" s="124" t="str">
        <f t="shared" si="424"/>
        <v/>
      </c>
      <c r="B1818" s="53"/>
      <c r="F1818" s="328">
        <f t="shared" si="425"/>
        <v>11</v>
      </c>
      <c r="G1818" s="329"/>
      <c r="H1818" s="306">
        <f t="shared" si="426"/>
        <v>2.4000000953674316</v>
      </c>
      <c r="I1818" s="306"/>
      <c r="J1818" s="306"/>
      <c r="K1818" s="541">
        <f t="shared" si="427"/>
        <v>950.01765619586195</v>
      </c>
      <c r="L1818" s="541"/>
      <c r="M1818" s="541"/>
      <c r="N1818" s="541"/>
      <c r="O1818" s="535">
        <f t="shared" si="428"/>
        <v>475</v>
      </c>
      <c r="P1818" s="535"/>
      <c r="Q1818" s="535"/>
      <c r="R1818" s="535">
        <f t="shared" si="429"/>
        <v>554.20000000000005</v>
      </c>
      <c r="S1818" s="535"/>
      <c r="T1818" s="638"/>
      <c r="U1818" s="639">
        <f t="shared" si="430"/>
        <v>11</v>
      </c>
      <c r="V1818" s="329"/>
      <c r="W1818" s="306">
        <f t="shared" si="431"/>
        <v>2.4000000953674316</v>
      </c>
      <c r="X1818" s="306"/>
      <c r="Y1818" s="306"/>
      <c r="Z1818" s="541">
        <f t="shared" si="432"/>
        <v>950.01765619586195</v>
      </c>
      <c r="AA1818" s="541"/>
      <c r="AB1818" s="541"/>
      <c r="AC1818" s="541"/>
      <c r="AD1818" s="535">
        <f t="shared" si="433"/>
        <v>475</v>
      </c>
      <c r="AE1818" s="535"/>
      <c r="AF1818" s="535"/>
      <c r="AG1818" s="535">
        <f t="shared" si="434"/>
        <v>554.20000000000005</v>
      </c>
      <c r="AH1818" s="535"/>
      <c r="AI1818" s="638"/>
    </row>
    <row r="1819" spans="1:35" s="54" customFormat="1" ht="15.75" customHeight="1" x14ac:dyDescent="0.15">
      <c r="A1819" s="124" t="str">
        <f t="shared" si="424"/>
        <v/>
      </c>
      <c r="B1819" s="53"/>
      <c r="F1819" s="328">
        <f t="shared" si="425"/>
        <v>12</v>
      </c>
      <c r="G1819" s="329"/>
      <c r="H1819" s="306">
        <f t="shared" si="426"/>
        <v>1.5199999809265137</v>
      </c>
      <c r="I1819" s="306"/>
      <c r="J1819" s="306"/>
      <c r="K1819" s="541">
        <f t="shared" si="427"/>
        <v>246.40139191442461</v>
      </c>
      <c r="L1819" s="541"/>
      <c r="M1819" s="541"/>
      <c r="N1819" s="541"/>
      <c r="O1819" s="535">
        <f t="shared" si="428"/>
        <v>194.5</v>
      </c>
      <c r="P1819" s="535"/>
      <c r="Q1819" s="535"/>
      <c r="R1819" s="535">
        <f t="shared" si="429"/>
        <v>226.9</v>
      </c>
      <c r="S1819" s="535"/>
      <c r="T1819" s="638"/>
      <c r="U1819" s="639">
        <f t="shared" si="430"/>
        <v>12</v>
      </c>
      <c r="V1819" s="329"/>
      <c r="W1819" s="306">
        <f t="shared" si="431"/>
        <v>2.2699999809265137</v>
      </c>
      <c r="X1819" s="306"/>
      <c r="Y1819" s="306"/>
      <c r="Z1819" s="541">
        <f t="shared" si="432"/>
        <v>367.98102760834962</v>
      </c>
      <c r="AA1819" s="541"/>
      <c r="AB1819" s="541"/>
      <c r="AC1819" s="541"/>
      <c r="AD1819" s="535">
        <f t="shared" si="433"/>
        <v>194.5</v>
      </c>
      <c r="AE1819" s="535"/>
      <c r="AF1819" s="535"/>
      <c r="AG1819" s="535">
        <f t="shared" si="434"/>
        <v>226.9</v>
      </c>
      <c r="AH1819" s="535"/>
      <c r="AI1819" s="638"/>
    </row>
    <row r="1820" spans="1:35" s="54" customFormat="1" ht="15.75" customHeight="1" x14ac:dyDescent="0.15">
      <c r="A1820" s="124" t="str">
        <f t="shared" si="424"/>
        <v/>
      </c>
      <c r="B1820" s="53"/>
      <c r="F1820" s="328">
        <f t="shared" si="425"/>
        <v>12</v>
      </c>
      <c r="G1820" s="329"/>
      <c r="H1820" s="306">
        <f t="shared" si="426"/>
        <v>0.75</v>
      </c>
      <c r="I1820" s="306"/>
      <c r="J1820" s="306"/>
      <c r="K1820" s="541">
        <f t="shared" si="427"/>
        <v>0</v>
      </c>
      <c r="L1820" s="541"/>
      <c r="M1820" s="541"/>
      <c r="N1820" s="541"/>
      <c r="O1820" s="535">
        <f t="shared" si="428"/>
        <v>0</v>
      </c>
      <c r="P1820" s="535"/>
      <c r="Q1820" s="535"/>
      <c r="R1820" s="535">
        <f t="shared" si="429"/>
        <v>0</v>
      </c>
      <c r="S1820" s="535"/>
      <c r="T1820" s="638"/>
      <c r="U1820" s="639" t="str">
        <f t="shared" si="430"/>
        <v/>
      </c>
      <c r="V1820" s="329"/>
      <c r="W1820" s="306" t="str">
        <f t="shared" si="431"/>
        <v/>
      </c>
      <c r="X1820" s="306"/>
      <c r="Y1820" s="306"/>
      <c r="Z1820" s="541" t="str">
        <f t="shared" si="432"/>
        <v/>
      </c>
      <c r="AA1820" s="541"/>
      <c r="AB1820" s="541"/>
      <c r="AC1820" s="541"/>
      <c r="AD1820" s="535" t="str">
        <f t="shared" si="433"/>
        <v/>
      </c>
      <c r="AE1820" s="535"/>
      <c r="AF1820" s="535"/>
      <c r="AG1820" s="535" t="str">
        <f t="shared" si="434"/>
        <v/>
      </c>
      <c r="AH1820" s="535"/>
      <c r="AI1820" s="638"/>
    </row>
    <row r="1821" spans="1:35" s="54" customFormat="1" ht="15.75" customHeight="1" x14ac:dyDescent="0.15">
      <c r="A1821" s="124" t="str">
        <f t="shared" si="424"/>
        <v>×</v>
      </c>
      <c r="B1821" s="53"/>
      <c r="F1821" s="328" t="str">
        <f t="shared" si="425"/>
        <v/>
      </c>
      <c r="G1821" s="329"/>
      <c r="H1821" s="306" t="str">
        <f t="shared" si="426"/>
        <v/>
      </c>
      <c r="I1821" s="306"/>
      <c r="J1821" s="306"/>
      <c r="K1821" s="541" t="str">
        <f t="shared" si="427"/>
        <v/>
      </c>
      <c r="L1821" s="541"/>
      <c r="M1821" s="541"/>
      <c r="N1821" s="541"/>
      <c r="O1821" s="535" t="str">
        <f t="shared" si="428"/>
        <v/>
      </c>
      <c r="P1821" s="535"/>
      <c r="Q1821" s="535"/>
      <c r="R1821" s="535" t="str">
        <f t="shared" si="429"/>
        <v/>
      </c>
      <c r="S1821" s="535"/>
      <c r="T1821" s="638"/>
      <c r="U1821" s="639" t="str">
        <f t="shared" si="430"/>
        <v/>
      </c>
      <c r="V1821" s="329"/>
      <c r="W1821" s="306" t="str">
        <f t="shared" si="431"/>
        <v/>
      </c>
      <c r="X1821" s="306"/>
      <c r="Y1821" s="306"/>
      <c r="Z1821" s="541" t="str">
        <f t="shared" si="432"/>
        <v/>
      </c>
      <c r="AA1821" s="541"/>
      <c r="AB1821" s="541"/>
      <c r="AC1821" s="541"/>
      <c r="AD1821" s="535" t="str">
        <f t="shared" si="433"/>
        <v/>
      </c>
      <c r="AE1821" s="535"/>
      <c r="AF1821" s="535"/>
      <c r="AG1821" s="535" t="str">
        <f t="shared" si="434"/>
        <v/>
      </c>
      <c r="AH1821" s="535"/>
      <c r="AI1821" s="638"/>
    </row>
    <row r="1822" spans="1:35" s="54" customFormat="1" ht="15.75" customHeight="1" x14ac:dyDescent="0.15">
      <c r="A1822" s="124" t="str">
        <f t="shared" si="424"/>
        <v>×</v>
      </c>
      <c r="B1822" s="53"/>
      <c r="F1822" s="328" t="str">
        <f t="shared" si="425"/>
        <v/>
      </c>
      <c r="G1822" s="329"/>
      <c r="H1822" s="306" t="str">
        <f t="shared" si="426"/>
        <v/>
      </c>
      <c r="I1822" s="306"/>
      <c r="J1822" s="306"/>
      <c r="K1822" s="541" t="str">
        <f t="shared" si="427"/>
        <v/>
      </c>
      <c r="L1822" s="541"/>
      <c r="M1822" s="541"/>
      <c r="N1822" s="541"/>
      <c r="O1822" s="535" t="str">
        <f t="shared" si="428"/>
        <v/>
      </c>
      <c r="P1822" s="535"/>
      <c r="Q1822" s="535"/>
      <c r="R1822" s="535" t="str">
        <f t="shared" si="429"/>
        <v/>
      </c>
      <c r="S1822" s="535"/>
      <c r="T1822" s="638"/>
      <c r="U1822" s="639" t="str">
        <f t="shared" si="430"/>
        <v/>
      </c>
      <c r="V1822" s="329"/>
      <c r="W1822" s="306" t="str">
        <f t="shared" si="431"/>
        <v/>
      </c>
      <c r="X1822" s="306"/>
      <c r="Y1822" s="306"/>
      <c r="Z1822" s="541" t="str">
        <f t="shared" si="432"/>
        <v/>
      </c>
      <c r="AA1822" s="541"/>
      <c r="AB1822" s="541"/>
      <c r="AC1822" s="541"/>
      <c r="AD1822" s="535" t="str">
        <f t="shared" si="433"/>
        <v/>
      </c>
      <c r="AE1822" s="535"/>
      <c r="AF1822" s="535"/>
      <c r="AG1822" s="535" t="str">
        <f t="shared" si="434"/>
        <v/>
      </c>
      <c r="AH1822" s="535"/>
      <c r="AI1822" s="638"/>
    </row>
    <row r="1823" spans="1:35" s="54" customFormat="1" ht="15.75" customHeight="1" x14ac:dyDescent="0.15">
      <c r="A1823" s="124" t="str">
        <f t="shared" si="424"/>
        <v>×</v>
      </c>
      <c r="B1823" s="53"/>
      <c r="F1823" s="332" t="str">
        <f t="shared" si="425"/>
        <v/>
      </c>
      <c r="G1823" s="333"/>
      <c r="H1823" s="319" t="str">
        <f t="shared" si="426"/>
        <v/>
      </c>
      <c r="I1823" s="319"/>
      <c r="J1823" s="319"/>
      <c r="K1823" s="641" t="str">
        <f t="shared" si="427"/>
        <v/>
      </c>
      <c r="L1823" s="641"/>
      <c r="M1823" s="641"/>
      <c r="N1823" s="641"/>
      <c r="O1823" s="536" t="str">
        <f t="shared" si="428"/>
        <v/>
      </c>
      <c r="P1823" s="536"/>
      <c r="Q1823" s="536"/>
      <c r="R1823" s="536" t="str">
        <f t="shared" si="429"/>
        <v/>
      </c>
      <c r="S1823" s="536"/>
      <c r="T1823" s="642"/>
      <c r="U1823" s="589" t="str">
        <f t="shared" si="430"/>
        <v/>
      </c>
      <c r="V1823" s="333"/>
      <c r="W1823" s="319" t="str">
        <f t="shared" si="431"/>
        <v/>
      </c>
      <c r="X1823" s="319"/>
      <c r="Y1823" s="319"/>
      <c r="Z1823" s="641" t="str">
        <f t="shared" si="432"/>
        <v/>
      </c>
      <c r="AA1823" s="641"/>
      <c r="AB1823" s="641"/>
      <c r="AC1823" s="641"/>
      <c r="AD1823" s="536" t="str">
        <f t="shared" si="433"/>
        <v/>
      </c>
      <c r="AE1823" s="536"/>
      <c r="AF1823" s="536"/>
      <c r="AG1823" s="536" t="str">
        <f t="shared" si="434"/>
        <v/>
      </c>
      <c r="AH1823" s="536"/>
      <c r="AI1823" s="642"/>
    </row>
    <row r="1824" spans="1:35" s="54" customFormat="1" ht="15.75" customHeight="1" x14ac:dyDescent="0.15">
      <c r="A1824" s="124" t="str">
        <f>IF(液状化L2の有無="","","×")</f>
        <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x14ac:dyDescent="0.15">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x14ac:dyDescent="0.15">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x14ac:dyDescent="0.15">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x14ac:dyDescent="0.15">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x14ac:dyDescent="0.15">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x14ac:dyDescent="0.15">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x14ac:dyDescent="0.15">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x14ac:dyDescent="0.15">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x14ac:dyDescent="0.15">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x14ac:dyDescent="0.15">
      <c r="A1851" s="53"/>
      <c r="B1851" s="53"/>
      <c r="F1851" s="53"/>
      <c r="G1851" s="53"/>
      <c r="H1851" s="55"/>
      <c r="I1851" s="55"/>
      <c r="J1851" s="55"/>
      <c r="K1851" s="444" t="s">
        <v>542</v>
      </c>
      <c r="L1851" s="444"/>
      <c r="M1851" s="444"/>
      <c r="N1851" s="444"/>
      <c r="O1851" s="444"/>
      <c r="P1851" s="444"/>
      <c r="Q1851" s="444"/>
      <c r="R1851" s="444"/>
      <c r="S1851" s="444"/>
      <c r="T1851" s="444"/>
      <c r="U1851" s="444"/>
      <c r="V1851" s="444"/>
      <c r="W1851" s="444"/>
      <c r="X1851" s="444"/>
      <c r="Y1851" s="444"/>
      <c r="Z1851" s="444"/>
      <c r="AA1851" s="90"/>
      <c r="AB1851" s="90"/>
      <c r="AC1851" s="90"/>
      <c r="AD1851" s="58"/>
      <c r="AE1851" s="58"/>
      <c r="AF1851" s="58"/>
      <c r="AG1851" s="58"/>
      <c r="AH1851" s="58"/>
      <c r="AI1851" s="58"/>
    </row>
    <row r="1852" spans="1:35" s="54" customFormat="1" ht="15.75" customHeight="1" x14ac:dyDescent="0.15">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x14ac:dyDescent="0.15">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x14ac:dyDescent="0.15">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x14ac:dyDescent="0.15">
      <c r="I1855" s="514" t="s">
        <v>417</v>
      </c>
      <c r="J1855" s="361"/>
      <c r="K1855" s="361"/>
      <c r="L1855" s="361"/>
      <c r="M1855" s="361"/>
      <c r="N1855" s="361"/>
      <c r="O1855" s="361"/>
      <c r="P1855" s="361"/>
      <c r="Q1855" s="361"/>
      <c r="R1855" s="654"/>
      <c r="S1855" s="486" t="s">
        <v>418</v>
      </c>
      <c r="T1855" s="239"/>
      <c r="U1855" s="239"/>
      <c r="V1855" s="239"/>
      <c r="W1855" s="239"/>
      <c r="X1855" s="239"/>
      <c r="Y1855" s="239"/>
      <c r="Z1855" s="239"/>
      <c r="AA1855" s="239"/>
      <c r="AB1855" s="290"/>
    </row>
    <row r="1856" spans="1:35" s="54" customFormat="1" ht="15.75" customHeight="1" x14ac:dyDescent="0.15">
      <c r="A1856" s="53"/>
      <c r="B1856" s="53"/>
      <c r="I1856" s="453" t="s">
        <v>74</v>
      </c>
      <c r="J1856" s="403"/>
      <c r="K1856" s="403"/>
      <c r="L1856" s="647" t="s">
        <v>181</v>
      </c>
      <c r="M1856" s="648"/>
      <c r="N1856" s="648"/>
      <c r="O1856" s="403" t="s">
        <v>543</v>
      </c>
      <c r="P1856" s="403"/>
      <c r="Q1856" s="403"/>
      <c r="R1856" s="458"/>
      <c r="S1856" s="455" t="s">
        <v>74</v>
      </c>
      <c r="T1856" s="403"/>
      <c r="U1856" s="403"/>
      <c r="V1856" s="647" t="s">
        <v>181</v>
      </c>
      <c r="W1856" s="648"/>
      <c r="X1856" s="648"/>
      <c r="Y1856" s="403" t="s">
        <v>543</v>
      </c>
      <c r="Z1856" s="403"/>
      <c r="AA1856" s="403"/>
      <c r="AB1856" s="458"/>
    </row>
    <row r="1857" spans="1:62" s="54" customFormat="1" ht="15.75" customHeight="1" x14ac:dyDescent="0.15">
      <c r="A1857" s="53"/>
      <c r="B1857" s="53"/>
      <c r="I1857" s="359"/>
      <c r="J1857" s="315"/>
      <c r="K1857" s="315"/>
      <c r="L1857" s="510"/>
      <c r="M1857" s="362"/>
      <c r="N1857" s="362"/>
      <c r="O1857" s="315"/>
      <c r="P1857" s="315"/>
      <c r="Q1857" s="315"/>
      <c r="R1857" s="459"/>
      <c r="S1857" s="478"/>
      <c r="T1857" s="315"/>
      <c r="U1857" s="315"/>
      <c r="V1857" s="510"/>
      <c r="W1857" s="362"/>
      <c r="X1857" s="362"/>
      <c r="Y1857" s="315"/>
      <c r="Z1857" s="315"/>
      <c r="AA1857" s="315"/>
      <c r="AB1857" s="459"/>
    </row>
    <row r="1858" spans="1:62" s="54" customFormat="1" ht="15.75" customHeight="1" x14ac:dyDescent="0.15">
      <c r="A1858" s="109" t="str">
        <f>IF(LEN(I1858)+LEN(S1858)=0,"×","")</f>
        <v/>
      </c>
      <c r="B1858" s="99"/>
      <c r="I1858" s="646">
        <f t="shared" ref="I1858:I1873" si="435">IF(G626="","",G626)</f>
        <v>2</v>
      </c>
      <c r="J1858" s="427"/>
      <c r="K1858" s="427"/>
      <c r="L1858" s="649">
        <f t="shared" ref="L1858:L1873" si="436">IF(N626="","",N626)</f>
        <v>0.33000001311302185</v>
      </c>
      <c r="M1858" s="649"/>
      <c r="N1858" s="649"/>
      <c r="O1858" s="475">
        <f t="shared" ref="O1858:O1873" si="437">Q626</f>
        <v>1743.5839227423353</v>
      </c>
      <c r="P1858" s="475"/>
      <c r="Q1858" s="475"/>
      <c r="R1858" s="484"/>
      <c r="S1858" s="650">
        <f t="shared" ref="S1858:S1873" si="438">IF(U626="","",U626)</f>
        <v>2</v>
      </c>
      <c r="T1858" s="427"/>
      <c r="U1858" s="427"/>
      <c r="V1858" s="649">
        <f t="shared" ref="V1858:V1873" si="439">IF(AB626="","",AB626)</f>
        <v>0.33000001311302185</v>
      </c>
      <c r="W1858" s="649"/>
      <c r="X1858" s="649"/>
      <c r="Y1858" s="475">
        <f t="shared" ref="Y1858:Y1873" si="440">AE626</f>
        <v>1743.5839227423353</v>
      </c>
      <c r="Z1858" s="475"/>
      <c r="AA1858" s="475"/>
      <c r="AB1858" s="484"/>
    </row>
    <row r="1859" spans="1:62" s="54" customFormat="1" ht="15.75" customHeight="1" x14ac:dyDescent="0.15">
      <c r="A1859" s="109" t="str">
        <f t="shared" ref="A1859:A1873" si="441">IF(LEN(I1859)+LEN(S1859)=0,"×","")</f>
        <v/>
      </c>
      <c r="B1859" s="99"/>
      <c r="F1859" s="53"/>
      <c r="G1859" s="53"/>
      <c r="H1859" s="55"/>
      <c r="I1859" s="651">
        <f t="shared" si="435"/>
        <v>3</v>
      </c>
      <c r="J1859" s="406"/>
      <c r="K1859" s="406"/>
      <c r="L1859" s="652">
        <f t="shared" si="436"/>
        <v>1.5</v>
      </c>
      <c r="M1859" s="652"/>
      <c r="N1859" s="652"/>
      <c r="O1859" s="335">
        <f t="shared" si="437"/>
        <v>0</v>
      </c>
      <c r="P1859" s="335"/>
      <c r="Q1859" s="335"/>
      <c r="R1859" s="336"/>
      <c r="S1859" s="653">
        <f t="shared" si="438"/>
        <v>3</v>
      </c>
      <c r="T1859" s="406"/>
      <c r="U1859" s="406"/>
      <c r="V1859" s="652">
        <f t="shared" si="439"/>
        <v>1.5</v>
      </c>
      <c r="W1859" s="652"/>
      <c r="X1859" s="652"/>
      <c r="Y1859" s="335">
        <f t="shared" si="440"/>
        <v>0</v>
      </c>
      <c r="Z1859" s="335"/>
      <c r="AA1859" s="335"/>
      <c r="AB1859" s="336"/>
    </row>
    <row r="1860" spans="1:62" ht="15.75" customHeight="1" x14ac:dyDescent="0.15">
      <c r="A1860" s="109" t="str">
        <f t="shared" si="441"/>
        <v/>
      </c>
      <c r="I1860" s="651">
        <f t="shared" si="435"/>
        <v>4</v>
      </c>
      <c r="J1860" s="406"/>
      <c r="K1860" s="406"/>
      <c r="L1860" s="652">
        <f t="shared" si="436"/>
        <v>6.5500001907348633</v>
      </c>
      <c r="M1860" s="652"/>
      <c r="N1860" s="652"/>
      <c r="O1860" s="335">
        <f t="shared" si="437"/>
        <v>4476.7695313654549</v>
      </c>
      <c r="P1860" s="335"/>
      <c r="Q1860" s="335"/>
      <c r="R1860" s="336"/>
      <c r="S1860" s="653">
        <f t="shared" si="438"/>
        <v>4</v>
      </c>
      <c r="T1860" s="406"/>
      <c r="U1860" s="406"/>
      <c r="V1860" s="652">
        <f t="shared" si="439"/>
        <v>6.5500001907348633</v>
      </c>
      <c r="W1860" s="652"/>
      <c r="X1860" s="652"/>
      <c r="Y1860" s="335">
        <f t="shared" si="440"/>
        <v>4476.7695313654549</v>
      </c>
      <c r="Z1860" s="335"/>
      <c r="AA1860" s="335"/>
      <c r="AB1860" s="336"/>
      <c r="AC1860" s="24"/>
      <c r="AJ1860" s="24"/>
      <c r="AK1860" s="24"/>
      <c r="AL1860" s="24"/>
      <c r="AM1860" s="24"/>
      <c r="AN1860" s="24"/>
      <c r="AZ1860" s="22"/>
      <c r="BA1860" s="22"/>
      <c r="BB1860" s="22"/>
      <c r="BC1860" s="22"/>
      <c r="BD1860" s="22"/>
      <c r="BE1860" s="22"/>
      <c r="BF1860" s="22"/>
      <c r="BG1860" s="22"/>
      <c r="BH1860" s="22"/>
      <c r="BI1860" s="22"/>
      <c r="BJ1860" s="22"/>
    </row>
    <row r="1861" spans="1:62" ht="15.75" customHeight="1" x14ac:dyDescent="0.15">
      <c r="A1861" s="109" t="str">
        <f t="shared" si="441"/>
        <v/>
      </c>
      <c r="I1861" s="651">
        <f t="shared" si="435"/>
        <v>5</v>
      </c>
      <c r="J1861" s="406"/>
      <c r="K1861" s="406"/>
      <c r="L1861" s="652">
        <f t="shared" si="436"/>
        <v>3.4500000476837158</v>
      </c>
      <c r="M1861" s="652"/>
      <c r="N1861" s="652"/>
      <c r="O1861" s="335">
        <f t="shared" si="437"/>
        <v>4476.7695313654549</v>
      </c>
      <c r="P1861" s="335"/>
      <c r="Q1861" s="335"/>
      <c r="R1861" s="336"/>
      <c r="S1861" s="653">
        <f t="shared" si="438"/>
        <v>5</v>
      </c>
      <c r="T1861" s="406"/>
      <c r="U1861" s="406"/>
      <c r="V1861" s="652">
        <f t="shared" si="439"/>
        <v>3.4500000476837158</v>
      </c>
      <c r="W1861" s="652"/>
      <c r="X1861" s="652"/>
      <c r="Y1861" s="335">
        <f t="shared" si="440"/>
        <v>4476.7695313654549</v>
      </c>
      <c r="Z1861" s="335"/>
      <c r="AA1861" s="335"/>
      <c r="AB1861" s="336"/>
    </row>
    <row r="1862" spans="1:62" ht="15.75" customHeight="1" x14ac:dyDescent="0.15">
      <c r="A1862" s="109" t="str">
        <f t="shared" si="441"/>
        <v/>
      </c>
      <c r="I1862" s="651">
        <f t="shared" si="435"/>
        <v>6</v>
      </c>
      <c r="J1862" s="406"/>
      <c r="K1862" s="406"/>
      <c r="L1862" s="652">
        <f t="shared" si="436"/>
        <v>2.3499999046325684</v>
      </c>
      <c r="M1862" s="652"/>
      <c r="N1862" s="652"/>
      <c r="O1862" s="335">
        <f t="shared" si="437"/>
        <v>4476.7695313654549</v>
      </c>
      <c r="P1862" s="335"/>
      <c r="Q1862" s="335"/>
      <c r="R1862" s="336"/>
      <c r="S1862" s="653">
        <f t="shared" si="438"/>
        <v>6</v>
      </c>
      <c r="T1862" s="406"/>
      <c r="U1862" s="406"/>
      <c r="V1862" s="652">
        <f t="shared" si="439"/>
        <v>2.3499999046325684</v>
      </c>
      <c r="W1862" s="652"/>
      <c r="X1862" s="652"/>
      <c r="Y1862" s="335">
        <f t="shared" si="440"/>
        <v>4476.7695313654549</v>
      </c>
      <c r="Z1862" s="335"/>
      <c r="AA1862" s="335"/>
      <c r="AB1862" s="336"/>
    </row>
    <row r="1863" spans="1:62" ht="15.75" customHeight="1" x14ac:dyDescent="0.15">
      <c r="A1863" s="109" t="str">
        <f t="shared" si="441"/>
        <v/>
      </c>
      <c r="I1863" s="651">
        <f t="shared" si="435"/>
        <v>7</v>
      </c>
      <c r="J1863" s="406"/>
      <c r="K1863" s="406"/>
      <c r="L1863" s="652">
        <f t="shared" si="436"/>
        <v>8.6000003814697266</v>
      </c>
      <c r="M1863" s="652"/>
      <c r="N1863" s="652"/>
      <c r="O1863" s="335">
        <f t="shared" si="437"/>
        <v>29452.43112740431</v>
      </c>
      <c r="P1863" s="335"/>
      <c r="Q1863" s="335"/>
      <c r="R1863" s="336"/>
      <c r="S1863" s="653">
        <f t="shared" si="438"/>
        <v>7</v>
      </c>
      <c r="T1863" s="406"/>
      <c r="U1863" s="406"/>
      <c r="V1863" s="652">
        <f t="shared" si="439"/>
        <v>8.6000003814697266</v>
      </c>
      <c r="W1863" s="652"/>
      <c r="X1863" s="652"/>
      <c r="Y1863" s="335">
        <f t="shared" si="440"/>
        <v>29452.43112740431</v>
      </c>
      <c r="Z1863" s="335"/>
      <c r="AA1863" s="335"/>
      <c r="AB1863" s="336"/>
    </row>
    <row r="1864" spans="1:62" ht="15.75" customHeight="1" x14ac:dyDescent="0.15">
      <c r="A1864" s="109" t="str">
        <f t="shared" si="441"/>
        <v/>
      </c>
      <c r="I1864" s="651">
        <f t="shared" si="435"/>
        <v>8</v>
      </c>
      <c r="J1864" s="406"/>
      <c r="K1864" s="406"/>
      <c r="L1864" s="652">
        <f t="shared" si="436"/>
        <v>2.2000000476837158</v>
      </c>
      <c r="M1864" s="652"/>
      <c r="N1864" s="652"/>
      <c r="O1864" s="335">
        <f t="shared" si="437"/>
        <v>13995.795271742529</v>
      </c>
      <c r="P1864" s="335"/>
      <c r="Q1864" s="335"/>
      <c r="R1864" s="336"/>
      <c r="S1864" s="653">
        <f t="shared" si="438"/>
        <v>8</v>
      </c>
      <c r="T1864" s="406"/>
      <c r="U1864" s="406"/>
      <c r="V1864" s="652">
        <f t="shared" si="439"/>
        <v>2.2000000476837158</v>
      </c>
      <c r="W1864" s="652"/>
      <c r="X1864" s="652"/>
      <c r="Y1864" s="335">
        <f t="shared" si="440"/>
        <v>13995.795271742529</v>
      </c>
      <c r="Z1864" s="335"/>
      <c r="AA1864" s="335"/>
      <c r="AB1864" s="336"/>
    </row>
    <row r="1865" spans="1:62" ht="15.75" customHeight="1" x14ac:dyDescent="0.15">
      <c r="A1865" s="109" t="str">
        <f t="shared" si="441"/>
        <v/>
      </c>
      <c r="I1865" s="651">
        <f t="shared" si="435"/>
        <v>9</v>
      </c>
      <c r="J1865" s="406"/>
      <c r="K1865" s="406"/>
      <c r="L1865" s="652">
        <f t="shared" si="436"/>
        <v>1.5</v>
      </c>
      <c r="M1865" s="652"/>
      <c r="N1865" s="652"/>
      <c r="O1865" s="335">
        <f t="shared" si="437"/>
        <v>22807.962665061899</v>
      </c>
      <c r="P1865" s="335"/>
      <c r="Q1865" s="335"/>
      <c r="R1865" s="336"/>
      <c r="S1865" s="653">
        <f t="shared" si="438"/>
        <v>9</v>
      </c>
      <c r="T1865" s="406"/>
      <c r="U1865" s="406"/>
      <c r="V1865" s="652">
        <f t="shared" si="439"/>
        <v>1.5</v>
      </c>
      <c r="W1865" s="652"/>
      <c r="X1865" s="652"/>
      <c r="Y1865" s="335">
        <f t="shared" si="440"/>
        <v>22807.962665061899</v>
      </c>
      <c r="Z1865" s="335"/>
      <c r="AA1865" s="335"/>
      <c r="AB1865" s="336"/>
    </row>
    <row r="1866" spans="1:62" ht="15.75" customHeight="1" x14ac:dyDescent="0.15">
      <c r="A1866" s="109" t="str">
        <f t="shared" si="441"/>
        <v/>
      </c>
      <c r="I1866" s="651">
        <f t="shared" si="435"/>
        <v>10</v>
      </c>
      <c r="J1866" s="406"/>
      <c r="K1866" s="406"/>
      <c r="L1866" s="652">
        <f t="shared" si="436"/>
        <v>3.8499999046325684</v>
      </c>
      <c r="M1866" s="652"/>
      <c r="N1866" s="652"/>
      <c r="O1866" s="335">
        <f t="shared" si="437"/>
        <v>16399.11365173872</v>
      </c>
      <c r="P1866" s="335"/>
      <c r="Q1866" s="335"/>
      <c r="R1866" s="336"/>
      <c r="S1866" s="653">
        <f t="shared" si="438"/>
        <v>10</v>
      </c>
      <c r="T1866" s="406"/>
      <c r="U1866" s="406"/>
      <c r="V1866" s="652">
        <f t="shared" si="439"/>
        <v>3.8499999046325684</v>
      </c>
      <c r="W1866" s="652"/>
      <c r="X1866" s="652"/>
      <c r="Y1866" s="335">
        <f t="shared" si="440"/>
        <v>16399.11365173872</v>
      </c>
      <c r="Z1866" s="335"/>
      <c r="AA1866" s="335"/>
      <c r="AB1866" s="336"/>
      <c r="AO1866" s="22"/>
      <c r="AP1866" s="22"/>
      <c r="AQ1866" s="22"/>
      <c r="AR1866" s="22"/>
      <c r="AS1866" s="22"/>
      <c r="AT1866" s="22"/>
      <c r="AU1866" s="22"/>
      <c r="AV1866" s="22"/>
      <c r="AW1866" s="22"/>
      <c r="AX1866" s="22"/>
      <c r="AY1866" s="22"/>
    </row>
    <row r="1867" spans="1:62" ht="15.75" customHeight="1" x14ac:dyDescent="0.15">
      <c r="A1867" s="109" t="str">
        <f t="shared" si="441"/>
        <v/>
      </c>
      <c r="I1867" s="651">
        <f t="shared" si="435"/>
        <v>11</v>
      </c>
      <c r="J1867" s="406"/>
      <c r="K1867" s="406"/>
      <c r="L1867" s="652">
        <f t="shared" si="436"/>
        <v>2.4000000953674316</v>
      </c>
      <c r="M1867" s="652"/>
      <c r="N1867" s="652"/>
      <c r="O1867" s="335">
        <f t="shared" si="437"/>
        <v>22807.962665061899</v>
      </c>
      <c r="P1867" s="335"/>
      <c r="Q1867" s="335"/>
      <c r="R1867" s="336"/>
      <c r="S1867" s="653">
        <f t="shared" si="438"/>
        <v>11</v>
      </c>
      <c r="T1867" s="406"/>
      <c r="U1867" s="406"/>
      <c r="V1867" s="652">
        <f t="shared" si="439"/>
        <v>2.4000000953674316</v>
      </c>
      <c r="W1867" s="652"/>
      <c r="X1867" s="652"/>
      <c r="Y1867" s="335">
        <f t="shared" si="440"/>
        <v>22807.962665061899</v>
      </c>
      <c r="Z1867" s="335"/>
      <c r="AA1867" s="335"/>
      <c r="AB1867" s="336"/>
    </row>
    <row r="1868" spans="1:62" ht="15.75" customHeight="1" x14ac:dyDescent="0.15">
      <c r="A1868" s="109" t="str">
        <f t="shared" si="441"/>
        <v/>
      </c>
      <c r="I1868" s="651">
        <f t="shared" si="435"/>
        <v>12</v>
      </c>
      <c r="J1868" s="406"/>
      <c r="K1868" s="406"/>
      <c r="L1868" s="652">
        <f t="shared" si="436"/>
        <v>1.5199999809265137</v>
      </c>
      <c r="M1868" s="652"/>
      <c r="N1868" s="652"/>
      <c r="O1868" s="335">
        <f t="shared" si="437"/>
        <v>15456.635855661782</v>
      </c>
      <c r="P1868" s="335"/>
      <c r="Q1868" s="335"/>
      <c r="R1868" s="336"/>
      <c r="S1868" s="653">
        <f t="shared" si="438"/>
        <v>12</v>
      </c>
      <c r="T1868" s="406"/>
      <c r="U1868" s="406"/>
      <c r="V1868" s="652">
        <f t="shared" si="439"/>
        <v>2.2699999809265137</v>
      </c>
      <c r="W1868" s="652"/>
      <c r="X1868" s="652"/>
      <c r="Y1868" s="335">
        <f t="shared" si="440"/>
        <v>15456.635855661782</v>
      </c>
      <c r="Z1868" s="335"/>
      <c r="AA1868" s="335"/>
      <c r="AB1868" s="336"/>
    </row>
    <row r="1869" spans="1:62" ht="15.75" customHeight="1" x14ac:dyDescent="0.15">
      <c r="A1869" s="109" t="str">
        <f t="shared" si="441"/>
        <v/>
      </c>
      <c r="I1869" s="651">
        <f t="shared" si="435"/>
        <v>12</v>
      </c>
      <c r="J1869" s="406"/>
      <c r="K1869" s="406"/>
      <c r="L1869" s="652">
        <f t="shared" si="436"/>
        <v>0.75</v>
      </c>
      <c r="M1869" s="652"/>
      <c r="N1869" s="652"/>
      <c r="O1869" s="335">
        <f t="shared" si="437"/>
        <v>0</v>
      </c>
      <c r="P1869" s="335"/>
      <c r="Q1869" s="335"/>
      <c r="R1869" s="336"/>
      <c r="S1869" s="653" t="str">
        <f t="shared" si="438"/>
        <v/>
      </c>
      <c r="T1869" s="406"/>
      <c r="U1869" s="406"/>
      <c r="V1869" s="652" t="str">
        <f t="shared" si="439"/>
        <v/>
      </c>
      <c r="W1869" s="652"/>
      <c r="X1869" s="652"/>
      <c r="Y1869" s="335" t="str">
        <f t="shared" si="440"/>
        <v/>
      </c>
      <c r="Z1869" s="335"/>
      <c r="AA1869" s="335"/>
      <c r="AB1869" s="336"/>
    </row>
    <row r="1870" spans="1:62" ht="15.75" customHeight="1" x14ac:dyDescent="0.15">
      <c r="A1870" s="109" t="str">
        <f t="shared" si="441"/>
        <v>×</v>
      </c>
      <c r="I1870" s="651" t="str">
        <f t="shared" si="435"/>
        <v/>
      </c>
      <c r="J1870" s="406"/>
      <c r="K1870" s="406"/>
      <c r="L1870" s="652" t="str">
        <f t="shared" si="436"/>
        <v/>
      </c>
      <c r="M1870" s="652"/>
      <c r="N1870" s="652"/>
      <c r="O1870" s="335" t="str">
        <f t="shared" si="437"/>
        <v/>
      </c>
      <c r="P1870" s="335"/>
      <c r="Q1870" s="335"/>
      <c r="R1870" s="336"/>
      <c r="S1870" s="653" t="str">
        <f t="shared" si="438"/>
        <v/>
      </c>
      <c r="T1870" s="406"/>
      <c r="U1870" s="406"/>
      <c r="V1870" s="652" t="str">
        <f t="shared" si="439"/>
        <v/>
      </c>
      <c r="W1870" s="652"/>
      <c r="X1870" s="652"/>
      <c r="Y1870" s="335" t="str">
        <f t="shared" si="440"/>
        <v/>
      </c>
      <c r="Z1870" s="335"/>
      <c r="AA1870" s="335"/>
      <c r="AB1870" s="336"/>
    </row>
    <row r="1871" spans="1:62" ht="15.75" customHeight="1" x14ac:dyDescent="0.15">
      <c r="A1871" s="109" t="str">
        <f t="shared" si="441"/>
        <v>×</v>
      </c>
      <c r="I1871" s="651" t="str">
        <f t="shared" si="435"/>
        <v/>
      </c>
      <c r="J1871" s="406"/>
      <c r="K1871" s="406"/>
      <c r="L1871" s="652" t="str">
        <f t="shared" si="436"/>
        <v/>
      </c>
      <c r="M1871" s="652"/>
      <c r="N1871" s="652"/>
      <c r="O1871" s="335" t="str">
        <f t="shared" si="437"/>
        <v/>
      </c>
      <c r="P1871" s="335"/>
      <c r="Q1871" s="335"/>
      <c r="R1871" s="336"/>
      <c r="S1871" s="653" t="str">
        <f t="shared" si="438"/>
        <v/>
      </c>
      <c r="T1871" s="406"/>
      <c r="U1871" s="406"/>
      <c r="V1871" s="652" t="str">
        <f t="shared" si="439"/>
        <v/>
      </c>
      <c r="W1871" s="652"/>
      <c r="X1871" s="652"/>
      <c r="Y1871" s="335" t="str">
        <f t="shared" si="440"/>
        <v/>
      </c>
      <c r="Z1871" s="335"/>
      <c r="AA1871" s="335"/>
      <c r="AB1871" s="336"/>
    </row>
    <row r="1872" spans="1:62" ht="15.75" customHeight="1" x14ac:dyDescent="0.15">
      <c r="A1872" s="109" t="str">
        <f t="shared" si="441"/>
        <v>×</v>
      </c>
      <c r="I1872" s="651" t="str">
        <f t="shared" si="435"/>
        <v/>
      </c>
      <c r="J1872" s="406"/>
      <c r="K1872" s="406"/>
      <c r="L1872" s="652" t="str">
        <f t="shared" si="436"/>
        <v/>
      </c>
      <c r="M1872" s="652"/>
      <c r="N1872" s="652"/>
      <c r="O1872" s="335" t="str">
        <f t="shared" si="437"/>
        <v/>
      </c>
      <c r="P1872" s="335"/>
      <c r="Q1872" s="335"/>
      <c r="R1872" s="336"/>
      <c r="S1872" s="653" t="str">
        <f t="shared" si="438"/>
        <v/>
      </c>
      <c r="T1872" s="406"/>
      <c r="U1872" s="406"/>
      <c r="V1872" s="652" t="str">
        <f t="shared" si="439"/>
        <v/>
      </c>
      <c r="W1872" s="652"/>
      <c r="X1872" s="652"/>
      <c r="Y1872" s="335" t="str">
        <f t="shared" si="440"/>
        <v/>
      </c>
      <c r="Z1872" s="335"/>
      <c r="AA1872" s="335"/>
      <c r="AB1872" s="336"/>
    </row>
    <row r="1873" spans="1:62" ht="15.75" customHeight="1" x14ac:dyDescent="0.15">
      <c r="A1873" s="109" t="str">
        <f t="shared" si="441"/>
        <v>×</v>
      </c>
      <c r="I1873" s="663" t="str">
        <f t="shared" si="435"/>
        <v/>
      </c>
      <c r="J1873" s="442"/>
      <c r="K1873" s="442"/>
      <c r="L1873" s="664" t="str">
        <f t="shared" si="436"/>
        <v/>
      </c>
      <c r="M1873" s="664"/>
      <c r="N1873" s="664"/>
      <c r="O1873" s="337" t="str">
        <f t="shared" si="437"/>
        <v/>
      </c>
      <c r="P1873" s="337"/>
      <c r="Q1873" s="337"/>
      <c r="R1873" s="338"/>
      <c r="S1873" s="665" t="str">
        <f t="shared" si="438"/>
        <v/>
      </c>
      <c r="T1873" s="442"/>
      <c r="U1873" s="442"/>
      <c r="V1873" s="664" t="str">
        <f t="shared" si="439"/>
        <v/>
      </c>
      <c r="W1873" s="664"/>
      <c r="X1873" s="664"/>
      <c r="Y1873" s="337" t="str">
        <f t="shared" si="440"/>
        <v/>
      </c>
      <c r="Z1873" s="337"/>
      <c r="AA1873" s="337"/>
      <c r="AB1873" s="338"/>
    </row>
    <row r="1874" spans="1:62" ht="15.75" customHeight="1" x14ac:dyDescent="0.15">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x14ac:dyDescent="0.15">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x14ac:dyDescent="0.15">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x14ac:dyDescent="0.15">
      <c r="I1877" s="514" t="s">
        <v>417</v>
      </c>
      <c r="J1877" s="361"/>
      <c r="K1877" s="361"/>
      <c r="L1877" s="361"/>
      <c r="M1877" s="361"/>
      <c r="N1877" s="361"/>
      <c r="O1877" s="361"/>
      <c r="P1877" s="361"/>
      <c r="Q1877" s="361"/>
      <c r="R1877" s="654"/>
      <c r="S1877" s="486" t="s">
        <v>418</v>
      </c>
      <c r="T1877" s="239"/>
      <c r="U1877" s="239"/>
      <c r="V1877" s="239"/>
      <c r="W1877" s="239"/>
      <c r="X1877" s="239"/>
      <c r="Y1877" s="239"/>
      <c r="Z1877" s="239"/>
      <c r="AA1877" s="239"/>
      <c r="AB1877" s="290"/>
    </row>
    <row r="1878" spans="1:62" s="54" customFormat="1" ht="15.75" customHeight="1" x14ac:dyDescent="0.15">
      <c r="A1878" s="53"/>
      <c r="B1878" s="53"/>
      <c r="I1878" s="453" t="s">
        <v>74</v>
      </c>
      <c r="J1878" s="403"/>
      <c r="K1878" s="403"/>
      <c r="L1878" s="647" t="s">
        <v>181</v>
      </c>
      <c r="M1878" s="648"/>
      <c r="N1878" s="648"/>
      <c r="O1878" s="403" t="s">
        <v>543</v>
      </c>
      <c r="P1878" s="403"/>
      <c r="Q1878" s="403"/>
      <c r="R1878" s="458"/>
      <c r="S1878" s="455" t="s">
        <v>74</v>
      </c>
      <c r="T1878" s="403"/>
      <c r="U1878" s="403"/>
      <c r="V1878" s="647" t="s">
        <v>181</v>
      </c>
      <c r="W1878" s="648"/>
      <c r="X1878" s="648"/>
      <c r="Y1878" s="403" t="s">
        <v>543</v>
      </c>
      <c r="Z1878" s="403"/>
      <c r="AA1878" s="403"/>
      <c r="AB1878" s="458"/>
    </row>
    <row r="1879" spans="1:62" s="54" customFormat="1" ht="15.75" customHeight="1" x14ac:dyDescent="0.15">
      <c r="A1879" s="53"/>
      <c r="B1879" s="53"/>
      <c r="I1879" s="359"/>
      <c r="J1879" s="315"/>
      <c r="K1879" s="315"/>
      <c r="L1879" s="510"/>
      <c r="M1879" s="362"/>
      <c r="N1879" s="362"/>
      <c r="O1879" s="315"/>
      <c r="P1879" s="315"/>
      <c r="Q1879" s="315"/>
      <c r="R1879" s="459"/>
      <c r="S1879" s="478"/>
      <c r="T1879" s="315"/>
      <c r="U1879" s="315"/>
      <c r="V1879" s="510"/>
      <c r="W1879" s="362"/>
      <c r="X1879" s="362"/>
      <c r="Y1879" s="315"/>
      <c r="Z1879" s="315"/>
      <c r="AA1879" s="315"/>
      <c r="AB1879" s="459"/>
    </row>
    <row r="1880" spans="1:62" s="54" customFormat="1" ht="15.75" customHeight="1" x14ac:dyDescent="0.15">
      <c r="A1880" s="109" t="str">
        <f>IF(LEN(I1880)+LEN(S1880)=0,"×","")</f>
        <v/>
      </c>
      <c r="B1880" s="99"/>
      <c r="I1880" s="646">
        <f t="shared" ref="I1880:I1895" si="442">IF(G649="","",G649)</f>
        <v>2</v>
      </c>
      <c r="J1880" s="427"/>
      <c r="K1880" s="427"/>
      <c r="L1880" s="649">
        <f t="shared" ref="L1880:L1895" si="443">IF(N649="","",N649)</f>
        <v>0.33000001311302185</v>
      </c>
      <c r="M1880" s="649"/>
      <c r="N1880" s="649"/>
      <c r="O1880" s="475">
        <f t="shared" ref="O1880:O1895" si="444">Q649</f>
        <v>3487.1678454846706</v>
      </c>
      <c r="P1880" s="475"/>
      <c r="Q1880" s="475"/>
      <c r="R1880" s="484"/>
      <c r="S1880" s="650">
        <f t="shared" ref="S1880:S1895" si="445">IF(U649="","",U649)</f>
        <v>2</v>
      </c>
      <c r="T1880" s="427"/>
      <c r="U1880" s="427"/>
      <c r="V1880" s="649">
        <f t="shared" ref="V1880:V1895" si="446">IF(AB649="","",AB649)</f>
        <v>0.33000001311302185</v>
      </c>
      <c r="W1880" s="649"/>
      <c r="X1880" s="649"/>
      <c r="Y1880" s="475">
        <f t="shared" ref="Y1880:Y1895" si="447">AE649</f>
        <v>3487.1678454846706</v>
      </c>
      <c r="Z1880" s="475"/>
      <c r="AA1880" s="475"/>
      <c r="AB1880" s="484"/>
    </row>
    <row r="1881" spans="1:62" s="54" customFormat="1" ht="15.75" customHeight="1" x14ac:dyDescent="0.15">
      <c r="A1881" s="109" t="str">
        <f t="shared" ref="A1881:A1895" si="448">IF(LEN(I1881)+LEN(S1881)=0,"×","")</f>
        <v/>
      </c>
      <c r="B1881" s="99"/>
      <c r="F1881" s="53"/>
      <c r="G1881" s="53"/>
      <c r="H1881" s="55"/>
      <c r="I1881" s="651">
        <f t="shared" si="442"/>
        <v>3</v>
      </c>
      <c r="J1881" s="406"/>
      <c r="K1881" s="406"/>
      <c r="L1881" s="652">
        <f t="shared" si="443"/>
        <v>1.5</v>
      </c>
      <c r="M1881" s="652"/>
      <c r="N1881" s="652"/>
      <c r="O1881" s="335">
        <f t="shared" si="444"/>
        <v>2921.6811678385075</v>
      </c>
      <c r="P1881" s="335"/>
      <c r="Q1881" s="335"/>
      <c r="R1881" s="336"/>
      <c r="S1881" s="653">
        <f t="shared" si="445"/>
        <v>3</v>
      </c>
      <c r="T1881" s="406"/>
      <c r="U1881" s="406"/>
      <c r="V1881" s="652">
        <f t="shared" si="446"/>
        <v>1.5</v>
      </c>
      <c r="W1881" s="652"/>
      <c r="X1881" s="652"/>
      <c r="Y1881" s="335">
        <f t="shared" si="447"/>
        <v>2921.6811678385075</v>
      </c>
      <c r="Z1881" s="335"/>
      <c r="AA1881" s="335"/>
      <c r="AB1881" s="336"/>
    </row>
    <row r="1882" spans="1:62" ht="15.75" customHeight="1" x14ac:dyDescent="0.15">
      <c r="A1882" s="109" t="str">
        <f t="shared" si="448"/>
        <v/>
      </c>
      <c r="I1882" s="651">
        <f t="shared" si="442"/>
        <v>4</v>
      </c>
      <c r="J1882" s="406"/>
      <c r="K1882" s="406"/>
      <c r="L1882" s="652">
        <f t="shared" si="443"/>
        <v>6.5500001907348633</v>
      </c>
      <c r="M1882" s="652"/>
      <c r="N1882" s="652"/>
      <c r="O1882" s="335">
        <f t="shared" si="444"/>
        <v>8953.5390627309098</v>
      </c>
      <c r="P1882" s="335"/>
      <c r="Q1882" s="335"/>
      <c r="R1882" s="336"/>
      <c r="S1882" s="653">
        <f t="shared" si="445"/>
        <v>4</v>
      </c>
      <c r="T1882" s="406"/>
      <c r="U1882" s="406"/>
      <c r="V1882" s="652">
        <f t="shared" si="446"/>
        <v>6.5500001907348633</v>
      </c>
      <c r="W1882" s="652"/>
      <c r="X1882" s="652"/>
      <c r="Y1882" s="335">
        <f t="shared" si="447"/>
        <v>8953.5390627309098</v>
      </c>
      <c r="Z1882" s="335"/>
      <c r="AA1882" s="335"/>
      <c r="AB1882" s="336"/>
      <c r="AC1882" s="24"/>
      <c r="AJ1882" s="24"/>
      <c r="AK1882" s="24"/>
      <c r="AL1882" s="24"/>
      <c r="AM1882" s="24"/>
      <c r="AN1882" s="24"/>
      <c r="AZ1882" s="22"/>
      <c r="BA1882" s="22"/>
      <c r="BB1882" s="22"/>
      <c r="BC1882" s="22"/>
      <c r="BD1882" s="22"/>
      <c r="BE1882" s="22"/>
      <c r="BF1882" s="22"/>
      <c r="BG1882" s="22"/>
      <c r="BH1882" s="22"/>
      <c r="BI1882" s="22"/>
      <c r="BJ1882" s="22"/>
    </row>
    <row r="1883" spans="1:62" ht="15.75" customHeight="1" x14ac:dyDescent="0.15">
      <c r="A1883" s="109" t="str">
        <f t="shared" si="448"/>
        <v/>
      </c>
      <c r="I1883" s="651">
        <f t="shared" si="442"/>
        <v>5</v>
      </c>
      <c r="J1883" s="406"/>
      <c r="K1883" s="406"/>
      <c r="L1883" s="652">
        <f t="shared" si="443"/>
        <v>3.4500000476837158</v>
      </c>
      <c r="M1883" s="652"/>
      <c r="N1883" s="652"/>
      <c r="O1883" s="335">
        <f t="shared" si="444"/>
        <v>8953.5390627309098</v>
      </c>
      <c r="P1883" s="335"/>
      <c r="Q1883" s="335"/>
      <c r="R1883" s="336"/>
      <c r="S1883" s="653">
        <f t="shared" si="445"/>
        <v>5</v>
      </c>
      <c r="T1883" s="406"/>
      <c r="U1883" s="406"/>
      <c r="V1883" s="652">
        <f t="shared" si="446"/>
        <v>3.4500000476837158</v>
      </c>
      <c r="W1883" s="652"/>
      <c r="X1883" s="652"/>
      <c r="Y1883" s="335">
        <f t="shared" si="447"/>
        <v>8953.5390627309098</v>
      </c>
      <c r="Z1883" s="335"/>
      <c r="AA1883" s="335"/>
      <c r="AB1883" s="336"/>
    </row>
    <row r="1884" spans="1:62" ht="15.75" customHeight="1" x14ac:dyDescent="0.15">
      <c r="A1884" s="109" t="str">
        <f t="shared" si="448"/>
        <v/>
      </c>
      <c r="I1884" s="651">
        <f t="shared" si="442"/>
        <v>6</v>
      </c>
      <c r="J1884" s="406"/>
      <c r="K1884" s="406"/>
      <c r="L1884" s="652">
        <f t="shared" si="443"/>
        <v>2.3499999046325684</v>
      </c>
      <c r="M1884" s="652"/>
      <c r="N1884" s="652"/>
      <c r="O1884" s="335">
        <f t="shared" si="444"/>
        <v>8953.5390627309098</v>
      </c>
      <c r="P1884" s="335"/>
      <c r="Q1884" s="335"/>
      <c r="R1884" s="336"/>
      <c r="S1884" s="653">
        <f t="shared" si="445"/>
        <v>6</v>
      </c>
      <c r="T1884" s="406"/>
      <c r="U1884" s="406"/>
      <c r="V1884" s="652">
        <f t="shared" si="446"/>
        <v>2.3499999046325684</v>
      </c>
      <c r="W1884" s="652"/>
      <c r="X1884" s="652"/>
      <c r="Y1884" s="335">
        <f t="shared" si="447"/>
        <v>8953.5390627309098</v>
      </c>
      <c r="Z1884" s="335"/>
      <c r="AA1884" s="335"/>
      <c r="AB1884" s="336"/>
    </row>
    <row r="1885" spans="1:62" ht="15.75" customHeight="1" x14ac:dyDescent="0.15">
      <c r="A1885" s="109" t="str">
        <f t="shared" si="448"/>
        <v/>
      </c>
      <c r="I1885" s="651">
        <f t="shared" si="442"/>
        <v>7</v>
      </c>
      <c r="J1885" s="406"/>
      <c r="K1885" s="406"/>
      <c r="L1885" s="652">
        <f t="shared" si="443"/>
        <v>8.6000003814697266</v>
      </c>
      <c r="M1885" s="652"/>
      <c r="N1885" s="652"/>
      <c r="O1885" s="335">
        <f t="shared" si="444"/>
        <v>58904.86225480862</v>
      </c>
      <c r="P1885" s="335"/>
      <c r="Q1885" s="335"/>
      <c r="R1885" s="336"/>
      <c r="S1885" s="653">
        <f t="shared" si="445"/>
        <v>7</v>
      </c>
      <c r="T1885" s="406"/>
      <c r="U1885" s="406"/>
      <c r="V1885" s="652">
        <f t="shared" si="446"/>
        <v>8.6000003814697266</v>
      </c>
      <c r="W1885" s="652"/>
      <c r="X1885" s="652"/>
      <c r="Y1885" s="335">
        <f t="shared" si="447"/>
        <v>58904.86225480862</v>
      </c>
      <c r="Z1885" s="335"/>
      <c r="AA1885" s="335"/>
      <c r="AB1885" s="336"/>
    </row>
    <row r="1886" spans="1:62" ht="15.75" customHeight="1" x14ac:dyDescent="0.15">
      <c r="A1886" s="109" t="str">
        <f t="shared" si="448"/>
        <v/>
      </c>
      <c r="I1886" s="651">
        <f t="shared" si="442"/>
        <v>8</v>
      </c>
      <c r="J1886" s="406"/>
      <c r="K1886" s="406"/>
      <c r="L1886" s="652">
        <f t="shared" si="443"/>
        <v>2.2000000476837158</v>
      </c>
      <c r="M1886" s="652"/>
      <c r="N1886" s="652"/>
      <c r="O1886" s="335">
        <f t="shared" si="444"/>
        <v>27991.590543485057</v>
      </c>
      <c r="P1886" s="335"/>
      <c r="Q1886" s="335"/>
      <c r="R1886" s="336"/>
      <c r="S1886" s="653">
        <f t="shared" si="445"/>
        <v>8</v>
      </c>
      <c r="T1886" s="406"/>
      <c r="U1886" s="406"/>
      <c r="V1886" s="652">
        <f t="shared" si="446"/>
        <v>2.2000000476837158</v>
      </c>
      <c r="W1886" s="652"/>
      <c r="X1886" s="652"/>
      <c r="Y1886" s="335">
        <f t="shared" si="447"/>
        <v>27991.590543485057</v>
      </c>
      <c r="Z1886" s="335"/>
      <c r="AA1886" s="335"/>
      <c r="AB1886" s="336"/>
    </row>
    <row r="1887" spans="1:62" ht="15.75" customHeight="1" x14ac:dyDescent="0.15">
      <c r="A1887" s="109" t="str">
        <f t="shared" si="448"/>
        <v/>
      </c>
      <c r="I1887" s="651">
        <f t="shared" si="442"/>
        <v>9</v>
      </c>
      <c r="J1887" s="406"/>
      <c r="K1887" s="406"/>
      <c r="L1887" s="652">
        <f t="shared" si="443"/>
        <v>1.5</v>
      </c>
      <c r="M1887" s="652"/>
      <c r="N1887" s="652"/>
      <c r="O1887" s="335">
        <f t="shared" si="444"/>
        <v>45615.925330123799</v>
      </c>
      <c r="P1887" s="335"/>
      <c r="Q1887" s="335"/>
      <c r="R1887" s="336"/>
      <c r="S1887" s="653">
        <f t="shared" si="445"/>
        <v>9</v>
      </c>
      <c r="T1887" s="406"/>
      <c r="U1887" s="406"/>
      <c r="V1887" s="652">
        <f t="shared" si="446"/>
        <v>1.5</v>
      </c>
      <c r="W1887" s="652"/>
      <c r="X1887" s="652"/>
      <c r="Y1887" s="335">
        <f t="shared" si="447"/>
        <v>45615.925330123799</v>
      </c>
      <c r="Z1887" s="335"/>
      <c r="AA1887" s="335"/>
      <c r="AB1887" s="336"/>
    </row>
    <row r="1888" spans="1:62" ht="15.75" customHeight="1" x14ac:dyDescent="0.15">
      <c r="A1888" s="109" t="str">
        <f t="shared" si="448"/>
        <v/>
      </c>
      <c r="I1888" s="651">
        <f t="shared" si="442"/>
        <v>10</v>
      </c>
      <c r="J1888" s="406"/>
      <c r="K1888" s="406"/>
      <c r="L1888" s="652">
        <f t="shared" si="443"/>
        <v>3.8499999046325684</v>
      </c>
      <c r="M1888" s="652"/>
      <c r="N1888" s="652"/>
      <c r="O1888" s="335">
        <f t="shared" si="444"/>
        <v>32798.227303477441</v>
      </c>
      <c r="P1888" s="335"/>
      <c r="Q1888" s="335"/>
      <c r="R1888" s="336"/>
      <c r="S1888" s="653">
        <f t="shared" si="445"/>
        <v>10</v>
      </c>
      <c r="T1888" s="406"/>
      <c r="U1888" s="406"/>
      <c r="V1888" s="652">
        <f t="shared" si="446"/>
        <v>3.8499999046325684</v>
      </c>
      <c r="W1888" s="652"/>
      <c r="X1888" s="652"/>
      <c r="Y1888" s="335">
        <f t="shared" si="447"/>
        <v>32798.227303477441</v>
      </c>
      <c r="Z1888" s="335"/>
      <c r="AA1888" s="335"/>
      <c r="AB1888" s="336"/>
      <c r="AO1888" s="22"/>
      <c r="AP1888" s="22"/>
      <c r="AQ1888" s="22"/>
      <c r="AR1888" s="22"/>
      <c r="AS1888" s="22"/>
      <c r="AT1888" s="22"/>
      <c r="AU1888" s="22"/>
      <c r="AV1888" s="22"/>
      <c r="AW1888" s="22"/>
      <c r="AX1888" s="22"/>
      <c r="AY1888" s="22"/>
    </row>
    <row r="1889" spans="1:35" ht="15.75" customHeight="1" x14ac:dyDescent="0.15">
      <c r="A1889" s="109" t="str">
        <f t="shared" si="448"/>
        <v/>
      </c>
      <c r="I1889" s="651">
        <f t="shared" si="442"/>
        <v>11</v>
      </c>
      <c r="J1889" s="406"/>
      <c r="K1889" s="406"/>
      <c r="L1889" s="652">
        <f t="shared" si="443"/>
        <v>2.4000000953674316</v>
      </c>
      <c r="M1889" s="652"/>
      <c r="N1889" s="652"/>
      <c r="O1889" s="335">
        <f t="shared" si="444"/>
        <v>45615.925330123799</v>
      </c>
      <c r="P1889" s="335"/>
      <c r="Q1889" s="335"/>
      <c r="R1889" s="336"/>
      <c r="S1889" s="653">
        <f t="shared" si="445"/>
        <v>11</v>
      </c>
      <c r="T1889" s="406"/>
      <c r="U1889" s="406"/>
      <c r="V1889" s="652">
        <f t="shared" si="446"/>
        <v>2.4000000953674316</v>
      </c>
      <c r="W1889" s="652"/>
      <c r="X1889" s="652"/>
      <c r="Y1889" s="335">
        <f t="shared" si="447"/>
        <v>45615.925330123799</v>
      </c>
      <c r="Z1889" s="335"/>
      <c r="AA1889" s="335"/>
      <c r="AB1889" s="336"/>
    </row>
    <row r="1890" spans="1:35" ht="15.75" customHeight="1" x14ac:dyDescent="0.15">
      <c r="A1890" s="109" t="str">
        <f t="shared" si="448"/>
        <v/>
      </c>
      <c r="I1890" s="651">
        <f t="shared" si="442"/>
        <v>12</v>
      </c>
      <c r="J1890" s="406"/>
      <c r="K1890" s="406"/>
      <c r="L1890" s="652">
        <f t="shared" si="443"/>
        <v>1.5199999809265137</v>
      </c>
      <c r="M1890" s="652"/>
      <c r="N1890" s="652"/>
      <c r="O1890" s="335">
        <f t="shared" si="444"/>
        <v>30913.271711323563</v>
      </c>
      <c r="P1890" s="335"/>
      <c r="Q1890" s="335"/>
      <c r="R1890" s="336"/>
      <c r="S1890" s="653">
        <f t="shared" si="445"/>
        <v>12</v>
      </c>
      <c r="T1890" s="406"/>
      <c r="U1890" s="406"/>
      <c r="V1890" s="652">
        <f t="shared" si="446"/>
        <v>2.2699999809265137</v>
      </c>
      <c r="W1890" s="652"/>
      <c r="X1890" s="652"/>
      <c r="Y1890" s="335">
        <f t="shared" si="447"/>
        <v>30913.271711323563</v>
      </c>
      <c r="Z1890" s="335"/>
      <c r="AA1890" s="335"/>
      <c r="AB1890" s="336"/>
    </row>
    <row r="1891" spans="1:35" ht="15.75" customHeight="1" x14ac:dyDescent="0.15">
      <c r="A1891" s="109" t="str">
        <f t="shared" si="448"/>
        <v/>
      </c>
      <c r="I1891" s="651">
        <f t="shared" si="442"/>
        <v>12</v>
      </c>
      <c r="J1891" s="406"/>
      <c r="K1891" s="406"/>
      <c r="L1891" s="652">
        <f t="shared" si="443"/>
        <v>0.75</v>
      </c>
      <c r="M1891" s="652"/>
      <c r="N1891" s="652"/>
      <c r="O1891" s="335">
        <f t="shared" si="444"/>
        <v>0</v>
      </c>
      <c r="P1891" s="335"/>
      <c r="Q1891" s="335"/>
      <c r="R1891" s="336"/>
      <c r="S1891" s="653" t="str">
        <f t="shared" si="445"/>
        <v/>
      </c>
      <c r="T1891" s="406"/>
      <c r="U1891" s="406"/>
      <c r="V1891" s="652" t="str">
        <f t="shared" si="446"/>
        <v/>
      </c>
      <c r="W1891" s="652"/>
      <c r="X1891" s="652"/>
      <c r="Y1891" s="335" t="str">
        <f t="shared" si="447"/>
        <v/>
      </c>
      <c r="Z1891" s="335"/>
      <c r="AA1891" s="335"/>
      <c r="AB1891" s="336"/>
    </row>
    <row r="1892" spans="1:35" ht="15.75" customHeight="1" x14ac:dyDescent="0.15">
      <c r="A1892" s="109" t="str">
        <f t="shared" si="448"/>
        <v>×</v>
      </c>
      <c r="I1892" s="651" t="str">
        <f t="shared" si="442"/>
        <v/>
      </c>
      <c r="J1892" s="406"/>
      <c r="K1892" s="406"/>
      <c r="L1892" s="652" t="str">
        <f t="shared" si="443"/>
        <v/>
      </c>
      <c r="M1892" s="652"/>
      <c r="N1892" s="652"/>
      <c r="O1892" s="335" t="str">
        <f t="shared" si="444"/>
        <v/>
      </c>
      <c r="P1892" s="335"/>
      <c r="Q1892" s="335"/>
      <c r="R1892" s="336"/>
      <c r="S1892" s="653" t="str">
        <f t="shared" si="445"/>
        <v/>
      </c>
      <c r="T1892" s="406"/>
      <c r="U1892" s="406"/>
      <c r="V1892" s="652" t="str">
        <f t="shared" si="446"/>
        <v/>
      </c>
      <c r="W1892" s="652"/>
      <c r="X1892" s="652"/>
      <c r="Y1892" s="335" t="str">
        <f t="shared" si="447"/>
        <v/>
      </c>
      <c r="Z1892" s="335"/>
      <c r="AA1892" s="335"/>
      <c r="AB1892" s="336"/>
    </row>
    <row r="1893" spans="1:35" ht="15.75" customHeight="1" x14ac:dyDescent="0.15">
      <c r="A1893" s="109" t="str">
        <f t="shared" si="448"/>
        <v>×</v>
      </c>
      <c r="I1893" s="651" t="str">
        <f t="shared" si="442"/>
        <v/>
      </c>
      <c r="J1893" s="406"/>
      <c r="K1893" s="406"/>
      <c r="L1893" s="652" t="str">
        <f t="shared" si="443"/>
        <v/>
      </c>
      <c r="M1893" s="652"/>
      <c r="N1893" s="652"/>
      <c r="O1893" s="335" t="str">
        <f t="shared" si="444"/>
        <v/>
      </c>
      <c r="P1893" s="335"/>
      <c r="Q1893" s="335"/>
      <c r="R1893" s="336"/>
      <c r="S1893" s="653" t="str">
        <f t="shared" si="445"/>
        <v/>
      </c>
      <c r="T1893" s="406"/>
      <c r="U1893" s="406"/>
      <c r="V1893" s="652" t="str">
        <f t="shared" si="446"/>
        <v/>
      </c>
      <c r="W1893" s="652"/>
      <c r="X1893" s="652"/>
      <c r="Y1893" s="335" t="str">
        <f t="shared" si="447"/>
        <v/>
      </c>
      <c r="Z1893" s="335"/>
      <c r="AA1893" s="335"/>
      <c r="AB1893" s="336"/>
    </row>
    <row r="1894" spans="1:35" ht="15.75" customHeight="1" x14ac:dyDescent="0.15">
      <c r="A1894" s="109" t="str">
        <f t="shared" si="448"/>
        <v>×</v>
      </c>
      <c r="I1894" s="651" t="str">
        <f t="shared" si="442"/>
        <v/>
      </c>
      <c r="J1894" s="406"/>
      <c r="K1894" s="406"/>
      <c r="L1894" s="652" t="str">
        <f t="shared" si="443"/>
        <v/>
      </c>
      <c r="M1894" s="652"/>
      <c r="N1894" s="652"/>
      <c r="O1894" s="335" t="str">
        <f t="shared" si="444"/>
        <v/>
      </c>
      <c r="P1894" s="335"/>
      <c r="Q1894" s="335"/>
      <c r="R1894" s="336"/>
      <c r="S1894" s="653" t="str">
        <f t="shared" si="445"/>
        <v/>
      </c>
      <c r="T1894" s="406"/>
      <c r="U1894" s="406"/>
      <c r="V1894" s="652" t="str">
        <f t="shared" si="446"/>
        <v/>
      </c>
      <c r="W1894" s="652"/>
      <c r="X1894" s="652"/>
      <c r="Y1894" s="335" t="str">
        <f t="shared" si="447"/>
        <v/>
      </c>
      <c r="Z1894" s="335"/>
      <c r="AA1894" s="335"/>
      <c r="AB1894" s="336"/>
    </row>
    <row r="1895" spans="1:35" ht="15.75" customHeight="1" x14ac:dyDescent="0.15">
      <c r="A1895" s="109" t="str">
        <f t="shared" si="448"/>
        <v>×</v>
      </c>
      <c r="I1895" s="663" t="str">
        <f t="shared" si="442"/>
        <v/>
      </c>
      <c r="J1895" s="442"/>
      <c r="K1895" s="442"/>
      <c r="L1895" s="664" t="str">
        <f t="shared" si="443"/>
        <v/>
      </c>
      <c r="M1895" s="664"/>
      <c r="N1895" s="664"/>
      <c r="O1895" s="337" t="str">
        <f t="shared" si="444"/>
        <v/>
      </c>
      <c r="P1895" s="337"/>
      <c r="Q1895" s="337"/>
      <c r="R1895" s="338"/>
      <c r="S1895" s="665" t="str">
        <f t="shared" si="445"/>
        <v/>
      </c>
      <c r="T1895" s="442"/>
      <c r="U1895" s="442"/>
      <c r="V1895" s="664" t="str">
        <f t="shared" si="446"/>
        <v/>
      </c>
      <c r="W1895" s="664"/>
      <c r="X1895" s="664"/>
      <c r="Y1895" s="337" t="str">
        <f t="shared" si="447"/>
        <v/>
      </c>
      <c r="Z1895" s="337"/>
      <c r="AA1895" s="337"/>
      <c r="AB1895" s="338"/>
    </row>
    <row r="1896" spans="1:35" ht="15.75" customHeight="1" x14ac:dyDescent="0.15">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x14ac:dyDescent="0.15">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x14ac:dyDescent="0.15">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x14ac:dyDescent="0.15">
      <c r="I1899" s="514" t="s">
        <v>417</v>
      </c>
      <c r="J1899" s="361"/>
      <c r="K1899" s="361"/>
      <c r="L1899" s="361"/>
      <c r="M1899" s="361"/>
      <c r="N1899" s="361"/>
      <c r="O1899" s="361"/>
      <c r="P1899" s="361"/>
      <c r="Q1899" s="361"/>
      <c r="R1899" s="361"/>
      <c r="S1899" s="361"/>
      <c r="T1899" s="361"/>
      <c r="U1899" s="361"/>
      <c r="V1899" s="361"/>
      <c r="W1899" s="361"/>
      <c r="X1899" s="361"/>
      <c r="Y1899" s="361"/>
      <c r="Z1899" s="361"/>
      <c r="AA1899" s="361"/>
      <c r="AB1899" s="654"/>
    </row>
    <row r="1900" spans="1:35" s="54" customFormat="1" ht="15.75" customHeight="1" x14ac:dyDescent="0.15">
      <c r="A1900" s="53"/>
      <c r="B1900" s="53"/>
      <c r="I1900" s="453" t="s">
        <v>74</v>
      </c>
      <c r="J1900" s="403"/>
      <c r="K1900" s="403"/>
      <c r="L1900" s="647" t="s">
        <v>181</v>
      </c>
      <c r="M1900" s="648"/>
      <c r="N1900" s="648"/>
      <c r="O1900" s="305" t="s">
        <v>544</v>
      </c>
      <c r="P1900" s="305"/>
      <c r="Q1900" s="305"/>
      <c r="R1900" s="305"/>
      <c r="S1900" s="305"/>
      <c r="T1900" s="305"/>
      <c r="U1900" s="305"/>
      <c r="V1900" s="305" t="s">
        <v>545</v>
      </c>
      <c r="W1900" s="305"/>
      <c r="X1900" s="305"/>
      <c r="Y1900" s="305"/>
      <c r="Z1900" s="305"/>
      <c r="AA1900" s="305"/>
      <c r="AB1900" s="439"/>
    </row>
    <row r="1901" spans="1:35" s="54" customFormat="1" ht="15.75" customHeight="1" x14ac:dyDescent="0.15">
      <c r="A1901" s="53"/>
      <c r="B1901" s="53"/>
      <c r="I1901" s="453"/>
      <c r="J1901" s="403"/>
      <c r="K1901" s="403"/>
      <c r="L1901" s="647"/>
      <c r="M1901" s="648"/>
      <c r="N1901" s="648"/>
      <c r="O1901" s="403" t="s">
        <v>543</v>
      </c>
      <c r="P1901" s="403"/>
      <c r="Q1901" s="403"/>
      <c r="R1901" s="403"/>
      <c r="S1901" s="531" t="s">
        <v>514</v>
      </c>
      <c r="T1901" s="531"/>
      <c r="U1901" s="531"/>
      <c r="V1901" s="403" t="s">
        <v>543</v>
      </c>
      <c r="W1901" s="403"/>
      <c r="X1901" s="403"/>
      <c r="Y1901" s="403"/>
      <c r="Z1901" s="531" t="s">
        <v>515</v>
      </c>
      <c r="AA1901" s="531"/>
      <c r="AB1901" s="537"/>
    </row>
    <row r="1902" spans="1:35" s="54" customFormat="1" ht="15.75" customHeight="1" x14ac:dyDescent="0.15">
      <c r="A1902" s="53"/>
      <c r="B1902" s="53"/>
      <c r="I1902" s="359"/>
      <c r="J1902" s="315"/>
      <c r="K1902" s="315"/>
      <c r="L1902" s="362"/>
      <c r="M1902" s="362"/>
      <c r="N1902" s="362"/>
      <c r="O1902" s="315"/>
      <c r="P1902" s="315"/>
      <c r="Q1902" s="315"/>
      <c r="R1902" s="315"/>
      <c r="S1902" s="533"/>
      <c r="T1902" s="533"/>
      <c r="U1902" s="533"/>
      <c r="V1902" s="315"/>
      <c r="W1902" s="315"/>
      <c r="X1902" s="315"/>
      <c r="Y1902" s="315"/>
      <c r="Z1902" s="533"/>
      <c r="AA1902" s="533"/>
      <c r="AB1902" s="538"/>
    </row>
    <row r="1903" spans="1:35" s="54" customFormat="1" ht="15.75" customHeight="1" x14ac:dyDescent="0.15">
      <c r="A1903" s="112" t="str">
        <f>IF(I1903="","×","")</f>
        <v/>
      </c>
      <c r="B1903" s="53"/>
      <c r="I1903" s="655">
        <f t="shared" ref="I1903:I1918" si="449">IF(G672="","",G672)</f>
        <v>2</v>
      </c>
      <c r="J1903" s="656"/>
      <c r="K1903" s="656"/>
      <c r="L1903" s="657">
        <f t="shared" ref="L1903:L1918" si="450">IF(N672="","",N672)</f>
        <v>0.33000001311302185</v>
      </c>
      <c r="M1903" s="657"/>
      <c r="N1903" s="657"/>
      <c r="O1903" s="658">
        <f t="shared" ref="O1903:O1918" si="451">Q672</f>
        <v>0</v>
      </c>
      <c r="P1903" s="658"/>
      <c r="Q1903" s="658"/>
      <c r="R1903" s="658"/>
      <c r="S1903" s="659">
        <f t="shared" ref="S1903:S1918" si="452">O1698</f>
        <v>0</v>
      </c>
      <c r="T1903" s="659"/>
      <c r="U1903" s="659"/>
      <c r="V1903" s="658">
        <f>IF(O1903="","",IF(O1903=0,0,ROUND((Z1903-S1903)/(Y$1919-(S1903/O1903)),0)))</f>
        <v>0</v>
      </c>
      <c r="W1903" s="658"/>
      <c r="X1903" s="658"/>
      <c r="Y1903" s="658"/>
      <c r="Z1903" s="659">
        <f t="shared" ref="Z1903:Z1918" si="453">R1698</f>
        <v>0</v>
      </c>
      <c r="AA1903" s="659"/>
      <c r="AB1903" s="660"/>
      <c r="AD1903" s="22"/>
      <c r="AE1903" s="22"/>
      <c r="AF1903" s="22"/>
      <c r="AG1903" s="22"/>
      <c r="AH1903" s="22"/>
      <c r="AI1903" s="22"/>
    </row>
    <row r="1904" spans="1:35" s="54" customFormat="1" ht="15.75" customHeight="1" x14ac:dyDescent="0.15">
      <c r="A1904" s="112" t="str">
        <f t="shared" ref="A1904:A1918" si="454">IF(I1904="","×","")</f>
        <v/>
      </c>
      <c r="B1904" s="53"/>
      <c r="F1904" s="53"/>
      <c r="G1904" s="53"/>
      <c r="H1904" s="55"/>
      <c r="I1904" s="651">
        <f t="shared" si="449"/>
        <v>3</v>
      </c>
      <c r="J1904" s="406"/>
      <c r="K1904" s="406"/>
      <c r="L1904" s="652">
        <f t="shared" si="450"/>
        <v>1.5</v>
      </c>
      <c r="M1904" s="652"/>
      <c r="N1904" s="652"/>
      <c r="O1904" s="335">
        <f t="shared" si="451"/>
        <v>0</v>
      </c>
      <c r="P1904" s="335"/>
      <c r="Q1904" s="335"/>
      <c r="R1904" s="335"/>
      <c r="S1904" s="661">
        <f t="shared" si="452"/>
        <v>0</v>
      </c>
      <c r="T1904" s="661"/>
      <c r="U1904" s="661"/>
      <c r="V1904" s="335">
        <f t="shared" ref="V1904:V1911" si="455">IF(O1904="","",IF(O1904=0,0,ROUND((Z1904-S1904)/(Y$1919-(S1904/O1904)),0)))</f>
        <v>0</v>
      </c>
      <c r="W1904" s="335"/>
      <c r="X1904" s="335"/>
      <c r="Y1904" s="335"/>
      <c r="Z1904" s="661">
        <f t="shared" si="453"/>
        <v>0</v>
      </c>
      <c r="AA1904" s="661"/>
      <c r="AB1904" s="662"/>
      <c r="AD1904" s="22"/>
      <c r="AE1904" s="22"/>
      <c r="AF1904" s="22"/>
      <c r="AG1904" s="22"/>
      <c r="AH1904" s="22"/>
      <c r="AI1904" s="22"/>
    </row>
    <row r="1905" spans="1:62" ht="15.75" customHeight="1" x14ac:dyDescent="0.15">
      <c r="A1905" s="112" t="str">
        <f t="shared" si="454"/>
        <v/>
      </c>
      <c r="B1905" s="53"/>
      <c r="I1905" s="651">
        <f t="shared" si="449"/>
        <v>4</v>
      </c>
      <c r="J1905" s="406"/>
      <c r="K1905" s="406"/>
      <c r="L1905" s="652">
        <f t="shared" si="450"/>
        <v>5.940000057220459</v>
      </c>
      <c r="M1905" s="652"/>
      <c r="N1905" s="652"/>
      <c r="O1905" s="335">
        <f t="shared" si="451"/>
        <v>0</v>
      </c>
      <c r="P1905" s="335"/>
      <c r="Q1905" s="335"/>
      <c r="R1905" s="335"/>
      <c r="S1905" s="661">
        <f t="shared" si="452"/>
        <v>0</v>
      </c>
      <c r="T1905" s="661"/>
      <c r="U1905" s="661"/>
      <c r="V1905" s="335">
        <f t="shared" si="455"/>
        <v>0</v>
      </c>
      <c r="W1905" s="335"/>
      <c r="X1905" s="335"/>
      <c r="Y1905" s="335"/>
      <c r="Z1905" s="661">
        <f t="shared" si="453"/>
        <v>0</v>
      </c>
      <c r="AA1905" s="661"/>
      <c r="AB1905" s="662"/>
      <c r="AC1905" s="24"/>
      <c r="AJ1905" s="24"/>
      <c r="AK1905" s="24"/>
      <c r="AL1905" s="24"/>
      <c r="AM1905" s="24"/>
      <c r="AN1905" s="24"/>
      <c r="AZ1905" s="22"/>
      <c r="BA1905" s="22"/>
      <c r="BB1905" s="22"/>
      <c r="BC1905" s="22"/>
      <c r="BD1905" s="22"/>
      <c r="BE1905" s="22"/>
      <c r="BF1905" s="22"/>
      <c r="BG1905" s="22"/>
      <c r="BH1905" s="22"/>
      <c r="BI1905" s="22"/>
      <c r="BJ1905" s="22"/>
    </row>
    <row r="1906" spans="1:62" ht="15.75" customHeight="1" x14ac:dyDescent="0.15">
      <c r="A1906" s="112" t="str">
        <f t="shared" si="454"/>
        <v/>
      </c>
      <c r="B1906" s="53"/>
      <c r="I1906" s="651">
        <f t="shared" si="449"/>
        <v>4</v>
      </c>
      <c r="J1906" s="406"/>
      <c r="K1906" s="406"/>
      <c r="L1906" s="652">
        <f t="shared" si="450"/>
        <v>0.6100001335144043</v>
      </c>
      <c r="M1906" s="652"/>
      <c r="N1906" s="652"/>
      <c r="O1906" s="335">
        <f t="shared" si="451"/>
        <v>8953.5390627309098</v>
      </c>
      <c r="P1906" s="335"/>
      <c r="Q1906" s="335"/>
      <c r="R1906" s="335"/>
      <c r="S1906" s="661">
        <f t="shared" si="452"/>
        <v>67.900000000000006</v>
      </c>
      <c r="T1906" s="661"/>
      <c r="U1906" s="661"/>
      <c r="V1906" s="335">
        <f t="shared" si="455"/>
        <v>79</v>
      </c>
      <c r="W1906" s="335"/>
      <c r="X1906" s="335"/>
      <c r="Y1906" s="335"/>
      <c r="Z1906" s="661">
        <f t="shared" si="453"/>
        <v>79.2</v>
      </c>
      <c r="AA1906" s="661"/>
      <c r="AB1906" s="662"/>
    </row>
    <row r="1907" spans="1:62" ht="15.75" customHeight="1" x14ac:dyDescent="0.15">
      <c r="A1907" s="112" t="str">
        <f t="shared" si="454"/>
        <v/>
      </c>
      <c r="B1907" s="53"/>
      <c r="I1907" s="651">
        <f t="shared" si="449"/>
        <v>5</v>
      </c>
      <c r="J1907" s="406"/>
      <c r="K1907" s="406"/>
      <c r="L1907" s="652">
        <f t="shared" si="450"/>
        <v>3.4500000476837158</v>
      </c>
      <c r="M1907" s="652"/>
      <c r="N1907" s="652"/>
      <c r="O1907" s="335">
        <f t="shared" si="451"/>
        <v>8953.5390627309098</v>
      </c>
      <c r="P1907" s="335"/>
      <c r="Q1907" s="335"/>
      <c r="R1907" s="335"/>
      <c r="S1907" s="661">
        <f t="shared" si="452"/>
        <v>119.9</v>
      </c>
      <c r="T1907" s="661"/>
      <c r="U1907" s="661"/>
      <c r="V1907" s="335">
        <f t="shared" si="455"/>
        <v>146</v>
      </c>
      <c r="W1907" s="335"/>
      <c r="X1907" s="335"/>
      <c r="Y1907" s="335"/>
      <c r="Z1907" s="661">
        <f t="shared" si="453"/>
        <v>139.9</v>
      </c>
      <c r="AA1907" s="661"/>
      <c r="AB1907" s="662"/>
    </row>
    <row r="1908" spans="1:62" ht="15.75" customHeight="1" x14ac:dyDescent="0.15">
      <c r="A1908" s="112" t="str">
        <f t="shared" si="454"/>
        <v/>
      </c>
      <c r="B1908" s="53"/>
      <c r="I1908" s="651">
        <f t="shared" si="449"/>
        <v>6</v>
      </c>
      <c r="J1908" s="406"/>
      <c r="K1908" s="406"/>
      <c r="L1908" s="652">
        <f t="shared" si="450"/>
        <v>2.3499999046325684</v>
      </c>
      <c r="M1908" s="652"/>
      <c r="N1908" s="652"/>
      <c r="O1908" s="335">
        <f t="shared" si="451"/>
        <v>8953.5390627309098</v>
      </c>
      <c r="P1908" s="335"/>
      <c r="Q1908" s="335"/>
      <c r="R1908" s="335"/>
      <c r="S1908" s="661">
        <f t="shared" si="452"/>
        <v>195.1</v>
      </c>
      <c r="T1908" s="661"/>
      <c r="U1908" s="661"/>
      <c r="V1908" s="335">
        <f t="shared" si="455"/>
        <v>253</v>
      </c>
      <c r="W1908" s="335"/>
      <c r="X1908" s="335"/>
      <c r="Y1908" s="335"/>
      <c r="Z1908" s="661">
        <f t="shared" si="453"/>
        <v>227.6</v>
      </c>
      <c r="AA1908" s="661"/>
      <c r="AB1908" s="662"/>
    </row>
    <row r="1909" spans="1:62" ht="15.75" customHeight="1" x14ac:dyDescent="0.15">
      <c r="A1909" s="112" t="str">
        <f t="shared" si="454"/>
        <v/>
      </c>
      <c r="B1909" s="53"/>
      <c r="I1909" s="651">
        <f t="shared" si="449"/>
        <v>7</v>
      </c>
      <c r="J1909" s="406"/>
      <c r="K1909" s="406"/>
      <c r="L1909" s="652">
        <f t="shared" si="450"/>
        <v>8.6000003814697266</v>
      </c>
      <c r="M1909" s="652"/>
      <c r="N1909" s="652"/>
      <c r="O1909" s="335">
        <f t="shared" si="451"/>
        <v>58904.86225480862</v>
      </c>
      <c r="P1909" s="335"/>
      <c r="Q1909" s="335"/>
      <c r="R1909" s="335"/>
      <c r="S1909" s="661">
        <f t="shared" si="452"/>
        <v>492</v>
      </c>
      <c r="T1909" s="661"/>
      <c r="U1909" s="661"/>
      <c r="V1909" s="335">
        <f t="shared" si="455"/>
        <v>579</v>
      </c>
      <c r="W1909" s="335"/>
      <c r="X1909" s="335"/>
      <c r="Y1909" s="335"/>
      <c r="Z1909" s="661">
        <f t="shared" si="453"/>
        <v>574</v>
      </c>
      <c r="AA1909" s="661"/>
      <c r="AB1909" s="662"/>
    </row>
    <row r="1910" spans="1:62" ht="15.75" customHeight="1" x14ac:dyDescent="0.15">
      <c r="A1910" s="112" t="str">
        <f t="shared" si="454"/>
        <v/>
      </c>
      <c r="B1910" s="53"/>
      <c r="I1910" s="651">
        <f t="shared" si="449"/>
        <v>8</v>
      </c>
      <c r="J1910" s="406"/>
      <c r="K1910" s="406"/>
      <c r="L1910" s="652">
        <f t="shared" si="450"/>
        <v>2.2000000476837158</v>
      </c>
      <c r="M1910" s="652"/>
      <c r="N1910" s="652"/>
      <c r="O1910" s="335">
        <f t="shared" si="451"/>
        <v>27991.590543485057</v>
      </c>
      <c r="P1910" s="335"/>
      <c r="Q1910" s="335"/>
      <c r="R1910" s="335"/>
      <c r="S1910" s="661">
        <f t="shared" si="452"/>
        <v>191.7</v>
      </c>
      <c r="T1910" s="661"/>
      <c r="U1910" s="661"/>
      <c r="V1910" s="335">
        <f t="shared" si="455"/>
        <v>223</v>
      </c>
      <c r="W1910" s="335"/>
      <c r="X1910" s="335"/>
      <c r="Y1910" s="335"/>
      <c r="Z1910" s="661">
        <f t="shared" si="453"/>
        <v>223.6</v>
      </c>
      <c r="AA1910" s="661"/>
      <c r="AB1910" s="662"/>
    </row>
    <row r="1911" spans="1:62" ht="15.75" customHeight="1" x14ac:dyDescent="0.15">
      <c r="A1911" s="112" t="str">
        <f t="shared" si="454"/>
        <v/>
      </c>
      <c r="B1911" s="53"/>
      <c r="I1911" s="651">
        <f t="shared" si="449"/>
        <v>9</v>
      </c>
      <c r="J1911" s="406"/>
      <c r="K1911" s="406"/>
      <c r="L1911" s="652">
        <f t="shared" si="450"/>
        <v>1.5</v>
      </c>
      <c r="M1911" s="652"/>
      <c r="N1911" s="652"/>
      <c r="O1911" s="335">
        <f t="shared" si="451"/>
        <v>45615.925330123799</v>
      </c>
      <c r="P1911" s="335"/>
      <c r="Q1911" s="335"/>
      <c r="R1911" s="335"/>
      <c r="S1911" s="661">
        <f t="shared" si="452"/>
        <v>356.3</v>
      </c>
      <c r="T1911" s="661"/>
      <c r="U1911" s="661"/>
      <c r="V1911" s="335">
        <f t="shared" si="455"/>
        <v>417</v>
      </c>
      <c r="W1911" s="335"/>
      <c r="X1911" s="335"/>
      <c r="Y1911" s="335"/>
      <c r="Z1911" s="661">
        <f t="shared" si="453"/>
        <v>415.6</v>
      </c>
      <c r="AA1911" s="661"/>
      <c r="AB1911" s="662"/>
    </row>
    <row r="1912" spans="1:62" ht="15.75" customHeight="1" x14ac:dyDescent="0.15">
      <c r="A1912" s="112" t="str">
        <f t="shared" si="454"/>
        <v/>
      </c>
      <c r="B1912" s="53"/>
      <c r="I1912" s="651">
        <f t="shared" si="449"/>
        <v>10</v>
      </c>
      <c r="J1912" s="406"/>
      <c r="K1912" s="406"/>
      <c r="L1912" s="652">
        <f t="shared" si="450"/>
        <v>3.8499999046325684</v>
      </c>
      <c r="M1912" s="652"/>
      <c r="N1912" s="652"/>
      <c r="O1912" s="335">
        <f t="shared" si="451"/>
        <v>32798.227303477441</v>
      </c>
      <c r="P1912" s="335"/>
      <c r="Q1912" s="335"/>
      <c r="R1912" s="335"/>
      <c r="S1912" s="661">
        <f t="shared" si="452"/>
        <v>194.5</v>
      </c>
      <c r="T1912" s="661"/>
      <c r="U1912" s="661"/>
      <c r="V1912" s="335">
        <f t="shared" ref="V1912:V1918" si="456">IF(O1912="","",IF(O1912=0,0,ROUND((Z1912-S1912)/(Y$1919-(S1912/O1912)),0)))</f>
        <v>225</v>
      </c>
      <c r="W1912" s="335"/>
      <c r="X1912" s="335"/>
      <c r="Y1912" s="335"/>
      <c r="Z1912" s="661">
        <f t="shared" si="453"/>
        <v>226.9</v>
      </c>
      <c r="AA1912" s="661"/>
      <c r="AB1912" s="662"/>
    </row>
    <row r="1913" spans="1:62" ht="15.75" customHeight="1" x14ac:dyDescent="0.15">
      <c r="A1913" s="112" t="str">
        <f t="shared" si="454"/>
        <v/>
      </c>
      <c r="B1913" s="53"/>
      <c r="I1913" s="651">
        <f t="shared" si="449"/>
        <v>11</v>
      </c>
      <c r="J1913" s="406"/>
      <c r="K1913" s="406"/>
      <c r="L1913" s="652">
        <f t="shared" si="450"/>
        <v>2.4000000953674316</v>
      </c>
      <c r="M1913" s="652"/>
      <c r="N1913" s="652"/>
      <c r="O1913" s="335">
        <f t="shared" si="451"/>
        <v>45615.925330123799</v>
      </c>
      <c r="P1913" s="335"/>
      <c r="Q1913" s="335"/>
      <c r="R1913" s="335"/>
      <c r="S1913" s="661">
        <f t="shared" si="452"/>
        <v>475</v>
      </c>
      <c r="T1913" s="661"/>
      <c r="U1913" s="661"/>
      <c r="V1913" s="335">
        <f t="shared" si="456"/>
        <v>567</v>
      </c>
      <c r="W1913" s="335"/>
      <c r="X1913" s="335"/>
      <c r="Y1913" s="335"/>
      <c r="Z1913" s="661">
        <f t="shared" si="453"/>
        <v>554.20000000000005</v>
      </c>
      <c r="AA1913" s="661"/>
      <c r="AB1913" s="662"/>
    </row>
    <row r="1914" spans="1:62" ht="15.75" customHeight="1" x14ac:dyDescent="0.15">
      <c r="A1914" s="112" t="str">
        <f t="shared" si="454"/>
        <v/>
      </c>
      <c r="B1914" s="53"/>
      <c r="I1914" s="651">
        <f t="shared" si="449"/>
        <v>12</v>
      </c>
      <c r="J1914" s="406"/>
      <c r="K1914" s="406"/>
      <c r="L1914" s="652">
        <f t="shared" si="450"/>
        <v>1.5199999809265137</v>
      </c>
      <c r="M1914" s="652"/>
      <c r="N1914" s="652"/>
      <c r="O1914" s="335">
        <f t="shared" si="451"/>
        <v>30913.271711323563</v>
      </c>
      <c r="P1914" s="335"/>
      <c r="Q1914" s="335"/>
      <c r="R1914" s="335"/>
      <c r="S1914" s="661">
        <f t="shared" si="452"/>
        <v>194.5</v>
      </c>
      <c r="T1914" s="661"/>
      <c r="U1914" s="661"/>
      <c r="V1914" s="335">
        <f t="shared" si="456"/>
        <v>225</v>
      </c>
      <c r="W1914" s="335"/>
      <c r="X1914" s="335"/>
      <c r="Y1914" s="335"/>
      <c r="Z1914" s="661">
        <f t="shared" si="453"/>
        <v>226.9</v>
      </c>
      <c r="AA1914" s="661"/>
      <c r="AB1914" s="662"/>
    </row>
    <row r="1915" spans="1:62" ht="15.75" customHeight="1" x14ac:dyDescent="0.15">
      <c r="A1915" s="112" t="str">
        <f t="shared" si="454"/>
        <v/>
      </c>
      <c r="B1915" s="53"/>
      <c r="I1915" s="651">
        <f t="shared" si="449"/>
        <v>12</v>
      </c>
      <c r="J1915" s="406"/>
      <c r="K1915" s="406"/>
      <c r="L1915" s="652">
        <f t="shared" si="450"/>
        <v>0.75</v>
      </c>
      <c r="M1915" s="652"/>
      <c r="N1915" s="652"/>
      <c r="O1915" s="335">
        <f t="shared" si="451"/>
        <v>0</v>
      </c>
      <c r="P1915" s="335"/>
      <c r="Q1915" s="335"/>
      <c r="R1915" s="335"/>
      <c r="S1915" s="661">
        <f t="shared" si="452"/>
        <v>0</v>
      </c>
      <c r="T1915" s="661"/>
      <c r="U1915" s="661"/>
      <c r="V1915" s="335">
        <f t="shared" si="456"/>
        <v>0</v>
      </c>
      <c r="W1915" s="335"/>
      <c r="X1915" s="335"/>
      <c r="Y1915" s="335"/>
      <c r="Z1915" s="661">
        <f t="shared" si="453"/>
        <v>0</v>
      </c>
      <c r="AA1915" s="661"/>
      <c r="AB1915" s="662"/>
    </row>
    <row r="1916" spans="1:62" ht="15.75" customHeight="1" x14ac:dyDescent="0.15">
      <c r="A1916" s="112" t="str">
        <f t="shared" si="454"/>
        <v>×</v>
      </c>
      <c r="B1916" s="53"/>
      <c r="I1916" s="651" t="str">
        <f t="shared" si="449"/>
        <v/>
      </c>
      <c r="J1916" s="406"/>
      <c r="K1916" s="406"/>
      <c r="L1916" s="652" t="str">
        <f t="shared" si="450"/>
        <v/>
      </c>
      <c r="M1916" s="652"/>
      <c r="N1916" s="652"/>
      <c r="O1916" s="335" t="str">
        <f t="shared" si="451"/>
        <v/>
      </c>
      <c r="P1916" s="335"/>
      <c r="Q1916" s="335"/>
      <c r="R1916" s="335"/>
      <c r="S1916" s="661" t="str">
        <f t="shared" si="452"/>
        <v/>
      </c>
      <c r="T1916" s="661"/>
      <c r="U1916" s="661"/>
      <c r="V1916" s="335" t="str">
        <f t="shared" si="456"/>
        <v/>
      </c>
      <c r="W1916" s="335"/>
      <c r="X1916" s="335"/>
      <c r="Y1916" s="335"/>
      <c r="Z1916" s="661" t="str">
        <f t="shared" si="453"/>
        <v/>
      </c>
      <c r="AA1916" s="661"/>
      <c r="AB1916" s="662"/>
    </row>
    <row r="1917" spans="1:62" ht="15.75" customHeight="1" x14ac:dyDescent="0.15">
      <c r="A1917" s="112" t="str">
        <f t="shared" si="454"/>
        <v>×</v>
      </c>
      <c r="B1917" s="53"/>
      <c r="I1917" s="651" t="str">
        <f t="shared" si="449"/>
        <v/>
      </c>
      <c r="J1917" s="406"/>
      <c r="K1917" s="406"/>
      <c r="L1917" s="652" t="str">
        <f t="shared" si="450"/>
        <v/>
      </c>
      <c r="M1917" s="652"/>
      <c r="N1917" s="652"/>
      <c r="O1917" s="335" t="str">
        <f t="shared" si="451"/>
        <v/>
      </c>
      <c r="P1917" s="335"/>
      <c r="Q1917" s="335"/>
      <c r="R1917" s="335"/>
      <c r="S1917" s="661" t="str">
        <f t="shared" si="452"/>
        <v/>
      </c>
      <c r="T1917" s="661"/>
      <c r="U1917" s="661"/>
      <c r="V1917" s="335" t="str">
        <f t="shared" si="456"/>
        <v/>
      </c>
      <c r="W1917" s="335"/>
      <c r="X1917" s="335"/>
      <c r="Y1917" s="335"/>
      <c r="Z1917" s="661" t="str">
        <f t="shared" si="453"/>
        <v/>
      </c>
      <c r="AA1917" s="661"/>
      <c r="AB1917" s="662"/>
    </row>
    <row r="1918" spans="1:62" ht="15.75" customHeight="1" x14ac:dyDescent="0.15">
      <c r="A1918" s="112" t="str">
        <f t="shared" si="454"/>
        <v>×</v>
      </c>
      <c r="B1918" s="53"/>
      <c r="I1918" s="663" t="str">
        <f t="shared" si="449"/>
        <v/>
      </c>
      <c r="J1918" s="442"/>
      <c r="K1918" s="442"/>
      <c r="L1918" s="664" t="str">
        <f t="shared" si="450"/>
        <v/>
      </c>
      <c r="M1918" s="664"/>
      <c r="N1918" s="664"/>
      <c r="O1918" s="337" t="str">
        <f t="shared" si="451"/>
        <v/>
      </c>
      <c r="P1918" s="337"/>
      <c r="Q1918" s="337"/>
      <c r="R1918" s="337"/>
      <c r="S1918" s="666" t="str">
        <f t="shared" si="452"/>
        <v/>
      </c>
      <c r="T1918" s="666"/>
      <c r="U1918" s="666"/>
      <c r="V1918" s="337" t="str">
        <f t="shared" si="456"/>
        <v/>
      </c>
      <c r="W1918" s="337"/>
      <c r="X1918" s="337"/>
      <c r="Y1918" s="337"/>
      <c r="Z1918" s="666" t="str">
        <f t="shared" si="453"/>
        <v/>
      </c>
      <c r="AA1918" s="666"/>
      <c r="AB1918" s="667"/>
    </row>
    <row r="1919" spans="1:62" ht="15.75" customHeight="1" x14ac:dyDescent="0.15">
      <c r="B1919" s="99" t="s">
        <v>571</v>
      </c>
      <c r="I1919" s="35"/>
      <c r="J1919" s="35"/>
      <c r="K1919" s="35"/>
      <c r="L1919" s="35"/>
      <c r="M1919" s="35"/>
      <c r="N1919" s="35"/>
      <c r="O1919" s="35"/>
      <c r="P1919" s="35"/>
      <c r="Q1919" s="35"/>
      <c r="R1919" s="35"/>
      <c r="S1919" s="35"/>
      <c r="T1919" s="35"/>
      <c r="U1919" s="50" t="s">
        <v>119</v>
      </c>
      <c r="V1919" s="438" t="s">
        <v>551</v>
      </c>
      <c r="W1919" s="438"/>
      <c r="X1919" s="35" t="s">
        <v>25</v>
      </c>
      <c r="Y1919" s="498">
        <f>杭先端径*0.1</f>
        <v>0.15000000000000002</v>
      </c>
      <c r="Z1919" s="498"/>
      <c r="AA1919" s="498"/>
      <c r="AB1919" s="62" t="s">
        <v>416</v>
      </c>
      <c r="AC1919" s="22" t="s">
        <v>149</v>
      </c>
    </row>
    <row r="1920" spans="1:62" s="99" customFormat="1" ht="15.75" customHeight="1" x14ac:dyDescent="0.15">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x14ac:dyDescent="0.15">
      <c r="I1922" s="514" t="s">
        <v>552</v>
      </c>
      <c r="J1922" s="361"/>
      <c r="K1922" s="361"/>
      <c r="L1922" s="361"/>
      <c r="M1922" s="361"/>
      <c r="N1922" s="361"/>
      <c r="O1922" s="361"/>
      <c r="P1922" s="361"/>
      <c r="Q1922" s="361"/>
      <c r="R1922" s="361"/>
      <c r="S1922" s="361"/>
      <c r="T1922" s="361"/>
      <c r="U1922" s="361"/>
      <c r="V1922" s="361"/>
      <c r="W1922" s="361"/>
      <c r="X1922" s="361"/>
      <c r="Y1922" s="361"/>
      <c r="Z1922" s="361"/>
      <c r="AA1922" s="361"/>
      <c r="AB1922" s="654"/>
    </row>
    <row r="1923" spans="1:62" s="54" customFormat="1" ht="15.75" customHeight="1" x14ac:dyDescent="0.15">
      <c r="A1923" s="53"/>
      <c r="B1923" s="53"/>
      <c r="I1923" s="453" t="s">
        <v>74</v>
      </c>
      <c r="J1923" s="403"/>
      <c r="K1923" s="403"/>
      <c r="L1923" s="647" t="s">
        <v>181</v>
      </c>
      <c r="M1923" s="648"/>
      <c r="N1923" s="648"/>
      <c r="O1923" s="305" t="s">
        <v>544</v>
      </c>
      <c r="P1923" s="305"/>
      <c r="Q1923" s="305"/>
      <c r="R1923" s="305"/>
      <c r="S1923" s="305"/>
      <c r="T1923" s="305"/>
      <c r="U1923" s="305"/>
      <c r="V1923" s="305" t="s">
        <v>545</v>
      </c>
      <c r="W1923" s="305"/>
      <c r="X1923" s="305"/>
      <c r="Y1923" s="305"/>
      <c r="Z1923" s="305"/>
      <c r="AA1923" s="305"/>
      <c r="AB1923" s="439"/>
    </row>
    <row r="1924" spans="1:62" s="54" customFormat="1" ht="15.75" customHeight="1" x14ac:dyDescent="0.15">
      <c r="A1924" s="53"/>
      <c r="B1924" s="53"/>
      <c r="I1924" s="453"/>
      <c r="J1924" s="403"/>
      <c r="K1924" s="403"/>
      <c r="L1924" s="647"/>
      <c r="M1924" s="648"/>
      <c r="N1924" s="648"/>
      <c r="O1924" s="403" t="s">
        <v>543</v>
      </c>
      <c r="P1924" s="403"/>
      <c r="Q1924" s="403"/>
      <c r="R1924" s="403"/>
      <c r="S1924" s="531" t="s">
        <v>514</v>
      </c>
      <c r="T1924" s="531"/>
      <c r="U1924" s="531"/>
      <c r="V1924" s="403" t="s">
        <v>543</v>
      </c>
      <c r="W1924" s="403"/>
      <c r="X1924" s="403"/>
      <c r="Y1924" s="403"/>
      <c r="Z1924" s="531" t="s">
        <v>515</v>
      </c>
      <c r="AA1924" s="531"/>
      <c r="AB1924" s="537"/>
    </row>
    <row r="1925" spans="1:62" s="54" customFormat="1" ht="15.75" customHeight="1" x14ac:dyDescent="0.15">
      <c r="A1925" s="53"/>
      <c r="B1925" s="53"/>
      <c r="I1925" s="359"/>
      <c r="J1925" s="315"/>
      <c r="K1925" s="315"/>
      <c r="L1925" s="362"/>
      <c r="M1925" s="362"/>
      <c r="N1925" s="362"/>
      <c r="O1925" s="315"/>
      <c r="P1925" s="315"/>
      <c r="Q1925" s="315"/>
      <c r="R1925" s="315"/>
      <c r="S1925" s="533"/>
      <c r="T1925" s="533"/>
      <c r="U1925" s="533"/>
      <c r="V1925" s="315"/>
      <c r="W1925" s="315"/>
      <c r="X1925" s="315"/>
      <c r="Y1925" s="315"/>
      <c r="Z1925" s="533"/>
      <c r="AA1925" s="533"/>
      <c r="AB1925" s="538"/>
    </row>
    <row r="1926" spans="1:62" s="54" customFormat="1" ht="15.75" customHeight="1" x14ac:dyDescent="0.15">
      <c r="A1926" s="112" t="str">
        <f t="shared" ref="A1926:A1941" si="457">IF(I1926="","×","")</f>
        <v/>
      </c>
      <c r="B1926" s="53"/>
      <c r="I1926" s="655">
        <f t="shared" ref="I1926:I1941" si="458">IF(U672="","",U672)</f>
        <v>2</v>
      </c>
      <c r="J1926" s="656"/>
      <c r="K1926" s="656"/>
      <c r="L1926" s="657">
        <f t="shared" ref="L1926:L1941" si="459">IF(AB672="","",AB672)</f>
        <v>0.33000001311302185</v>
      </c>
      <c r="M1926" s="657"/>
      <c r="N1926" s="657"/>
      <c r="O1926" s="658">
        <f t="shared" ref="O1926:O1941" si="460">AE672</f>
        <v>0</v>
      </c>
      <c r="P1926" s="658"/>
      <c r="Q1926" s="658"/>
      <c r="R1926" s="658"/>
      <c r="S1926" s="659">
        <f t="shared" ref="S1926:S1941" si="461">AD1698</f>
        <v>0</v>
      </c>
      <c r="T1926" s="659"/>
      <c r="U1926" s="659"/>
      <c r="V1926" s="658">
        <f t="shared" ref="V1926:V1941" si="462">IF(O1926="","",IF(O1926=0,0,ROUND((Z1926-S1926)/(Y$1942-(S1926/O1926)),0)))</f>
        <v>0</v>
      </c>
      <c r="W1926" s="658"/>
      <c r="X1926" s="658"/>
      <c r="Y1926" s="658"/>
      <c r="Z1926" s="659">
        <f t="shared" ref="Z1926:Z1941" si="463">AG1698</f>
        <v>0</v>
      </c>
      <c r="AA1926" s="659"/>
      <c r="AB1926" s="660"/>
      <c r="AD1926" s="22"/>
      <c r="AE1926" s="22"/>
      <c r="AF1926" s="22"/>
      <c r="AG1926" s="22"/>
      <c r="AH1926" s="22"/>
      <c r="AI1926" s="22"/>
    </row>
    <row r="1927" spans="1:62" s="54" customFormat="1" ht="15.75" customHeight="1" x14ac:dyDescent="0.15">
      <c r="A1927" s="112" t="str">
        <f t="shared" si="457"/>
        <v/>
      </c>
      <c r="B1927" s="53"/>
      <c r="F1927" s="53"/>
      <c r="G1927" s="53"/>
      <c r="H1927" s="55"/>
      <c r="I1927" s="651">
        <f t="shared" si="458"/>
        <v>3</v>
      </c>
      <c r="J1927" s="406"/>
      <c r="K1927" s="406"/>
      <c r="L1927" s="652">
        <f t="shared" si="459"/>
        <v>1.5</v>
      </c>
      <c r="M1927" s="652"/>
      <c r="N1927" s="652"/>
      <c r="O1927" s="335">
        <f t="shared" si="460"/>
        <v>0</v>
      </c>
      <c r="P1927" s="335"/>
      <c r="Q1927" s="335"/>
      <c r="R1927" s="335"/>
      <c r="S1927" s="661">
        <f t="shared" si="461"/>
        <v>0</v>
      </c>
      <c r="T1927" s="661"/>
      <c r="U1927" s="661"/>
      <c r="V1927" s="335">
        <f t="shared" si="462"/>
        <v>0</v>
      </c>
      <c r="W1927" s="335"/>
      <c r="X1927" s="335"/>
      <c r="Y1927" s="335"/>
      <c r="Z1927" s="661">
        <f t="shared" si="463"/>
        <v>0</v>
      </c>
      <c r="AA1927" s="661"/>
      <c r="AB1927" s="662"/>
      <c r="AD1927" s="22"/>
      <c r="AE1927" s="22"/>
      <c r="AF1927" s="22"/>
      <c r="AG1927" s="22"/>
      <c r="AH1927" s="22"/>
      <c r="AI1927" s="22"/>
    </row>
    <row r="1928" spans="1:62" ht="15.75" customHeight="1" x14ac:dyDescent="0.15">
      <c r="A1928" s="112" t="str">
        <f t="shared" si="457"/>
        <v/>
      </c>
      <c r="B1928" s="53"/>
      <c r="I1928" s="651">
        <f t="shared" si="458"/>
        <v>4</v>
      </c>
      <c r="J1928" s="406"/>
      <c r="K1928" s="406"/>
      <c r="L1928" s="652">
        <f t="shared" si="459"/>
        <v>5.940000057220459</v>
      </c>
      <c r="M1928" s="652"/>
      <c r="N1928" s="652"/>
      <c r="O1928" s="335">
        <f t="shared" si="460"/>
        <v>0</v>
      </c>
      <c r="P1928" s="335"/>
      <c r="Q1928" s="335"/>
      <c r="R1928" s="335"/>
      <c r="S1928" s="661">
        <f t="shared" si="461"/>
        <v>0</v>
      </c>
      <c r="T1928" s="661"/>
      <c r="U1928" s="661"/>
      <c r="V1928" s="335">
        <f t="shared" si="462"/>
        <v>0</v>
      </c>
      <c r="W1928" s="335"/>
      <c r="X1928" s="335"/>
      <c r="Y1928" s="335"/>
      <c r="Z1928" s="661">
        <f t="shared" si="463"/>
        <v>0</v>
      </c>
      <c r="AA1928" s="661"/>
      <c r="AB1928" s="662"/>
      <c r="AC1928" s="24"/>
      <c r="AJ1928" s="24"/>
      <c r="AK1928" s="24"/>
      <c r="AL1928" s="24"/>
      <c r="AM1928" s="24"/>
      <c r="AN1928" s="24"/>
      <c r="AZ1928" s="22"/>
      <c r="BA1928" s="22"/>
      <c r="BB1928" s="22"/>
      <c r="BC1928" s="22"/>
      <c r="BD1928" s="22"/>
      <c r="BE1928" s="22"/>
      <c r="BF1928" s="22"/>
      <c r="BG1928" s="22"/>
      <c r="BH1928" s="22"/>
      <c r="BI1928" s="22"/>
      <c r="BJ1928" s="22"/>
    </row>
    <row r="1929" spans="1:62" ht="15.75" customHeight="1" x14ac:dyDescent="0.15">
      <c r="A1929" s="112" t="str">
        <f t="shared" si="457"/>
        <v/>
      </c>
      <c r="B1929" s="53"/>
      <c r="I1929" s="651">
        <f t="shared" si="458"/>
        <v>4</v>
      </c>
      <c r="J1929" s="406"/>
      <c r="K1929" s="406"/>
      <c r="L1929" s="652">
        <f t="shared" si="459"/>
        <v>0.6100001335144043</v>
      </c>
      <c r="M1929" s="652"/>
      <c r="N1929" s="652"/>
      <c r="O1929" s="335">
        <f t="shared" si="460"/>
        <v>8953.5390627309098</v>
      </c>
      <c r="P1929" s="335"/>
      <c r="Q1929" s="335"/>
      <c r="R1929" s="335"/>
      <c r="S1929" s="661">
        <f t="shared" si="461"/>
        <v>67.900000000000006</v>
      </c>
      <c r="T1929" s="661"/>
      <c r="U1929" s="661"/>
      <c r="V1929" s="335">
        <f t="shared" si="462"/>
        <v>79</v>
      </c>
      <c r="W1929" s="335"/>
      <c r="X1929" s="335"/>
      <c r="Y1929" s="335"/>
      <c r="Z1929" s="661">
        <f t="shared" si="463"/>
        <v>79.2</v>
      </c>
      <c r="AA1929" s="661"/>
      <c r="AB1929" s="662"/>
    </row>
    <row r="1930" spans="1:62" ht="15.75" customHeight="1" x14ac:dyDescent="0.15">
      <c r="A1930" s="112" t="str">
        <f t="shared" si="457"/>
        <v/>
      </c>
      <c r="B1930" s="53"/>
      <c r="I1930" s="651">
        <f t="shared" si="458"/>
        <v>5</v>
      </c>
      <c r="J1930" s="406"/>
      <c r="K1930" s="406"/>
      <c r="L1930" s="652">
        <f t="shared" si="459"/>
        <v>3.4500000476837158</v>
      </c>
      <c r="M1930" s="652"/>
      <c r="N1930" s="652"/>
      <c r="O1930" s="335">
        <f t="shared" si="460"/>
        <v>8953.5390627309098</v>
      </c>
      <c r="P1930" s="335"/>
      <c r="Q1930" s="335"/>
      <c r="R1930" s="335"/>
      <c r="S1930" s="661">
        <f t="shared" si="461"/>
        <v>119.9</v>
      </c>
      <c r="T1930" s="661"/>
      <c r="U1930" s="661"/>
      <c r="V1930" s="335">
        <f t="shared" si="462"/>
        <v>146</v>
      </c>
      <c r="W1930" s="335"/>
      <c r="X1930" s="335"/>
      <c r="Y1930" s="335"/>
      <c r="Z1930" s="661">
        <f t="shared" si="463"/>
        <v>139.9</v>
      </c>
      <c r="AA1930" s="661"/>
      <c r="AB1930" s="662"/>
    </row>
    <row r="1931" spans="1:62" ht="15.75" customHeight="1" x14ac:dyDescent="0.15">
      <c r="A1931" s="112" t="str">
        <f t="shared" si="457"/>
        <v/>
      </c>
      <c r="B1931" s="53"/>
      <c r="I1931" s="651">
        <f t="shared" si="458"/>
        <v>6</v>
      </c>
      <c r="J1931" s="406"/>
      <c r="K1931" s="406"/>
      <c r="L1931" s="652">
        <f t="shared" si="459"/>
        <v>2.3499999046325684</v>
      </c>
      <c r="M1931" s="652"/>
      <c r="N1931" s="652"/>
      <c r="O1931" s="335">
        <f t="shared" si="460"/>
        <v>8953.5390627309098</v>
      </c>
      <c r="P1931" s="335"/>
      <c r="Q1931" s="335"/>
      <c r="R1931" s="335"/>
      <c r="S1931" s="661">
        <f t="shared" si="461"/>
        <v>195.1</v>
      </c>
      <c r="T1931" s="661"/>
      <c r="U1931" s="661"/>
      <c r="V1931" s="335">
        <f t="shared" si="462"/>
        <v>253</v>
      </c>
      <c r="W1931" s="335"/>
      <c r="X1931" s="335"/>
      <c r="Y1931" s="335"/>
      <c r="Z1931" s="661">
        <f t="shared" si="463"/>
        <v>227.6</v>
      </c>
      <c r="AA1931" s="661"/>
      <c r="AB1931" s="662"/>
    </row>
    <row r="1932" spans="1:62" ht="15.75" customHeight="1" x14ac:dyDescent="0.15">
      <c r="A1932" s="112" t="str">
        <f t="shared" si="457"/>
        <v/>
      </c>
      <c r="B1932" s="53"/>
      <c r="I1932" s="651">
        <f t="shared" si="458"/>
        <v>7</v>
      </c>
      <c r="J1932" s="406"/>
      <c r="K1932" s="406"/>
      <c r="L1932" s="652">
        <f t="shared" si="459"/>
        <v>8.6000003814697266</v>
      </c>
      <c r="M1932" s="652"/>
      <c r="N1932" s="652"/>
      <c r="O1932" s="335">
        <f t="shared" si="460"/>
        <v>58904.86225480862</v>
      </c>
      <c r="P1932" s="335"/>
      <c r="Q1932" s="335"/>
      <c r="R1932" s="335"/>
      <c r="S1932" s="661">
        <f t="shared" si="461"/>
        <v>492</v>
      </c>
      <c r="T1932" s="661"/>
      <c r="U1932" s="661"/>
      <c r="V1932" s="335">
        <f t="shared" si="462"/>
        <v>579</v>
      </c>
      <c r="W1932" s="335"/>
      <c r="X1932" s="335"/>
      <c r="Y1932" s="335"/>
      <c r="Z1932" s="661">
        <f t="shared" si="463"/>
        <v>574</v>
      </c>
      <c r="AA1932" s="661"/>
      <c r="AB1932" s="662"/>
    </row>
    <row r="1933" spans="1:62" ht="15.75" customHeight="1" x14ac:dyDescent="0.15">
      <c r="A1933" s="112" t="str">
        <f t="shared" si="457"/>
        <v/>
      </c>
      <c r="B1933" s="53"/>
      <c r="I1933" s="651">
        <f t="shared" si="458"/>
        <v>8</v>
      </c>
      <c r="J1933" s="406"/>
      <c r="K1933" s="406"/>
      <c r="L1933" s="652">
        <f t="shared" si="459"/>
        <v>2.2000000476837158</v>
      </c>
      <c r="M1933" s="652"/>
      <c r="N1933" s="652"/>
      <c r="O1933" s="335">
        <f t="shared" si="460"/>
        <v>27991.590543485057</v>
      </c>
      <c r="P1933" s="335"/>
      <c r="Q1933" s="335"/>
      <c r="R1933" s="335"/>
      <c r="S1933" s="661">
        <f t="shared" si="461"/>
        <v>191.7</v>
      </c>
      <c r="T1933" s="661"/>
      <c r="U1933" s="661"/>
      <c r="V1933" s="335">
        <f t="shared" si="462"/>
        <v>223</v>
      </c>
      <c r="W1933" s="335"/>
      <c r="X1933" s="335"/>
      <c r="Y1933" s="335"/>
      <c r="Z1933" s="661">
        <f t="shared" si="463"/>
        <v>223.6</v>
      </c>
      <c r="AA1933" s="661"/>
      <c r="AB1933" s="662"/>
    </row>
    <row r="1934" spans="1:62" ht="15.75" customHeight="1" x14ac:dyDescent="0.15">
      <c r="A1934" s="112" t="str">
        <f t="shared" si="457"/>
        <v/>
      </c>
      <c r="B1934" s="53"/>
      <c r="I1934" s="651">
        <f t="shared" si="458"/>
        <v>9</v>
      </c>
      <c r="J1934" s="406"/>
      <c r="K1934" s="406"/>
      <c r="L1934" s="652">
        <f t="shared" si="459"/>
        <v>1.5</v>
      </c>
      <c r="M1934" s="652"/>
      <c r="N1934" s="652"/>
      <c r="O1934" s="335">
        <f t="shared" si="460"/>
        <v>45615.925330123799</v>
      </c>
      <c r="P1934" s="335"/>
      <c r="Q1934" s="335"/>
      <c r="R1934" s="335"/>
      <c r="S1934" s="661">
        <f t="shared" si="461"/>
        <v>356.3</v>
      </c>
      <c r="T1934" s="661"/>
      <c r="U1934" s="661"/>
      <c r="V1934" s="335">
        <f t="shared" si="462"/>
        <v>417</v>
      </c>
      <c r="W1934" s="335"/>
      <c r="X1934" s="335"/>
      <c r="Y1934" s="335"/>
      <c r="Z1934" s="661">
        <f t="shared" si="463"/>
        <v>415.6</v>
      </c>
      <c r="AA1934" s="661"/>
      <c r="AB1934" s="662"/>
    </row>
    <row r="1935" spans="1:62" ht="15.75" customHeight="1" x14ac:dyDescent="0.15">
      <c r="A1935" s="112" t="str">
        <f t="shared" si="457"/>
        <v/>
      </c>
      <c r="B1935" s="53"/>
      <c r="I1935" s="651">
        <f t="shared" si="458"/>
        <v>10</v>
      </c>
      <c r="J1935" s="406"/>
      <c r="K1935" s="406"/>
      <c r="L1935" s="652">
        <f t="shared" si="459"/>
        <v>3.8499999046325684</v>
      </c>
      <c r="M1935" s="652"/>
      <c r="N1935" s="652"/>
      <c r="O1935" s="335">
        <f t="shared" si="460"/>
        <v>32798.227303477441</v>
      </c>
      <c r="P1935" s="335"/>
      <c r="Q1935" s="335"/>
      <c r="R1935" s="335"/>
      <c r="S1935" s="661">
        <f t="shared" si="461"/>
        <v>194.5</v>
      </c>
      <c r="T1935" s="661"/>
      <c r="U1935" s="661"/>
      <c r="V1935" s="335">
        <f t="shared" si="462"/>
        <v>225</v>
      </c>
      <c r="W1935" s="335"/>
      <c r="X1935" s="335"/>
      <c r="Y1935" s="335"/>
      <c r="Z1935" s="661">
        <f t="shared" si="463"/>
        <v>226.9</v>
      </c>
      <c r="AA1935" s="661"/>
      <c r="AB1935" s="662"/>
    </row>
    <row r="1936" spans="1:62" ht="15.75" customHeight="1" x14ac:dyDescent="0.15">
      <c r="A1936" s="112" t="str">
        <f t="shared" si="457"/>
        <v/>
      </c>
      <c r="B1936" s="53"/>
      <c r="I1936" s="651">
        <f t="shared" si="458"/>
        <v>11</v>
      </c>
      <c r="J1936" s="406"/>
      <c r="K1936" s="406"/>
      <c r="L1936" s="652">
        <f t="shared" si="459"/>
        <v>2.4000000953674316</v>
      </c>
      <c r="M1936" s="652"/>
      <c r="N1936" s="652"/>
      <c r="O1936" s="335">
        <f t="shared" si="460"/>
        <v>45615.925330123799</v>
      </c>
      <c r="P1936" s="335"/>
      <c r="Q1936" s="335"/>
      <c r="R1936" s="335"/>
      <c r="S1936" s="661">
        <f t="shared" si="461"/>
        <v>475</v>
      </c>
      <c r="T1936" s="661"/>
      <c r="U1936" s="661"/>
      <c r="V1936" s="335">
        <f t="shared" si="462"/>
        <v>567</v>
      </c>
      <c r="W1936" s="335"/>
      <c r="X1936" s="335"/>
      <c r="Y1936" s="335"/>
      <c r="Z1936" s="661">
        <f t="shared" si="463"/>
        <v>554.20000000000005</v>
      </c>
      <c r="AA1936" s="661"/>
      <c r="AB1936" s="662"/>
    </row>
    <row r="1937" spans="1:62" ht="15.75" customHeight="1" x14ac:dyDescent="0.15">
      <c r="A1937" s="112" t="str">
        <f t="shared" si="457"/>
        <v/>
      </c>
      <c r="B1937" s="53"/>
      <c r="I1937" s="651">
        <f t="shared" si="458"/>
        <v>12</v>
      </c>
      <c r="J1937" s="406"/>
      <c r="K1937" s="406"/>
      <c r="L1937" s="652">
        <f t="shared" si="459"/>
        <v>2.2699999809265137</v>
      </c>
      <c r="M1937" s="652"/>
      <c r="N1937" s="652"/>
      <c r="O1937" s="335">
        <f t="shared" si="460"/>
        <v>30913.271711323563</v>
      </c>
      <c r="P1937" s="335"/>
      <c r="Q1937" s="335"/>
      <c r="R1937" s="335"/>
      <c r="S1937" s="661">
        <f t="shared" si="461"/>
        <v>194.5</v>
      </c>
      <c r="T1937" s="661"/>
      <c r="U1937" s="661"/>
      <c r="V1937" s="335">
        <f t="shared" si="462"/>
        <v>225</v>
      </c>
      <c r="W1937" s="335"/>
      <c r="X1937" s="335"/>
      <c r="Y1937" s="335"/>
      <c r="Z1937" s="661">
        <f t="shared" si="463"/>
        <v>226.9</v>
      </c>
      <c r="AA1937" s="661"/>
      <c r="AB1937" s="662"/>
    </row>
    <row r="1938" spans="1:62" ht="15.75" customHeight="1" x14ac:dyDescent="0.15">
      <c r="A1938" s="112" t="str">
        <f t="shared" si="457"/>
        <v>×</v>
      </c>
      <c r="B1938" s="53"/>
      <c r="I1938" s="651" t="str">
        <f t="shared" si="458"/>
        <v/>
      </c>
      <c r="J1938" s="406"/>
      <c r="K1938" s="406"/>
      <c r="L1938" s="652" t="str">
        <f t="shared" si="459"/>
        <v/>
      </c>
      <c r="M1938" s="652"/>
      <c r="N1938" s="652"/>
      <c r="O1938" s="335" t="str">
        <f t="shared" si="460"/>
        <v/>
      </c>
      <c r="P1938" s="335"/>
      <c r="Q1938" s="335"/>
      <c r="R1938" s="335"/>
      <c r="S1938" s="661" t="str">
        <f t="shared" si="461"/>
        <v/>
      </c>
      <c r="T1938" s="661"/>
      <c r="U1938" s="661"/>
      <c r="V1938" s="335" t="str">
        <f t="shared" si="462"/>
        <v/>
      </c>
      <c r="W1938" s="335"/>
      <c r="X1938" s="335"/>
      <c r="Y1938" s="335"/>
      <c r="Z1938" s="661" t="str">
        <f t="shared" si="463"/>
        <v/>
      </c>
      <c r="AA1938" s="661"/>
      <c r="AB1938" s="662"/>
    </row>
    <row r="1939" spans="1:62" ht="15.75" customHeight="1" x14ac:dyDescent="0.15">
      <c r="A1939" s="112" t="str">
        <f t="shared" si="457"/>
        <v>×</v>
      </c>
      <c r="B1939" s="53"/>
      <c r="I1939" s="651" t="str">
        <f t="shared" si="458"/>
        <v/>
      </c>
      <c r="J1939" s="406"/>
      <c r="K1939" s="406"/>
      <c r="L1939" s="652" t="str">
        <f t="shared" si="459"/>
        <v/>
      </c>
      <c r="M1939" s="652"/>
      <c r="N1939" s="652"/>
      <c r="O1939" s="335" t="str">
        <f t="shared" si="460"/>
        <v/>
      </c>
      <c r="P1939" s="335"/>
      <c r="Q1939" s="335"/>
      <c r="R1939" s="335"/>
      <c r="S1939" s="661" t="str">
        <f t="shared" si="461"/>
        <v/>
      </c>
      <c r="T1939" s="661"/>
      <c r="U1939" s="661"/>
      <c r="V1939" s="335" t="str">
        <f t="shared" si="462"/>
        <v/>
      </c>
      <c r="W1939" s="335"/>
      <c r="X1939" s="335"/>
      <c r="Y1939" s="335"/>
      <c r="Z1939" s="661" t="str">
        <f t="shared" si="463"/>
        <v/>
      </c>
      <c r="AA1939" s="661"/>
      <c r="AB1939" s="662"/>
    </row>
    <row r="1940" spans="1:62" ht="15.75" customHeight="1" x14ac:dyDescent="0.15">
      <c r="A1940" s="112" t="str">
        <f t="shared" si="457"/>
        <v>×</v>
      </c>
      <c r="B1940" s="53"/>
      <c r="I1940" s="651" t="str">
        <f t="shared" si="458"/>
        <v/>
      </c>
      <c r="J1940" s="406"/>
      <c r="K1940" s="406"/>
      <c r="L1940" s="652" t="str">
        <f t="shared" si="459"/>
        <v/>
      </c>
      <c r="M1940" s="652"/>
      <c r="N1940" s="652"/>
      <c r="O1940" s="335" t="str">
        <f t="shared" si="460"/>
        <v/>
      </c>
      <c r="P1940" s="335"/>
      <c r="Q1940" s="335"/>
      <c r="R1940" s="335"/>
      <c r="S1940" s="661" t="str">
        <f t="shared" si="461"/>
        <v/>
      </c>
      <c r="T1940" s="661"/>
      <c r="U1940" s="661"/>
      <c r="V1940" s="335" t="str">
        <f t="shared" si="462"/>
        <v/>
      </c>
      <c r="W1940" s="335"/>
      <c r="X1940" s="335"/>
      <c r="Y1940" s="335"/>
      <c r="Z1940" s="661" t="str">
        <f t="shared" si="463"/>
        <v/>
      </c>
      <c r="AA1940" s="661"/>
      <c r="AB1940" s="662"/>
    </row>
    <row r="1941" spans="1:62" ht="15.75" customHeight="1" x14ac:dyDescent="0.15">
      <c r="A1941" s="112" t="str">
        <f t="shared" si="457"/>
        <v>×</v>
      </c>
      <c r="B1941" s="53"/>
      <c r="I1941" s="663" t="str">
        <f t="shared" si="458"/>
        <v/>
      </c>
      <c r="J1941" s="442"/>
      <c r="K1941" s="442"/>
      <c r="L1941" s="664" t="str">
        <f t="shared" si="459"/>
        <v/>
      </c>
      <c r="M1941" s="664"/>
      <c r="N1941" s="664"/>
      <c r="O1941" s="337" t="str">
        <f t="shared" si="460"/>
        <v/>
      </c>
      <c r="P1941" s="337"/>
      <c r="Q1941" s="337"/>
      <c r="R1941" s="337"/>
      <c r="S1941" s="666" t="str">
        <f t="shared" si="461"/>
        <v/>
      </c>
      <c r="T1941" s="666"/>
      <c r="U1941" s="666"/>
      <c r="V1941" s="337" t="str">
        <f t="shared" si="462"/>
        <v/>
      </c>
      <c r="W1941" s="337"/>
      <c r="X1941" s="337"/>
      <c r="Y1941" s="337"/>
      <c r="Z1941" s="666" t="str">
        <f t="shared" si="463"/>
        <v/>
      </c>
      <c r="AA1941" s="666"/>
      <c r="AB1941" s="667"/>
    </row>
    <row r="1942" spans="1:62" ht="15.75" customHeight="1" x14ac:dyDescent="0.15">
      <c r="I1942" s="35"/>
      <c r="J1942" s="35"/>
      <c r="K1942" s="35"/>
      <c r="L1942" s="35"/>
      <c r="M1942" s="35"/>
      <c r="N1942" s="35"/>
      <c r="O1942" s="35"/>
      <c r="P1942" s="35"/>
      <c r="Q1942" s="35"/>
      <c r="R1942" s="35"/>
      <c r="S1942" s="35"/>
      <c r="T1942" s="35"/>
      <c r="U1942" s="50" t="s">
        <v>119</v>
      </c>
      <c r="V1942" s="438" t="s">
        <v>551</v>
      </c>
      <c r="W1942" s="438"/>
      <c r="X1942" s="35" t="s">
        <v>25</v>
      </c>
      <c r="Y1942" s="498">
        <f>杭先端径*0.1</f>
        <v>0.15000000000000002</v>
      </c>
      <c r="Z1942" s="498"/>
      <c r="AA1942" s="498"/>
      <c r="AB1942" s="62" t="s">
        <v>416</v>
      </c>
      <c r="AC1942" s="22" t="s">
        <v>149</v>
      </c>
    </row>
    <row r="1943" spans="1:62" ht="15.75" customHeight="1" x14ac:dyDescent="0.15">
      <c r="A1943" s="116" t="str">
        <f t="shared" ref="A1943:A1949" si="464">IF(液状化L1の有無="","","×")</f>
        <v/>
      </c>
      <c r="B1943" s="99" t="s">
        <v>571</v>
      </c>
    </row>
    <row r="1944" spans="1:62" s="53" customFormat="1" ht="15.75" customHeight="1" x14ac:dyDescent="0.15">
      <c r="A1944" s="116" t="str">
        <f t="shared" si="464"/>
        <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customHeight="1" x14ac:dyDescent="0.15">
      <c r="A1945" s="116" t="str">
        <f t="shared" si="464"/>
        <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customHeight="1" x14ac:dyDescent="0.15">
      <c r="A1946" s="116" t="str">
        <f t="shared" si="464"/>
        <v/>
      </c>
      <c r="B1946" s="99"/>
      <c r="I1946" s="514" t="s">
        <v>417</v>
      </c>
      <c r="J1946" s="361"/>
      <c r="K1946" s="361"/>
      <c r="L1946" s="361"/>
      <c r="M1946" s="361"/>
      <c r="N1946" s="361"/>
      <c r="O1946" s="361"/>
      <c r="P1946" s="361"/>
      <c r="Q1946" s="361"/>
      <c r="R1946" s="361"/>
      <c r="S1946" s="361"/>
      <c r="T1946" s="361"/>
      <c r="U1946" s="361"/>
      <c r="V1946" s="361"/>
      <c r="W1946" s="361"/>
      <c r="X1946" s="361"/>
      <c r="Y1946" s="361"/>
      <c r="Z1946" s="361"/>
      <c r="AA1946" s="361"/>
      <c r="AB1946" s="654"/>
    </row>
    <row r="1947" spans="1:62" s="54" customFormat="1" ht="15.75" customHeight="1" x14ac:dyDescent="0.15">
      <c r="A1947" s="116" t="str">
        <f t="shared" si="464"/>
        <v/>
      </c>
      <c r="B1947" s="99"/>
      <c r="I1947" s="453" t="s">
        <v>74</v>
      </c>
      <c r="J1947" s="403"/>
      <c r="K1947" s="403"/>
      <c r="L1947" s="647" t="s">
        <v>181</v>
      </c>
      <c r="M1947" s="648"/>
      <c r="N1947" s="648"/>
      <c r="O1947" s="305" t="s">
        <v>544</v>
      </c>
      <c r="P1947" s="305"/>
      <c r="Q1947" s="305"/>
      <c r="R1947" s="305"/>
      <c r="S1947" s="305"/>
      <c r="T1947" s="305"/>
      <c r="U1947" s="305"/>
      <c r="V1947" s="305" t="s">
        <v>545</v>
      </c>
      <c r="W1947" s="305"/>
      <c r="X1947" s="305"/>
      <c r="Y1947" s="305"/>
      <c r="Z1947" s="305"/>
      <c r="AA1947" s="305"/>
      <c r="AB1947" s="439"/>
    </row>
    <row r="1948" spans="1:62" s="54" customFormat="1" ht="15.75" customHeight="1" x14ac:dyDescent="0.15">
      <c r="A1948" s="116" t="str">
        <f t="shared" si="464"/>
        <v/>
      </c>
      <c r="B1948" s="99"/>
      <c r="I1948" s="453"/>
      <c r="J1948" s="403"/>
      <c r="K1948" s="403"/>
      <c r="L1948" s="647"/>
      <c r="M1948" s="648"/>
      <c r="N1948" s="648"/>
      <c r="O1948" s="403" t="s">
        <v>543</v>
      </c>
      <c r="P1948" s="403"/>
      <c r="Q1948" s="403"/>
      <c r="R1948" s="403"/>
      <c r="S1948" s="531" t="s">
        <v>514</v>
      </c>
      <c r="T1948" s="531"/>
      <c r="U1948" s="531"/>
      <c r="V1948" s="403" t="s">
        <v>543</v>
      </c>
      <c r="W1948" s="403"/>
      <c r="X1948" s="403"/>
      <c r="Y1948" s="403"/>
      <c r="Z1948" s="531" t="s">
        <v>515</v>
      </c>
      <c r="AA1948" s="531"/>
      <c r="AB1948" s="537"/>
    </row>
    <row r="1949" spans="1:62" s="54" customFormat="1" ht="15.75" customHeight="1" x14ac:dyDescent="0.15">
      <c r="A1949" s="116" t="str">
        <f t="shared" si="464"/>
        <v/>
      </c>
      <c r="B1949" s="99"/>
      <c r="I1949" s="359"/>
      <c r="J1949" s="315"/>
      <c r="K1949" s="315"/>
      <c r="L1949" s="362"/>
      <c r="M1949" s="362"/>
      <c r="N1949" s="362"/>
      <c r="O1949" s="315"/>
      <c r="P1949" s="315"/>
      <c r="Q1949" s="315"/>
      <c r="R1949" s="315"/>
      <c r="S1949" s="533"/>
      <c r="T1949" s="533"/>
      <c r="U1949" s="533"/>
      <c r="V1949" s="315"/>
      <c r="W1949" s="315"/>
      <c r="X1949" s="315"/>
      <c r="Y1949" s="315"/>
      <c r="Z1949" s="533"/>
      <c r="AA1949" s="533"/>
      <c r="AB1949" s="538"/>
    </row>
    <row r="1950" spans="1:62" s="54" customFormat="1" ht="15.75" customHeight="1" x14ac:dyDescent="0.15">
      <c r="A1950" s="122" t="str">
        <f t="shared" ref="A1950:A1965" si="465">IF(液状化L1の有無="",IF(I1950="","×",""),"×")</f>
        <v/>
      </c>
      <c r="B1950" s="53"/>
      <c r="I1950" s="646">
        <f t="shared" ref="I1950:I1965" si="466">IF(G695="","",G695)</f>
        <v>2</v>
      </c>
      <c r="J1950" s="427"/>
      <c r="K1950" s="427"/>
      <c r="L1950" s="649">
        <f t="shared" ref="L1950:L1965" si="467">IF(N695="","",N695)</f>
        <v>0.33000001311302185</v>
      </c>
      <c r="M1950" s="649"/>
      <c r="N1950" s="649"/>
      <c r="O1950" s="475">
        <f t="shared" ref="O1950:O1965" si="468">Q695</f>
        <v>0</v>
      </c>
      <c r="P1950" s="475"/>
      <c r="Q1950" s="475"/>
      <c r="R1950" s="475"/>
      <c r="S1950" s="668">
        <f t="shared" ref="S1950:S1965" si="469">O1720</f>
        <v>0</v>
      </c>
      <c r="T1950" s="668"/>
      <c r="U1950" s="668"/>
      <c r="V1950" s="475">
        <f>IF(O1950="","",IF(O1950=0,0,ROUND((Z1950-S1950)/(Y$1966-(S1950/O1950)),0)))</f>
        <v>0</v>
      </c>
      <c r="W1950" s="475"/>
      <c r="X1950" s="475"/>
      <c r="Y1950" s="475"/>
      <c r="Z1950" s="668">
        <f t="shared" ref="Z1950:Z1965" si="470">R1720</f>
        <v>0</v>
      </c>
      <c r="AA1950" s="668"/>
      <c r="AB1950" s="669"/>
      <c r="AD1950" s="22"/>
      <c r="AE1950" s="22"/>
      <c r="AF1950" s="22"/>
      <c r="AG1950" s="22"/>
      <c r="AH1950" s="22"/>
      <c r="AI1950" s="22"/>
    </row>
    <row r="1951" spans="1:62" s="54" customFormat="1" ht="15.75" customHeight="1" x14ac:dyDescent="0.15">
      <c r="A1951" s="122" t="str">
        <f t="shared" si="465"/>
        <v/>
      </c>
      <c r="B1951" s="53"/>
      <c r="F1951" s="53"/>
      <c r="G1951" s="53"/>
      <c r="H1951" s="55"/>
      <c r="I1951" s="651">
        <f t="shared" si="466"/>
        <v>3</v>
      </c>
      <c r="J1951" s="406"/>
      <c r="K1951" s="406"/>
      <c r="L1951" s="652">
        <f t="shared" si="467"/>
        <v>1.5</v>
      </c>
      <c r="M1951" s="652"/>
      <c r="N1951" s="652"/>
      <c r="O1951" s="335">
        <f t="shared" si="468"/>
        <v>0</v>
      </c>
      <c r="P1951" s="335"/>
      <c r="Q1951" s="335"/>
      <c r="R1951" s="335"/>
      <c r="S1951" s="661">
        <f t="shared" si="469"/>
        <v>0</v>
      </c>
      <c r="T1951" s="661"/>
      <c r="U1951" s="661"/>
      <c r="V1951" s="335">
        <f t="shared" ref="V1951:V1965" si="471">IF(O1951="","",IF(O1951=0,0,ROUND((Z1951-S1951)/(Y$1966-(S1951/O1951)),0)))</f>
        <v>0</v>
      </c>
      <c r="W1951" s="335"/>
      <c r="X1951" s="335"/>
      <c r="Y1951" s="335"/>
      <c r="Z1951" s="661">
        <f t="shared" si="470"/>
        <v>0</v>
      </c>
      <c r="AA1951" s="661"/>
      <c r="AB1951" s="662"/>
      <c r="AD1951" s="22"/>
      <c r="AE1951" s="22"/>
      <c r="AF1951" s="22"/>
      <c r="AG1951" s="22"/>
      <c r="AH1951" s="22"/>
      <c r="AI1951" s="22"/>
    </row>
    <row r="1952" spans="1:62" ht="15.75" customHeight="1" x14ac:dyDescent="0.15">
      <c r="A1952" s="122" t="str">
        <f t="shared" si="465"/>
        <v/>
      </c>
      <c r="B1952" s="53"/>
      <c r="I1952" s="651">
        <f t="shared" si="466"/>
        <v>4</v>
      </c>
      <c r="J1952" s="406"/>
      <c r="K1952" s="406"/>
      <c r="L1952" s="652">
        <f t="shared" si="467"/>
        <v>5.940000057220459</v>
      </c>
      <c r="M1952" s="652"/>
      <c r="N1952" s="652"/>
      <c r="O1952" s="335">
        <f t="shared" si="468"/>
        <v>0</v>
      </c>
      <c r="P1952" s="335"/>
      <c r="Q1952" s="335"/>
      <c r="R1952" s="335"/>
      <c r="S1952" s="661">
        <f t="shared" si="469"/>
        <v>0</v>
      </c>
      <c r="T1952" s="661"/>
      <c r="U1952" s="661"/>
      <c r="V1952" s="335">
        <f t="shared" si="471"/>
        <v>0</v>
      </c>
      <c r="W1952" s="335"/>
      <c r="X1952" s="335"/>
      <c r="Y1952" s="335"/>
      <c r="Z1952" s="661">
        <f t="shared" si="470"/>
        <v>0</v>
      </c>
      <c r="AA1952" s="661"/>
      <c r="AB1952" s="662"/>
      <c r="AC1952" s="24"/>
      <c r="AJ1952" s="24"/>
      <c r="AK1952" s="24"/>
      <c r="AL1952" s="24"/>
      <c r="AM1952" s="24"/>
      <c r="AN1952" s="24"/>
      <c r="AZ1952" s="22"/>
      <c r="BA1952" s="22"/>
      <c r="BB1952" s="22"/>
      <c r="BC1952" s="22"/>
      <c r="BD1952" s="22"/>
      <c r="BE1952" s="22"/>
      <c r="BF1952" s="22"/>
      <c r="BG1952" s="22"/>
      <c r="BH1952" s="22"/>
      <c r="BI1952" s="22"/>
      <c r="BJ1952" s="22"/>
    </row>
    <row r="1953" spans="1:62" ht="15.75" customHeight="1" x14ac:dyDescent="0.15">
      <c r="A1953" s="122" t="str">
        <f t="shared" si="465"/>
        <v/>
      </c>
      <c r="B1953" s="53"/>
      <c r="I1953" s="651">
        <f t="shared" si="466"/>
        <v>4</v>
      </c>
      <c r="J1953" s="406"/>
      <c r="K1953" s="406"/>
      <c r="L1953" s="652">
        <f t="shared" si="467"/>
        <v>0.6100001335144043</v>
      </c>
      <c r="M1953" s="652"/>
      <c r="N1953" s="652"/>
      <c r="O1953" s="335">
        <f t="shared" si="468"/>
        <v>8953.5390627309098</v>
      </c>
      <c r="P1953" s="335"/>
      <c r="Q1953" s="335"/>
      <c r="R1953" s="335"/>
      <c r="S1953" s="661">
        <f t="shared" si="469"/>
        <v>67.900000000000006</v>
      </c>
      <c r="T1953" s="661"/>
      <c r="U1953" s="661"/>
      <c r="V1953" s="335">
        <f t="shared" si="471"/>
        <v>79</v>
      </c>
      <c r="W1953" s="335"/>
      <c r="X1953" s="335"/>
      <c r="Y1953" s="335"/>
      <c r="Z1953" s="661">
        <f t="shared" si="470"/>
        <v>79.2</v>
      </c>
      <c r="AA1953" s="661"/>
      <c r="AB1953" s="662"/>
    </row>
    <row r="1954" spans="1:62" ht="15.75" customHeight="1" x14ac:dyDescent="0.15">
      <c r="A1954" s="122" t="str">
        <f t="shared" si="465"/>
        <v/>
      </c>
      <c r="B1954" s="53"/>
      <c r="I1954" s="651">
        <f t="shared" si="466"/>
        <v>5</v>
      </c>
      <c r="J1954" s="406"/>
      <c r="K1954" s="406"/>
      <c r="L1954" s="652">
        <f t="shared" si="467"/>
        <v>3.4500000476837158</v>
      </c>
      <c r="M1954" s="652"/>
      <c r="N1954" s="652"/>
      <c r="O1954" s="335">
        <f t="shared" si="468"/>
        <v>8953.5390627309098</v>
      </c>
      <c r="P1954" s="335"/>
      <c r="Q1954" s="335"/>
      <c r="R1954" s="335"/>
      <c r="S1954" s="661">
        <f t="shared" si="469"/>
        <v>119.9</v>
      </c>
      <c r="T1954" s="661"/>
      <c r="U1954" s="661"/>
      <c r="V1954" s="335">
        <f t="shared" si="471"/>
        <v>146</v>
      </c>
      <c r="W1954" s="335"/>
      <c r="X1954" s="335"/>
      <c r="Y1954" s="335"/>
      <c r="Z1954" s="661">
        <f t="shared" si="470"/>
        <v>139.9</v>
      </c>
      <c r="AA1954" s="661"/>
      <c r="AB1954" s="662"/>
    </row>
    <row r="1955" spans="1:62" ht="15.75" customHeight="1" x14ac:dyDescent="0.15">
      <c r="A1955" s="122" t="str">
        <f t="shared" si="465"/>
        <v/>
      </c>
      <c r="B1955" s="53"/>
      <c r="I1955" s="651">
        <f t="shared" si="466"/>
        <v>6</v>
      </c>
      <c r="J1955" s="406"/>
      <c r="K1955" s="406"/>
      <c r="L1955" s="652">
        <f t="shared" si="467"/>
        <v>2.3499999046325684</v>
      </c>
      <c r="M1955" s="652"/>
      <c r="N1955" s="652"/>
      <c r="O1955" s="335">
        <f t="shared" si="468"/>
        <v>8953.5390627309098</v>
      </c>
      <c r="P1955" s="335"/>
      <c r="Q1955" s="335"/>
      <c r="R1955" s="335"/>
      <c r="S1955" s="661">
        <f t="shared" si="469"/>
        <v>195.1</v>
      </c>
      <c r="T1955" s="661"/>
      <c r="U1955" s="661"/>
      <c r="V1955" s="335">
        <f t="shared" si="471"/>
        <v>253</v>
      </c>
      <c r="W1955" s="335"/>
      <c r="X1955" s="335"/>
      <c r="Y1955" s="335"/>
      <c r="Z1955" s="661">
        <f t="shared" si="470"/>
        <v>227.6</v>
      </c>
      <c r="AA1955" s="661"/>
      <c r="AB1955" s="662"/>
    </row>
    <row r="1956" spans="1:62" ht="15.75" customHeight="1" x14ac:dyDescent="0.15">
      <c r="A1956" s="122" t="str">
        <f t="shared" si="465"/>
        <v/>
      </c>
      <c r="B1956" s="53"/>
      <c r="I1956" s="651">
        <f t="shared" si="466"/>
        <v>7</v>
      </c>
      <c r="J1956" s="406"/>
      <c r="K1956" s="406"/>
      <c r="L1956" s="652">
        <f t="shared" si="467"/>
        <v>8.6000003814697266</v>
      </c>
      <c r="M1956" s="652"/>
      <c r="N1956" s="652"/>
      <c r="O1956" s="335">
        <f t="shared" si="468"/>
        <v>42468.049491226826</v>
      </c>
      <c r="P1956" s="335"/>
      <c r="Q1956" s="335"/>
      <c r="R1956" s="335"/>
      <c r="S1956" s="661">
        <f t="shared" si="469"/>
        <v>354.6</v>
      </c>
      <c r="T1956" s="661"/>
      <c r="U1956" s="661"/>
      <c r="V1956" s="335">
        <f t="shared" si="471"/>
        <v>417</v>
      </c>
      <c r="W1956" s="335"/>
      <c r="X1956" s="335"/>
      <c r="Y1956" s="335"/>
      <c r="Z1956" s="661">
        <f t="shared" si="470"/>
        <v>413.7</v>
      </c>
      <c r="AA1956" s="661"/>
      <c r="AB1956" s="662"/>
    </row>
    <row r="1957" spans="1:62" ht="15.75" customHeight="1" x14ac:dyDescent="0.15">
      <c r="A1957" s="122" t="str">
        <f t="shared" si="465"/>
        <v/>
      </c>
      <c r="B1957" s="53"/>
      <c r="I1957" s="651">
        <f t="shared" si="466"/>
        <v>8</v>
      </c>
      <c r="J1957" s="406"/>
      <c r="K1957" s="406"/>
      <c r="L1957" s="652">
        <f t="shared" si="467"/>
        <v>2.2000000476837158</v>
      </c>
      <c r="M1957" s="652"/>
      <c r="N1957" s="652"/>
      <c r="O1957" s="335">
        <f t="shared" si="468"/>
        <v>27991.590543485057</v>
      </c>
      <c r="P1957" s="335"/>
      <c r="Q1957" s="335"/>
      <c r="R1957" s="335"/>
      <c r="S1957" s="661">
        <f t="shared" si="469"/>
        <v>191.7</v>
      </c>
      <c r="T1957" s="661"/>
      <c r="U1957" s="661"/>
      <c r="V1957" s="335">
        <f t="shared" si="471"/>
        <v>223</v>
      </c>
      <c r="W1957" s="335"/>
      <c r="X1957" s="335"/>
      <c r="Y1957" s="335"/>
      <c r="Z1957" s="661">
        <f t="shared" si="470"/>
        <v>223.6</v>
      </c>
      <c r="AA1957" s="661"/>
      <c r="AB1957" s="662"/>
    </row>
    <row r="1958" spans="1:62" ht="15.75" customHeight="1" x14ac:dyDescent="0.15">
      <c r="A1958" s="122" t="str">
        <f t="shared" si="465"/>
        <v/>
      </c>
      <c r="B1958" s="53"/>
      <c r="I1958" s="651">
        <f t="shared" si="466"/>
        <v>9</v>
      </c>
      <c r="J1958" s="406"/>
      <c r="K1958" s="406"/>
      <c r="L1958" s="652">
        <f t="shared" si="467"/>
        <v>1.5</v>
      </c>
      <c r="M1958" s="652"/>
      <c r="N1958" s="652"/>
      <c r="O1958" s="335">
        <f t="shared" si="468"/>
        <v>45615.925330123799</v>
      </c>
      <c r="P1958" s="335"/>
      <c r="Q1958" s="335"/>
      <c r="R1958" s="335"/>
      <c r="S1958" s="661">
        <f t="shared" si="469"/>
        <v>356.3</v>
      </c>
      <c r="T1958" s="661"/>
      <c r="U1958" s="661"/>
      <c r="V1958" s="335">
        <f t="shared" si="471"/>
        <v>417</v>
      </c>
      <c r="W1958" s="335"/>
      <c r="X1958" s="335"/>
      <c r="Y1958" s="335"/>
      <c r="Z1958" s="661">
        <f t="shared" si="470"/>
        <v>415.6</v>
      </c>
      <c r="AA1958" s="661"/>
      <c r="AB1958" s="662"/>
    </row>
    <row r="1959" spans="1:62" ht="15.75" customHeight="1" x14ac:dyDescent="0.15">
      <c r="A1959" s="122" t="str">
        <f t="shared" si="465"/>
        <v/>
      </c>
      <c r="B1959" s="53"/>
      <c r="I1959" s="651">
        <f t="shared" si="466"/>
        <v>10</v>
      </c>
      <c r="J1959" s="406"/>
      <c r="K1959" s="406"/>
      <c r="L1959" s="652">
        <f t="shared" si="467"/>
        <v>3.8499999046325684</v>
      </c>
      <c r="M1959" s="652"/>
      <c r="N1959" s="652"/>
      <c r="O1959" s="335">
        <f t="shared" si="468"/>
        <v>32798.227303477441</v>
      </c>
      <c r="P1959" s="335"/>
      <c r="Q1959" s="335"/>
      <c r="R1959" s="335"/>
      <c r="S1959" s="661">
        <f t="shared" si="469"/>
        <v>194.5</v>
      </c>
      <c r="T1959" s="661"/>
      <c r="U1959" s="661"/>
      <c r="V1959" s="335">
        <f t="shared" si="471"/>
        <v>225</v>
      </c>
      <c r="W1959" s="335"/>
      <c r="X1959" s="335"/>
      <c r="Y1959" s="335"/>
      <c r="Z1959" s="661">
        <f t="shared" si="470"/>
        <v>226.9</v>
      </c>
      <c r="AA1959" s="661"/>
      <c r="AB1959" s="662"/>
    </row>
    <row r="1960" spans="1:62" ht="15.75" customHeight="1" x14ac:dyDescent="0.15">
      <c r="A1960" s="122" t="str">
        <f t="shared" si="465"/>
        <v/>
      </c>
      <c r="B1960" s="53"/>
      <c r="I1960" s="651">
        <f t="shared" si="466"/>
        <v>11</v>
      </c>
      <c r="J1960" s="406"/>
      <c r="K1960" s="406"/>
      <c r="L1960" s="652">
        <f t="shared" si="467"/>
        <v>2.4000000953674316</v>
      </c>
      <c r="M1960" s="652"/>
      <c r="N1960" s="652"/>
      <c r="O1960" s="335">
        <f t="shared" si="468"/>
        <v>45615.925330123799</v>
      </c>
      <c r="P1960" s="335"/>
      <c r="Q1960" s="335"/>
      <c r="R1960" s="335"/>
      <c r="S1960" s="661">
        <f t="shared" si="469"/>
        <v>475</v>
      </c>
      <c r="T1960" s="661"/>
      <c r="U1960" s="661"/>
      <c r="V1960" s="335">
        <f t="shared" si="471"/>
        <v>567</v>
      </c>
      <c r="W1960" s="335"/>
      <c r="X1960" s="335"/>
      <c r="Y1960" s="335"/>
      <c r="Z1960" s="661">
        <f t="shared" si="470"/>
        <v>554.20000000000005</v>
      </c>
      <c r="AA1960" s="661"/>
      <c r="AB1960" s="662"/>
    </row>
    <row r="1961" spans="1:62" ht="15.75" customHeight="1" x14ac:dyDescent="0.15">
      <c r="A1961" s="122" t="str">
        <f t="shared" si="465"/>
        <v/>
      </c>
      <c r="B1961" s="53"/>
      <c r="I1961" s="651">
        <f t="shared" si="466"/>
        <v>12</v>
      </c>
      <c r="J1961" s="406"/>
      <c r="K1961" s="406"/>
      <c r="L1961" s="652">
        <f t="shared" si="467"/>
        <v>1.5199999809265137</v>
      </c>
      <c r="M1961" s="652"/>
      <c r="N1961" s="652"/>
      <c r="O1961" s="335">
        <f t="shared" si="468"/>
        <v>30913.271711323563</v>
      </c>
      <c r="P1961" s="335"/>
      <c r="Q1961" s="335"/>
      <c r="R1961" s="335"/>
      <c r="S1961" s="661">
        <f t="shared" si="469"/>
        <v>194.5</v>
      </c>
      <c r="T1961" s="661"/>
      <c r="U1961" s="661"/>
      <c r="V1961" s="335">
        <f t="shared" si="471"/>
        <v>225</v>
      </c>
      <c r="W1961" s="335"/>
      <c r="X1961" s="335"/>
      <c r="Y1961" s="335"/>
      <c r="Z1961" s="661">
        <f t="shared" si="470"/>
        <v>226.9</v>
      </c>
      <c r="AA1961" s="661"/>
      <c r="AB1961" s="662"/>
    </row>
    <row r="1962" spans="1:62" ht="15.75" customHeight="1" x14ac:dyDescent="0.15">
      <c r="A1962" s="122" t="str">
        <f t="shared" si="465"/>
        <v/>
      </c>
      <c r="B1962" s="53"/>
      <c r="I1962" s="651">
        <f t="shared" si="466"/>
        <v>12</v>
      </c>
      <c r="J1962" s="406"/>
      <c r="K1962" s="406"/>
      <c r="L1962" s="652">
        <f t="shared" si="467"/>
        <v>0.75</v>
      </c>
      <c r="M1962" s="652"/>
      <c r="N1962" s="652"/>
      <c r="O1962" s="335">
        <f t="shared" si="468"/>
        <v>0</v>
      </c>
      <c r="P1962" s="335"/>
      <c r="Q1962" s="335"/>
      <c r="R1962" s="335"/>
      <c r="S1962" s="661">
        <f t="shared" si="469"/>
        <v>0</v>
      </c>
      <c r="T1962" s="661"/>
      <c r="U1962" s="661"/>
      <c r="V1962" s="335">
        <f t="shared" si="471"/>
        <v>0</v>
      </c>
      <c r="W1962" s="335"/>
      <c r="X1962" s="335"/>
      <c r="Y1962" s="335"/>
      <c r="Z1962" s="661">
        <f t="shared" si="470"/>
        <v>0</v>
      </c>
      <c r="AA1962" s="661"/>
      <c r="AB1962" s="662"/>
    </row>
    <row r="1963" spans="1:62" ht="15.75" customHeight="1" x14ac:dyDescent="0.15">
      <c r="A1963" s="122" t="str">
        <f t="shared" si="465"/>
        <v>×</v>
      </c>
      <c r="B1963" s="53"/>
      <c r="I1963" s="651" t="str">
        <f t="shared" si="466"/>
        <v/>
      </c>
      <c r="J1963" s="406"/>
      <c r="K1963" s="406"/>
      <c r="L1963" s="652" t="str">
        <f t="shared" si="467"/>
        <v/>
      </c>
      <c r="M1963" s="652"/>
      <c r="N1963" s="652"/>
      <c r="O1963" s="335" t="str">
        <f t="shared" si="468"/>
        <v/>
      </c>
      <c r="P1963" s="335"/>
      <c r="Q1963" s="335"/>
      <c r="R1963" s="335"/>
      <c r="S1963" s="661" t="str">
        <f t="shared" si="469"/>
        <v/>
      </c>
      <c r="T1963" s="661"/>
      <c r="U1963" s="661"/>
      <c r="V1963" s="335" t="str">
        <f t="shared" si="471"/>
        <v/>
      </c>
      <c r="W1963" s="335"/>
      <c r="X1963" s="335"/>
      <c r="Y1963" s="335"/>
      <c r="Z1963" s="661" t="str">
        <f t="shared" si="470"/>
        <v/>
      </c>
      <c r="AA1963" s="661"/>
      <c r="AB1963" s="662"/>
    </row>
    <row r="1964" spans="1:62" ht="15.75" customHeight="1" x14ac:dyDescent="0.15">
      <c r="A1964" s="122" t="str">
        <f t="shared" si="465"/>
        <v>×</v>
      </c>
      <c r="B1964" s="53"/>
      <c r="I1964" s="651" t="str">
        <f t="shared" si="466"/>
        <v/>
      </c>
      <c r="J1964" s="406"/>
      <c r="K1964" s="406"/>
      <c r="L1964" s="652" t="str">
        <f t="shared" si="467"/>
        <v/>
      </c>
      <c r="M1964" s="652"/>
      <c r="N1964" s="652"/>
      <c r="O1964" s="335" t="str">
        <f t="shared" si="468"/>
        <v/>
      </c>
      <c r="P1964" s="335"/>
      <c r="Q1964" s="335"/>
      <c r="R1964" s="335"/>
      <c r="S1964" s="661" t="str">
        <f t="shared" si="469"/>
        <v/>
      </c>
      <c r="T1964" s="661"/>
      <c r="U1964" s="661"/>
      <c r="V1964" s="335" t="str">
        <f t="shared" si="471"/>
        <v/>
      </c>
      <c r="W1964" s="335"/>
      <c r="X1964" s="335"/>
      <c r="Y1964" s="335"/>
      <c r="Z1964" s="661" t="str">
        <f t="shared" si="470"/>
        <v/>
      </c>
      <c r="AA1964" s="661"/>
      <c r="AB1964" s="662"/>
    </row>
    <row r="1965" spans="1:62" ht="15.75" customHeight="1" x14ac:dyDescent="0.15">
      <c r="A1965" s="122" t="str">
        <f t="shared" si="465"/>
        <v>×</v>
      </c>
      <c r="B1965" s="53"/>
      <c r="I1965" s="663" t="str">
        <f t="shared" si="466"/>
        <v/>
      </c>
      <c r="J1965" s="442"/>
      <c r="K1965" s="442"/>
      <c r="L1965" s="664" t="str">
        <f t="shared" si="467"/>
        <v/>
      </c>
      <c r="M1965" s="664"/>
      <c r="N1965" s="664"/>
      <c r="O1965" s="337" t="str">
        <f t="shared" si="468"/>
        <v/>
      </c>
      <c r="P1965" s="337"/>
      <c r="Q1965" s="337"/>
      <c r="R1965" s="337"/>
      <c r="S1965" s="666" t="str">
        <f t="shared" si="469"/>
        <v/>
      </c>
      <c r="T1965" s="666"/>
      <c r="U1965" s="666"/>
      <c r="V1965" s="337" t="str">
        <f t="shared" si="471"/>
        <v/>
      </c>
      <c r="W1965" s="337"/>
      <c r="X1965" s="337"/>
      <c r="Y1965" s="337"/>
      <c r="Z1965" s="666" t="str">
        <f t="shared" si="470"/>
        <v/>
      </c>
      <c r="AA1965" s="666"/>
      <c r="AB1965" s="667"/>
    </row>
    <row r="1966" spans="1:62" ht="15.75" customHeight="1" x14ac:dyDescent="0.15">
      <c r="A1966" s="116" t="str">
        <f t="shared" ref="A1966:A1972" si="472">IF(液状化L1の有無="","","×")</f>
        <v/>
      </c>
      <c r="I1966" s="102"/>
      <c r="J1966" s="102"/>
      <c r="K1966" s="102"/>
      <c r="L1966" s="102"/>
      <c r="M1966" s="102"/>
      <c r="N1966" s="102"/>
      <c r="O1966" s="102"/>
      <c r="P1966" s="102"/>
      <c r="Q1966" s="102"/>
      <c r="R1966" s="102"/>
      <c r="S1966" s="102"/>
      <c r="T1966" s="102"/>
      <c r="U1966" s="50" t="s">
        <v>119</v>
      </c>
      <c r="V1966" s="438" t="s">
        <v>551</v>
      </c>
      <c r="W1966" s="438"/>
      <c r="X1966" s="102" t="s">
        <v>25</v>
      </c>
      <c r="Y1966" s="498">
        <f>杭先端径*0.1</f>
        <v>0.15000000000000002</v>
      </c>
      <c r="Z1966" s="498"/>
      <c r="AA1966" s="498"/>
      <c r="AB1966" s="62" t="s">
        <v>416</v>
      </c>
      <c r="AC1966" s="22" t="s">
        <v>149</v>
      </c>
    </row>
    <row r="1967" spans="1:62" s="99" customFormat="1" ht="15.75" customHeight="1" x14ac:dyDescent="0.15">
      <c r="A1967" s="116" t="str">
        <f t="shared" si="472"/>
        <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customHeight="1" x14ac:dyDescent="0.15">
      <c r="A1968" s="116" t="str">
        <f t="shared" si="472"/>
        <v/>
      </c>
    </row>
    <row r="1969" spans="1:62" s="23" customFormat="1" ht="15.75" customHeight="1" x14ac:dyDescent="0.15">
      <c r="A1969" s="116" t="str">
        <f t="shared" si="472"/>
        <v/>
      </c>
      <c r="B1969" s="99"/>
      <c r="I1969" s="514" t="s">
        <v>552</v>
      </c>
      <c r="J1969" s="361"/>
      <c r="K1969" s="361"/>
      <c r="L1969" s="361"/>
      <c r="M1969" s="361"/>
      <c r="N1969" s="361"/>
      <c r="O1969" s="361"/>
      <c r="P1969" s="361"/>
      <c r="Q1969" s="361"/>
      <c r="R1969" s="361"/>
      <c r="S1969" s="361"/>
      <c r="T1969" s="361"/>
      <c r="U1969" s="361"/>
      <c r="V1969" s="361"/>
      <c r="W1969" s="361"/>
      <c r="X1969" s="361"/>
      <c r="Y1969" s="361"/>
      <c r="Z1969" s="361"/>
      <c r="AA1969" s="361"/>
      <c r="AB1969" s="654"/>
    </row>
    <row r="1970" spans="1:62" s="54" customFormat="1" ht="15.75" customHeight="1" x14ac:dyDescent="0.15">
      <c r="A1970" s="116" t="str">
        <f t="shared" si="472"/>
        <v/>
      </c>
      <c r="B1970" s="99"/>
      <c r="I1970" s="453" t="s">
        <v>74</v>
      </c>
      <c r="J1970" s="403"/>
      <c r="K1970" s="403"/>
      <c r="L1970" s="647" t="s">
        <v>181</v>
      </c>
      <c r="M1970" s="648"/>
      <c r="N1970" s="648"/>
      <c r="O1970" s="305" t="s">
        <v>544</v>
      </c>
      <c r="P1970" s="305"/>
      <c r="Q1970" s="305"/>
      <c r="R1970" s="305"/>
      <c r="S1970" s="305"/>
      <c r="T1970" s="305"/>
      <c r="U1970" s="305"/>
      <c r="V1970" s="305" t="s">
        <v>545</v>
      </c>
      <c r="W1970" s="305"/>
      <c r="X1970" s="305"/>
      <c r="Y1970" s="305"/>
      <c r="Z1970" s="305"/>
      <c r="AA1970" s="305"/>
      <c r="AB1970" s="439"/>
    </row>
    <row r="1971" spans="1:62" s="54" customFormat="1" ht="15.75" customHeight="1" x14ac:dyDescent="0.15">
      <c r="A1971" s="116" t="str">
        <f t="shared" si="472"/>
        <v/>
      </c>
      <c r="B1971" s="99"/>
      <c r="I1971" s="453"/>
      <c r="J1971" s="403"/>
      <c r="K1971" s="403"/>
      <c r="L1971" s="647"/>
      <c r="M1971" s="648"/>
      <c r="N1971" s="648"/>
      <c r="O1971" s="403" t="s">
        <v>543</v>
      </c>
      <c r="P1971" s="403"/>
      <c r="Q1971" s="403"/>
      <c r="R1971" s="403"/>
      <c r="S1971" s="531" t="s">
        <v>514</v>
      </c>
      <c r="T1971" s="531"/>
      <c r="U1971" s="531"/>
      <c r="V1971" s="403" t="s">
        <v>543</v>
      </c>
      <c r="W1971" s="403"/>
      <c r="X1971" s="403"/>
      <c r="Y1971" s="403"/>
      <c r="Z1971" s="531" t="s">
        <v>515</v>
      </c>
      <c r="AA1971" s="531"/>
      <c r="AB1971" s="537"/>
    </row>
    <row r="1972" spans="1:62" s="54" customFormat="1" ht="15.75" customHeight="1" x14ac:dyDescent="0.15">
      <c r="A1972" s="116" t="str">
        <f t="shared" si="472"/>
        <v/>
      </c>
      <c r="B1972" s="99"/>
      <c r="I1972" s="359"/>
      <c r="J1972" s="315"/>
      <c r="K1972" s="315"/>
      <c r="L1972" s="362"/>
      <c r="M1972" s="362"/>
      <c r="N1972" s="362"/>
      <c r="O1972" s="315"/>
      <c r="P1972" s="315"/>
      <c r="Q1972" s="315"/>
      <c r="R1972" s="315"/>
      <c r="S1972" s="533"/>
      <c r="T1972" s="533"/>
      <c r="U1972" s="533"/>
      <c r="V1972" s="315"/>
      <c r="W1972" s="315"/>
      <c r="X1972" s="315"/>
      <c r="Y1972" s="315"/>
      <c r="Z1972" s="533"/>
      <c r="AA1972" s="533"/>
      <c r="AB1972" s="538"/>
    </row>
    <row r="1973" spans="1:62" s="54" customFormat="1" ht="15.75" customHeight="1" x14ac:dyDescent="0.15">
      <c r="A1973" s="122" t="str">
        <f t="shared" ref="A1973:A1988" si="473">IF(液状化L1の有無="",IF(I1973="","×",""),"×")</f>
        <v/>
      </c>
      <c r="B1973" s="53"/>
      <c r="I1973" s="646">
        <f t="shared" ref="I1973:I1988" si="474">IF(U695="","",U695)</f>
        <v>2</v>
      </c>
      <c r="J1973" s="427"/>
      <c r="K1973" s="427"/>
      <c r="L1973" s="649">
        <f t="shared" ref="L1973:L1988" si="475">IF(AB695="","",AB695)</f>
        <v>0.33000001311302185</v>
      </c>
      <c r="M1973" s="649"/>
      <c r="N1973" s="649"/>
      <c r="O1973" s="475">
        <f t="shared" ref="O1973:O1988" si="476">AE695</f>
        <v>0</v>
      </c>
      <c r="P1973" s="475"/>
      <c r="Q1973" s="475"/>
      <c r="R1973" s="475"/>
      <c r="S1973" s="668">
        <f t="shared" ref="S1973:S1988" si="477">AD1720</f>
        <v>0</v>
      </c>
      <c r="T1973" s="668"/>
      <c r="U1973" s="668"/>
      <c r="V1973" s="475">
        <f t="shared" ref="V1973:V1988" si="478">IF(O1973="","",IF(O1973=0,0,ROUND((Z1973-S1973)/(Y$1989-(S1973/O1973)),0)))</f>
        <v>0</v>
      </c>
      <c r="W1973" s="475"/>
      <c r="X1973" s="475"/>
      <c r="Y1973" s="475"/>
      <c r="Z1973" s="668">
        <f t="shared" ref="Z1973:Z1988" si="479">AG1720</f>
        <v>0</v>
      </c>
      <c r="AA1973" s="668"/>
      <c r="AB1973" s="669"/>
      <c r="AD1973" s="22"/>
      <c r="AE1973" s="22"/>
      <c r="AF1973" s="22"/>
      <c r="AG1973" s="22"/>
      <c r="AH1973" s="22"/>
      <c r="AI1973" s="22"/>
    </row>
    <row r="1974" spans="1:62" s="54" customFormat="1" ht="15.75" customHeight="1" x14ac:dyDescent="0.15">
      <c r="A1974" s="122" t="str">
        <f t="shared" si="473"/>
        <v/>
      </c>
      <c r="B1974" s="53"/>
      <c r="F1974" s="53"/>
      <c r="G1974" s="53"/>
      <c r="H1974" s="55"/>
      <c r="I1974" s="651">
        <f t="shared" si="474"/>
        <v>3</v>
      </c>
      <c r="J1974" s="406"/>
      <c r="K1974" s="406"/>
      <c r="L1974" s="652">
        <f t="shared" si="475"/>
        <v>1.5</v>
      </c>
      <c r="M1974" s="652"/>
      <c r="N1974" s="652"/>
      <c r="O1974" s="335">
        <f t="shared" si="476"/>
        <v>0</v>
      </c>
      <c r="P1974" s="335"/>
      <c r="Q1974" s="335"/>
      <c r="R1974" s="335"/>
      <c r="S1974" s="661">
        <f t="shared" si="477"/>
        <v>0</v>
      </c>
      <c r="T1974" s="661"/>
      <c r="U1974" s="661"/>
      <c r="V1974" s="335">
        <f t="shared" si="478"/>
        <v>0</v>
      </c>
      <c r="W1974" s="335"/>
      <c r="X1974" s="335"/>
      <c r="Y1974" s="335"/>
      <c r="Z1974" s="661">
        <f t="shared" si="479"/>
        <v>0</v>
      </c>
      <c r="AA1974" s="661"/>
      <c r="AB1974" s="662"/>
      <c r="AD1974" s="22"/>
      <c r="AE1974" s="22"/>
      <c r="AF1974" s="22"/>
      <c r="AG1974" s="22"/>
      <c r="AH1974" s="22"/>
      <c r="AI1974" s="22"/>
    </row>
    <row r="1975" spans="1:62" ht="15.75" customHeight="1" x14ac:dyDescent="0.15">
      <c r="A1975" s="122" t="str">
        <f t="shared" si="473"/>
        <v/>
      </c>
      <c r="B1975" s="53"/>
      <c r="I1975" s="651">
        <f t="shared" si="474"/>
        <v>4</v>
      </c>
      <c r="J1975" s="406"/>
      <c r="K1975" s="406"/>
      <c r="L1975" s="652">
        <f t="shared" si="475"/>
        <v>5.940000057220459</v>
      </c>
      <c r="M1975" s="652"/>
      <c r="N1975" s="652"/>
      <c r="O1975" s="335">
        <f t="shared" si="476"/>
        <v>0</v>
      </c>
      <c r="P1975" s="335"/>
      <c r="Q1975" s="335"/>
      <c r="R1975" s="335"/>
      <c r="S1975" s="661">
        <f t="shared" si="477"/>
        <v>0</v>
      </c>
      <c r="T1975" s="661"/>
      <c r="U1975" s="661"/>
      <c r="V1975" s="335">
        <f t="shared" si="478"/>
        <v>0</v>
      </c>
      <c r="W1975" s="335"/>
      <c r="X1975" s="335"/>
      <c r="Y1975" s="335"/>
      <c r="Z1975" s="661">
        <f t="shared" si="479"/>
        <v>0</v>
      </c>
      <c r="AA1975" s="661"/>
      <c r="AB1975" s="662"/>
      <c r="AC1975" s="24"/>
      <c r="AJ1975" s="24"/>
      <c r="AK1975" s="24"/>
      <c r="AL1975" s="24"/>
      <c r="AM1975" s="24"/>
      <c r="AN1975" s="24"/>
      <c r="AZ1975" s="22"/>
      <c r="BA1975" s="22"/>
      <c r="BB1975" s="22"/>
      <c r="BC1975" s="22"/>
      <c r="BD1975" s="22"/>
      <c r="BE1975" s="22"/>
      <c r="BF1975" s="22"/>
      <c r="BG1975" s="22"/>
      <c r="BH1975" s="22"/>
      <c r="BI1975" s="22"/>
      <c r="BJ1975" s="22"/>
    </row>
    <row r="1976" spans="1:62" ht="15.75" customHeight="1" x14ac:dyDescent="0.15">
      <c r="A1976" s="122" t="str">
        <f t="shared" si="473"/>
        <v/>
      </c>
      <c r="B1976" s="53"/>
      <c r="I1976" s="651">
        <f t="shared" si="474"/>
        <v>4</v>
      </c>
      <c r="J1976" s="406"/>
      <c r="K1976" s="406"/>
      <c r="L1976" s="652">
        <f t="shared" si="475"/>
        <v>0.6100001335144043</v>
      </c>
      <c r="M1976" s="652"/>
      <c r="N1976" s="652"/>
      <c r="O1976" s="335">
        <f t="shared" si="476"/>
        <v>8953.5390627309098</v>
      </c>
      <c r="P1976" s="335"/>
      <c r="Q1976" s="335"/>
      <c r="R1976" s="335"/>
      <c r="S1976" s="661">
        <f t="shared" si="477"/>
        <v>67.900000000000006</v>
      </c>
      <c r="T1976" s="661"/>
      <c r="U1976" s="661"/>
      <c r="V1976" s="335">
        <f t="shared" si="478"/>
        <v>79</v>
      </c>
      <c r="W1976" s="335"/>
      <c r="X1976" s="335"/>
      <c r="Y1976" s="335"/>
      <c r="Z1976" s="661">
        <f t="shared" si="479"/>
        <v>79.2</v>
      </c>
      <c r="AA1976" s="661"/>
      <c r="AB1976" s="662"/>
    </row>
    <row r="1977" spans="1:62" ht="15.75" customHeight="1" x14ac:dyDescent="0.15">
      <c r="A1977" s="122" t="str">
        <f t="shared" si="473"/>
        <v/>
      </c>
      <c r="B1977" s="53"/>
      <c r="I1977" s="651">
        <f t="shared" si="474"/>
        <v>5</v>
      </c>
      <c r="J1977" s="406"/>
      <c r="K1977" s="406"/>
      <c r="L1977" s="652">
        <f t="shared" si="475"/>
        <v>3.4500000476837158</v>
      </c>
      <c r="M1977" s="652"/>
      <c r="N1977" s="652"/>
      <c r="O1977" s="335">
        <f t="shared" si="476"/>
        <v>8953.5390627309098</v>
      </c>
      <c r="P1977" s="335"/>
      <c r="Q1977" s="335"/>
      <c r="R1977" s="335"/>
      <c r="S1977" s="661">
        <f t="shared" si="477"/>
        <v>119.9</v>
      </c>
      <c r="T1977" s="661"/>
      <c r="U1977" s="661"/>
      <c r="V1977" s="335">
        <f t="shared" si="478"/>
        <v>146</v>
      </c>
      <c r="W1977" s="335"/>
      <c r="X1977" s="335"/>
      <c r="Y1977" s="335"/>
      <c r="Z1977" s="661">
        <f t="shared" si="479"/>
        <v>139.9</v>
      </c>
      <c r="AA1977" s="661"/>
      <c r="AB1977" s="662"/>
    </row>
    <row r="1978" spans="1:62" ht="15.75" customHeight="1" x14ac:dyDescent="0.15">
      <c r="A1978" s="122" t="str">
        <f t="shared" si="473"/>
        <v/>
      </c>
      <c r="B1978" s="53"/>
      <c r="I1978" s="651">
        <f t="shared" si="474"/>
        <v>6</v>
      </c>
      <c r="J1978" s="406"/>
      <c r="K1978" s="406"/>
      <c r="L1978" s="652">
        <f t="shared" si="475"/>
        <v>2.3499999046325684</v>
      </c>
      <c r="M1978" s="652"/>
      <c r="N1978" s="652"/>
      <c r="O1978" s="335">
        <f t="shared" si="476"/>
        <v>8953.5390627309098</v>
      </c>
      <c r="P1978" s="335"/>
      <c r="Q1978" s="335"/>
      <c r="R1978" s="335"/>
      <c r="S1978" s="661">
        <f t="shared" si="477"/>
        <v>195.1</v>
      </c>
      <c r="T1978" s="661"/>
      <c r="U1978" s="661"/>
      <c r="V1978" s="335">
        <f t="shared" si="478"/>
        <v>253</v>
      </c>
      <c r="W1978" s="335"/>
      <c r="X1978" s="335"/>
      <c r="Y1978" s="335"/>
      <c r="Z1978" s="661">
        <f t="shared" si="479"/>
        <v>227.6</v>
      </c>
      <c r="AA1978" s="661"/>
      <c r="AB1978" s="662"/>
    </row>
    <row r="1979" spans="1:62" ht="15.75" customHeight="1" x14ac:dyDescent="0.15">
      <c r="A1979" s="122" t="str">
        <f t="shared" si="473"/>
        <v/>
      </c>
      <c r="B1979" s="53"/>
      <c r="I1979" s="651">
        <f t="shared" si="474"/>
        <v>7</v>
      </c>
      <c r="J1979" s="406"/>
      <c r="K1979" s="406"/>
      <c r="L1979" s="652">
        <f t="shared" si="475"/>
        <v>8.6000003814697266</v>
      </c>
      <c r="M1979" s="652"/>
      <c r="N1979" s="652"/>
      <c r="O1979" s="335">
        <f t="shared" si="476"/>
        <v>42468.049491226826</v>
      </c>
      <c r="P1979" s="335"/>
      <c r="Q1979" s="335"/>
      <c r="R1979" s="335"/>
      <c r="S1979" s="661">
        <f t="shared" si="477"/>
        <v>492</v>
      </c>
      <c r="T1979" s="661"/>
      <c r="U1979" s="661"/>
      <c r="V1979" s="335">
        <f t="shared" si="478"/>
        <v>592</v>
      </c>
      <c r="W1979" s="335"/>
      <c r="X1979" s="335"/>
      <c r="Y1979" s="335"/>
      <c r="Z1979" s="661">
        <f t="shared" si="479"/>
        <v>574</v>
      </c>
      <c r="AA1979" s="661"/>
      <c r="AB1979" s="662"/>
    </row>
    <row r="1980" spans="1:62" ht="15.75" customHeight="1" x14ac:dyDescent="0.15">
      <c r="A1980" s="122" t="str">
        <f t="shared" si="473"/>
        <v/>
      </c>
      <c r="B1980" s="53"/>
      <c r="I1980" s="651">
        <f t="shared" si="474"/>
        <v>8</v>
      </c>
      <c r="J1980" s="406"/>
      <c r="K1980" s="406"/>
      <c r="L1980" s="652">
        <f t="shared" si="475"/>
        <v>2.2000000476837158</v>
      </c>
      <c r="M1980" s="652"/>
      <c r="N1980" s="652"/>
      <c r="O1980" s="335">
        <f t="shared" si="476"/>
        <v>27991.590543485057</v>
      </c>
      <c r="P1980" s="335"/>
      <c r="Q1980" s="335"/>
      <c r="R1980" s="335"/>
      <c r="S1980" s="661">
        <f t="shared" si="477"/>
        <v>191.7</v>
      </c>
      <c r="T1980" s="661"/>
      <c r="U1980" s="661"/>
      <c r="V1980" s="335">
        <f t="shared" si="478"/>
        <v>223</v>
      </c>
      <c r="W1980" s="335"/>
      <c r="X1980" s="335"/>
      <c r="Y1980" s="335"/>
      <c r="Z1980" s="661">
        <f t="shared" si="479"/>
        <v>223.6</v>
      </c>
      <c r="AA1980" s="661"/>
      <c r="AB1980" s="662"/>
    </row>
    <row r="1981" spans="1:62" ht="15.75" customHeight="1" x14ac:dyDescent="0.15">
      <c r="A1981" s="122" t="str">
        <f t="shared" si="473"/>
        <v/>
      </c>
      <c r="B1981" s="53"/>
      <c r="I1981" s="651">
        <f t="shared" si="474"/>
        <v>9</v>
      </c>
      <c r="J1981" s="406"/>
      <c r="K1981" s="406"/>
      <c r="L1981" s="652">
        <f t="shared" si="475"/>
        <v>1.5</v>
      </c>
      <c r="M1981" s="652"/>
      <c r="N1981" s="652"/>
      <c r="O1981" s="335">
        <f t="shared" si="476"/>
        <v>45615.925330123799</v>
      </c>
      <c r="P1981" s="335"/>
      <c r="Q1981" s="335"/>
      <c r="R1981" s="335"/>
      <c r="S1981" s="661">
        <f t="shared" si="477"/>
        <v>356.3</v>
      </c>
      <c r="T1981" s="661"/>
      <c r="U1981" s="661"/>
      <c r="V1981" s="335">
        <f t="shared" si="478"/>
        <v>417</v>
      </c>
      <c r="W1981" s="335"/>
      <c r="X1981" s="335"/>
      <c r="Y1981" s="335"/>
      <c r="Z1981" s="661">
        <f t="shared" si="479"/>
        <v>415.6</v>
      </c>
      <c r="AA1981" s="661"/>
      <c r="AB1981" s="662"/>
    </row>
    <row r="1982" spans="1:62" ht="15.75" customHeight="1" x14ac:dyDescent="0.15">
      <c r="A1982" s="122" t="str">
        <f t="shared" si="473"/>
        <v/>
      </c>
      <c r="B1982" s="53"/>
      <c r="I1982" s="651">
        <f t="shared" si="474"/>
        <v>10</v>
      </c>
      <c r="J1982" s="406"/>
      <c r="K1982" s="406"/>
      <c r="L1982" s="652">
        <f t="shared" si="475"/>
        <v>3.8499999046325684</v>
      </c>
      <c r="M1982" s="652"/>
      <c r="N1982" s="652"/>
      <c r="O1982" s="335">
        <f t="shared" si="476"/>
        <v>32798.227303477441</v>
      </c>
      <c r="P1982" s="335"/>
      <c r="Q1982" s="335"/>
      <c r="R1982" s="335"/>
      <c r="S1982" s="661">
        <f t="shared" si="477"/>
        <v>194.5</v>
      </c>
      <c r="T1982" s="661"/>
      <c r="U1982" s="661"/>
      <c r="V1982" s="335">
        <f t="shared" si="478"/>
        <v>225</v>
      </c>
      <c r="W1982" s="335"/>
      <c r="X1982" s="335"/>
      <c r="Y1982" s="335"/>
      <c r="Z1982" s="661">
        <f t="shared" si="479"/>
        <v>226.9</v>
      </c>
      <c r="AA1982" s="661"/>
      <c r="AB1982" s="662"/>
    </row>
    <row r="1983" spans="1:62" ht="15.75" customHeight="1" x14ac:dyDescent="0.15">
      <c r="A1983" s="122" t="str">
        <f t="shared" si="473"/>
        <v/>
      </c>
      <c r="B1983" s="53"/>
      <c r="I1983" s="651">
        <f t="shared" si="474"/>
        <v>11</v>
      </c>
      <c r="J1983" s="406"/>
      <c r="K1983" s="406"/>
      <c r="L1983" s="652">
        <f t="shared" si="475"/>
        <v>2.4000000953674316</v>
      </c>
      <c r="M1983" s="652"/>
      <c r="N1983" s="652"/>
      <c r="O1983" s="335">
        <f t="shared" si="476"/>
        <v>45615.925330123799</v>
      </c>
      <c r="P1983" s="335"/>
      <c r="Q1983" s="335"/>
      <c r="R1983" s="335"/>
      <c r="S1983" s="661">
        <f t="shared" si="477"/>
        <v>475</v>
      </c>
      <c r="T1983" s="661"/>
      <c r="U1983" s="661"/>
      <c r="V1983" s="335">
        <f t="shared" si="478"/>
        <v>567</v>
      </c>
      <c r="W1983" s="335"/>
      <c r="X1983" s="335"/>
      <c r="Y1983" s="335"/>
      <c r="Z1983" s="661">
        <f t="shared" si="479"/>
        <v>554.20000000000005</v>
      </c>
      <c r="AA1983" s="661"/>
      <c r="AB1983" s="662"/>
    </row>
    <row r="1984" spans="1:62" ht="15.75" customHeight="1" x14ac:dyDescent="0.15">
      <c r="A1984" s="122" t="str">
        <f t="shared" si="473"/>
        <v/>
      </c>
      <c r="B1984" s="53"/>
      <c r="I1984" s="651">
        <f t="shared" si="474"/>
        <v>12</v>
      </c>
      <c r="J1984" s="406"/>
      <c r="K1984" s="406"/>
      <c r="L1984" s="652">
        <f t="shared" si="475"/>
        <v>2.2699999809265137</v>
      </c>
      <c r="M1984" s="652"/>
      <c r="N1984" s="652"/>
      <c r="O1984" s="335">
        <f t="shared" si="476"/>
        <v>30913.271711323563</v>
      </c>
      <c r="P1984" s="335"/>
      <c r="Q1984" s="335"/>
      <c r="R1984" s="335"/>
      <c r="S1984" s="661">
        <f t="shared" si="477"/>
        <v>194.5</v>
      </c>
      <c r="T1984" s="661"/>
      <c r="U1984" s="661"/>
      <c r="V1984" s="335">
        <f t="shared" si="478"/>
        <v>225</v>
      </c>
      <c r="W1984" s="335"/>
      <c r="X1984" s="335"/>
      <c r="Y1984" s="335"/>
      <c r="Z1984" s="661">
        <f t="shared" si="479"/>
        <v>226.9</v>
      </c>
      <c r="AA1984" s="661"/>
      <c r="AB1984" s="662"/>
    </row>
    <row r="1985" spans="1:62" ht="15.75" customHeight="1" x14ac:dyDescent="0.15">
      <c r="A1985" s="122" t="str">
        <f t="shared" si="473"/>
        <v>×</v>
      </c>
      <c r="B1985" s="53"/>
      <c r="I1985" s="651" t="str">
        <f t="shared" si="474"/>
        <v/>
      </c>
      <c r="J1985" s="406"/>
      <c r="K1985" s="406"/>
      <c r="L1985" s="652" t="str">
        <f t="shared" si="475"/>
        <v/>
      </c>
      <c r="M1985" s="652"/>
      <c r="N1985" s="652"/>
      <c r="O1985" s="335" t="str">
        <f t="shared" si="476"/>
        <v/>
      </c>
      <c r="P1985" s="335"/>
      <c r="Q1985" s="335"/>
      <c r="R1985" s="335"/>
      <c r="S1985" s="661" t="str">
        <f t="shared" si="477"/>
        <v/>
      </c>
      <c r="T1985" s="661"/>
      <c r="U1985" s="661"/>
      <c r="V1985" s="335" t="str">
        <f t="shared" si="478"/>
        <v/>
      </c>
      <c r="W1985" s="335"/>
      <c r="X1985" s="335"/>
      <c r="Y1985" s="335"/>
      <c r="Z1985" s="661" t="str">
        <f t="shared" si="479"/>
        <v/>
      </c>
      <c r="AA1985" s="661"/>
      <c r="AB1985" s="662"/>
    </row>
    <row r="1986" spans="1:62" ht="15.75" customHeight="1" x14ac:dyDescent="0.15">
      <c r="A1986" s="122" t="str">
        <f t="shared" si="473"/>
        <v>×</v>
      </c>
      <c r="B1986" s="53"/>
      <c r="I1986" s="651" t="str">
        <f t="shared" si="474"/>
        <v/>
      </c>
      <c r="J1986" s="406"/>
      <c r="K1986" s="406"/>
      <c r="L1986" s="652" t="str">
        <f t="shared" si="475"/>
        <v/>
      </c>
      <c r="M1986" s="652"/>
      <c r="N1986" s="652"/>
      <c r="O1986" s="335" t="str">
        <f t="shared" si="476"/>
        <v/>
      </c>
      <c r="P1986" s="335"/>
      <c r="Q1986" s="335"/>
      <c r="R1986" s="335"/>
      <c r="S1986" s="661" t="str">
        <f t="shared" si="477"/>
        <v/>
      </c>
      <c r="T1986" s="661"/>
      <c r="U1986" s="661"/>
      <c r="V1986" s="335" t="str">
        <f t="shared" si="478"/>
        <v/>
      </c>
      <c r="W1986" s="335"/>
      <c r="X1986" s="335"/>
      <c r="Y1986" s="335"/>
      <c r="Z1986" s="661" t="str">
        <f t="shared" si="479"/>
        <v/>
      </c>
      <c r="AA1986" s="661"/>
      <c r="AB1986" s="662"/>
    </row>
    <row r="1987" spans="1:62" ht="15.75" customHeight="1" x14ac:dyDescent="0.15">
      <c r="A1987" s="122" t="str">
        <f t="shared" si="473"/>
        <v>×</v>
      </c>
      <c r="B1987" s="53"/>
      <c r="I1987" s="651" t="str">
        <f t="shared" si="474"/>
        <v/>
      </c>
      <c r="J1987" s="406"/>
      <c r="K1987" s="406"/>
      <c r="L1987" s="652" t="str">
        <f t="shared" si="475"/>
        <v/>
      </c>
      <c r="M1987" s="652"/>
      <c r="N1987" s="652"/>
      <c r="O1987" s="335" t="str">
        <f t="shared" si="476"/>
        <v/>
      </c>
      <c r="P1987" s="335"/>
      <c r="Q1987" s="335"/>
      <c r="R1987" s="335"/>
      <c r="S1987" s="661" t="str">
        <f t="shared" si="477"/>
        <v/>
      </c>
      <c r="T1987" s="661"/>
      <c r="U1987" s="661"/>
      <c r="V1987" s="335" t="str">
        <f t="shared" si="478"/>
        <v/>
      </c>
      <c r="W1987" s="335"/>
      <c r="X1987" s="335"/>
      <c r="Y1987" s="335"/>
      <c r="Z1987" s="661" t="str">
        <f t="shared" si="479"/>
        <v/>
      </c>
      <c r="AA1987" s="661"/>
      <c r="AB1987" s="662"/>
    </row>
    <row r="1988" spans="1:62" ht="15.75" customHeight="1" x14ac:dyDescent="0.15">
      <c r="A1988" s="122" t="str">
        <f t="shared" si="473"/>
        <v>×</v>
      </c>
      <c r="B1988" s="53"/>
      <c r="I1988" s="663" t="str">
        <f t="shared" si="474"/>
        <v/>
      </c>
      <c r="J1988" s="442"/>
      <c r="K1988" s="442"/>
      <c r="L1988" s="664" t="str">
        <f t="shared" si="475"/>
        <v/>
      </c>
      <c r="M1988" s="664"/>
      <c r="N1988" s="664"/>
      <c r="O1988" s="337" t="str">
        <f t="shared" si="476"/>
        <v/>
      </c>
      <c r="P1988" s="337"/>
      <c r="Q1988" s="337"/>
      <c r="R1988" s="337"/>
      <c r="S1988" s="666" t="str">
        <f t="shared" si="477"/>
        <v/>
      </c>
      <c r="T1988" s="666"/>
      <c r="U1988" s="666"/>
      <c r="V1988" s="337" t="str">
        <f t="shared" si="478"/>
        <v/>
      </c>
      <c r="W1988" s="337"/>
      <c r="X1988" s="337"/>
      <c r="Y1988" s="337"/>
      <c r="Z1988" s="666" t="str">
        <f t="shared" si="479"/>
        <v/>
      </c>
      <c r="AA1988" s="666"/>
      <c r="AB1988" s="667"/>
    </row>
    <row r="1989" spans="1:62" ht="15.75" customHeight="1" x14ac:dyDescent="0.15">
      <c r="A1989" s="117" t="str">
        <f>IF(液状化L1の有無="","","×")</f>
        <v/>
      </c>
      <c r="I1989" s="102"/>
      <c r="J1989" s="102"/>
      <c r="K1989" s="102"/>
      <c r="L1989" s="102"/>
      <c r="M1989" s="102"/>
      <c r="N1989" s="102"/>
      <c r="O1989" s="102"/>
      <c r="P1989" s="102"/>
      <c r="Q1989" s="102"/>
      <c r="R1989" s="102"/>
      <c r="S1989" s="102"/>
      <c r="T1989" s="102"/>
      <c r="U1989" s="50" t="s">
        <v>119</v>
      </c>
      <c r="V1989" s="438" t="s">
        <v>551</v>
      </c>
      <c r="W1989" s="438"/>
      <c r="X1989" s="102" t="s">
        <v>25</v>
      </c>
      <c r="Y1989" s="498">
        <f>杭先端径*0.1</f>
        <v>0.15000000000000002</v>
      </c>
      <c r="Z1989" s="498"/>
      <c r="AA1989" s="498"/>
      <c r="AB1989" s="62" t="s">
        <v>416</v>
      </c>
      <c r="AC1989" s="22" t="s">
        <v>149</v>
      </c>
    </row>
    <row r="1990" spans="1:62" ht="15.75" customHeight="1" x14ac:dyDescent="0.15">
      <c r="A1990" s="115" t="str">
        <f t="shared" ref="A1990:A1996" si="480">IF(液状化L2の有無="","","×")</f>
        <v/>
      </c>
      <c r="B1990" s="99" t="s">
        <v>571</v>
      </c>
    </row>
    <row r="1991" spans="1:62" s="53" customFormat="1" ht="15.75" customHeight="1" x14ac:dyDescent="0.15">
      <c r="A1991" s="115" t="str">
        <f t="shared" si="480"/>
        <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customHeight="1" x14ac:dyDescent="0.15">
      <c r="A1992" s="115" t="str">
        <f t="shared" si="480"/>
        <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customHeight="1" x14ac:dyDescent="0.15">
      <c r="A1993" s="115" t="str">
        <f t="shared" si="480"/>
        <v/>
      </c>
      <c r="B1993" s="99"/>
      <c r="I1993" s="514" t="s">
        <v>417</v>
      </c>
      <c r="J1993" s="361"/>
      <c r="K1993" s="361"/>
      <c r="L1993" s="361"/>
      <c r="M1993" s="361"/>
      <c r="N1993" s="361"/>
      <c r="O1993" s="361"/>
      <c r="P1993" s="361"/>
      <c r="Q1993" s="361"/>
      <c r="R1993" s="361"/>
      <c r="S1993" s="361"/>
      <c r="T1993" s="361"/>
      <c r="U1993" s="361"/>
      <c r="V1993" s="361"/>
      <c r="W1993" s="361"/>
      <c r="X1993" s="361"/>
      <c r="Y1993" s="361"/>
      <c r="Z1993" s="361"/>
      <c r="AA1993" s="361"/>
      <c r="AB1993" s="654"/>
    </row>
    <row r="1994" spans="1:62" s="54" customFormat="1" ht="15.75" customHeight="1" x14ac:dyDescent="0.15">
      <c r="A1994" s="115" t="str">
        <f t="shared" si="480"/>
        <v/>
      </c>
      <c r="B1994" s="99"/>
      <c r="I1994" s="453" t="s">
        <v>74</v>
      </c>
      <c r="J1994" s="403"/>
      <c r="K1994" s="403"/>
      <c r="L1994" s="647" t="s">
        <v>181</v>
      </c>
      <c r="M1994" s="648"/>
      <c r="N1994" s="648"/>
      <c r="O1994" s="305" t="s">
        <v>544</v>
      </c>
      <c r="P1994" s="305"/>
      <c r="Q1994" s="305"/>
      <c r="R1994" s="305"/>
      <c r="S1994" s="305"/>
      <c r="T1994" s="305"/>
      <c r="U1994" s="305"/>
      <c r="V1994" s="305" t="s">
        <v>545</v>
      </c>
      <c r="W1994" s="305"/>
      <c r="X1994" s="305"/>
      <c r="Y1994" s="305"/>
      <c r="Z1994" s="305"/>
      <c r="AA1994" s="305"/>
      <c r="AB1994" s="439"/>
    </row>
    <row r="1995" spans="1:62" s="54" customFormat="1" ht="15.75" customHeight="1" x14ac:dyDescent="0.15">
      <c r="A1995" s="115" t="str">
        <f t="shared" si="480"/>
        <v/>
      </c>
      <c r="B1995" s="99"/>
      <c r="I1995" s="453"/>
      <c r="J1995" s="403"/>
      <c r="K1995" s="403"/>
      <c r="L1995" s="647"/>
      <c r="M1995" s="648"/>
      <c r="N1995" s="648"/>
      <c r="O1995" s="403" t="s">
        <v>543</v>
      </c>
      <c r="P1995" s="403"/>
      <c r="Q1995" s="403"/>
      <c r="R1995" s="403"/>
      <c r="S1995" s="531" t="s">
        <v>514</v>
      </c>
      <c r="T1995" s="531"/>
      <c r="U1995" s="531"/>
      <c r="V1995" s="403" t="s">
        <v>543</v>
      </c>
      <c r="W1995" s="403"/>
      <c r="X1995" s="403"/>
      <c r="Y1995" s="403"/>
      <c r="Z1995" s="531" t="s">
        <v>515</v>
      </c>
      <c r="AA1995" s="531"/>
      <c r="AB1995" s="537"/>
    </row>
    <row r="1996" spans="1:62" s="54" customFormat="1" ht="15.75" customHeight="1" x14ac:dyDescent="0.15">
      <c r="A1996" s="115" t="str">
        <f t="shared" si="480"/>
        <v/>
      </c>
      <c r="B1996" s="99"/>
      <c r="I1996" s="359"/>
      <c r="J1996" s="315"/>
      <c r="K1996" s="315"/>
      <c r="L1996" s="362"/>
      <c r="M1996" s="362"/>
      <c r="N1996" s="362"/>
      <c r="O1996" s="315"/>
      <c r="P1996" s="315"/>
      <c r="Q1996" s="315"/>
      <c r="R1996" s="315"/>
      <c r="S1996" s="533"/>
      <c r="T1996" s="533"/>
      <c r="U1996" s="533"/>
      <c r="V1996" s="315"/>
      <c r="W1996" s="315"/>
      <c r="X1996" s="315"/>
      <c r="Y1996" s="315"/>
      <c r="Z1996" s="533"/>
      <c r="AA1996" s="533"/>
      <c r="AB1996" s="538"/>
    </row>
    <row r="1997" spans="1:62" s="54" customFormat="1" ht="15.75" customHeight="1" x14ac:dyDescent="0.15">
      <c r="A1997" s="124" t="str">
        <f t="shared" ref="A1997:A2012" si="481">IF(液状化L2の有無="",IF(I1997="","×",""),"×")</f>
        <v/>
      </c>
      <c r="B1997" s="53"/>
      <c r="I1997" s="646">
        <f t="shared" ref="I1997:I2012" si="482">IF(G718="","",G718)</f>
        <v>2</v>
      </c>
      <c r="J1997" s="427"/>
      <c r="K1997" s="427"/>
      <c r="L1997" s="649">
        <f t="shared" ref="L1997:L2012" si="483">IF(N718="","",N718)</f>
        <v>0.33000001311302185</v>
      </c>
      <c r="M1997" s="649"/>
      <c r="N1997" s="649"/>
      <c r="O1997" s="475">
        <f t="shared" ref="O1997:O2012" si="484">Q718</f>
        <v>0</v>
      </c>
      <c r="P1997" s="475"/>
      <c r="Q1997" s="475"/>
      <c r="R1997" s="475"/>
      <c r="S1997" s="668">
        <f t="shared" ref="S1997:S2012" si="485">O1742</f>
        <v>0</v>
      </c>
      <c r="T1997" s="668"/>
      <c r="U1997" s="668"/>
      <c r="V1997" s="475">
        <f>IF(O1997="","",IF(O1997=0,0,ROUND((Z1997-S1997)/(Y$2013-(S1997/O1997)),0)))</f>
        <v>0</v>
      </c>
      <c r="W1997" s="475"/>
      <c r="X1997" s="475"/>
      <c r="Y1997" s="475"/>
      <c r="Z1997" s="668">
        <f t="shared" ref="Z1997:Z2012" si="486">R1742</f>
        <v>0</v>
      </c>
      <c r="AA1997" s="668"/>
      <c r="AB1997" s="669"/>
      <c r="AD1997" s="22"/>
      <c r="AE1997" s="22"/>
      <c r="AF1997" s="22"/>
      <c r="AG1997" s="22"/>
      <c r="AH1997" s="22"/>
      <c r="AI1997" s="22"/>
    </row>
    <row r="1998" spans="1:62" s="54" customFormat="1" ht="15.75" customHeight="1" x14ac:dyDescent="0.15">
      <c r="A1998" s="124" t="str">
        <f t="shared" si="481"/>
        <v/>
      </c>
      <c r="B1998" s="53"/>
      <c r="F1998" s="53"/>
      <c r="G1998" s="53"/>
      <c r="H1998" s="55"/>
      <c r="I1998" s="651">
        <f t="shared" si="482"/>
        <v>3</v>
      </c>
      <c r="J1998" s="406"/>
      <c r="K1998" s="406"/>
      <c r="L1998" s="652">
        <f t="shared" si="483"/>
        <v>1.5</v>
      </c>
      <c r="M1998" s="652"/>
      <c r="N1998" s="652"/>
      <c r="O1998" s="335">
        <f t="shared" si="484"/>
        <v>0</v>
      </c>
      <c r="P1998" s="335"/>
      <c r="Q1998" s="335"/>
      <c r="R1998" s="335"/>
      <c r="S1998" s="661">
        <f t="shared" si="485"/>
        <v>0</v>
      </c>
      <c r="T1998" s="661"/>
      <c r="U1998" s="661"/>
      <c r="V1998" s="335">
        <f t="shared" ref="V1998:V2012" si="487">IF(O1998="","",IF(O1998=0,0,ROUND((Z1998-S1998)/(Y$2013-(S1998/O1998)),0)))</f>
        <v>0</v>
      </c>
      <c r="W1998" s="335"/>
      <c r="X1998" s="335"/>
      <c r="Y1998" s="335"/>
      <c r="Z1998" s="661">
        <f t="shared" si="486"/>
        <v>0</v>
      </c>
      <c r="AA1998" s="661"/>
      <c r="AB1998" s="662"/>
      <c r="AD1998" s="22"/>
      <c r="AE1998" s="22"/>
      <c r="AF1998" s="22"/>
      <c r="AG1998" s="22"/>
      <c r="AH1998" s="22"/>
      <c r="AI1998" s="22"/>
    </row>
    <row r="1999" spans="1:62" ht="15.75" customHeight="1" x14ac:dyDescent="0.15">
      <c r="A1999" s="124" t="str">
        <f t="shared" si="481"/>
        <v/>
      </c>
      <c r="B1999" s="53"/>
      <c r="I1999" s="651">
        <f t="shared" si="482"/>
        <v>4</v>
      </c>
      <c r="J1999" s="406"/>
      <c r="K1999" s="406"/>
      <c r="L1999" s="652">
        <f t="shared" si="483"/>
        <v>6.0399999618530273</v>
      </c>
      <c r="M1999" s="652"/>
      <c r="N1999" s="652"/>
      <c r="O1999" s="335">
        <f t="shared" si="484"/>
        <v>0</v>
      </c>
      <c r="P1999" s="335"/>
      <c r="Q1999" s="335"/>
      <c r="R1999" s="335"/>
      <c r="S1999" s="661">
        <f t="shared" si="485"/>
        <v>0</v>
      </c>
      <c r="T1999" s="661"/>
      <c r="U1999" s="661"/>
      <c r="V1999" s="335">
        <f t="shared" si="487"/>
        <v>0</v>
      </c>
      <c r="W1999" s="335"/>
      <c r="X1999" s="335"/>
      <c r="Y1999" s="335"/>
      <c r="Z1999" s="661">
        <f t="shared" si="486"/>
        <v>0</v>
      </c>
      <c r="AA1999" s="661"/>
      <c r="AB1999" s="662"/>
      <c r="AC1999" s="24"/>
      <c r="AJ1999" s="24"/>
      <c r="AK1999" s="24"/>
      <c r="AL1999" s="24"/>
      <c r="AM1999" s="24"/>
      <c r="AN1999" s="24"/>
      <c r="AZ1999" s="22"/>
      <c r="BA1999" s="22"/>
      <c r="BB1999" s="22"/>
      <c r="BC1999" s="22"/>
      <c r="BD1999" s="22"/>
      <c r="BE1999" s="22"/>
      <c r="BF1999" s="22"/>
      <c r="BG1999" s="22"/>
      <c r="BH1999" s="22"/>
      <c r="BI1999" s="22"/>
      <c r="BJ1999" s="22"/>
    </row>
    <row r="2000" spans="1:62" ht="15.75" customHeight="1" x14ac:dyDescent="0.15">
      <c r="A2000" s="124" t="str">
        <f t="shared" si="481"/>
        <v/>
      </c>
      <c r="B2000" s="53"/>
      <c r="I2000" s="651">
        <f t="shared" si="482"/>
        <v>4</v>
      </c>
      <c r="J2000" s="406"/>
      <c r="K2000" s="406"/>
      <c r="L2000" s="652">
        <f t="shared" si="483"/>
        <v>0.51000022888183594</v>
      </c>
      <c r="M2000" s="652"/>
      <c r="N2000" s="652"/>
      <c r="O2000" s="335">
        <f t="shared" si="484"/>
        <v>8953.5390627309098</v>
      </c>
      <c r="P2000" s="335"/>
      <c r="Q2000" s="335"/>
      <c r="R2000" s="335"/>
      <c r="S2000" s="661">
        <f t="shared" si="485"/>
        <v>67.900000000000006</v>
      </c>
      <c r="T2000" s="661"/>
      <c r="U2000" s="661"/>
      <c r="V2000" s="335">
        <f t="shared" si="487"/>
        <v>79</v>
      </c>
      <c r="W2000" s="335"/>
      <c r="X2000" s="335"/>
      <c r="Y2000" s="335"/>
      <c r="Z2000" s="661">
        <f t="shared" si="486"/>
        <v>79.2</v>
      </c>
      <c r="AA2000" s="661"/>
      <c r="AB2000" s="662"/>
    </row>
    <row r="2001" spans="1:62" ht="15.75" customHeight="1" x14ac:dyDescent="0.15">
      <c r="A2001" s="124" t="str">
        <f t="shared" si="481"/>
        <v/>
      </c>
      <c r="B2001" s="53"/>
      <c r="I2001" s="651">
        <f t="shared" si="482"/>
        <v>5</v>
      </c>
      <c r="J2001" s="406"/>
      <c r="K2001" s="406"/>
      <c r="L2001" s="652">
        <f t="shared" si="483"/>
        <v>3.4500000476837158</v>
      </c>
      <c r="M2001" s="652"/>
      <c r="N2001" s="652"/>
      <c r="O2001" s="335">
        <f t="shared" si="484"/>
        <v>8953.5390627309098</v>
      </c>
      <c r="P2001" s="335"/>
      <c r="Q2001" s="335"/>
      <c r="R2001" s="335"/>
      <c r="S2001" s="661">
        <f t="shared" si="485"/>
        <v>119.9</v>
      </c>
      <c r="T2001" s="661"/>
      <c r="U2001" s="661"/>
      <c r="V2001" s="335">
        <f t="shared" si="487"/>
        <v>146</v>
      </c>
      <c r="W2001" s="335"/>
      <c r="X2001" s="335"/>
      <c r="Y2001" s="335"/>
      <c r="Z2001" s="661">
        <f t="shared" si="486"/>
        <v>139.9</v>
      </c>
      <c r="AA2001" s="661"/>
      <c r="AB2001" s="662"/>
    </row>
    <row r="2002" spans="1:62" ht="15.75" customHeight="1" x14ac:dyDescent="0.15">
      <c r="A2002" s="124" t="str">
        <f t="shared" si="481"/>
        <v/>
      </c>
      <c r="B2002" s="53"/>
      <c r="I2002" s="651">
        <f t="shared" si="482"/>
        <v>6</v>
      </c>
      <c r="J2002" s="406"/>
      <c r="K2002" s="406"/>
      <c r="L2002" s="652">
        <f t="shared" si="483"/>
        <v>2.3499999046325684</v>
      </c>
      <c r="M2002" s="652"/>
      <c r="N2002" s="652"/>
      <c r="O2002" s="335">
        <f t="shared" si="484"/>
        <v>8953.5390627309098</v>
      </c>
      <c r="P2002" s="335"/>
      <c r="Q2002" s="335"/>
      <c r="R2002" s="335"/>
      <c r="S2002" s="661">
        <f t="shared" si="485"/>
        <v>195.1</v>
      </c>
      <c r="T2002" s="661"/>
      <c r="U2002" s="661"/>
      <c r="V2002" s="335">
        <f t="shared" si="487"/>
        <v>253</v>
      </c>
      <c r="W2002" s="335"/>
      <c r="X2002" s="335"/>
      <c r="Y2002" s="335"/>
      <c r="Z2002" s="661">
        <f t="shared" si="486"/>
        <v>227.6</v>
      </c>
      <c r="AA2002" s="661"/>
      <c r="AB2002" s="662"/>
    </row>
    <row r="2003" spans="1:62" ht="15.75" customHeight="1" x14ac:dyDescent="0.15">
      <c r="A2003" s="124" t="str">
        <f t="shared" si="481"/>
        <v/>
      </c>
      <c r="B2003" s="53"/>
      <c r="I2003" s="651">
        <f t="shared" si="482"/>
        <v>7</v>
      </c>
      <c r="J2003" s="406"/>
      <c r="K2003" s="406"/>
      <c r="L2003" s="652">
        <f t="shared" si="483"/>
        <v>8.6000003814697266</v>
      </c>
      <c r="M2003" s="652"/>
      <c r="N2003" s="652"/>
      <c r="O2003" s="335">
        <f t="shared" si="484"/>
        <v>19612.96293636108</v>
      </c>
      <c r="P2003" s="335"/>
      <c r="Q2003" s="335"/>
      <c r="R2003" s="335"/>
      <c r="S2003" s="661">
        <f t="shared" si="485"/>
        <v>164</v>
      </c>
      <c r="T2003" s="661"/>
      <c r="U2003" s="661"/>
      <c r="V2003" s="335">
        <f t="shared" si="487"/>
        <v>193</v>
      </c>
      <c r="W2003" s="335"/>
      <c r="X2003" s="335"/>
      <c r="Y2003" s="335"/>
      <c r="Z2003" s="661">
        <f t="shared" si="486"/>
        <v>191.3</v>
      </c>
      <c r="AA2003" s="661"/>
      <c r="AB2003" s="662"/>
    </row>
    <row r="2004" spans="1:62" ht="15.75" customHeight="1" x14ac:dyDescent="0.15">
      <c r="A2004" s="124" t="str">
        <f t="shared" si="481"/>
        <v/>
      </c>
      <c r="B2004" s="53"/>
      <c r="I2004" s="651">
        <f t="shared" si="482"/>
        <v>8</v>
      </c>
      <c r="J2004" s="406"/>
      <c r="K2004" s="406"/>
      <c r="L2004" s="652">
        <f t="shared" si="483"/>
        <v>2.2000000476837158</v>
      </c>
      <c r="M2004" s="652"/>
      <c r="N2004" s="652"/>
      <c r="O2004" s="335">
        <f t="shared" si="484"/>
        <v>27991.590543485057</v>
      </c>
      <c r="P2004" s="335"/>
      <c r="Q2004" s="335"/>
      <c r="R2004" s="335"/>
      <c r="S2004" s="661">
        <f t="shared" si="485"/>
        <v>191.7</v>
      </c>
      <c r="T2004" s="661"/>
      <c r="U2004" s="661"/>
      <c r="V2004" s="335">
        <f t="shared" si="487"/>
        <v>223</v>
      </c>
      <c r="W2004" s="335"/>
      <c r="X2004" s="335"/>
      <c r="Y2004" s="335"/>
      <c r="Z2004" s="661">
        <f t="shared" si="486"/>
        <v>223.6</v>
      </c>
      <c r="AA2004" s="661"/>
      <c r="AB2004" s="662"/>
    </row>
    <row r="2005" spans="1:62" ht="15.75" customHeight="1" x14ac:dyDescent="0.15">
      <c r="A2005" s="124" t="str">
        <f t="shared" si="481"/>
        <v/>
      </c>
      <c r="B2005" s="53"/>
      <c r="I2005" s="651">
        <f t="shared" si="482"/>
        <v>9</v>
      </c>
      <c r="J2005" s="406"/>
      <c r="K2005" s="406"/>
      <c r="L2005" s="652">
        <f t="shared" si="483"/>
        <v>1.5</v>
      </c>
      <c r="M2005" s="652"/>
      <c r="N2005" s="652"/>
      <c r="O2005" s="335">
        <f t="shared" si="484"/>
        <v>45615.925330123799</v>
      </c>
      <c r="P2005" s="335"/>
      <c r="Q2005" s="335"/>
      <c r="R2005" s="335"/>
      <c r="S2005" s="661">
        <f t="shared" si="485"/>
        <v>356.3</v>
      </c>
      <c r="T2005" s="661"/>
      <c r="U2005" s="661"/>
      <c r="V2005" s="335">
        <f t="shared" si="487"/>
        <v>417</v>
      </c>
      <c r="W2005" s="335"/>
      <c r="X2005" s="335"/>
      <c r="Y2005" s="335"/>
      <c r="Z2005" s="661">
        <f t="shared" si="486"/>
        <v>415.6</v>
      </c>
      <c r="AA2005" s="661"/>
      <c r="AB2005" s="662"/>
    </row>
    <row r="2006" spans="1:62" ht="15.75" customHeight="1" x14ac:dyDescent="0.15">
      <c r="A2006" s="124" t="str">
        <f t="shared" si="481"/>
        <v/>
      </c>
      <c r="B2006" s="53"/>
      <c r="I2006" s="651">
        <f t="shared" si="482"/>
        <v>10</v>
      </c>
      <c r="J2006" s="406"/>
      <c r="K2006" s="406"/>
      <c r="L2006" s="652">
        <f t="shared" si="483"/>
        <v>3.8499999046325684</v>
      </c>
      <c r="M2006" s="652"/>
      <c r="N2006" s="652"/>
      <c r="O2006" s="335">
        <f t="shared" si="484"/>
        <v>32798.227303477441</v>
      </c>
      <c r="P2006" s="335"/>
      <c r="Q2006" s="335"/>
      <c r="R2006" s="335"/>
      <c r="S2006" s="661">
        <f t="shared" si="485"/>
        <v>194.5</v>
      </c>
      <c r="T2006" s="661"/>
      <c r="U2006" s="661"/>
      <c r="V2006" s="335">
        <f t="shared" si="487"/>
        <v>225</v>
      </c>
      <c r="W2006" s="335"/>
      <c r="X2006" s="335"/>
      <c r="Y2006" s="335"/>
      <c r="Z2006" s="661">
        <f t="shared" si="486"/>
        <v>226.9</v>
      </c>
      <c r="AA2006" s="661"/>
      <c r="AB2006" s="662"/>
    </row>
    <row r="2007" spans="1:62" ht="15.75" customHeight="1" x14ac:dyDescent="0.15">
      <c r="A2007" s="124" t="str">
        <f t="shared" si="481"/>
        <v/>
      </c>
      <c r="B2007" s="53"/>
      <c r="I2007" s="651">
        <f t="shared" si="482"/>
        <v>11</v>
      </c>
      <c r="J2007" s="406"/>
      <c r="K2007" s="406"/>
      <c r="L2007" s="652">
        <f t="shared" si="483"/>
        <v>2.4000000953674316</v>
      </c>
      <c r="M2007" s="652"/>
      <c r="N2007" s="652"/>
      <c r="O2007" s="335">
        <f t="shared" si="484"/>
        <v>45615.925330123799</v>
      </c>
      <c r="P2007" s="335"/>
      <c r="Q2007" s="335"/>
      <c r="R2007" s="335"/>
      <c r="S2007" s="661">
        <f t="shared" si="485"/>
        <v>475</v>
      </c>
      <c r="T2007" s="661"/>
      <c r="U2007" s="661"/>
      <c r="V2007" s="335">
        <f t="shared" si="487"/>
        <v>567</v>
      </c>
      <c r="W2007" s="335"/>
      <c r="X2007" s="335"/>
      <c r="Y2007" s="335"/>
      <c r="Z2007" s="661">
        <f t="shared" si="486"/>
        <v>554.20000000000005</v>
      </c>
      <c r="AA2007" s="661"/>
      <c r="AB2007" s="662"/>
    </row>
    <row r="2008" spans="1:62" ht="15.75" customHeight="1" x14ac:dyDescent="0.15">
      <c r="A2008" s="124" t="str">
        <f t="shared" si="481"/>
        <v/>
      </c>
      <c r="B2008" s="53"/>
      <c r="I2008" s="651">
        <f t="shared" si="482"/>
        <v>12</v>
      </c>
      <c r="J2008" s="406"/>
      <c r="K2008" s="406"/>
      <c r="L2008" s="652">
        <f t="shared" si="483"/>
        <v>1.5199999809265137</v>
      </c>
      <c r="M2008" s="652"/>
      <c r="N2008" s="652"/>
      <c r="O2008" s="335">
        <f t="shared" si="484"/>
        <v>30913.271711323563</v>
      </c>
      <c r="P2008" s="335"/>
      <c r="Q2008" s="335"/>
      <c r="R2008" s="335"/>
      <c r="S2008" s="661">
        <f t="shared" si="485"/>
        <v>194.5</v>
      </c>
      <c r="T2008" s="661"/>
      <c r="U2008" s="661"/>
      <c r="V2008" s="335">
        <f t="shared" si="487"/>
        <v>225</v>
      </c>
      <c r="W2008" s="335"/>
      <c r="X2008" s="335"/>
      <c r="Y2008" s="335"/>
      <c r="Z2008" s="661">
        <f t="shared" si="486"/>
        <v>226.9</v>
      </c>
      <c r="AA2008" s="661"/>
      <c r="AB2008" s="662"/>
    </row>
    <row r="2009" spans="1:62" ht="15.75" customHeight="1" x14ac:dyDescent="0.15">
      <c r="A2009" s="124" t="str">
        <f t="shared" si="481"/>
        <v/>
      </c>
      <c r="B2009" s="53"/>
      <c r="I2009" s="651">
        <f t="shared" si="482"/>
        <v>12</v>
      </c>
      <c r="J2009" s="406"/>
      <c r="K2009" s="406"/>
      <c r="L2009" s="652">
        <f t="shared" si="483"/>
        <v>0.75</v>
      </c>
      <c r="M2009" s="652"/>
      <c r="N2009" s="652"/>
      <c r="O2009" s="335">
        <f t="shared" si="484"/>
        <v>0</v>
      </c>
      <c r="P2009" s="335"/>
      <c r="Q2009" s="335"/>
      <c r="R2009" s="335"/>
      <c r="S2009" s="661">
        <f t="shared" si="485"/>
        <v>0</v>
      </c>
      <c r="T2009" s="661"/>
      <c r="U2009" s="661"/>
      <c r="V2009" s="335">
        <f t="shared" si="487"/>
        <v>0</v>
      </c>
      <c r="W2009" s="335"/>
      <c r="X2009" s="335"/>
      <c r="Y2009" s="335"/>
      <c r="Z2009" s="661">
        <f t="shared" si="486"/>
        <v>0</v>
      </c>
      <c r="AA2009" s="661"/>
      <c r="AB2009" s="662"/>
    </row>
    <row r="2010" spans="1:62" ht="15.75" customHeight="1" x14ac:dyDescent="0.15">
      <c r="A2010" s="124" t="str">
        <f t="shared" si="481"/>
        <v>×</v>
      </c>
      <c r="B2010" s="53"/>
      <c r="I2010" s="651" t="str">
        <f t="shared" si="482"/>
        <v/>
      </c>
      <c r="J2010" s="406"/>
      <c r="K2010" s="406"/>
      <c r="L2010" s="652" t="str">
        <f t="shared" si="483"/>
        <v/>
      </c>
      <c r="M2010" s="652"/>
      <c r="N2010" s="652"/>
      <c r="O2010" s="335" t="str">
        <f t="shared" si="484"/>
        <v/>
      </c>
      <c r="P2010" s="335"/>
      <c r="Q2010" s="335"/>
      <c r="R2010" s="335"/>
      <c r="S2010" s="661" t="str">
        <f t="shared" si="485"/>
        <v/>
      </c>
      <c r="T2010" s="661"/>
      <c r="U2010" s="661"/>
      <c r="V2010" s="335" t="str">
        <f t="shared" si="487"/>
        <v/>
      </c>
      <c r="W2010" s="335"/>
      <c r="X2010" s="335"/>
      <c r="Y2010" s="335"/>
      <c r="Z2010" s="661" t="str">
        <f t="shared" si="486"/>
        <v/>
      </c>
      <c r="AA2010" s="661"/>
      <c r="AB2010" s="662"/>
    </row>
    <row r="2011" spans="1:62" ht="15.75" customHeight="1" x14ac:dyDescent="0.15">
      <c r="A2011" s="124" t="str">
        <f t="shared" si="481"/>
        <v>×</v>
      </c>
      <c r="B2011" s="53"/>
      <c r="I2011" s="651" t="str">
        <f t="shared" si="482"/>
        <v/>
      </c>
      <c r="J2011" s="406"/>
      <c r="K2011" s="406"/>
      <c r="L2011" s="652" t="str">
        <f t="shared" si="483"/>
        <v/>
      </c>
      <c r="M2011" s="652"/>
      <c r="N2011" s="652"/>
      <c r="O2011" s="335" t="str">
        <f t="shared" si="484"/>
        <v/>
      </c>
      <c r="P2011" s="335"/>
      <c r="Q2011" s="335"/>
      <c r="R2011" s="335"/>
      <c r="S2011" s="661" t="str">
        <f t="shared" si="485"/>
        <v/>
      </c>
      <c r="T2011" s="661"/>
      <c r="U2011" s="661"/>
      <c r="V2011" s="335" t="str">
        <f t="shared" si="487"/>
        <v/>
      </c>
      <c r="W2011" s="335"/>
      <c r="X2011" s="335"/>
      <c r="Y2011" s="335"/>
      <c r="Z2011" s="661" t="str">
        <f t="shared" si="486"/>
        <v/>
      </c>
      <c r="AA2011" s="661"/>
      <c r="AB2011" s="662"/>
    </row>
    <row r="2012" spans="1:62" ht="15.75" customHeight="1" x14ac:dyDescent="0.15">
      <c r="A2012" s="124" t="str">
        <f t="shared" si="481"/>
        <v>×</v>
      </c>
      <c r="B2012" s="53"/>
      <c r="I2012" s="663" t="str">
        <f t="shared" si="482"/>
        <v/>
      </c>
      <c r="J2012" s="442"/>
      <c r="K2012" s="442"/>
      <c r="L2012" s="664" t="str">
        <f t="shared" si="483"/>
        <v/>
      </c>
      <c r="M2012" s="664"/>
      <c r="N2012" s="664"/>
      <c r="O2012" s="337" t="str">
        <f t="shared" si="484"/>
        <v/>
      </c>
      <c r="P2012" s="337"/>
      <c r="Q2012" s="337"/>
      <c r="R2012" s="337"/>
      <c r="S2012" s="666" t="str">
        <f t="shared" si="485"/>
        <v/>
      </c>
      <c r="T2012" s="666"/>
      <c r="U2012" s="666"/>
      <c r="V2012" s="337" t="str">
        <f t="shared" si="487"/>
        <v/>
      </c>
      <c r="W2012" s="337"/>
      <c r="X2012" s="337"/>
      <c r="Y2012" s="337"/>
      <c r="Z2012" s="666" t="str">
        <f t="shared" si="486"/>
        <v/>
      </c>
      <c r="AA2012" s="666"/>
      <c r="AB2012" s="667"/>
    </row>
    <row r="2013" spans="1:62" ht="15.75" customHeight="1" x14ac:dyDescent="0.15">
      <c r="A2013" s="115" t="str">
        <f t="shared" ref="A2013:A2019" si="488">IF(液状化L2の有無="","","×")</f>
        <v/>
      </c>
      <c r="I2013" s="163"/>
      <c r="J2013" s="163"/>
      <c r="K2013" s="163"/>
      <c r="L2013" s="163"/>
      <c r="M2013" s="163"/>
      <c r="N2013" s="163"/>
      <c r="O2013" s="163"/>
      <c r="P2013" s="163"/>
      <c r="Q2013" s="163"/>
      <c r="R2013" s="163"/>
      <c r="S2013" s="163"/>
      <c r="T2013" s="163"/>
      <c r="U2013" s="50" t="s">
        <v>119</v>
      </c>
      <c r="V2013" s="438" t="s">
        <v>551</v>
      </c>
      <c r="W2013" s="438"/>
      <c r="X2013" s="163" t="s">
        <v>25</v>
      </c>
      <c r="Y2013" s="498">
        <f>杭先端径*0.1</f>
        <v>0.15000000000000002</v>
      </c>
      <c r="Z2013" s="498"/>
      <c r="AA2013" s="498"/>
      <c r="AB2013" s="62" t="s">
        <v>416</v>
      </c>
      <c r="AC2013" s="22" t="s">
        <v>149</v>
      </c>
    </row>
    <row r="2014" spans="1:62" s="99" customFormat="1" ht="15.75" customHeight="1" x14ac:dyDescent="0.15">
      <c r="A2014" s="115" t="str">
        <f t="shared" si="488"/>
        <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customHeight="1" x14ac:dyDescent="0.15">
      <c r="A2015" s="115" t="str">
        <f t="shared" si="488"/>
        <v/>
      </c>
    </row>
    <row r="2016" spans="1:62" s="23" customFormat="1" ht="15.75" customHeight="1" x14ac:dyDescent="0.15">
      <c r="A2016" s="115" t="str">
        <f t="shared" si="488"/>
        <v/>
      </c>
      <c r="B2016" s="99"/>
      <c r="I2016" s="514" t="s">
        <v>552</v>
      </c>
      <c r="J2016" s="361"/>
      <c r="K2016" s="361"/>
      <c r="L2016" s="361"/>
      <c r="M2016" s="361"/>
      <c r="N2016" s="361"/>
      <c r="O2016" s="361"/>
      <c r="P2016" s="361"/>
      <c r="Q2016" s="361"/>
      <c r="R2016" s="361"/>
      <c r="S2016" s="361"/>
      <c r="T2016" s="361"/>
      <c r="U2016" s="361"/>
      <c r="V2016" s="361"/>
      <c r="W2016" s="361"/>
      <c r="X2016" s="361"/>
      <c r="Y2016" s="361"/>
      <c r="Z2016" s="361"/>
      <c r="AA2016" s="361"/>
      <c r="AB2016" s="654"/>
    </row>
    <row r="2017" spans="1:62" s="54" customFormat="1" ht="15.75" customHeight="1" x14ac:dyDescent="0.15">
      <c r="A2017" s="115" t="str">
        <f t="shared" si="488"/>
        <v/>
      </c>
      <c r="B2017" s="99"/>
      <c r="I2017" s="453" t="s">
        <v>74</v>
      </c>
      <c r="J2017" s="403"/>
      <c r="K2017" s="403"/>
      <c r="L2017" s="647" t="s">
        <v>181</v>
      </c>
      <c r="M2017" s="648"/>
      <c r="N2017" s="648"/>
      <c r="O2017" s="305" t="s">
        <v>544</v>
      </c>
      <c r="P2017" s="305"/>
      <c r="Q2017" s="305"/>
      <c r="R2017" s="305"/>
      <c r="S2017" s="305"/>
      <c r="T2017" s="305"/>
      <c r="U2017" s="305"/>
      <c r="V2017" s="305" t="s">
        <v>545</v>
      </c>
      <c r="W2017" s="305"/>
      <c r="X2017" s="305"/>
      <c r="Y2017" s="305"/>
      <c r="Z2017" s="305"/>
      <c r="AA2017" s="305"/>
      <c r="AB2017" s="439"/>
    </row>
    <row r="2018" spans="1:62" s="54" customFormat="1" ht="15.75" customHeight="1" x14ac:dyDescent="0.15">
      <c r="A2018" s="115" t="str">
        <f t="shared" si="488"/>
        <v/>
      </c>
      <c r="B2018" s="99"/>
      <c r="I2018" s="453"/>
      <c r="J2018" s="403"/>
      <c r="K2018" s="403"/>
      <c r="L2018" s="647"/>
      <c r="M2018" s="648"/>
      <c r="N2018" s="648"/>
      <c r="O2018" s="403" t="s">
        <v>543</v>
      </c>
      <c r="P2018" s="403"/>
      <c r="Q2018" s="403"/>
      <c r="R2018" s="403"/>
      <c r="S2018" s="531" t="s">
        <v>514</v>
      </c>
      <c r="T2018" s="531"/>
      <c r="U2018" s="531"/>
      <c r="V2018" s="403" t="s">
        <v>543</v>
      </c>
      <c r="W2018" s="403"/>
      <c r="X2018" s="403"/>
      <c r="Y2018" s="403"/>
      <c r="Z2018" s="531" t="s">
        <v>515</v>
      </c>
      <c r="AA2018" s="531"/>
      <c r="AB2018" s="537"/>
    </row>
    <row r="2019" spans="1:62" s="54" customFormat="1" ht="15.75" customHeight="1" x14ac:dyDescent="0.15">
      <c r="A2019" s="115" t="str">
        <f t="shared" si="488"/>
        <v/>
      </c>
      <c r="B2019" s="99"/>
      <c r="I2019" s="359"/>
      <c r="J2019" s="315"/>
      <c r="K2019" s="315"/>
      <c r="L2019" s="362"/>
      <c r="M2019" s="362"/>
      <c r="N2019" s="362"/>
      <c r="O2019" s="315"/>
      <c r="P2019" s="315"/>
      <c r="Q2019" s="315"/>
      <c r="R2019" s="315"/>
      <c r="S2019" s="533"/>
      <c r="T2019" s="533"/>
      <c r="U2019" s="533"/>
      <c r="V2019" s="315"/>
      <c r="W2019" s="315"/>
      <c r="X2019" s="315"/>
      <c r="Y2019" s="315"/>
      <c r="Z2019" s="533"/>
      <c r="AA2019" s="533"/>
      <c r="AB2019" s="538"/>
    </row>
    <row r="2020" spans="1:62" s="54" customFormat="1" ht="15.75" customHeight="1" x14ac:dyDescent="0.15">
      <c r="A2020" s="124" t="str">
        <f t="shared" ref="A2020:A2035" si="489">IF(液状化L2の有無="",IF(I2020="","×",""),"×")</f>
        <v/>
      </c>
      <c r="B2020" s="53"/>
      <c r="I2020" s="646">
        <f t="shared" ref="I2020:I2035" si="490">IF(U718="","",U718)</f>
        <v>2</v>
      </c>
      <c r="J2020" s="427"/>
      <c r="K2020" s="427"/>
      <c r="L2020" s="649">
        <f t="shared" ref="L2020:L2035" si="491">IF(AB718="","",AB718)</f>
        <v>0.33000001311302185</v>
      </c>
      <c r="M2020" s="649"/>
      <c r="N2020" s="649"/>
      <c r="O2020" s="475">
        <f t="shared" ref="O2020:O2035" si="492">AE718</f>
        <v>0</v>
      </c>
      <c r="P2020" s="475"/>
      <c r="Q2020" s="475"/>
      <c r="R2020" s="475"/>
      <c r="S2020" s="668">
        <f t="shared" ref="S2020:S2035" si="493">AD1742</f>
        <v>0</v>
      </c>
      <c r="T2020" s="668"/>
      <c r="U2020" s="668"/>
      <c r="V2020" s="475">
        <f t="shared" ref="V2020:V2035" si="494">IF(O2020="","",IF(O2020=0,0,ROUND((Z2020-S2020)/(Y$2036-(S2020/O2020)),0)))</f>
        <v>0</v>
      </c>
      <c r="W2020" s="475"/>
      <c r="X2020" s="475"/>
      <c r="Y2020" s="475"/>
      <c r="Z2020" s="668">
        <f t="shared" ref="Z2020:Z2035" si="495">AG1742</f>
        <v>0</v>
      </c>
      <c r="AA2020" s="668"/>
      <c r="AB2020" s="669"/>
      <c r="AD2020" s="22"/>
      <c r="AE2020" s="22"/>
      <c r="AF2020" s="22"/>
      <c r="AG2020" s="22"/>
      <c r="AH2020" s="22"/>
      <c r="AI2020" s="22"/>
    </row>
    <row r="2021" spans="1:62" s="54" customFormat="1" ht="15.75" customHeight="1" x14ac:dyDescent="0.15">
      <c r="A2021" s="124" t="str">
        <f t="shared" si="489"/>
        <v/>
      </c>
      <c r="B2021" s="53"/>
      <c r="F2021" s="53"/>
      <c r="G2021" s="53"/>
      <c r="H2021" s="55"/>
      <c r="I2021" s="651">
        <f t="shared" si="490"/>
        <v>3</v>
      </c>
      <c r="J2021" s="406"/>
      <c r="K2021" s="406"/>
      <c r="L2021" s="652">
        <f t="shared" si="491"/>
        <v>1.5</v>
      </c>
      <c r="M2021" s="652"/>
      <c r="N2021" s="652"/>
      <c r="O2021" s="335">
        <f t="shared" si="492"/>
        <v>0</v>
      </c>
      <c r="P2021" s="335"/>
      <c r="Q2021" s="335"/>
      <c r="R2021" s="335"/>
      <c r="S2021" s="661">
        <f t="shared" si="493"/>
        <v>0</v>
      </c>
      <c r="T2021" s="661"/>
      <c r="U2021" s="661"/>
      <c r="V2021" s="335">
        <f t="shared" si="494"/>
        <v>0</v>
      </c>
      <c r="W2021" s="335"/>
      <c r="X2021" s="335"/>
      <c r="Y2021" s="335"/>
      <c r="Z2021" s="661">
        <f t="shared" si="495"/>
        <v>0</v>
      </c>
      <c r="AA2021" s="661"/>
      <c r="AB2021" s="662"/>
      <c r="AD2021" s="22"/>
      <c r="AE2021" s="22"/>
      <c r="AF2021" s="22"/>
      <c r="AG2021" s="22"/>
      <c r="AH2021" s="22"/>
      <c r="AI2021" s="22"/>
    </row>
    <row r="2022" spans="1:62" ht="15.75" customHeight="1" x14ac:dyDescent="0.15">
      <c r="A2022" s="124" t="str">
        <f t="shared" si="489"/>
        <v/>
      </c>
      <c r="B2022" s="53"/>
      <c r="I2022" s="651">
        <f t="shared" si="490"/>
        <v>4</v>
      </c>
      <c r="J2022" s="406"/>
      <c r="K2022" s="406"/>
      <c r="L2022" s="652">
        <f t="shared" si="491"/>
        <v>6.0399999618530273</v>
      </c>
      <c r="M2022" s="652"/>
      <c r="N2022" s="652"/>
      <c r="O2022" s="335">
        <f t="shared" si="492"/>
        <v>0</v>
      </c>
      <c r="P2022" s="335"/>
      <c r="Q2022" s="335"/>
      <c r="R2022" s="335"/>
      <c r="S2022" s="661">
        <f t="shared" si="493"/>
        <v>0</v>
      </c>
      <c r="T2022" s="661"/>
      <c r="U2022" s="661"/>
      <c r="V2022" s="335">
        <f t="shared" si="494"/>
        <v>0</v>
      </c>
      <c r="W2022" s="335"/>
      <c r="X2022" s="335"/>
      <c r="Y2022" s="335"/>
      <c r="Z2022" s="661">
        <f t="shared" si="495"/>
        <v>0</v>
      </c>
      <c r="AA2022" s="661"/>
      <c r="AB2022" s="662"/>
      <c r="AC2022" s="24"/>
      <c r="AJ2022" s="24"/>
      <c r="AK2022" s="24"/>
      <c r="AL2022" s="24"/>
      <c r="AM2022" s="24"/>
      <c r="AN2022" s="24"/>
      <c r="AZ2022" s="22"/>
      <c r="BA2022" s="22"/>
      <c r="BB2022" s="22"/>
      <c r="BC2022" s="22"/>
      <c r="BD2022" s="22"/>
      <c r="BE2022" s="22"/>
      <c r="BF2022" s="22"/>
      <c r="BG2022" s="22"/>
      <c r="BH2022" s="22"/>
      <c r="BI2022" s="22"/>
      <c r="BJ2022" s="22"/>
    </row>
    <row r="2023" spans="1:62" ht="15.75" customHeight="1" x14ac:dyDescent="0.15">
      <c r="A2023" s="124" t="str">
        <f t="shared" si="489"/>
        <v/>
      </c>
      <c r="B2023" s="53"/>
      <c r="I2023" s="651">
        <f t="shared" si="490"/>
        <v>4</v>
      </c>
      <c r="J2023" s="406"/>
      <c r="K2023" s="406"/>
      <c r="L2023" s="652">
        <f t="shared" si="491"/>
        <v>0.51000022888183594</v>
      </c>
      <c r="M2023" s="652"/>
      <c r="N2023" s="652"/>
      <c r="O2023" s="335">
        <f t="shared" si="492"/>
        <v>8953.5390627309098</v>
      </c>
      <c r="P2023" s="335"/>
      <c r="Q2023" s="335"/>
      <c r="R2023" s="335"/>
      <c r="S2023" s="661">
        <f t="shared" si="493"/>
        <v>67.900000000000006</v>
      </c>
      <c r="T2023" s="661"/>
      <c r="U2023" s="661"/>
      <c r="V2023" s="335">
        <f t="shared" si="494"/>
        <v>79</v>
      </c>
      <c r="W2023" s="335"/>
      <c r="X2023" s="335"/>
      <c r="Y2023" s="335"/>
      <c r="Z2023" s="661">
        <f t="shared" si="495"/>
        <v>79.2</v>
      </c>
      <c r="AA2023" s="661"/>
      <c r="AB2023" s="662"/>
    </row>
    <row r="2024" spans="1:62" ht="15.75" customHeight="1" x14ac:dyDescent="0.15">
      <c r="A2024" s="124" t="str">
        <f t="shared" si="489"/>
        <v/>
      </c>
      <c r="B2024" s="53"/>
      <c r="I2024" s="651">
        <f t="shared" si="490"/>
        <v>5</v>
      </c>
      <c r="J2024" s="406"/>
      <c r="K2024" s="406"/>
      <c r="L2024" s="652">
        <f t="shared" si="491"/>
        <v>3.4500000476837158</v>
      </c>
      <c r="M2024" s="652"/>
      <c r="N2024" s="652"/>
      <c r="O2024" s="335">
        <f t="shared" si="492"/>
        <v>8953.5390627309098</v>
      </c>
      <c r="P2024" s="335"/>
      <c r="Q2024" s="335"/>
      <c r="R2024" s="335"/>
      <c r="S2024" s="661">
        <f t="shared" si="493"/>
        <v>119.9</v>
      </c>
      <c r="T2024" s="661"/>
      <c r="U2024" s="661"/>
      <c r="V2024" s="335">
        <f t="shared" si="494"/>
        <v>146</v>
      </c>
      <c r="W2024" s="335"/>
      <c r="X2024" s="335"/>
      <c r="Y2024" s="335"/>
      <c r="Z2024" s="661">
        <f t="shared" si="495"/>
        <v>139.9</v>
      </c>
      <c r="AA2024" s="661"/>
      <c r="AB2024" s="662"/>
    </row>
    <row r="2025" spans="1:62" ht="15.75" customHeight="1" x14ac:dyDescent="0.15">
      <c r="A2025" s="124" t="str">
        <f t="shared" si="489"/>
        <v/>
      </c>
      <c r="B2025" s="53"/>
      <c r="I2025" s="651">
        <f t="shared" si="490"/>
        <v>6</v>
      </c>
      <c r="J2025" s="406"/>
      <c r="K2025" s="406"/>
      <c r="L2025" s="652">
        <f t="shared" si="491"/>
        <v>2.3499999046325684</v>
      </c>
      <c r="M2025" s="652"/>
      <c r="N2025" s="652"/>
      <c r="O2025" s="335">
        <f t="shared" si="492"/>
        <v>8953.5390627309098</v>
      </c>
      <c r="P2025" s="335"/>
      <c r="Q2025" s="335"/>
      <c r="R2025" s="335"/>
      <c r="S2025" s="661">
        <f t="shared" si="493"/>
        <v>195.1</v>
      </c>
      <c r="T2025" s="661"/>
      <c r="U2025" s="661"/>
      <c r="V2025" s="335">
        <f t="shared" si="494"/>
        <v>253</v>
      </c>
      <c r="W2025" s="335"/>
      <c r="X2025" s="335"/>
      <c r="Y2025" s="335"/>
      <c r="Z2025" s="661">
        <f t="shared" si="495"/>
        <v>227.6</v>
      </c>
      <c r="AA2025" s="661"/>
      <c r="AB2025" s="662"/>
    </row>
    <row r="2026" spans="1:62" ht="15.75" customHeight="1" x14ac:dyDescent="0.15">
      <c r="A2026" s="124" t="str">
        <f t="shared" si="489"/>
        <v/>
      </c>
      <c r="B2026" s="53"/>
      <c r="I2026" s="651">
        <f t="shared" si="490"/>
        <v>7</v>
      </c>
      <c r="J2026" s="406"/>
      <c r="K2026" s="406"/>
      <c r="L2026" s="652">
        <f t="shared" si="491"/>
        <v>8.6000003814697266</v>
      </c>
      <c r="M2026" s="652"/>
      <c r="N2026" s="652"/>
      <c r="O2026" s="335">
        <f t="shared" si="492"/>
        <v>19612.96293636108</v>
      </c>
      <c r="P2026" s="335"/>
      <c r="Q2026" s="335"/>
      <c r="R2026" s="335"/>
      <c r="S2026" s="661">
        <f t="shared" si="493"/>
        <v>164</v>
      </c>
      <c r="T2026" s="661"/>
      <c r="U2026" s="661"/>
      <c r="V2026" s="335">
        <f t="shared" si="494"/>
        <v>193</v>
      </c>
      <c r="W2026" s="335"/>
      <c r="X2026" s="335"/>
      <c r="Y2026" s="335"/>
      <c r="Z2026" s="661">
        <f t="shared" si="495"/>
        <v>191.3</v>
      </c>
      <c r="AA2026" s="661"/>
      <c r="AB2026" s="662"/>
    </row>
    <row r="2027" spans="1:62" ht="15.75" customHeight="1" x14ac:dyDescent="0.15">
      <c r="A2027" s="124" t="str">
        <f t="shared" si="489"/>
        <v/>
      </c>
      <c r="B2027" s="53"/>
      <c r="I2027" s="651">
        <f t="shared" si="490"/>
        <v>8</v>
      </c>
      <c r="J2027" s="406"/>
      <c r="K2027" s="406"/>
      <c r="L2027" s="652">
        <f t="shared" si="491"/>
        <v>2.2000000476837158</v>
      </c>
      <c r="M2027" s="652"/>
      <c r="N2027" s="652"/>
      <c r="O2027" s="335">
        <f t="shared" si="492"/>
        <v>27991.590543485057</v>
      </c>
      <c r="P2027" s="335"/>
      <c r="Q2027" s="335"/>
      <c r="R2027" s="335"/>
      <c r="S2027" s="661">
        <f t="shared" si="493"/>
        <v>191.7</v>
      </c>
      <c r="T2027" s="661"/>
      <c r="U2027" s="661"/>
      <c r="V2027" s="335">
        <f t="shared" si="494"/>
        <v>223</v>
      </c>
      <c r="W2027" s="335"/>
      <c r="X2027" s="335"/>
      <c r="Y2027" s="335"/>
      <c r="Z2027" s="661">
        <f t="shared" si="495"/>
        <v>223.6</v>
      </c>
      <c r="AA2027" s="661"/>
      <c r="AB2027" s="662"/>
    </row>
    <row r="2028" spans="1:62" ht="15.75" customHeight="1" x14ac:dyDescent="0.15">
      <c r="A2028" s="124" t="str">
        <f t="shared" si="489"/>
        <v/>
      </c>
      <c r="B2028" s="53"/>
      <c r="I2028" s="651">
        <f t="shared" si="490"/>
        <v>9</v>
      </c>
      <c r="J2028" s="406"/>
      <c r="K2028" s="406"/>
      <c r="L2028" s="652">
        <f t="shared" si="491"/>
        <v>1.5</v>
      </c>
      <c r="M2028" s="652"/>
      <c r="N2028" s="652"/>
      <c r="O2028" s="335">
        <f t="shared" si="492"/>
        <v>45615.925330123799</v>
      </c>
      <c r="P2028" s="335"/>
      <c r="Q2028" s="335"/>
      <c r="R2028" s="335"/>
      <c r="S2028" s="661">
        <f t="shared" si="493"/>
        <v>356.3</v>
      </c>
      <c r="T2028" s="661"/>
      <c r="U2028" s="661"/>
      <c r="V2028" s="335">
        <f t="shared" si="494"/>
        <v>417</v>
      </c>
      <c r="W2028" s="335"/>
      <c r="X2028" s="335"/>
      <c r="Y2028" s="335"/>
      <c r="Z2028" s="661">
        <f t="shared" si="495"/>
        <v>415.6</v>
      </c>
      <c r="AA2028" s="661"/>
      <c r="AB2028" s="662"/>
    </row>
    <row r="2029" spans="1:62" ht="15.75" customHeight="1" x14ac:dyDescent="0.15">
      <c r="A2029" s="124" t="str">
        <f t="shared" si="489"/>
        <v/>
      </c>
      <c r="B2029" s="53"/>
      <c r="I2029" s="651">
        <f t="shared" si="490"/>
        <v>10</v>
      </c>
      <c r="J2029" s="406"/>
      <c r="K2029" s="406"/>
      <c r="L2029" s="652">
        <f t="shared" si="491"/>
        <v>3.8499999046325684</v>
      </c>
      <c r="M2029" s="652"/>
      <c r="N2029" s="652"/>
      <c r="O2029" s="335">
        <f t="shared" si="492"/>
        <v>32798.227303477441</v>
      </c>
      <c r="P2029" s="335"/>
      <c r="Q2029" s="335"/>
      <c r="R2029" s="335"/>
      <c r="S2029" s="661">
        <f t="shared" si="493"/>
        <v>194.5</v>
      </c>
      <c r="T2029" s="661"/>
      <c r="U2029" s="661"/>
      <c r="V2029" s="335">
        <f t="shared" si="494"/>
        <v>225</v>
      </c>
      <c r="W2029" s="335"/>
      <c r="X2029" s="335"/>
      <c r="Y2029" s="335"/>
      <c r="Z2029" s="661">
        <f t="shared" si="495"/>
        <v>226.9</v>
      </c>
      <c r="AA2029" s="661"/>
      <c r="AB2029" s="662"/>
    </row>
    <row r="2030" spans="1:62" ht="15.75" customHeight="1" x14ac:dyDescent="0.15">
      <c r="A2030" s="124" t="str">
        <f t="shared" si="489"/>
        <v/>
      </c>
      <c r="B2030" s="53"/>
      <c r="I2030" s="651">
        <f t="shared" si="490"/>
        <v>11</v>
      </c>
      <c r="J2030" s="406"/>
      <c r="K2030" s="406"/>
      <c r="L2030" s="652">
        <f t="shared" si="491"/>
        <v>2.4000000953674316</v>
      </c>
      <c r="M2030" s="652"/>
      <c r="N2030" s="652"/>
      <c r="O2030" s="335">
        <f t="shared" si="492"/>
        <v>45615.925330123799</v>
      </c>
      <c r="P2030" s="335"/>
      <c r="Q2030" s="335"/>
      <c r="R2030" s="335"/>
      <c r="S2030" s="661">
        <f t="shared" si="493"/>
        <v>475</v>
      </c>
      <c r="T2030" s="661"/>
      <c r="U2030" s="661"/>
      <c r="V2030" s="335">
        <f t="shared" si="494"/>
        <v>567</v>
      </c>
      <c r="W2030" s="335"/>
      <c r="X2030" s="335"/>
      <c r="Y2030" s="335"/>
      <c r="Z2030" s="661">
        <f t="shared" si="495"/>
        <v>554.20000000000005</v>
      </c>
      <c r="AA2030" s="661"/>
      <c r="AB2030" s="662"/>
    </row>
    <row r="2031" spans="1:62" ht="15.75" customHeight="1" x14ac:dyDescent="0.15">
      <c r="A2031" s="124" t="str">
        <f t="shared" si="489"/>
        <v/>
      </c>
      <c r="B2031" s="53"/>
      <c r="I2031" s="651">
        <f t="shared" si="490"/>
        <v>12</v>
      </c>
      <c r="J2031" s="406"/>
      <c r="K2031" s="406"/>
      <c r="L2031" s="652">
        <f t="shared" si="491"/>
        <v>2.2699999809265137</v>
      </c>
      <c r="M2031" s="652"/>
      <c r="N2031" s="652"/>
      <c r="O2031" s="335">
        <f t="shared" si="492"/>
        <v>30913.271711323563</v>
      </c>
      <c r="P2031" s="335"/>
      <c r="Q2031" s="335"/>
      <c r="R2031" s="335"/>
      <c r="S2031" s="661">
        <f t="shared" si="493"/>
        <v>194.5</v>
      </c>
      <c r="T2031" s="661"/>
      <c r="U2031" s="661"/>
      <c r="V2031" s="335">
        <f t="shared" si="494"/>
        <v>225</v>
      </c>
      <c r="W2031" s="335"/>
      <c r="X2031" s="335"/>
      <c r="Y2031" s="335"/>
      <c r="Z2031" s="661">
        <f t="shared" si="495"/>
        <v>226.9</v>
      </c>
      <c r="AA2031" s="661"/>
      <c r="AB2031" s="662"/>
    </row>
    <row r="2032" spans="1:62" ht="15.75" customHeight="1" x14ac:dyDescent="0.15">
      <c r="A2032" s="124" t="str">
        <f t="shared" si="489"/>
        <v>×</v>
      </c>
      <c r="B2032" s="53"/>
      <c r="I2032" s="651" t="str">
        <f t="shared" si="490"/>
        <v/>
      </c>
      <c r="J2032" s="406"/>
      <c r="K2032" s="406"/>
      <c r="L2032" s="652" t="str">
        <f t="shared" si="491"/>
        <v/>
      </c>
      <c r="M2032" s="652"/>
      <c r="N2032" s="652"/>
      <c r="O2032" s="335" t="str">
        <f t="shared" si="492"/>
        <v/>
      </c>
      <c r="P2032" s="335"/>
      <c r="Q2032" s="335"/>
      <c r="R2032" s="335"/>
      <c r="S2032" s="661" t="str">
        <f t="shared" si="493"/>
        <v/>
      </c>
      <c r="T2032" s="661"/>
      <c r="U2032" s="661"/>
      <c r="V2032" s="335" t="str">
        <f t="shared" si="494"/>
        <v/>
      </c>
      <c r="W2032" s="335"/>
      <c r="X2032" s="335"/>
      <c r="Y2032" s="335"/>
      <c r="Z2032" s="661" t="str">
        <f t="shared" si="495"/>
        <v/>
      </c>
      <c r="AA2032" s="661"/>
      <c r="AB2032" s="662"/>
    </row>
    <row r="2033" spans="1:62" ht="15.75" customHeight="1" x14ac:dyDescent="0.15">
      <c r="A2033" s="124" t="str">
        <f t="shared" si="489"/>
        <v>×</v>
      </c>
      <c r="B2033" s="53"/>
      <c r="I2033" s="651" t="str">
        <f t="shared" si="490"/>
        <v/>
      </c>
      <c r="J2033" s="406"/>
      <c r="K2033" s="406"/>
      <c r="L2033" s="652" t="str">
        <f t="shared" si="491"/>
        <v/>
      </c>
      <c r="M2033" s="652"/>
      <c r="N2033" s="652"/>
      <c r="O2033" s="335" t="str">
        <f t="shared" si="492"/>
        <v/>
      </c>
      <c r="P2033" s="335"/>
      <c r="Q2033" s="335"/>
      <c r="R2033" s="335"/>
      <c r="S2033" s="661" t="str">
        <f t="shared" si="493"/>
        <v/>
      </c>
      <c r="T2033" s="661"/>
      <c r="U2033" s="661"/>
      <c r="V2033" s="335" t="str">
        <f t="shared" si="494"/>
        <v/>
      </c>
      <c r="W2033" s="335"/>
      <c r="X2033" s="335"/>
      <c r="Y2033" s="335"/>
      <c r="Z2033" s="661" t="str">
        <f t="shared" si="495"/>
        <v/>
      </c>
      <c r="AA2033" s="661"/>
      <c r="AB2033" s="662"/>
    </row>
    <row r="2034" spans="1:62" ht="15.75" customHeight="1" x14ac:dyDescent="0.15">
      <c r="A2034" s="124" t="str">
        <f t="shared" si="489"/>
        <v>×</v>
      </c>
      <c r="B2034" s="53"/>
      <c r="I2034" s="651" t="str">
        <f t="shared" si="490"/>
        <v/>
      </c>
      <c r="J2034" s="406"/>
      <c r="K2034" s="406"/>
      <c r="L2034" s="652" t="str">
        <f t="shared" si="491"/>
        <v/>
      </c>
      <c r="M2034" s="652"/>
      <c r="N2034" s="652"/>
      <c r="O2034" s="335" t="str">
        <f t="shared" si="492"/>
        <v/>
      </c>
      <c r="P2034" s="335"/>
      <c r="Q2034" s="335"/>
      <c r="R2034" s="335"/>
      <c r="S2034" s="661" t="str">
        <f t="shared" si="493"/>
        <v/>
      </c>
      <c r="T2034" s="661"/>
      <c r="U2034" s="661"/>
      <c r="V2034" s="335" t="str">
        <f t="shared" si="494"/>
        <v/>
      </c>
      <c r="W2034" s="335"/>
      <c r="X2034" s="335"/>
      <c r="Y2034" s="335"/>
      <c r="Z2034" s="661" t="str">
        <f t="shared" si="495"/>
        <v/>
      </c>
      <c r="AA2034" s="661"/>
      <c r="AB2034" s="662"/>
    </row>
    <row r="2035" spans="1:62" ht="15.75" customHeight="1" x14ac:dyDescent="0.15">
      <c r="A2035" s="124" t="str">
        <f t="shared" si="489"/>
        <v>×</v>
      </c>
      <c r="B2035" s="53"/>
      <c r="I2035" s="663" t="str">
        <f t="shared" si="490"/>
        <v/>
      </c>
      <c r="J2035" s="442"/>
      <c r="K2035" s="442"/>
      <c r="L2035" s="664" t="str">
        <f t="shared" si="491"/>
        <v/>
      </c>
      <c r="M2035" s="664"/>
      <c r="N2035" s="664"/>
      <c r="O2035" s="337" t="str">
        <f t="shared" si="492"/>
        <v/>
      </c>
      <c r="P2035" s="337"/>
      <c r="Q2035" s="337"/>
      <c r="R2035" s="337"/>
      <c r="S2035" s="666" t="str">
        <f t="shared" si="493"/>
        <v/>
      </c>
      <c r="T2035" s="666"/>
      <c r="U2035" s="666"/>
      <c r="V2035" s="337" t="str">
        <f t="shared" si="494"/>
        <v/>
      </c>
      <c r="W2035" s="337"/>
      <c r="X2035" s="337"/>
      <c r="Y2035" s="337"/>
      <c r="Z2035" s="666" t="str">
        <f t="shared" si="495"/>
        <v/>
      </c>
      <c r="AA2035" s="666"/>
      <c r="AB2035" s="667"/>
    </row>
    <row r="2036" spans="1:62" ht="15.75" customHeight="1" x14ac:dyDescent="0.15">
      <c r="A2036" s="115" t="str">
        <f>IF(液状化L2の有無="","","×")</f>
        <v/>
      </c>
      <c r="I2036" s="163"/>
      <c r="J2036" s="163"/>
      <c r="K2036" s="163"/>
      <c r="L2036" s="163"/>
      <c r="M2036" s="163"/>
      <c r="N2036" s="163"/>
      <c r="O2036" s="163"/>
      <c r="P2036" s="163"/>
      <c r="Q2036" s="163"/>
      <c r="R2036" s="163"/>
      <c r="S2036" s="163"/>
      <c r="T2036" s="163"/>
      <c r="U2036" s="50" t="s">
        <v>119</v>
      </c>
      <c r="V2036" s="438" t="s">
        <v>551</v>
      </c>
      <c r="W2036" s="438"/>
      <c r="X2036" s="163" t="s">
        <v>25</v>
      </c>
      <c r="Y2036" s="498">
        <f>杭先端径*0.1</f>
        <v>0.15000000000000002</v>
      </c>
      <c r="Z2036" s="498"/>
      <c r="AA2036" s="498"/>
      <c r="AB2036" s="62" t="s">
        <v>416</v>
      </c>
      <c r="AC2036" s="22" t="s">
        <v>149</v>
      </c>
    </row>
    <row r="2037" spans="1:62" ht="15.75" customHeight="1" x14ac:dyDescent="0.15">
      <c r="B2037" s="99" t="s">
        <v>571</v>
      </c>
    </row>
    <row r="2038" spans="1:62" s="92" customFormat="1" ht="15.75" customHeight="1" x14ac:dyDescent="0.15">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x14ac:dyDescent="0.15">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x14ac:dyDescent="0.15">
      <c r="I2040" s="514" t="s">
        <v>417</v>
      </c>
      <c r="J2040" s="361"/>
      <c r="K2040" s="361"/>
      <c r="L2040" s="361"/>
      <c r="M2040" s="361"/>
      <c r="N2040" s="361"/>
      <c r="O2040" s="361"/>
      <c r="P2040" s="361"/>
      <c r="Q2040" s="361"/>
      <c r="R2040" s="361"/>
      <c r="S2040" s="361"/>
      <c r="T2040" s="361"/>
      <c r="U2040" s="361"/>
      <c r="V2040" s="361"/>
      <c r="W2040" s="361"/>
      <c r="X2040" s="361"/>
      <c r="Y2040" s="361"/>
      <c r="Z2040" s="361"/>
      <c r="AA2040" s="361"/>
      <c r="AB2040" s="654"/>
    </row>
    <row r="2041" spans="1:62" s="54" customFormat="1" ht="15.75" customHeight="1" x14ac:dyDescent="0.15">
      <c r="A2041" s="53"/>
      <c r="B2041" s="53"/>
      <c r="I2041" s="453" t="s">
        <v>74</v>
      </c>
      <c r="J2041" s="403"/>
      <c r="K2041" s="403"/>
      <c r="L2041" s="647" t="s">
        <v>181</v>
      </c>
      <c r="M2041" s="648"/>
      <c r="N2041" s="648"/>
      <c r="O2041" s="305" t="s">
        <v>544</v>
      </c>
      <c r="P2041" s="305"/>
      <c r="Q2041" s="305"/>
      <c r="R2041" s="305"/>
      <c r="S2041" s="305"/>
      <c r="T2041" s="305"/>
      <c r="U2041" s="305"/>
      <c r="V2041" s="305" t="s">
        <v>545</v>
      </c>
      <c r="W2041" s="305"/>
      <c r="X2041" s="305"/>
      <c r="Y2041" s="305"/>
      <c r="Z2041" s="305"/>
      <c r="AA2041" s="305"/>
      <c r="AB2041" s="439"/>
    </row>
    <row r="2042" spans="1:62" s="54" customFormat="1" ht="15.75" customHeight="1" x14ac:dyDescent="0.15">
      <c r="A2042" s="53"/>
      <c r="B2042" s="53"/>
      <c r="I2042" s="453"/>
      <c r="J2042" s="403"/>
      <c r="K2042" s="403"/>
      <c r="L2042" s="647"/>
      <c r="M2042" s="648"/>
      <c r="N2042" s="648"/>
      <c r="O2042" s="403" t="s">
        <v>543</v>
      </c>
      <c r="P2042" s="403"/>
      <c r="Q2042" s="403"/>
      <c r="R2042" s="403"/>
      <c r="S2042" s="531" t="s">
        <v>514</v>
      </c>
      <c r="T2042" s="531"/>
      <c r="U2042" s="531"/>
      <c r="V2042" s="403" t="s">
        <v>543</v>
      </c>
      <c r="W2042" s="403"/>
      <c r="X2042" s="403"/>
      <c r="Y2042" s="403"/>
      <c r="Z2042" s="531" t="s">
        <v>515</v>
      </c>
      <c r="AA2042" s="531"/>
      <c r="AB2042" s="537"/>
    </row>
    <row r="2043" spans="1:62" s="54" customFormat="1" ht="15.75" customHeight="1" x14ac:dyDescent="0.15">
      <c r="A2043" s="53"/>
      <c r="B2043" s="53"/>
      <c r="I2043" s="359"/>
      <c r="J2043" s="315"/>
      <c r="K2043" s="315"/>
      <c r="L2043" s="362"/>
      <c r="M2043" s="362"/>
      <c r="N2043" s="362"/>
      <c r="O2043" s="315"/>
      <c r="P2043" s="315"/>
      <c r="Q2043" s="315"/>
      <c r="R2043" s="315"/>
      <c r="S2043" s="533"/>
      <c r="T2043" s="533"/>
      <c r="U2043" s="533"/>
      <c r="V2043" s="315"/>
      <c r="W2043" s="315"/>
      <c r="X2043" s="315"/>
      <c r="Y2043" s="315"/>
      <c r="Z2043" s="533"/>
      <c r="AA2043" s="533"/>
      <c r="AB2043" s="538"/>
    </row>
    <row r="2044" spans="1:62" s="54" customFormat="1" ht="15.75" customHeight="1" x14ac:dyDescent="0.15">
      <c r="A2044" s="112" t="str">
        <f>IF(I2044="","×","")</f>
        <v/>
      </c>
      <c r="B2044" s="53"/>
      <c r="I2044" s="646">
        <f t="shared" ref="I2044:I2059" si="496">IF(G741="","",G741)</f>
        <v>2</v>
      </c>
      <c r="J2044" s="427"/>
      <c r="K2044" s="427"/>
      <c r="L2044" s="649">
        <f t="shared" ref="L2044:L2059" si="497">IF(N741="","",N741)</f>
        <v>0.33000001311302185</v>
      </c>
      <c r="M2044" s="649"/>
      <c r="N2044" s="649"/>
      <c r="O2044" s="475">
        <f t="shared" ref="O2044:O2059" si="498">Q741</f>
        <v>0</v>
      </c>
      <c r="P2044" s="475"/>
      <c r="Q2044" s="475"/>
      <c r="R2044" s="475"/>
      <c r="S2044" s="668">
        <f t="shared" ref="S2044:S2059" si="499">O1764</f>
        <v>0</v>
      </c>
      <c r="T2044" s="668"/>
      <c r="U2044" s="668"/>
      <c r="V2044" s="475">
        <f>IF(O2044="","",IF(O2044=0,0,ROUND((Z2044-S2044)/(Y$2060-(S2044/O2044)),0)))</f>
        <v>0</v>
      </c>
      <c r="W2044" s="475"/>
      <c r="X2044" s="475"/>
      <c r="Y2044" s="475"/>
      <c r="Z2044" s="668">
        <f t="shared" ref="Z2044:Z2059" si="500">R1764</f>
        <v>0</v>
      </c>
      <c r="AA2044" s="668"/>
      <c r="AB2044" s="669"/>
      <c r="AD2044" s="22"/>
      <c r="AE2044" s="22"/>
      <c r="AF2044" s="22"/>
      <c r="AG2044" s="22"/>
      <c r="AH2044" s="22"/>
      <c r="AI2044" s="22"/>
    </row>
    <row r="2045" spans="1:62" s="54" customFormat="1" ht="15.75" customHeight="1" x14ac:dyDescent="0.15">
      <c r="A2045" s="112" t="str">
        <f t="shared" ref="A2045:A2059" si="501">IF(I2045="","×","")</f>
        <v/>
      </c>
      <c r="B2045" s="53"/>
      <c r="F2045" s="53"/>
      <c r="G2045" s="53"/>
      <c r="H2045" s="55"/>
      <c r="I2045" s="651">
        <f t="shared" si="496"/>
        <v>3</v>
      </c>
      <c r="J2045" s="406"/>
      <c r="K2045" s="406"/>
      <c r="L2045" s="652">
        <f t="shared" si="497"/>
        <v>1.5</v>
      </c>
      <c r="M2045" s="652"/>
      <c r="N2045" s="652"/>
      <c r="O2045" s="335">
        <f t="shared" si="498"/>
        <v>0</v>
      </c>
      <c r="P2045" s="335"/>
      <c r="Q2045" s="335"/>
      <c r="R2045" s="335"/>
      <c r="S2045" s="661">
        <f t="shared" si="499"/>
        <v>0</v>
      </c>
      <c r="T2045" s="661"/>
      <c r="U2045" s="661"/>
      <c r="V2045" s="335">
        <f t="shared" ref="V2045:V2059" si="502">IF(O2045="","",IF(O2045=0,0,ROUND((Z2045-S2045)/(Y$2060-(S2045/O2045)),0)))</f>
        <v>0</v>
      </c>
      <c r="W2045" s="335"/>
      <c r="X2045" s="335"/>
      <c r="Y2045" s="335"/>
      <c r="Z2045" s="661">
        <f t="shared" si="500"/>
        <v>0</v>
      </c>
      <c r="AA2045" s="661"/>
      <c r="AB2045" s="662"/>
      <c r="AD2045" s="22"/>
      <c r="AE2045" s="22"/>
      <c r="AF2045" s="22"/>
      <c r="AG2045" s="22"/>
      <c r="AH2045" s="22"/>
      <c r="AI2045" s="22"/>
    </row>
    <row r="2046" spans="1:62" ht="15.75" customHeight="1" x14ac:dyDescent="0.15">
      <c r="A2046" s="112" t="str">
        <f t="shared" si="501"/>
        <v/>
      </c>
      <c r="B2046" s="53"/>
      <c r="I2046" s="651">
        <f t="shared" si="496"/>
        <v>4</v>
      </c>
      <c r="J2046" s="406"/>
      <c r="K2046" s="406"/>
      <c r="L2046" s="652">
        <f t="shared" si="497"/>
        <v>5.940000057220459</v>
      </c>
      <c r="M2046" s="652"/>
      <c r="N2046" s="652"/>
      <c r="O2046" s="335">
        <f t="shared" si="498"/>
        <v>0</v>
      </c>
      <c r="P2046" s="335"/>
      <c r="Q2046" s="335"/>
      <c r="R2046" s="335"/>
      <c r="S2046" s="661">
        <f t="shared" si="499"/>
        <v>0</v>
      </c>
      <c r="T2046" s="661"/>
      <c r="U2046" s="661"/>
      <c r="V2046" s="335">
        <f t="shared" si="502"/>
        <v>0</v>
      </c>
      <c r="W2046" s="335"/>
      <c r="X2046" s="335"/>
      <c r="Y2046" s="335"/>
      <c r="Z2046" s="661">
        <f t="shared" si="500"/>
        <v>0</v>
      </c>
      <c r="AA2046" s="661"/>
      <c r="AB2046" s="662"/>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x14ac:dyDescent="0.15">
      <c r="A2047" s="112" t="str">
        <f t="shared" si="501"/>
        <v/>
      </c>
      <c r="B2047" s="53"/>
      <c r="I2047" s="651">
        <f t="shared" si="496"/>
        <v>4</v>
      </c>
      <c r="J2047" s="406"/>
      <c r="K2047" s="406"/>
      <c r="L2047" s="652">
        <f t="shared" si="497"/>
        <v>0.6100001335144043</v>
      </c>
      <c r="M2047" s="652"/>
      <c r="N2047" s="652"/>
      <c r="O2047" s="335">
        <f t="shared" si="498"/>
        <v>8953.5390627309098</v>
      </c>
      <c r="P2047" s="335"/>
      <c r="Q2047" s="335"/>
      <c r="R2047" s="335"/>
      <c r="S2047" s="661">
        <f t="shared" si="499"/>
        <v>67.900000000000006</v>
      </c>
      <c r="T2047" s="661"/>
      <c r="U2047" s="661"/>
      <c r="V2047" s="335">
        <f t="shared" si="502"/>
        <v>79</v>
      </c>
      <c r="W2047" s="335"/>
      <c r="X2047" s="335"/>
      <c r="Y2047" s="335"/>
      <c r="Z2047" s="661">
        <f t="shared" si="500"/>
        <v>79.2</v>
      </c>
      <c r="AA2047" s="661"/>
      <c r="AB2047" s="662"/>
    </row>
    <row r="2048" spans="1:62" ht="15.75" customHeight="1" x14ac:dyDescent="0.15">
      <c r="A2048" s="112" t="str">
        <f t="shared" si="501"/>
        <v/>
      </c>
      <c r="B2048" s="53"/>
      <c r="I2048" s="651">
        <f t="shared" si="496"/>
        <v>5</v>
      </c>
      <c r="J2048" s="406"/>
      <c r="K2048" s="406"/>
      <c r="L2048" s="652">
        <f t="shared" si="497"/>
        <v>3.4500000476837158</v>
      </c>
      <c r="M2048" s="652"/>
      <c r="N2048" s="652"/>
      <c r="O2048" s="335">
        <f t="shared" si="498"/>
        <v>8953.5390627309098</v>
      </c>
      <c r="P2048" s="335"/>
      <c r="Q2048" s="335"/>
      <c r="R2048" s="335"/>
      <c r="S2048" s="661">
        <f t="shared" si="499"/>
        <v>119.9</v>
      </c>
      <c r="T2048" s="661"/>
      <c r="U2048" s="661"/>
      <c r="V2048" s="335">
        <f t="shared" si="502"/>
        <v>146</v>
      </c>
      <c r="W2048" s="335"/>
      <c r="X2048" s="335"/>
      <c r="Y2048" s="335"/>
      <c r="Z2048" s="661">
        <f t="shared" si="500"/>
        <v>139.9</v>
      </c>
      <c r="AA2048" s="661"/>
      <c r="AB2048" s="662"/>
    </row>
    <row r="2049" spans="1:62" ht="15.75" customHeight="1" x14ac:dyDescent="0.15">
      <c r="A2049" s="112" t="str">
        <f t="shared" si="501"/>
        <v/>
      </c>
      <c r="B2049" s="53"/>
      <c r="I2049" s="651">
        <f t="shared" si="496"/>
        <v>6</v>
      </c>
      <c r="J2049" s="406"/>
      <c r="K2049" s="406"/>
      <c r="L2049" s="652">
        <f t="shared" si="497"/>
        <v>2.3499999046325684</v>
      </c>
      <c r="M2049" s="652"/>
      <c r="N2049" s="652"/>
      <c r="O2049" s="335">
        <f t="shared" si="498"/>
        <v>8953.5390627309098</v>
      </c>
      <c r="P2049" s="335"/>
      <c r="Q2049" s="335"/>
      <c r="R2049" s="335"/>
      <c r="S2049" s="661">
        <f t="shared" si="499"/>
        <v>195.1</v>
      </c>
      <c r="T2049" s="661"/>
      <c r="U2049" s="661"/>
      <c r="V2049" s="335">
        <f t="shared" si="502"/>
        <v>253</v>
      </c>
      <c r="W2049" s="335"/>
      <c r="X2049" s="335"/>
      <c r="Y2049" s="335"/>
      <c r="Z2049" s="661">
        <f t="shared" si="500"/>
        <v>227.6</v>
      </c>
      <c r="AA2049" s="661"/>
      <c r="AB2049" s="662"/>
    </row>
    <row r="2050" spans="1:62" ht="15.75" customHeight="1" x14ac:dyDescent="0.15">
      <c r="A2050" s="112" t="str">
        <f t="shared" si="501"/>
        <v/>
      </c>
      <c r="B2050" s="53"/>
      <c r="I2050" s="651">
        <f t="shared" si="496"/>
        <v>7</v>
      </c>
      <c r="J2050" s="406"/>
      <c r="K2050" s="406"/>
      <c r="L2050" s="652">
        <f t="shared" si="497"/>
        <v>8.6000003814697266</v>
      </c>
      <c r="M2050" s="652"/>
      <c r="N2050" s="652"/>
      <c r="O2050" s="335">
        <f t="shared" si="498"/>
        <v>58904.86225480862</v>
      </c>
      <c r="P2050" s="335"/>
      <c r="Q2050" s="335"/>
      <c r="R2050" s="335"/>
      <c r="S2050" s="661">
        <f t="shared" si="499"/>
        <v>492</v>
      </c>
      <c r="T2050" s="661"/>
      <c r="U2050" s="661"/>
      <c r="V2050" s="335">
        <f t="shared" si="502"/>
        <v>579</v>
      </c>
      <c r="W2050" s="335"/>
      <c r="X2050" s="335"/>
      <c r="Y2050" s="335"/>
      <c r="Z2050" s="661">
        <f t="shared" si="500"/>
        <v>574</v>
      </c>
      <c r="AA2050" s="661"/>
      <c r="AB2050" s="662"/>
    </row>
    <row r="2051" spans="1:62" ht="15.75" customHeight="1" x14ac:dyDescent="0.15">
      <c r="A2051" s="112" t="str">
        <f t="shared" si="501"/>
        <v/>
      </c>
      <c r="B2051" s="53"/>
      <c r="I2051" s="651">
        <f t="shared" si="496"/>
        <v>8</v>
      </c>
      <c r="J2051" s="406"/>
      <c r="K2051" s="406"/>
      <c r="L2051" s="652">
        <f t="shared" si="497"/>
        <v>2.2000000476837158</v>
      </c>
      <c r="M2051" s="652"/>
      <c r="N2051" s="652"/>
      <c r="O2051" s="335">
        <f t="shared" si="498"/>
        <v>27991.590543485057</v>
      </c>
      <c r="P2051" s="335"/>
      <c r="Q2051" s="335"/>
      <c r="R2051" s="335"/>
      <c r="S2051" s="661">
        <f t="shared" si="499"/>
        <v>191.7</v>
      </c>
      <c r="T2051" s="661"/>
      <c r="U2051" s="661"/>
      <c r="V2051" s="335">
        <f t="shared" si="502"/>
        <v>223</v>
      </c>
      <c r="W2051" s="335"/>
      <c r="X2051" s="335"/>
      <c r="Y2051" s="335"/>
      <c r="Z2051" s="661">
        <f t="shared" si="500"/>
        <v>223.6</v>
      </c>
      <c r="AA2051" s="661"/>
      <c r="AB2051" s="662"/>
    </row>
    <row r="2052" spans="1:62" ht="15.75" customHeight="1" x14ac:dyDescent="0.15">
      <c r="A2052" s="112" t="str">
        <f t="shared" si="501"/>
        <v/>
      </c>
      <c r="B2052" s="53"/>
      <c r="I2052" s="651">
        <f t="shared" si="496"/>
        <v>9</v>
      </c>
      <c r="J2052" s="406"/>
      <c r="K2052" s="406"/>
      <c r="L2052" s="652">
        <f t="shared" si="497"/>
        <v>1.5</v>
      </c>
      <c r="M2052" s="652"/>
      <c r="N2052" s="652"/>
      <c r="O2052" s="335">
        <f t="shared" si="498"/>
        <v>45615.925330123799</v>
      </c>
      <c r="P2052" s="335"/>
      <c r="Q2052" s="335"/>
      <c r="R2052" s="335"/>
      <c r="S2052" s="661">
        <f t="shared" si="499"/>
        <v>356.3</v>
      </c>
      <c r="T2052" s="661"/>
      <c r="U2052" s="661"/>
      <c r="V2052" s="335">
        <f t="shared" si="502"/>
        <v>417</v>
      </c>
      <c r="W2052" s="335"/>
      <c r="X2052" s="335"/>
      <c r="Y2052" s="335"/>
      <c r="Z2052" s="661">
        <f t="shared" si="500"/>
        <v>415.6</v>
      </c>
      <c r="AA2052" s="661"/>
      <c r="AB2052" s="662"/>
    </row>
    <row r="2053" spans="1:62" ht="15.75" customHeight="1" x14ac:dyDescent="0.15">
      <c r="A2053" s="112" t="str">
        <f t="shared" si="501"/>
        <v/>
      </c>
      <c r="B2053" s="53"/>
      <c r="I2053" s="651">
        <f t="shared" si="496"/>
        <v>10</v>
      </c>
      <c r="J2053" s="406"/>
      <c r="K2053" s="406"/>
      <c r="L2053" s="652">
        <f t="shared" si="497"/>
        <v>3.8499999046325684</v>
      </c>
      <c r="M2053" s="652"/>
      <c r="N2053" s="652"/>
      <c r="O2053" s="335">
        <f t="shared" si="498"/>
        <v>32798.227303477441</v>
      </c>
      <c r="P2053" s="335"/>
      <c r="Q2053" s="335"/>
      <c r="R2053" s="335"/>
      <c r="S2053" s="661">
        <f t="shared" si="499"/>
        <v>194.5</v>
      </c>
      <c r="T2053" s="661"/>
      <c r="U2053" s="661"/>
      <c r="V2053" s="335">
        <f t="shared" si="502"/>
        <v>225</v>
      </c>
      <c r="W2053" s="335"/>
      <c r="X2053" s="335"/>
      <c r="Y2053" s="335"/>
      <c r="Z2053" s="661">
        <f t="shared" si="500"/>
        <v>226.9</v>
      </c>
      <c r="AA2053" s="661"/>
      <c r="AB2053" s="662"/>
    </row>
    <row r="2054" spans="1:62" ht="15.75" customHeight="1" x14ac:dyDescent="0.15">
      <c r="A2054" s="112" t="str">
        <f t="shared" si="501"/>
        <v/>
      </c>
      <c r="B2054" s="53"/>
      <c r="I2054" s="651">
        <f t="shared" si="496"/>
        <v>11</v>
      </c>
      <c r="J2054" s="406"/>
      <c r="K2054" s="406"/>
      <c r="L2054" s="652">
        <f t="shared" si="497"/>
        <v>2.4000000953674316</v>
      </c>
      <c r="M2054" s="652"/>
      <c r="N2054" s="652"/>
      <c r="O2054" s="335">
        <f t="shared" si="498"/>
        <v>45615.925330123799</v>
      </c>
      <c r="P2054" s="335"/>
      <c r="Q2054" s="335"/>
      <c r="R2054" s="335"/>
      <c r="S2054" s="661">
        <f t="shared" si="499"/>
        <v>475</v>
      </c>
      <c r="T2054" s="661"/>
      <c r="U2054" s="661"/>
      <c r="V2054" s="335">
        <f t="shared" si="502"/>
        <v>567</v>
      </c>
      <c r="W2054" s="335"/>
      <c r="X2054" s="335"/>
      <c r="Y2054" s="335"/>
      <c r="Z2054" s="661">
        <f t="shared" si="500"/>
        <v>554.20000000000005</v>
      </c>
      <c r="AA2054" s="661"/>
      <c r="AB2054" s="662"/>
    </row>
    <row r="2055" spans="1:62" ht="15.75" customHeight="1" x14ac:dyDescent="0.15">
      <c r="A2055" s="112" t="str">
        <f t="shared" si="501"/>
        <v/>
      </c>
      <c r="B2055" s="53"/>
      <c r="I2055" s="651">
        <f t="shared" si="496"/>
        <v>12</v>
      </c>
      <c r="J2055" s="406"/>
      <c r="K2055" s="406"/>
      <c r="L2055" s="652">
        <f t="shared" si="497"/>
        <v>1.5199999809265137</v>
      </c>
      <c r="M2055" s="652"/>
      <c r="N2055" s="652"/>
      <c r="O2055" s="335">
        <f t="shared" si="498"/>
        <v>30913.271711323563</v>
      </c>
      <c r="P2055" s="335"/>
      <c r="Q2055" s="335"/>
      <c r="R2055" s="335"/>
      <c r="S2055" s="661">
        <f t="shared" si="499"/>
        <v>194.5</v>
      </c>
      <c r="T2055" s="661"/>
      <c r="U2055" s="661"/>
      <c r="V2055" s="335">
        <f t="shared" si="502"/>
        <v>225</v>
      </c>
      <c r="W2055" s="335"/>
      <c r="X2055" s="335"/>
      <c r="Y2055" s="335"/>
      <c r="Z2055" s="661">
        <f t="shared" si="500"/>
        <v>226.9</v>
      </c>
      <c r="AA2055" s="661"/>
      <c r="AB2055" s="662"/>
    </row>
    <row r="2056" spans="1:62" ht="15.75" customHeight="1" x14ac:dyDescent="0.15">
      <c r="A2056" s="112" t="str">
        <f t="shared" si="501"/>
        <v/>
      </c>
      <c r="B2056" s="53"/>
      <c r="I2056" s="651">
        <f t="shared" si="496"/>
        <v>12</v>
      </c>
      <c r="J2056" s="406"/>
      <c r="K2056" s="406"/>
      <c r="L2056" s="652">
        <f t="shared" si="497"/>
        <v>0.75</v>
      </c>
      <c r="M2056" s="652"/>
      <c r="N2056" s="652"/>
      <c r="O2056" s="335">
        <f t="shared" si="498"/>
        <v>0</v>
      </c>
      <c r="P2056" s="335"/>
      <c r="Q2056" s="335"/>
      <c r="R2056" s="335"/>
      <c r="S2056" s="661">
        <f t="shared" si="499"/>
        <v>0</v>
      </c>
      <c r="T2056" s="661"/>
      <c r="U2056" s="661"/>
      <c r="V2056" s="335">
        <f t="shared" si="502"/>
        <v>0</v>
      </c>
      <c r="W2056" s="335"/>
      <c r="X2056" s="335"/>
      <c r="Y2056" s="335"/>
      <c r="Z2056" s="661">
        <f t="shared" si="500"/>
        <v>0</v>
      </c>
      <c r="AA2056" s="661"/>
      <c r="AB2056" s="662"/>
    </row>
    <row r="2057" spans="1:62" ht="15.75" customHeight="1" x14ac:dyDescent="0.15">
      <c r="A2057" s="112" t="str">
        <f t="shared" si="501"/>
        <v>×</v>
      </c>
      <c r="B2057" s="53"/>
      <c r="I2057" s="651" t="str">
        <f t="shared" si="496"/>
        <v/>
      </c>
      <c r="J2057" s="406"/>
      <c r="K2057" s="406"/>
      <c r="L2057" s="652" t="str">
        <f t="shared" si="497"/>
        <v/>
      </c>
      <c r="M2057" s="652"/>
      <c r="N2057" s="652"/>
      <c r="O2057" s="335" t="str">
        <f t="shared" si="498"/>
        <v/>
      </c>
      <c r="P2057" s="335"/>
      <c r="Q2057" s="335"/>
      <c r="R2057" s="335"/>
      <c r="S2057" s="661" t="str">
        <f t="shared" si="499"/>
        <v/>
      </c>
      <c r="T2057" s="661"/>
      <c r="U2057" s="661"/>
      <c r="V2057" s="335" t="str">
        <f t="shared" si="502"/>
        <v/>
      </c>
      <c r="W2057" s="335"/>
      <c r="X2057" s="335"/>
      <c r="Y2057" s="335"/>
      <c r="Z2057" s="661" t="str">
        <f t="shared" si="500"/>
        <v/>
      </c>
      <c r="AA2057" s="661"/>
      <c r="AB2057" s="662"/>
    </row>
    <row r="2058" spans="1:62" ht="15.75" customHeight="1" x14ac:dyDescent="0.15">
      <c r="A2058" s="112" t="str">
        <f t="shared" si="501"/>
        <v>×</v>
      </c>
      <c r="B2058" s="53"/>
      <c r="I2058" s="651" t="str">
        <f t="shared" si="496"/>
        <v/>
      </c>
      <c r="J2058" s="406"/>
      <c r="K2058" s="406"/>
      <c r="L2058" s="652" t="str">
        <f t="shared" si="497"/>
        <v/>
      </c>
      <c r="M2058" s="652"/>
      <c r="N2058" s="652"/>
      <c r="O2058" s="335" t="str">
        <f t="shared" si="498"/>
        <v/>
      </c>
      <c r="P2058" s="335"/>
      <c r="Q2058" s="335"/>
      <c r="R2058" s="335"/>
      <c r="S2058" s="661" t="str">
        <f t="shared" si="499"/>
        <v/>
      </c>
      <c r="T2058" s="661"/>
      <c r="U2058" s="661"/>
      <c r="V2058" s="335" t="str">
        <f t="shared" si="502"/>
        <v/>
      </c>
      <c r="W2058" s="335"/>
      <c r="X2058" s="335"/>
      <c r="Y2058" s="335"/>
      <c r="Z2058" s="661" t="str">
        <f t="shared" si="500"/>
        <v/>
      </c>
      <c r="AA2058" s="661"/>
      <c r="AB2058" s="662"/>
    </row>
    <row r="2059" spans="1:62" ht="15.75" customHeight="1" x14ac:dyDescent="0.15">
      <c r="A2059" s="112" t="str">
        <f t="shared" si="501"/>
        <v>×</v>
      </c>
      <c r="B2059" s="53"/>
      <c r="I2059" s="663" t="str">
        <f t="shared" si="496"/>
        <v/>
      </c>
      <c r="J2059" s="442"/>
      <c r="K2059" s="442"/>
      <c r="L2059" s="664" t="str">
        <f t="shared" si="497"/>
        <v/>
      </c>
      <c r="M2059" s="664"/>
      <c r="N2059" s="664"/>
      <c r="O2059" s="337" t="str">
        <f t="shared" si="498"/>
        <v/>
      </c>
      <c r="P2059" s="337"/>
      <c r="Q2059" s="337"/>
      <c r="R2059" s="337"/>
      <c r="S2059" s="666" t="str">
        <f t="shared" si="499"/>
        <v/>
      </c>
      <c r="T2059" s="666"/>
      <c r="U2059" s="666"/>
      <c r="V2059" s="337" t="str">
        <f t="shared" si="502"/>
        <v/>
      </c>
      <c r="W2059" s="337"/>
      <c r="X2059" s="337"/>
      <c r="Y2059" s="337"/>
      <c r="Z2059" s="666" t="str">
        <f t="shared" si="500"/>
        <v/>
      </c>
      <c r="AA2059" s="666"/>
      <c r="AB2059" s="667"/>
    </row>
    <row r="2060" spans="1:62" ht="15.75" customHeight="1" x14ac:dyDescent="0.15">
      <c r="I2060" s="35"/>
      <c r="J2060" s="35"/>
      <c r="K2060" s="35"/>
      <c r="L2060" s="35"/>
      <c r="M2060" s="35"/>
      <c r="N2060" s="35"/>
      <c r="O2060" s="35"/>
      <c r="P2060" s="35"/>
      <c r="Q2060" s="35"/>
      <c r="R2060" s="35"/>
      <c r="S2060" s="35"/>
      <c r="T2060" s="35"/>
      <c r="U2060" s="50" t="s">
        <v>119</v>
      </c>
      <c r="V2060" s="438" t="s">
        <v>551</v>
      </c>
      <c r="W2060" s="438"/>
      <c r="X2060" s="35" t="s">
        <v>25</v>
      </c>
      <c r="Y2060" s="498">
        <f>杭先端径*0.1</f>
        <v>0.15000000000000002</v>
      </c>
      <c r="Z2060" s="498"/>
      <c r="AA2060" s="498"/>
      <c r="AB2060" s="62" t="s">
        <v>416</v>
      </c>
      <c r="AC2060" s="22" t="s">
        <v>149</v>
      </c>
    </row>
    <row r="2061" spans="1:62" s="99" customFormat="1" ht="15.75" customHeight="1" x14ac:dyDescent="0.15">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x14ac:dyDescent="0.15">
      <c r="I2063" s="514" t="s">
        <v>552</v>
      </c>
      <c r="J2063" s="361"/>
      <c r="K2063" s="361"/>
      <c r="L2063" s="361"/>
      <c r="M2063" s="361"/>
      <c r="N2063" s="361"/>
      <c r="O2063" s="361"/>
      <c r="P2063" s="361"/>
      <c r="Q2063" s="361"/>
      <c r="R2063" s="361"/>
      <c r="S2063" s="361"/>
      <c r="T2063" s="361"/>
      <c r="U2063" s="361"/>
      <c r="V2063" s="361"/>
      <c r="W2063" s="361"/>
      <c r="X2063" s="361"/>
      <c r="Y2063" s="361"/>
      <c r="Z2063" s="361"/>
      <c r="AA2063" s="361"/>
      <c r="AB2063" s="654"/>
    </row>
    <row r="2064" spans="1:62" s="54" customFormat="1" ht="15.75" customHeight="1" x14ac:dyDescent="0.15">
      <c r="A2064" s="53"/>
      <c r="B2064" s="53"/>
      <c r="I2064" s="453" t="s">
        <v>74</v>
      </c>
      <c r="J2064" s="403"/>
      <c r="K2064" s="403"/>
      <c r="L2064" s="647" t="s">
        <v>181</v>
      </c>
      <c r="M2064" s="648"/>
      <c r="N2064" s="648"/>
      <c r="O2064" s="305" t="s">
        <v>544</v>
      </c>
      <c r="P2064" s="305"/>
      <c r="Q2064" s="305"/>
      <c r="R2064" s="305"/>
      <c r="S2064" s="305"/>
      <c r="T2064" s="305"/>
      <c r="U2064" s="305"/>
      <c r="V2064" s="305" t="s">
        <v>545</v>
      </c>
      <c r="W2064" s="305"/>
      <c r="X2064" s="305"/>
      <c r="Y2064" s="305"/>
      <c r="Z2064" s="305"/>
      <c r="AA2064" s="305"/>
      <c r="AB2064" s="439"/>
    </row>
    <row r="2065" spans="1:62" s="54" customFormat="1" ht="15.75" customHeight="1" x14ac:dyDescent="0.15">
      <c r="A2065" s="53"/>
      <c r="B2065" s="53"/>
      <c r="I2065" s="453"/>
      <c r="J2065" s="403"/>
      <c r="K2065" s="403"/>
      <c r="L2065" s="647"/>
      <c r="M2065" s="648"/>
      <c r="N2065" s="648"/>
      <c r="O2065" s="403" t="s">
        <v>543</v>
      </c>
      <c r="P2065" s="403"/>
      <c r="Q2065" s="403"/>
      <c r="R2065" s="403"/>
      <c r="S2065" s="531" t="s">
        <v>514</v>
      </c>
      <c r="T2065" s="531"/>
      <c r="U2065" s="531"/>
      <c r="V2065" s="403" t="s">
        <v>543</v>
      </c>
      <c r="W2065" s="403"/>
      <c r="X2065" s="403"/>
      <c r="Y2065" s="403"/>
      <c r="Z2065" s="531" t="s">
        <v>515</v>
      </c>
      <c r="AA2065" s="531"/>
      <c r="AB2065" s="537"/>
    </row>
    <row r="2066" spans="1:62" s="54" customFormat="1" ht="15.75" customHeight="1" x14ac:dyDescent="0.15">
      <c r="A2066" s="53"/>
      <c r="B2066" s="53"/>
      <c r="I2066" s="359"/>
      <c r="J2066" s="315"/>
      <c r="K2066" s="315"/>
      <c r="L2066" s="362"/>
      <c r="M2066" s="362"/>
      <c r="N2066" s="362"/>
      <c r="O2066" s="315"/>
      <c r="P2066" s="315"/>
      <c r="Q2066" s="315"/>
      <c r="R2066" s="315"/>
      <c r="S2066" s="533"/>
      <c r="T2066" s="533"/>
      <c r="U2066" s="533"/>
      <c r="V2066" s="315"/>
      <c r="W2066" s="315"/>
      <c r="X2066" s="315"/>
      <c r="Y2066" s="315"/>
      <c r="Z2066" s="533"/>
      <c r="AA2066" s="533"/>
      <c r="AB2066" s="538"/>
    </row>
    <row r="2067" spans="1:62" s="54" customFormat="1" ht="15.75" customHeight="1" x14ac:dyDescent="0.15">
      <c r="A2067" s="112" t="str">
        <f t="shared" ref="A2067:A2082" si="503">IF(I2067="","×","")</f>
        <v/>
      </c>
      <c r="B2067" s="53"/>
      <c r="I2067" s="646">
        <f t="shared" ref="I2067:I2082" si="504">IF(U741="","",U741)</f>
        <v>2</v>
      </c>
      <c r="J2067" s="427"/>
      <c r="K2067" s="427"/>
      <c r="L2067" s="649">
        <f t="shared" ref="L2067:L2082" si="505">IF(AB741="","",AB741)</f>
        <v>0.33000001311302185</v>
      </c>
      <c r="M2067" s="649"/>
      <c r="N2067" s="649"/>
      <c r="O2067" s="475">
        <f t="shared" ref="O2067:O2082" si="506">AE741</f>
        <v>0</v>
      </c>
      <c r="P2067" s="475"/>
      <c r="Q2067" s="475"/>
      <c r="R2067" s="475"/>
      <c r="S2067" s="668">
        <f t="shared" ref="S2067:S2082" si="507">AD1764</f>
        <v>0</v>
      </c>
      <c r="T2067" s="668"/>
      <c r="U2067" s="668"/>
      <c r="V2067" s="475">
        <f t="shared" ref="V2067:V2082" si="508">IF(O2067="","",IF(O2067=0,0,ROUND((Z2067-S2067)/(Y$2083-(S2067/O2067)),0)))</f>
        <v>0</v>
      </c>
      <c r="W2067" s="475"/>
      <c r="X2067" s="475"/>
      <c r="Y2067" s="475"/>
      <c r="Z2067" s="668">
        <f t="shared" ref="Z2067:Z2082" si="509">AG1764</f>
        <v>0</v>
      </c>
      <c r="AA2067" s="668"/>
      <c r="AB2067" s="669"/>
      <c r="AD2067" s="22"/>
      <c r="AE2067" s="22"/>
      <c r="AF2067" s="22"/>
      <c r="AG2067" s="22"/>
      <c r="AH2067" s="22"/>
      <c r="AI2067" s="22"/>
    </row>
    <row r="2068" spans="1:62" s="54" customFormat="1" ht="15.75" customHeight="1" x14ac:dyDescent="0.15">
      <c r="A2068" s="112" t="str">
        <f t="shared" si="503"/>
        <v/>
      </c>
      <c r="B2068" s="53"/>
      <c r="F2068" s="53"/>
      <c r="G2068" s="53"/>
      <c r="H2068" s="55"/>
      <c r="I2068" s="651">
        <f t="shared" si="504"/>
        <v>3</v>
      </c>
      <c r="J2068" s="406"/>
      <c r="K2068" s="406"/>
      <c r="L2068" s="652">
        <f t="shared" si="505"/>
        <v>1.5</v>
      </c>
      <c r="M2068" s="652"/>
      <c r="N2068" s="652"/>
      <c r="O2068" s="335">
        <f t="shared" si="506"/>
        <v>0</v>
      </c>
      <c r="P2068" s="335"/>
      <c r="Q2068" s="335"/>
      <c r="R2068" s="335"/>
      <c r="S2068" s="661">
        <f t="shared" si="507"/>
        <v>0</v>
      </c>
      <c r="T2068" s="661"/>
      <c r="U2068" s="661"/>
      <c r="V2068" s="335">
        <f t="shared" si="508"/>
        <v>0</v>
      </c>
      <c r="W2068" s="335"/>
      <c r="X2068" s="335"/>
      <c r="Y2068" s="335"/>
      <c r="Z2068" s="661">
        <f t="shared" si="509"/>
        <v>0</v>
      </c>
      <c r="AA2068" s="661"/>
      <c r="AB2068" s="662"/>
      <c r="AD2068" s="22"/>
      <c r="AE2068" s="22"/>
      <c r="AF2068" s="22"/>
      <c r="AG2068" s="22"/>
      <c r="AH2068" s="22"/>
      <c r="AI2068" s="22"/>
    </row>
    <row r="2069" spans="1:62" ht="15.75" customHeight="1" x14ac:dyDescent="0.15">
      <c r="A2069" s="112" t="str">
        <f t="shared" si="503"/>
        <v/>
      </c>
      <c r="B2069" s="53"/>
      <c r="I2069" s="651">
        <f t="shared" si="504"/>
        <v>4</v>
      </c>
      <c r="J2069" s="406"/>
      <c r="K2069" s="406"/>
      <c r="L2069" s="652">
        <f t="shared" si="505"/>
        <v>5.940000057220459</v>
      </c>
      <c r="M2069" s="652"/>
      <c r="N2069" s="652"/>
      <c r="O2069" s="335">
        <f t="shared" si="506"/>
        <v>0</v>
      </c>
      <c r="P2069" s="335"/>
      <c r="Q2069" s="335"/>
      <c r="R2069" s="335"/>
      <c r="S2069" s="661">
        <f t="shared" si="507"/>
        <v>0</v>
      </c>
      <c r="T2069" s="661"/>
      <c r="U2069" s="661"/>
      <c r="V2069" s="335">
        <f t="shared" si="508"/>
        <v>0</v>
      </c>
      <c r="W2069" s="335"/>
      <c r="X2069" s="335"/>
      <c r="Y2069" s="335"/>
      <c r="Z2069" s="661">
        <f t="shared" si="509"/>
        <v>0</v>
      </c>
      <c r="AA2069" s="661"/>
      <c r="AB2069" s="662"/>
      <c r="AC2069" s="24"/>
      <c r="AJ2069" s="24"/>
      <c r="AK2069" s="24"/>
      <c r="AL2069" s="24"/>
      <c r="AM2069" s="24"/>
      <c r="AN2069" s="24"/>
      <c r="AZ2069" s="22"/>
      <c r="BA2069" s="22"/>
      <c r="BB2069" s="22"/>
      <c r="BC2069" s="22"/>
      <c r="BD2069" s="22"/>
      <c r="BE2069" s="22"/>
      <c r="BF2069" s="22"/>
      <c r="BG2069" s="22"/>
      <c r="BH2069" s="22"/>
      <c r="BI2069" s="22"/>
      <c r="BJ2069" s="22"/>
    </row>
    <row r="2070" spans="1:62" ht="15.75" customHeight="1" x14ac:dyDescent="0.15">
      <c r="A2070" s="112" t="str">
        <f t="shared" si="503"/>
        <v/>
      </c>
      <c r="B2070" s="53"/>
      <c r="I2070" s="651">
        <f t="shared" si="504"/>
        <v>4</v>
      </c>
      <c r="J2070" s="406"/>
      <c r="K2070" s="406"/>
      <c r="L2070" s="652">
        <f t="shared" si="505"/>
        <v>0.6100001335144043</v>
      </c>
      <c r="M2070" s="652"/>
      <c r="N2070" s="652"/>
      <c r="O2070" s="335">
        <f t="shared" si="506"/>
        <v>8953.5390627309098</v>
      </c>
      <c r="P2070" s="335"/>
      <c r="Q2070" s="335"/>
      <c r="R2070" s="335"/>
      <c r="S2070" s="661">
        <f t="shared" si="507"/>
        <v>67.900000000000006</v>
      </c>
      <c r="T2070" s="661"/>
      <c r="U2070" s="661"/>
      <c r="V2070" s="335">
        <f t="shared" si="508"/>
        <v>79</v>
      </c>
      <c r="W2070" s="335"/>
      <c r="X2070" s="335"/>
      <c r="Y2070" s="335"/>
      <c r="Z2070" s="661">
        <f t="shared" si="509"/>
        <v>79.2</v>
      </c>
      <c r="AA2070" s="661"/>
      <c r="AB2070" s="662"/>
    </row>
    <row r="2071" spans="1:62" ht="15.75" customHeight="1" x14ac:dyDescent="0.15">
      <c r="A2071" s="112" t="str">
        <f t="shared" si="503"/>
        <v/>
      </c>
      <c r="B2071" s="53"/>
      <c r="I2071" s="651">
        <f t="shared" si="504"/>
        <v>5</v>
      </c>
      <c r="J2071" s="406"/>
      <c r="K2071" s="406"/>
      <c r="L2071" s="652">
        <f t="shared" si="505"/>
        <v>3.4500000476837158</v>
      </c>
      <c r="M2071" s="652"/>
      <c r="N2071" s="652"/>
      <c r="O2071" s="335">
        <f t="shared" si="506"/>
        <v>8953.5390627309098</v>
      </c>
      <c r="P2071" s="335"/>
      <c r="Q2071" s="335"/>
      <c r="R2071" s="335"/>
      <c r="S2071" s="661">
        <f t="shared" si="507"/>
        <v>119.9</v>
      </c>
      <c r="T2071" s="661"/>
      <c r="U2071" s="661"/>
      <c r="V2071" s="335">
        <f t="shared" si="508"/>
        <v>146</v>
      </c>
      <c r="W2071" s="335"/>
      <c r="X2071" s="335"/>
      <c r="Y2071" s="335"/>
      <c r="Z2071" s="661">
        <f t="shared" si="509"/>
        <v>139.9</v>
      </c>
      <c r="AA2071" s="661"/>
      <c r="AB2071" s="662"/>
    </row>
    <row r="2072" spans="1:62" ht="15.75" customHeight="1" x14ac:dyDescent="0.15">
      <c r="A2072" s="112" t="str">
        <f t="shared" si="503"/>
        <v/>
      </c>
      <c r="B2072" s="53"/>
      <c r="I2072" s="651">
        <f t="shared" si="504"/>
        <v>6</v>
      </c>
      <c r="J2072" s="406"/>
      <c r="K2072" s="406"/>
      <c r="L2072" s="652">
        <f t="shared" si="505"/>
        <v>2.3499999046325684</v>
      </c>
      <c r="M2072" s="652"/>
      <c r="N2072" s="652"/>
      <c r="O2072" s="335">
        <f t="shared" si="506"/>
        <v>8953.5390627309098</v>
      </c>
      <c r="P2072" s="335"/>
      <c r="Q2072" s="335"/>
      <c r="R2072" s="335"/>
      <c r="S2072" s="661">
        <f t="shared" si="507"/>
        <v>195.1</v>
      </c>
      <c r="T2072" s="661"/>
      <c r="U2072" s="661"/>
      <c r="V2072" s="335">
        <f t="shared" si="508"/>
        <v>253</v>
      </c>
      <c r="W2072" s="335"/>
      <c r="X2072" s="335"/>
      <c r="Y2072" s="335"/>
      <c r="Z2072" s="661">
        <f t="shared" si="509"/>
        <v>227.6</v>
      </c>
      <c r="AA2072" s="661"/>
      <c r="AB2072" s="662"/>
    </row>
    <row r="2073" spans="1:62" ht="15.75" customHeight="1" x14ac:dyDescent="0.15">
      <c r="A2073" s="112" t="str">
        <f t="shared" si="503"/>
        <v/>
      </c>
      <c r="B2073" s="53"/>
      <c r="I2073" s="651">
        <f t="shared" si="504"/>
        <v>7</v>
      </c>
      <c r="J2073" s="406"/>
      <c r="K2073" s="406"/>
      <c r="L2073" s="652">
        <f t="shared" si="505"/>
        <v>8.6000003814697266</v>
      </c>
      <c r="M2073" s="652"/>
      <c r="N2073" s="652"/>
      <c r="O2073" s="335">
        <f t="shared" si="506"/>
        <v>58904.86225480862</v>
      </c>
      <c r="P2073" s="335"/>
      <c r="Q2073" s="335"/>
      <c r="R2073" s="335"/>
      <c r="S2073" s="661">
        <f t="shared" si="507"/>
        <v>492</v>
      </c>
      <c r="T2073" s="661"/>
      <c r="U2073" s="661"/>
      <c r="V2073" s="335">
        <f t="shared" si="508"/>
        <v>579</v>
      </c>
      <c r="W2073" s="335"/>
      <c r="X2073" s="335"/>
      <c r="Y2073" s="335"/>
      <c r="Z2073" s="661">
        <f t="shared" si="509"/>
        <v>574</v>
      </c>
      <c r="AA2073" s="661"/>
      <c r="AB2073" s="662"/>
    </row>
    <row r="2074" spans="1:62" ht="15.75" customHeight="1" x14ac:dyDescent="0.15">
      <c r="A2074" s="112" t="str">
        <f t="shared" si="503"/>
        <v/>
      </c>
      <c r="B2074" s="53"/>
      <c r="I2074" s="651">
        <f t="shared" si="504"/>
        <v>8</v>
      </c>
      <c r="J2074" s="406"/>
      <c r="K2074" s="406"/>
      <c r="L2074" s="652">
        <f t="shared" si="505"/>
        <v>2.2000000476837158</v>
      </c>
      <c r="M2074" s="652"/>
      <c r="N2074" s="652"/>
      <c r="O2074" s="335">
        <f t="shared" si="506"/>
        <v>27991.590543485057</v>
      </c>
      <c r="P2074" s="335"/>
      <c r="Q2074" s="335"/>
      <c r="R2074" s="335"/>
      <c r="S2074" s="661">
        <f t="shared" si="507"/>
        <v>191.7</v>
      </c>
      <c r="T2074" s="661"/>
      <c r="U2074" s="661"/>
      <c r="V2074" s="335">
        <f t="shared" si="508"/>
        <v>223</v>
      </c>
      <c r="W2074" s="335"/>
      <c r="X2074" s="335"/>
      <c r="Y2074" s="335"/>
      <c r="Z2074" s="661">
        <f t="shared" si="509"/>
        <v>223.6</v>
      </c>
      <c r="AA2074" s="661"/>
      <c r="AB2074" s="662"/>
    </row>
    <row r="2075" spans="1:62" ht="15.75" customHeight="1" x14ac:dyDescent="0.15">
      <c r="A2075" s="112" t="str">
        <f t="shared" si="503"/>
        <v/>
      </c>
      <c r="B2075" s="53"/>
      <c r="I2075" s="651">
        <f t="shared" si="504"/>
        <v>9</v>
      </c>
      <c r="J2075" s="406"/>
      <c r="K2075" s="406"/>
      <c r="L2075" s="652">
        <f t="shared" si="505"/>
        <v>1.5</v>
      </c>
      <c r="M2075" s="652"/>
      <c r="N2075" s="652"/>
      <c r="O2075" s="335">
        <f t="shared" si="506"/>
        <v>45615.925330123799</v>
      </c>
      <c r="P2075" s="335"/>
      <c r="Q2075" s="335"/>
      <c r="R2075" s="335"/>
      <c r="S2075" s="661">
        <f t="shared" si="507"/>
        <v>356.3</v>
      </c>
      <c r="T2075" s="661"/>
      <c r="U2075" s="661"/>
      <c r="V2075" s="335">
        <f t="shared" si="508"/>
        <v>417</v>
      </c>
      <c r="W2075" s="335"/>
      <c r="X2075" s="335"/>
      <c r="Y2075" s="335"/>
      <c r="Z2075" s="661">
        <f t="shared" si="509"/>
        <v>415.6</v>
      </c>
      <c r="AA2075" s="661"/>
      <c r="AB2075" s="662"/>
    </row>
    <row r="2076" spans="1:62" ht="15.75" customHeight="1" x14ac:dyDescent="0.15">
      <c r="A2076" s="112" t="str">
        <f t="shared" si="503"/>
        <v/>
      </c>
      <c r="B2076" s="53"/>
      <c r="I2076" s="651">
        <f t="shared" si="504"/>
        <v>10</v>
      </c>
      <c r="J2076" s="406"/>
      <c r="K2076" s="406"/>
      <c r="L2076" s="652">
        <f t="shared" si="505"/>
        <v>3.8499999046325684</v>
      </c>
      <c r="M2076" s="652"/>
      <c r="N2076" s="652"/>
      <c r="O2076" s="335">
        <f t="shared" si="506"/>
        <v>32798.227303477441</v>
      </c>
      <c r="P2076" s="335"/>
      <c r="Q2076" s="335"/>
      <c r="R2076" s="335"/>
      <c r="S2076" s="661">
        <f t="shared" si="507"/>
        <v>194.5</v>
      </c>
      <c r="T2076" s="661"/>
      <c r="U2076" s="661"/>
      <c r="V2076" s="335">
        <f t="shared" si="508"/>
        <v>225</v>
      </c>
      <c r="W2076" s="335"/>
      <c r="X2076" s="335"/>
      <c r="Y2076" s="335"/>
      <c r="Z2076" s="661">
        <f t="shared" si="509"/>
        <v>226.9</v>
      </c>
      <c r="AA2076" s="661"/>
      <c r="AB2076" s="662"/>
    </row>
    <row r="2077" spans="1:62" ht="15.75" customHeight="1" x14ac:dyDescent="0.15">
      <c r="A2077" s="112" t="str">
        <f t="shared" si="503"/>
        <v/>
      </c>
      <c r="B2077" s="53"/>
      <c r="I2077" s="651">
        <f t="shared" si="504"/>
        <v>11</v>
      </c>
      <c r="J2077" s="406"/>
      <c r="K2077" s="406"/>
      <c r="L2077" s="652">
        <f t="shared" si="505"/>
        <v>2.4000000953674316</v>
      </c>
      <c r="M2077" s="652"/>
      <c r="N2077" s="652"/>
      <c r="O2077" s="335">
        <f t="shared" si="506"/>
        <v>45615.925330123799</v>
      </c>
      <c r="P2077" s="335"/>
      <c r="Q2077" s="335"/>
      <c r="R2077" s="335"/>
      <c r="S2077" s="661">
        <f t="shared" si="507"/>
        <v>475</v>
      </c>
      <c r="T2077" s="661"/>
      <c r="U2077" s="661"/>
      <c r="V2077" s="335">
        <f t="shared" si="508"/>
        <v>567</v>
      </c>
      <c r="W2077" s="335"/>
      <c r="X2077" s="335"/>
      <c r="Y2077" s="335"/>
      <c r="Z2077" s="661">
        <f t="shared" si="509"/>
        <v>554.20000000000005</v>
      </c>
      <c r="AA2077" s="661"/>
      <c r="AB2077" s="662"/>
    </row>
    <row r="2078" spans="1:62" ht="15.75" customHeight="1" x14ac:dyDescent="0.15">
      <c r="A2078" s="112" t="str">
        <f t="shared" si="503"/>
        <v/>
      </c>
      <c r="B2078" s="53"/>
      <c r="I2078" s="651">
        <f t="shared" si="504"/>
        <v>12</v>
      </c>
      <c r="J2078" s="406"/>
      <c r="K2078" s="406"/>
      <c r="L2078" s="652">
        <f t="shared" si="505"/>
        <v>2.2699999809265137</v>
      </c>
      <c r="M2078" s="652"/>
      <c r="N2078" s="652"/>
      <c r="O2078" s="335">
        <f t="shared" si="506"/>
        <v>30913.271711323563</v>
      </c>
      <c r="P2078" s="335"/>
      <c r="Q2078" s="335"/>
      <c r="R2078" s="335"/>
      <c r="S2078" s="661">
        <f t="shared" si="507"/>
        <v>194.5</v>
      </c>
      <c r="T2078" s="661"/>
      <c r="U2078" s="661"/>
      <c r="V2078" s="335">
        <f t="shared" si="508"/>
        <v>225</v>
      </c>
      <c r="W2078" s="335"/>
      <c r="X2078" s="335"/>
      <c r="Y2078" s="335"/>
      <c r="Z2078" s="661">
        <f t="shared" si="509"/>
        <v>226.9</v>
      </c>
      <c r="AA2078" s="661"/>
      <c r="AB2078" s="662"/>
    </row>
    <row r="2079" spans="1:62" ht="15.75" customHeight="1" x14ac:dyDescent="0.15">
      <c r="A2079" s="112" t="str">
        <f t="shared" si="503"/>
        <v>×</v>
      </c>
      <c r="B2079" s="53"/>
      <c r="I2079" s="651" t="str">
        <f t="shared" si="504"/>
        <v/>
      </c>
      <c r="J2079" s="406"/>
      <c r="K2079" s="406"/>
      <c r="L2079" s="652" t="str">
        <f t="shared" si="505"/>
        <v/>
      </c>
      <c r="M2079" s="652"/>
      <c r="N2079" s="652"/>
      <c r="O2079" s="335" t="str">
        <f t="shared" si="506"/>
        <v/>
      </c>
      <c r="P2079" s="335"/>
      <c r="Q2079" s="335"/>
      <c r="R2079" s="335"/>
      <c r="S2079" s="661" t="str">
        <f t="shared" si="507"/>
        <v/>
      </c>
      <c r="T2079" s="661"/>
      <c r="U2079" s="661"/>
      <c r="V2079" s="335" t="str">
        <f t="shared" si="508"/>
        <v/>
      </c>
      <c r="W2079" s="335"/>
      <c r="X2079" s="335"/>
      <c r="Y2079" s="335"/>
      <c r="Z2079" s="661" t="str">
        <f t="shared" si="509"/>
        <v/>
      </c>
      <c r="AA2079" s="661"/>
      <c r="AB2079" s="662"/>
    </row>
    <row r="2080" spans="1:62" ht="15.75" customHeight="1" x14ac:dyDescent="0.15">
      <c r="A2080" s="112" t="str">
        <f t="shared" si="503"/>
        <v>×</v>
      </c>
      <c r="B2080" s="53"/>
      <c r="I2080" s="651" t="str">
        <f t="shared" si="504"/>
        <v/>
      </c>
      <c r="J2080" s="406"/>
      <c r="K2080" s="406"/>
      <c r="L2080" s="652" t="str">
        <f t="shared" si="505"/>
        <v/>
      </c>
      <c r="M2080" s="652"/>
      <c r="N2080" s="652"/>
      <c r="O2080" s="335" t="str">
        <f t="shared" si="506"/>
        <v/>
      </c>
      <c r="P2080" s="335"/>
      <c r="Q2080" s="335"/>
      <c r="R2080" s="335"/>
      <c r="S2080" s="661" t="str">
        <f t="shared" si="507"/>
        <v/>
      </c>
      <c r="T2080" s="661"/>
      <c r="U2080" s="661"/>
      <c r="V2080" s="335" t="str">
        <f t="shared" si="508"/>
        <v/>
      </c>
      <c r="W2080" s="335"/>
      <c r="X2080" s="335"/>
      <c r="Y2080" s="335"/>
      <c r="Z2080" s="661" t="str">
        <f t="shared" si="509"/>
        <v/>
      </c>
      <c r="AA2080" s="661"/>
      <c r="AB2080" s="662"/>
    </row>
    <row r="2081" spans="1:62" ht="15.75" customHeight="1" x14ac:dyDescent="0.15">
      <c r="A2081" s="112" t="str">
        <f t="shared" si="503"/>
        <v>×</v>
      </c>
      <c r="B2081" s="53"/>
      <c r="I2081" s="651" t="str">
        <f t="shared" si="504"/>
        <v/>
      </c>
      <c r="J2081" s="406"/>
      <c r="K2081" s="406"/>
      <c r="L2081" s="652" t="str">
        <f t="shared" si="505"/>
        <v/>
      </c>
      <c r="M2081" s="652"/>
      <c r="N2081" s="652"/>
      <c r="O2081" s="335" t="str">
        <f t="shared" si="506"/>
        <v/>
      </c>
      <c r="P2081" s="335"/>
      <c r="Q2081" s="335"/>
      <c r="R2081" s="335"/>
      <c r="S2081" s="661" t="str">
        <f t="shared" si="507"/>
        <v/>
      </c>
      <c r="T2081" s="661"/>
      <c r="U2081" s="661"/>
      <c r="V2081" s="335" t="str">
        <f t="shared" si="508"/>
        <v/>
      </c>
      <c r="W2081" s="335"/>
      <c r="X2081" s="335"/>
      <c r="Y2081" s="335"/>
      <c r="Z2081" s="661" t="str">
        <f t="shared" si="509"/>
        <v/>
      </c>
      <c r="AA2081" s="661"/>
      <c r="AB2081" s="662"/>
    </row>
    <row r="2082" spans="1:62" ht="15.75" customHeight="1" x14ac:dyDescent="0.15">
      <c r="A2082" s="112" t="str">
        <f t="shared" si="503"/>
        <v>×</v>
      </c>
      <c r="B2082" s="53"/>
      <c r="I2082" s="663" t="str">
        <f t="shared" si="504"/>
        <v/>
      </c>
      <c r="J2082" s="442"/>
      <c r="K2082" s="442"/>
      <c r="L2082" s="664" t="str">
        <f t="shared" si="505"/>
        <v/>
      </c>
      <c r="M2082" s="664"/>
      <c r="N2082" s="664"/>
      <c r="O2082" s="337" t="str">
        <f t="shared" si="506"/>
        <v/>
      </c>
      <c r="P2082" s="337"/>
      <c r="Q2082" s="337"/>
      <c r="R2082" s="337"/>
      <c r="S2082" s="666" t="str">
        <f t="shared" si="507"/>
        <v/>
      </c>
      <c r="T2082" s="666"/>
      <c r="U2082" s="666"/>
      <c r="V2082" s="337" t="str">
        <f t="shared" si="508"/>
        <v/>
      </c>
      <c r="W2082" s="337"/>
      <c r="X2082" s="337"/>
      <c r="Y2082" s="337"/>
      <c r="Z2082" s="666" t="str">
        <f t="shared" si="509"/>
        <v/>
      </c>
      <c r="AA2082" s="666"/>
      <c r="AB2082" s="667"/>
    </row>
    <row r="2083" spans="1:62" ht="15.75" customHeight="1" x14ac:dyDescent="0.15">
      <c r="I2083" s="35"/>
      <c r="J2083" s="35"/>
      <c r="K2083" s="35"/>
      <c r="L2083" s="35"/>
      <c r="M2083" s="35"/>
      <c r="N2083" s="35"/>
      <c r="O2083" s="35"/>
      <c r="P2083" s="35"/>
      <c r="Q2083" s="35"/>
      <c r="R2083" s="35"/>
      <c r="S2083" s="35"/>
      <c r="T2083" s="35"/>
      <c r="U2083" s="50" t="s">
        <v>119</v>
      </c>
      <c r="V2083" s="438" t="s">
        <v>551</v>
      </c>
      <c r="W2083" s="438"/>
      <c r="X2083" s="35" t="s">
        <v>25</v>
      </c>
      <c r="Y2083" s="498">
        <f>杭先端径*0.1</f>
        <v>0.15000000000000002</v>
      </c>
      <c r="Z2083" s="498"/>
      <c r="AA2083" s="498"/>
      <c r="AB2083" s="62" t="s">
        <v>416</v>
      </c>
      <c r="AC2083" s="22" t="s">
        <v>149</v>
      </c>
    </row>
    <row r="2084" spans="1:62" ht="15.75" customHeight="1" x14ac:dyDescent="0.15">
      <c r="A2084" s="116" t="str">
        <f t="shared" ref="A2084:A2090" si="510">IF(液状化L1の有無="","","×")</f>
        <v/>
      </c>
      <c r="B2084" s="99" t="s">
        <v>571</v>
      </c>
    </row>
    <row r="2085" spans="1:62" s="53" customFormat="1" ht="15.75" customHeight="1" x14ac:dyDescent="0.15">
      <c r="A2085" s="116" t="str">
        <f t="shared" si="510"/>
        <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customHeight="1" x14ac:dyDescent="0.15">
      <c r="A2086" s="116" t="str">
        <f t="shared" si="510"/>
        <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customHeight="1" x14ac:dyDescent="0.15">
      <c r="A2087" s="116" t="str">
        <f t="shared" si="510"/>
        <v/>
      </c>
      <c r="B2087" s="99"/>
      <c r="I2087" s="514" t="s">
        <v>417</v>
      </c>
      <c r="J2087" s="361"/>
      <c r="K2087" s="361"/>
      <c r="L2087" s="361"/>
      <c r="M2087" s="361"/>
      <c r="N2087" s="361"/>
      <c r="O2087" s="361"/>
      <c r="P2087" s="361"/>
      <c r="Q2087" s="361"/>
      <c r="R2087" s="361"/>
      <c r="S2087" s="361"/>
      <c r="T2087" s="361"/>
      <c r="U2087" s="361"/>
      <c r="V2087" s="361"/>
      <c r="W2087" s="361"/>
      <c r="X2087" s="361"/>
      <c r="Y2087" s="361"/>
      <c r="Z2087" s="361"/>
      <c r="AA2087" s="361"/>
      <c r="AB2087" s="654"/>
    </row>
    <row r="2088" spans="1:62" s="54" customFormat="1" ht="15.75" customHeight="1" x14ac:dyDescent="0.15">
      <c r="A2088" s="116" t="str">
        <f t="shared" si="510"/>
        <v/>
      </c>
      <c r="B2088" s="99"/>
      <c r="I2088" s="453" t="s">
        <v>74</v>
      </c>
      <c r="J2088" s="403"/>
      <c r="K2088" s="403"/>
      <c r="L2088" s="647" t="s">
        <v>181</v>
      </c>
      <c r="M2088" s="648"/>
      <c r="N2088" s="648"/>
      <c r="O2088" s="305" t="s">
        <v>544</v>
      </c>
      <c r="P2088" s="305"/>
      <c r="Q2088" s="305"/>
      <c r="R2088" s="305"/>
      <c r="S2088" s="305"/>
      <c r="T2088" s="305"/>
      <c r="U2088" s="305"/>
      <c r="V2088" s="305" t="s">
        <v>545</v>
      </c>
      <c r="W2088" s="305"/>
      <c r="X2088" s="305"/>
      <c r="Y2088" s="305"/>
      <c r="Z2088" s="305"/>
      <c r="AA2088" s="305"/>
      <c r="AB2088" s="439"/>
    </row>
    <row r="2089" spans="1:62" s="54" customFormat="1" ht="15.75" customHeight="1" x14ac:dyDescent="0.15">
      <c r="A2089" s="116" t="str">
        <f t="shared" si="510"/>
        <v/>
      </c>
      <c r="B2089" s="99"/>
      <c r="I2089" s="453"/>
      <c r="J2089" s="403"/>
      <c r="K2089" s="403"/>
      <c r="L2089" s="647"/>
      <c r="M2089" s="648"/>
      <c r="N2089" s="648"/>
      <c r="O2089" s="403" t="s">
        <v>543</v>
      </c>
      <c r="P2089" s="403"/>
      <c r="Q2089" s="403"/>
      <c r="R2089" s="403"/>
      <c r="S2089" s="531" t="s">
        <v>514</v>
      </c>
      <c r="T2089" s="531"/>
      <c r="U2089" s="531"/>
      <c r="V2089" s="403" t="s">
        <v>543</v>
      </c>
      <c r="W2089" s="403"/>
      <c r="X2089" s="403"/>
      <c r="Y2089" s="403"/>
      <c r="Z2089" s="531" t="s">
        <v>515</v>
      </c>
      <c r="AA2089" s="531"/>
      <c r="AB2089" s="537"/>
    </row>
    <row r="2090" spans="1:62" s="54" customFormat="1" ht="15.75" customHeight="1" x14ac:dyDescent="0.15">
      <c r="A2090" s="116" t="str">
        <f t="shared" si="510"/>
        <v/>
      </c>
      <c r="B2090" s="99"/>
      <c r="I2090" s="359"/>
      <c r="J2090" s="315"/>
      <c r="K2090" s="315"/>
      <c r="L2090" s="362"/>
      <c r="M2090" s="362"/>
      <c r="N2090" s="362"/>
      <c r="O2090" s="315"/>
      <c r="P2090" s="315"/>
      <c r="Q2090" s="315"/>
      <c r="R2090" s="315"/>
      <c r="S2090" s="533"/>
      <c r="T2090" s="533"/>
      <c r="U2090" s="533"/>
      <c r="V2090" s="315"/>
      <c r="W2090" s="315"/>
      <c r="X2090" s="315"/>
      <c r="Y2090" s="315"/>
      <c r="Z2090" s="533"/>
      <c r="AA2090" s="533"/>
      <c r="AB2090" s="538"/>
    </row>
    <row r="2091" spans="1:62" s="54" customFormat="1" ht="15.75" customHeight="1" x14ac:dyDescent="0.15">
      <c r="A2091" s="122" t="str">
        <f t="shared" ref="A2091:A2106" si="511">IF(液状化L1の有無="",IF(I2091="","×",""),"×")</f>
        <v/>
      </c>
      <c r="B2091" s="53"/>
      <c r="I2091" s="646">
        <f t="shared" ref="I2091:I2106" si="512">IF(G764="","",G764)</f>
        <v>2</v>
      </c>
      <c r="J2091" s="427"/>
      <c r="K2091" s="427"/>
      <c r="L2091" s="649">
        <f t="shared" ref="L2091:L2106" si="513">IF(N764="","",N764)</f>
        <v>0.33000001311302185</v>
      </c>
      <c r="M2091" s="649"/>
      <c r="N2091" s="649"/>
      <c r="O2091" s="475">
        <f t="shared" ref="O2091:O2106" si="514">Q764</f>
        <v>0</v>
      </c>
      <c r="P2091" s="475"/>
      <c r="Q2091" s="475"/>
      <c r="R2091" s="475"/>
      <c r="S2091" s="668">
        <f t="shared" ref="S2091:S2106" si="515">O1786</f>
        <v>0</v>
      </c>
      <c r="T2091" s="668"/>
      <c r="U2091" s="668"/>
      <c r="V2091" s="475">
        <f>IF(O2091="","",IF(O2091=0,0,ROUND((Z2091-S2091)/(Y$2107-(S2091/O2091)),0)))</f>
        <v>0</v>
      </c>
      <c r="W2091" s="475"/>
      <c r="X2091" s="475"/>
      <c r="Y2091" s="475"/>
      <c r="Z2091" s="668">
        <f t="shared" ref="Z2091:Z2106" si="516">R1786</f>
        <v>0</v>
      </c>
      <c r="AA2091" s="668"/>
      <c r="AB2091" s="669"/>
      <c r="AD2091" s="22"/>
      <c r="AE2091" s="22"/>
      <c r="AF2091" s="22"/>
      <c r="AG2091" s="22"/>
      <c r="AH2091" s="22"/>
      <c r="AI2091" s="22"/>
    </row>
    <row r="2092" spans="1:62" s="54" customFormat="1" ht="15.75" customHeight="1" x14ac:dyDescent="0.15">
      <c r="A2092" s="122" t="str">
        <f t="shared" si="511"/>
        <v/>
      </c>
      <c r="B2092" s="53"/>
      <c r="F2092" s="53"/>
      <c r="G2092" s="53"/>
      <c r="H2092" s="55"/>
      <c r="I2092" s="651">
        <f t="shared" si="512"/>
        <v>3</v>
      </c>
      <c r="J2092" s="406"/>
      <c r="K2092" s="406"/>
      <c r="L2092" s="652">
        <f t="shared" si="513"/>
        <v>1.5</v>
      </c>
      <c r="M2092" s="652"/>
      <c r="N2092" s="652"/>
      <c r="O2092" s="335">
        <f t="shared" si="514"/>
        <v>0</v>
      </c>
      <c r="P2092" s="335"/>
      <c r="Q2092" s="335"/>
      <c r="R2092" s="335"/>
      <c r="S2092" s="661">
        <f t="shared" si="515"/>
        <v>0</v>
      </c>
      <c r="T2092" s="661"/>
      <c r="U2092" s="661"/>
      <c r="V2092" s="335">
        <f t="shared" ref="V2092:V2106" si="517">IF(O2092="","",IF(O2092=0,0,ROUND((Z2092-S2092)/(Y$2107-(S2092/O2092)),0)))</f>
        <v>0</v>
      </c>
      <c r="W2092" s="335"/>
      <c r="X2092" s="335"/>
      <c r="Y2092" s="335"/>
      <c r="Z2092" s="661">
        <f t="shared" si="516"/>
        <v>0</v>
      </c>
      <c r="AA2092" s="661"/>
      <c r="AB2092" s="662"/>
      <c r="AD2092" s="22"/>
      <c r="AE2092" s="22"/>
      <c r="AF2092" s="22"/>
      <c r="AG2092" s="22"/>
      <c r="AH2092" s="22"/>
      <c r="AI2092" s="22"/>
    </row>
    <row r="2093" spans="1:62" ht="15.75" customHeight="1" x14ac:dyDescent="0.15">
      <c r="A2093" s="122" t="str">
        <f t="shared" si="511"/>
        <v/>
      </c>
      <c r="B2093" s="53"/>
      <c r="I2093" s="651">
        <f t="shared" si="512"/>
        <v>4</v>
      </c>
      <c r="J2093" s="406"/>
      <c r="K2093" s="406"/>
      <c r="L2093" s="652">
        <f t="shared" si="513"/>
        <v>5.940000057220459</v>
      </c>
      <c r="M2093" s="652"/>
      <c r="N2093" s="652"/>
      <c r="O2093" s="335">
        <f t="shared" si="514"/>
        <v>0</v>
      </c>
      <c r="P2093" s="335"/>
      <c r="Q2093" s="335"/>
      <c r="R2093" s="335"/>
      <c r="S2093" s="661">
        <f t="shared" si="515"/>
        <v>0</v>
      </c>
      <c r="T2093" s="661"/>
      <c r="U2093" s="661"/>
      <c r="V2093" s="335">
        <f t="shared" si="517"/>
        <v>0</v>
      </c>
      <c r="W2093" s="335"/>
      <c r="X2093" s="335"/>
      <c r="Y2093" s="335"/>
      <c r="Z2093" s="661">
        <f t="shared" si="516"/>
        <v>0</v>
      </c>
      <c r="AA2093" s="661"/>
      <c r="AB2093" s="662"/>
      <c r="AC2093" s="24"/>
      <c r="AJ2093" s="24"/>
      <c r="AK2093" s="24"/>
      <c r="AL2093" s="24"/>
      <c r="AM2093" s="24"/>
      <c r="AN2093" s="24"/>
      <c r="AZ2093" s="22"/>
      <c r="BA2093" s="22"/>
      <c r="BB2093" s="22"/>
      <c r="BC2093" s="22"/>
      <c r="BD2093" s="22"/>
      <c r="BE2093" s="22"/>
      <c r="BF2093" s="22"/>
      <c r="BG2093" s="22"/>
      <c r="BH2093" s="22"/>
      <c r="BI2093" s="22"/>
      <c r="BJ2093" s="22"/>
    </row>
    <row r="2094" spans="1:62" ht="15.75" customHeight="1" x14ac:dyDescent="0.15">
      <c r="A2094" s="122" t="str">
        <f t="shared" si="511"/>
        <v/>
      </c>
      <c r="B2094" s="53"/>
      <c r="I2094" s="651">
        <f t="shared" si="512"/>
        <v>4</v>
      </c>
      <c r="J2094" s="406"/>
      <c r="K2094" s="406"/>
      <c r="L2094" s="652">
        <f t="shared" si="513"/>
        <v>0.6100001335144043</v>
      </c>
      <c r="M2094" s="652"/>
      <c r="N2094" s="652"/>
      <c r="O2094" s="335">
        <f t="shared" si="514"/>
        <v>8953.5390627309098</v>
      </c>
      <c r="P2094" s="335"/>
      <c r="Q2094" s="335"/>
      <c r="R2094" s="335"/>
      <c r="S2094" s="661">
        <f t="shared" si="515"/>
        <v>67.900000000000006</v>
      </c>
      <c r="T2094" s="661"/>
      <c r="U2094" s="661"/>
      <c r="V2094" s="335">
        <f t="shared" si="517"/>
        <v>79</v>
      </c>
      <c r="W2094" s="335"/>
      <c r="X2094" s="335"/>
      <c r="Y2094" s="335"/>
      <c r="Z2094" s="661">
        <f t="shared" si="516"/>
        <v>79.2</v>
      </c>
      <c r="AA2094" s="661"/>
      <c r="AB2094" s="662"/>
    </row>
    <row r="2095" spans="1:62" ht="15.75" customHeight="1" x14ac:dyDescent="0.15">
      <c r="A2095" s="122" t="str">
        <f t="shared" si="511"/>
        <v/>
      </c>
      <c r="B2095" s="53"/>
      <c r="I2095" s="651">
        <f t="shared" si="512"/>
        <v>5</v>
      </c>
      <c r="J2095" s="406"/>
      <c r="K2095" s="406"/>
      <c r="L2095" s="652">
        <f t="shared" si="513"/>
        <v>3.4500000476837158</v>
      </c>
      <c r="M2095" s="652"/>
      <c r="N2095" s="652"/>
      <c r="O2095" s="335">
        <f t="shared" si="514"/>
        <v>8953.5390627309098</v>
      </c>
      <c r="P2095" s="335"/>
      <c r="Q2095" s="335"/>
      <c r="R2095" s="335"/>
      <c r="S2095" s="661">
        <f t="shared" si="515"/>
        <v>119.9</v>
      </c>
      <c r="T2095" s="661"/>
      <c r="U2095" s="661"/>
      <c r="V2095" s="335">
        <f t="shared" si="517"/>
        <v>146</v>
      </c>
      <c r="W2095" s="335"/>
      <c r="X2095" s="335"/>
      <c r="Y2095" s="335"/>
      <c r="Z2095" s="661">
        <f t="shared" si="516"/>
        <v>139.9</v>
      </c>
      <c r="AA2095" s="661"/>
      <c r="AB2095" s="662"/>
    </row>
    <row r="2096" spans="1:62" ht="15.75" customHeight="1" x14ac:dyDescent="0.15">
      <c r="A2096" s="122" t="str">
        <f t="shared" si="511"/>
        <v/>
      </c>
      <c r="B2096" s="53"/>
      <c r="I2096" s="651">
        <f t="shared" si="512"/>
        <v>6</v>
      </c>
      <c r="J2096" s="406"/>
      <c r="K2096" s="406"/>
      <c r="L2096" s="652">
        <f t="shared" si="513"/>
        <v>2.3499999046325684</v>
      </c>
      <c r="M2096" s="652"/>
      <c r="N2096" s="652"/>
      <c r="O2096" s="335">
        <f t="shared" si="514"/>
        <v>8953.5390627309098</v>
      </c>
      <c r="P2096" s="335"/>
      <c r="Q2096" s="335"/>
      <c r="R2096" s="335"/>
      <c r="S2096" s="661">
        <f t="shared" si="515"/>
        <v>195.1</v>
      </c>
      <c r="T2096" s="661"/>
      <c r="U2096" s="661"/>
      <c r="V2096" s="335">
        <f t="shared" si="517"/>
        <v>253</v>
      </c>
      <c r="W2096" s="335"/>
      <c r="X2096" s="335"/>
      <c r="Y2096" s="335"/>
      <c r="Z2096" s="661">
        <f t="shared" si="516"/>
        <v>227.6</v>
      </c>
      <c r="AA2096" s="661"/>
      <c r="AB2096" s="662"/>
    </row>
    <row r="2097" spans="1:62" ht="15.75" customHeight="1" x14ac:dyDescent="0.15">
      <c r="A2097" s="122" t="str">
        <f t="shared" si="511"/>
        <v/>
      </c>
      <c r="B2097" s="53"/>
      <c r="I2097" s="651">
        <f t="shared" si="512"/>
        <v>7</v>
      </c>
      <c r="J2097" s="406"/>
      <c r="K2097" s="406"/>
      <c r="L2097" s="652">
        <f t="shared" si="513"/>
        <v>8.6000003814697266</v>
      </c>
      <c r="M2097" s="652"/>
      <c r="N2097" s="652"/>
      <c r="O2097" s="335">
        <f t="shared" si="514"/>
        <v>42468.049491226826</v>
      </c>
      <c r="P2097" s="335"/>
      <c r="Q2097" s="335"/>
      <c r="R2097" s="335"/>
      <c r="S2097" s="661">
        <f t="shared" si="515"/>
        <v>354.6</v>
      </c>
      <c r="T2097" s="661"/>
      <c r="U2097" s="661"/>
      <c r="V2097" s="335">
        <f t="shared" si="517"/>
        <v>417</v>
      </c>
      <c r="W2097" s="335"/>
      <c r="X2097" s="335"/>
      <c r="Y2097" s="335"/>
      <c r="Z2097" s="661">
        <f t="shared" si="516"/>
        <v>413.7</v>
      </c>
      <c r="AA2097" s="661"/>
      <c r="AB2097" s="662"/>
    </row>
    <row r="2098" spans="1:62" ht="15.75" customHeight="1" x14ac:dyDescent="0.15">
      <c r="A2098" s="122" t="str">
        <f t="shared" si="511"/>
        <v/>
      </c>
      <c r="B2098" s="53"/>
      <c r="I2098" s="651">
        <f t="shared" si="512"/>
        <v>8</v>
      </c>
      <c r="J2098" s="406"/>
      <c r="K2098" s="406"/>
      <c r="L2098" s="652">
        <f t="shared" si="513"/>
        <v>2.2000000476837158</v>
      </c>
      <c r="M2098" s="652"/>
      <c r="N2098" s="652"/>
      <c r="O2098" s="335">
        <f t="shared" si="514"/>
        <v>27991.590543485057</v>
      </c>
      <c r="P2098" s="335"/>
      <c r="Q2098" s="335"/>
      <c r="R2098" s="335"/>
      <c r="S2098" s="661">
        <f t="shared" si="515"/>
        <v>191.7</v>
      </c>
      <c r="T2098" s="661"/>
      <c r="U2098" s="661"/>
      <c r="V2098" s="335">
        <f t="shared" si="517"/>
        <v>223</v>
      </c>
      <c r="W2098" s="335"/>
      <c r="X2098" s="335"/>
      <c r="Y2098" s="335"/>
      <c r="Z2098" s="661">
        <f t="shared" si="516"/>
        <v>223.6</v>
      </c>
      <c r="AA2098" s="661"/>
      <c r="AB2098" s="662"/>
    </row>
    <row r="2099" spans="1:62" ht="15.75" customHeight="1" x14ac:dyDescent="0.15">
      <c r="A2099" s="122" t="str">
        <f t="shared" si="511"/>
        <v/>
      </c>
      <c r="B2099" s="53"/>
      <c r="I2099" s="651">
        <f t="shared" si="512"/>
        <v>9</v>
      </c>
      <c r="J2099" s="406"/>
      <c r="K2099" s="406"/>
      <c r="L2099" s="652">
        <f t="shared" si="513"/>
        <v>1.5</v>
      </c>
      <c r="M2099" s="652"/>
      <c r="N2099" s="652"/>
      <c r="O2099" s="335">
        <f t="shared" si="514"/>
        <v>45615.925330123799</v>
      </c>
      <c r="P2099" s="335"/>
      <c r="Q2099" s="335"/>
      <c r="R2099" s="335"/>
      <c r="S2099" s="661">
        <f t="shared" si="515"/>
        <v>356.3</v>
      </c>
      <c r="T2099" s="661"/>
      <c r="U2099" s="661"/>
      <c r="V2099" s="335">
        <f t="shared" si="517"/>
        <v>417</v>
      </c>
      <c r="W2099" s="335"/>
      <c r="X2099" s="335"/>
      <c r="Y2099" s="335"/>
      <c r="Z2099" s="661">
        <f t="shared" si="516"/>
        <v>415.6</v>
      </c>
      <c r="AA2099" s="661"/>
      <c r="AB2099" s="662"/>
    </row>
    <row r="2100" spans="1:62" ht="15.75" customHeight="1" x14ac:dyDescent="0.15">
      <c r="A2100" s="122" t="str">
        <f t="shared" si="511"/>
        <v/>
      </c>
      <c r="B2100" s="53"/>
      <c r="I2100" s="651">
        <f t="shared" si="512"/>
        <v>10</v>
      </c>
      <c r="J2100" s="406"/>
      <c r="K2100" s="406"/>
      <c r="L2100" s="652">
        <f t="shared" si="513"/>
        <v>3.8499999046325684</v>
      </c>
      <c r="M2100" s="652"/>
      <c r="N2100" s="652"/>
      <c r="O2100" s="335">
        <f t="shared" si="514"/>
        <v>32798.227303477441</v>
      </c>
      <c r="P2100" s="335"/>
      <c r="Q2100" s="335"/>
      <c r="R2100" s="335"/>
      <c r="S2100" s="661">
        <f t="shared" si="515"/>
        <v>194.5</v>
      </c>
      <c r="T2100" s="661"/>
      <c r="U2100" s="661"/>
      <c r="V2100" s="335">
        <f t="shared" si="517"/>
        <v>225</v>
      </c>
      <c r="W2100" s="335"/>
      <c r="X2100" s="335"/>
      <c r="Y2100" s="335"/>
      <c r="Z2100" s="661">
        <f t="shared" si="516"/>
        <v>226.9</v>
      </c>
      <c r="AA2100" s="661"/>
      <c r="AB2100" s="662"/>
    </row>
    <row r="2101" spans="1:62" ht="15.75" customHeight="1" x14ac:dyDescent="0.15">
      <c r="A2101" s="122" t="str">
        <f t="shared" si="511"/>
        <v/>
      </c>
      <c r="B2101" s="53"/>
      <c r="I2101" s="651">
        <f t="shared" si="512"/>
        <v>11</v>
      </c>
      <c r="J2101" s="406"/>
      <c r="K2101" s="406"/>
      <c r="L2101" s="652">
        <f t="shared" si="513"/>
        <v>2.4000000953674316</v>
      </c>
      <c r="M2101" s="652"/>
      <c r="N2101" s="652"/>
      <c r="O2101" s="335">
        <f t="shared" si="514"/>
        <v>45615.925330123799</v>
      </c>
      <c r="P2101" s="335"/>
      <c r="Q2101" s="335"/>
      <c r="R2101" s="335"/>
      <c r="S2101" s="661">
        <f t="shared" si="515"/>
        <v>475</v>
      </c>
      <c r="T2101" s="661"/>
      <c r="U2101" s="661"/>
      <c r="V2101" s="335">
        <f t="shared" si="517"/>
        <v>567</v>
      </c>
      <c r="W2101" s="335"/>
      <c r="X2101" s="335"/>
      <c r="Y2101" s="335"/>
      <c r="Z2101" s="661">
        <f t="shared" si="516"/>
        <v>554.20000000000005</v>
      </c>
      <c r="AA2101" s="661"/>
      <c r="AB2101" s="662"/>
    </row>
    <row r="2102" spans="1:62" ht="15.75" customHeight="1" x14ac:dyDescent="0.15">
      <c r="A2102" s="122" t="str">
        <f t="shared" si="511"/>
        <v/>
      </c>
      <c r="B2102" s="53"/>
      <c r="I2102" s="651">
        <f t="shared" si="512"/>
        <v>12</v>
      </c>
      <c r="J2102" s="406"/>
      <c r="K2102" s="406"/>
      <c r="L2102" s="652">
        <f t="shared" si="513"/>
        <v>1.5199999809265137</v>
      </c>
      <c r="M2102" s="652"/>
      <c r="N2102" s="652"/>
      <c r="O2102" s="335">
        <f t="shared" si="514"/>
        <v>30913.271711323563</v>
      </c>
      <c r="P2102" s="335"/>
      <c r="Q2102" s="335"/>
      <c r="R2102" s="335"/>
      <c r="S2102" s="661">
        <f t="shared" si="515"/>
        <v>194.5</v>
      </c>
      <c r="T2102" s="661"/>
      <c r="U2102" s="661"/>
      <c r="V2102" s="335">
        <f t="shared" si="517"/>
        <v>225</v>
      </c>
      <c r="W2102" s="335"/>
      <c r="X2102" s="335"/>
      <c r="Y2102" s="335"/>
      <c r="Z2102" s="661">
        <f t="shared" si="516"/>
        <v>226.9</v>
      </c>
      <c r="AA2102" s="661"/>
      <c r="AB2102" s="662"/>
    </row>
    <row r="2103" spans="1:62" ht="15.75" customHeight="1" x14ac:dyDescent="0.15">
      <c r="A2103" s="122" t="str">
        <f t="shared" si="511"/>
        <v/>
      </c>
      <c r="B2103" s="53"/>
      <c r="I2103" s="651">
        <f t="shared" si="512"/>
        <v>12</v>
      </c>
      <c r="J2103" s="406"/>
      <c r="K2103" s="406"/>
      <c r="L2103" s="652">
        <f t="shared" si="513"/>
        <v>0.75</v>
      </c>
      <c r="M2103" s="652"/>
      <c r="N2103" s="652"/>
      <c r="O2103" s="335">
        <f t="shared" si="514"/>
        <v>0</v>
      </c>
      <c r="P2103" s="335"/>
      <c r="Q2103" s="335"/>
      <c r="R2103" s="335"/>
      <c r="S2103" s="661">
        <f t="shared" si="515"/>
        <v>0</v>
      </c>
      <c r="T2103" s="661"/>
      <c r="U2103" s="661"/>
      <c r="V2103" s="335">
        <f t="shared" si="517"/>
        <v>0</v>
      </c>
      <c r="W2103" s="335"/>
      <c r="X2103" s="335"/>
      <c r="Y2103" s="335"/>
      <c r="Z2103" s="661">
        <f t="shared" si="516"/>
        <v>0</v>
      </c>
      <c r="AA2103" s="661"/>
      <c r="AB2103" s="662"/>
    </row>
    <row r="2104" spans="1:62" ht="15.75" customHeight="1" x14ac:dyDescent="0.15">
      <c r="A2104" s="122" t="str">
        <f t="shared" si="511"/>
        <v>×</v>
      </c>
      <c r="B2104" s="53"/>
      <c r="I2104" s="651" t="str">
        <f t="shared" si="512"/>
        <v/>
      </c>
      <c r="J2104" s="406"/>
      <c r="K2104" s="406"/>
      <c r="L2104" s="652" t="str">
        <f t="shared" si="513"/>
        <v/>
      </c>
      <c r="M2104" s="652"/>
      <c r="N2104" s="652"/>
      <c r="O2104" s="335" t="str">
        <f t="shared" si="514"/>
        <v/>
      </c>
      <c r="P2104" s="335"/>
      <c r="Q2104" s="335"/>
      <c r="R2104" s="335"/>
      <c r="S2104" s="661" t="str">
        <f t="shared" si="515"/>
        <v/>
      </c>
      <c r="T2104" s="661"/>
      <c r="U2104" s="661"/>
      <c r="V2104" s="335" t="str">
        <f t="shared" si="517"/>
        <v/>
      </c>
      <c r="W2104" s="335"/>
      <c r="X2104" s="335"/>
      <c r="Y2104" s="335"/>
      <c r="Z2104" s="661" t="str">
        <f t="shared" si="516"/>
        <v/>
      </c>
      <c r="AA2104" s="661"/>
      <c r="AB2104" s="662"/>
    </row>
    <row r="2105" spans="1:62" ht="15.75" customHeight="1" x14ac:dyDescent="0.15">
      <c r="A2105" s="122" t="str">
        <f t="shared" si="511"/>
        <v>×</v>
      </c>
      <c r="B2105" s="53"/>
      <c r="I2105" s="651" t="str">
        <f t="shared" si="512"/>
        <v/>
      </c>
      <c r="J2105" s="406"/>
      <c r="K2105" s="406"/>
      <c r="L2105" s="652" t="str">
        <f t="shared" si="513"/>
        <v/>
      </c>
      <c r="M2105" s="652"/>
      <c r="N2105" s="652"/>
      <c r="O2105" s="335" t="str">
        <f t="shared" si="514"/>
        <v/>
      </c>
      <c r="P2105" s="335"/>
      <c r="Q2105" s="335"/>
      <c r="R2105" s="335"/>
      <c r="S2105" s="661" t="str">
        <f t="shared" si="515"/>
        <v/>
      </c>
      <c r="T2105" s="661"/>
      <c r="U2105" s="661"/>
      <c r="V2105" s="335" t="str">
        <f t="shared" si="517"/>
        <v/>
      </c>
      <c r="W2105" s="335"/>
      <c r="X2105" s="335"/>
      <c r="Y2105" s="335"/>
      <c r="Z2105" s="661" t="str">
        <f t="shared" si="516"/>
        <v/>
      </c>
      <c r="AA2105" s="661"/>
      <c r="AB2105" s="662"/>
    </row>
    <row r="2106" spans="1:62" ht="15.75" customHeight="1" x14ac:dyDescent="0.15">
      <c r="A2106" s="122" t="str">
        <f t="shared" si="511"/>
        <v>×</v>
      </c>
      <c r="B2106" s="53"/>
      <c r="I2106" s="663" t="str">
        <f t="shared" si="512"/>
        <v/>
      </c>
      <c r="J2106" s="442"/>
      <c r="K2106" s="442"/>
      <c r="L2106" s="664" t="str">
        <f t="shared" si="513"/>
        <v/>
      </c>
      <c r="M2106" s="664"/>
      <c r="N2106" s="664"/>
      <c r="O2106" s="337" t="str">
        <f t="shared" si="514"/>
        <v/>
      </c>
      <c r="P2106" s="337"/>
      <c r="Q2106" s="337"/>
      <c r="R2106" s="337"/>
      <c r="S2106" s="666" t="str">
        <f t="shared" si="515"/>
        <v/>
      </c>
      <c r="T2106" s="666"/>
      <c r="U2106" s="666"/>
      <c r="V2106" s="337" t="str">
        <f t="shared" si="517"/>
        <v/>
      </c>
      <c r="W2106" s="337"/>
      <c r="X2106" s="337"/>
      <c r="Y2106" s="337"/>
      <c r="Z2106" s="666" t="str">
        <f t="shared" si="516"/>
        <v/>
      </c>
      <c r="AA2106" s="666"/>
      <c r="AB2106" s="667"/>
    </row>
    <row r="2107" spans="1:62" ht="15.75" customHeight="1" x14ac:dyDescent="0.15">
      <c r="A2107" s="116" t="str">
        <f t="shared" ref="A2107:A2113" si="518">IF(液状化L1の有無="","","×")</f>
        <v/>
      </c>
      <c r="I2107" s="102"/>
      <c r="J2107" s="102"/>
      <c r="K2107" s="102"/>
      <c r="L2107" s="102"/>
      <c r="M2107" s="102"/>
      <c r="N2107" s="102"/>
      <c r="O2107" s="102"/>
      <c r="P2107" s="102"/>
      <c r="Q2107" s="102"/>
      <c r="R2107" s="102"/>
      <c r="S2107" s="102"/>
      <c r="T2107" s="102"/>
      <c r="U2107" s="50" t="s">
        <v>119</v>
      </c>
      <c r="V2107" s="438" t="s">
        <v>551</v>
      </c>
      <c r="W2107" s="438"/>
      <c r="X2107" s="102" t="s">
        <v>25</v>
      </c>
      <c r="Y2107" s="498">
        <f>杭先端径*0.1</f>
        <v>0.15000000000000002</v>
      </c>
      <c r="Z2107" s="498"/>
      <c r="AA2107" s="498"/>
      <c r="AB2107" s="62" t="s">
        <v>416</v>
      </c>
      <c r="AC2107" s="22" t="s">
        <v>149</v>
      </c>
    </row>
    <row r="2108" spans="1:62" s="99" customFormat="1" ht="15.75" customHeight="1" x14ac:dyDescent="0.15">
      <c r="A2108" s="116" t="str">
        <f t="shared" si="518"/>
        <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customHeight="1" x14ac:dyDescent="0.15">
      <c r="A2109" s="116" t="str">
        <f t="shared" si="518"/>
        <v/>
      </c>
    </row>
    <row r="2110" spans="1:62" s="23" customFormat="1" ht="15.75" customHeight="1" x14ac:dyDescent="0.15">
      <c r="A2110" s="116" t="str">
        <f t="shared" si="518"/>
        <v/>
      </c>
      <c r="B2110" s="99"/>
      <c r="I2110" s="514" t="s">
        <v>552</v>
      </c>
      <c r="J2110" s="361"/>
      <c r="K2110" s="361"/>
      <c r="L2110" s="361"/>
      <c r="M2110" s="361"/>
      <c r="N2110" s="361"/>
      <c r="O2110" s="361"/>
      <c r="P2110" s="361"/>
      <c r="Q2110" s="361"/>
      <c r="R2110" s="361"/>
      <c r="S2110" s="361"/>
      <c r="T2110" s="361"/>
      <c r="U2110" s="361"/>
      <c r="V2110" s="361"/>
      <c r="W2110" s="361"/>
      <c r="X2110" s="361"/>
      <c r="Y2110" s="361"/>
      <c r="Z2110" s="361"/>
      <c r="AA2110" s="361"/>
      <c r="AB2110" s="654"/>
    </row>
    <row r="2111" spans="1:62" s="54" customFormat="1" ht="15.75" customHeight="1" x14ac:dyDescent="0.15">
      <c r="A2111" s="116" t="str">
        <f t="shared" si="518"/>
        <v/>
      </c>
      <c r="B2111" s="99"/>
      <c r="I2111" s="453" t="s">
        <v>74</v>
      </c>
      <c r="J2111" s="403"/>
      <c r="K2111" s="403"/>
      <c r="L2111" s="647" t="s">
        <v>181</v>
      </c>
      <c r="M2111" s="648"/>
      <c r="N2111" s="648"/>
      <c r="O2111" s="305" t="s">
        <v>544</v>
      </c>
      <c r="P2111" s="305"/>
      <c r="Q2111" s="305"/>
      <c r="R2111" s="305"/>
      <c r="S2111" s="305"/>
      <c r="T2111" s="305"/>
      <c r="U2111" s="305"/>
      <c r="V2111" s="305" t="s">
        <v>545</v>
      </c>
      <c r="W2111" s="305"/>
      <c r="X2111" s="305"/>
      <c r="Y2111" s="305"/>
      <c r="Z2111" s="305"/>
      <c r="AA2111" s="305"/>
      <c r="AB2111" s="439"/>
    </row>
    <row r="2112" spans="1:62" s="54" customFormat="1" ht="15.75" customHeight="1" x14ac:dyDescent="0.15">
      <c r="A2112" s="116" t="str">
        <f t="shared" si="518"/>
        <v/>
      </c>
      <c r="B2112" s="99"/>
      <c r="I2112" s="453"/>
      <c r="J2112" s="403"/>
      <c r="K2112" s="403"/>
      <c r="L2112" s="647"/>
      <c r="M2112" s="648"/>
      <c r="N2112" s="648"/>
      <c r="O2112" s="403" t="s">
        <v>543</v>
      </c>
      <c r="P2112" s="403"/>
      <c r="Q2112" s="403"/>
      <c r="R2112" s="403"/>
      <c r="S2112" s="531" t="s">
        <v>514</v>
      </c>
      <c r="T2112" s="531"/>
      <c r="U2112" s="531"/>
      <c r="V2112" s="403" t="s">
        <v>543</v>
      </c>
      <c r="W2112" s="403"/>
      <c r="X2112" s="403"/>
      <c r="Y2112" s="403"/>
      <c r="Z2112" s="531" t="s">
        <v>515</v>
      </c>
      <c r="AA2112" s="531"/>
      <c r="AB2112" s="537"/>
    </row>
    <row r="2113" spans="1:62" s="54" customFormat="1" ht="15.75" customHeight="1" x14ac:dyDescent="0.15">
      <c r="A2113" s="116" t="str">
        <f t="shared" si="518"/>
        <v/>
      </c>
      <c r="B2113" s="99"/>
      <c r="I2113" s="359"/>
      <c r="J2113" s="315"/>
      <c r="K2113" s="315"/>
      <c r="L2113" s="362"/>
      <c r="M2113" s="362"/>
      <c r="N2113" s="362"/>
      <c r="O2113" s="315"/>
      <c r="P2113" s="315"/>
      <c r="Q2113" s="315"/>
      <c r="R2113" s="315"/>
      <c r="S2113" s="533"/>
      <c r="T2113" s="533"/>
      <c r="U2113" s="533"/>
      <c r="V2113" s="315"/>
      <c r="W2113" s="315"/>
      <c r="X2113" s="315"/>
      <c r="Y2113" s="315"/>
      <c r="Z2113" s="533"/>
      <c r="AA2113" s="533"/>
      <c r="AB2113" s="538"/>
    </row>
    <row r="2114" spans="1:62" s="54" customFormat="1" ht="15.75" customHeight="1" x14ac:dyDescent="0.15">
      <c r="A2114" s="122" t="str">
        <f t="shared" ref="A2114:A2129" si="519">IF(液状化L1の有無="",IF(I2114="","×",""),"×")</f>
        <v/>
      </c>
      <c r="B2114" s="53"/>
      <c r="I2114" s="646">
        <f t="shared" ref="I2114:I2129" si="520">IF(U764="","",U764)</f>
        <v>2</v>
      </c>
      <c r="J2114" s="427"/>
      <c r="K2114" s="427"/>
      <c r="L2114" s="649">
        <f t="shared" ref="L2114:L2129" si="521">IF(AB764="","",AB764)</f>
        <v>0.33000001311302185</v>
      </c>
      <c r="M2114" s="649"/>
      <c r="N2114" s="649"/>
      <c r="O2114" s="475">
        <f t="shared" ref="O2114:O2129" si="522">AE764</f>
        <v>0</v>
      </c>
      <c r="P2114" s="475"/>
      <c r="Q2114" s="475"/>
      <c r="R2114" s="475"/>
      <c r="S2114" s="668">
        <f t="shared" ref="S2114:S2129" si="523">AD1786</f>
        <v>0</v>
      </c>
      <c r="T2114" s="668"/>
      <c r="U2114" s="668"/>
      <c r="V2114" s="475">
        <f t="shared" ref="V2114:V2129" si="524">IF(O2114="","",IF(O2114=0,0,ROUND((Z2114-S2114)/(Y$2130-(S2114/O2114)),0)))</f>
        <v>0</v>
      </c>
      <c r="W2114" s="475"/>
      <c r="X2114" s="475"/>
      <c r="Y2114" s="475"/>
      <c r="Z2114" s="668">
        <f t="shared" ref="Z2114:Z2129" si="525">AG1786</f>
        <v>0</v>
      </c>
      <c r="AA2114" s="668"/>
      <c r="AB2114" s="669"/>
      <c r="AD2114" s="22"/>
      <c r="AE2114" s="22"/>
      <c r="AF2114" s="22"/>
      <c r="AG2114" s="22"/>
      <c r="AH2114" s="22"/>
      <c r="AI2114" s="22"/>
    </row>
    <row r="2115" spans="1:62" s="54" customFormat="1" ht="15.75" customHeight="1" x14ac:dyDescent="0.15">
      <c r="A2115" s="122" t="str">
        <f t="shared" si="519"/>
        <v/>
      </c>
      <c r="B2115" s="53"/>
      <c r="F2115" s="53"/>
      <c r="G2115" s="53"/>
      <c r="H2115" s="55"/>
      <c r="I2115" s="651">
        <f t="shared" si="520"/>
        <v>3</v>
      </c>
      <c r="J2115" s="406"/>
      <c r="K2115" s="406"/>
      <c r="L2115" s="652">
        <f t="shared" si="521"/>
        <v>1.5</v>
      </c>
      <c r="M2115" s="652"/>
      <c r="N2115" s="652"/>
      <c r="O2115" s="335">
        <f t="shared" si="522"/>
        <v>0</v>
      </c>
      <c r="P2115" s="335"/>
      <c r="Q2115" s="335"/>
      <c r="R2115" s="335"/>
      <c r="S2115" s="661">
        <f t="shared" si="523"/>
        <v>0</v>
      </c>
      <c r="T2115" s="661"/>
      <c r="U2115" s="661"/>
      <c r="V2115" s="335">
        <f t="shared" si="524"/>
        <v>0</v>
      </c>
      <c r="W2115" s="335"/>
      <c r="X2115" s="335"/>
      <c r="Y2115" s="335"/>
      <c r="Z2115" s="661">
        <f t="shared" si="525"/>
        <v>0</v>
      </c>
      <c r="AA2115" s="661"/>
      <c r="AB2115" s="662"/>
      <c r="AD2115" s="22"/>
      <c r="AE2115" s="22"/>
      <c r="AF2115" s="22"/>
      <c r="AG2115" s="22"/>
      <c r="AH2115" s="22"/>
      <c r="AI2115" s="22"/>
    </row>
    <row r="2116" spans="1:62" ht="15.75" customHeight="1" x14ac:dyDescent="0.15">
      <c r="A2116" s="122" t="str">
        <f t="shared" si="519"/>
        <v/>
      </c>
      <c r="B2116" s="53"/>
      <c r="I2116" s="651">
        <f t="shared" si="520"/>
        <v>4</v>
      </c>
      <c r="J2116" s="406"/>
      <c r="K2116" s="406"/>
      <c r="L2116" s="652">
        <f t="shared" si="521"/>
        <v>5.940000057220459</v>
      </c>
      <c r="M2116" s="652"/>
      <c r="N2116" s="652"/>
      <c r="O2116" s="335">
        <f t="shared" si="522"/>
        <v>0</v>
      </c>
      <c r="P2116" s="335"/>
      <c r="Q2116" s="335"/>
      <c r="R2116" s="335"/>
      <c r="S2116" s="661">
        <f t="shared" si="523"/>
        <v>0</v>
      </c>
      <c r="T2116" s="661"/>
      <c r="U2116" s="661"/>
      <c r="V2116" s="335">
        <f t="shared" si="524"/>
        <v>0</v>
      </c>
      <c r="W2116" s="335"/>
      <c r="X2116" s="335"/>
      <c r="Y2116" s="335"/>
      <c r="Z2116" s="661">
        <f t="shared" si="525"/>
        <v>0</v>
      </c>
      <c r="AA2116" s="661"/>
      <c r="AB2116" s="662"/>
      <c r="AC2116" s="24"/>
      <c r="AJ2116" s="24"/>
      <c r="AK2116" s="24"/>
      <c r="AL2116" s="24"/>
      <c r="AM2116" s="24"/>
      <c r="AN2116" s="24"/>
      <c r="AZ2116" s="22"/>
      <c r="BA2116" s="22"/>
      <c r="BB2116" s="22"/>
      <c r="BC2116" s="22"/>
      <c r="BD2116" s="22"/>
      <c r="BE2116" s="22"/>
      <c r="BF2116" s="22"/>
      <c r="BG2116" s="22"/>
      <c r="BH2116" s="22"/>
      <c r="BI2116" s="22"/>
      <c r="BJ2116" s="22"/>
    </row>
    <row r="2117" spans="1:62" ht="15.75" customHeight="1" x14ac:dyDescent="0.15">
      <c r="A2117" s="122" t="str">
        <f t="shared" si="519"/>
        <v/>
      </c>
      <c r="B2117" s="53"/>
      <c r="I2117" s="651">
        <f t="shared" si="520"/>
        <v>4</v>
      </c>
      <c r="J2117" s="406"/>
      <c r="K2117" s="406"/>
      <c r="L2117" s="652">
        <f t="shared" si="521"/>
        <v>0.6100001335144043</v>
      </c>
      <c r="M2117" s="652"/>
      <c r="N2117" s="652"/>
      <c r="O2117" s="335">
        <f t="shared" si="522"/>
        <v>8953.5390627309098</v>
      </c>
      <c r="P2117" s="335"/>
      <c r="Q2117" s="335"/>
      <c r="R2117" s="335"/>
      <c r="S2117" s="661">
        <f t="shared" si="523"/>
        <v>67.900000000000006</v>
      </c>
      <c r="T2117" s="661"/>
      <c r="U2117" s="661"/>
      <c r="V2117" s="335">
        <f t="shared" si="524"/>
        <v>79</v>
      </c>
      <c r="W2117" s="335"/>
      <c r="X2117" s="335"/>
      <c r="Y2117" s="335"/>
      <c r="Z2117" s="661">
        <f t="shared" si="525"/>
        <v>79.2</v>
      </c>
      <c r="AA2117" s="661"/>
      <c r="AB2117" s="662"/>
    </row>
    <row r="2118" spans="1:62" ht="15.75" customHeight="1" x14ac:dyDescent="0.15">
      <c r="A2118" s="122" t="str">
        <f t="shared" si="519"/>
        <v/>
      </c>
      <c r="B2118" s="53"/>
      <c r="I2118" s="651">
        <f t="shared" si="520"/>
        <v>5</v>
      </c>
      <c r="J2118" s="406"/>
      <c r="K2118" s="406"/>
      <c r="L2118" s="652">
        <f t="shared" si="521"/>
        <v>3.4500000476837158</v>
      </c>
      <c r="M2118" s="652"/>
      <c r="N2118" s="652"/>
      <c r="O2118" s="335">
        <f t="shared" si="522"/>
        <v>8953.5390627309098</v>
      </c>
      <c r="P2118" s="335"/>
      <c r="Q2118" s="335"/>
      <c r="R2118" s="335"/>
      <c r="S2118" s="661">
        <f t="shared" si="523"/>
        <v>119.9</v>
      </c>
      <c r="T2118" s="661"/>
      <c r="U2118" s="661"/>
      <c r="V2118" s="335">
        <f t="shared" si="524"/>
        <v>146</v>
      </c>
      <c r="W2118" s="335"/>
      <c r="X2118" s="335"/>
      <c r="Y2118" s="335"/>
      <c r="Z2118" s="661">
        <f t="shared" si="525"/>
        <v>139.9</v>
      </c>
      <c r="AA2118" s="661"/>
      <c r="AB2118" s="662"/>
    </row>
    <row r="2119" spans="1:62" ht="15.75" customHeight="1" x14ac:dyDescent="0.15">
      <c r="A2119" s="122" t="str">
        <f t="shared" si="519"/>
        <v/>
      </c>
      <c r="B2119" s="53"/>
      <c r="I2119" s="651">
        <f t="shared" si="520"/>
        <v>6</v>
      </c>
      <c r="J2119" s="406"/>
      <c r="K2119" s="406"/>
      <c r="L2119" s="652">
        <f t="shared" si="521"/>
        <v>2.3499999046325684</v>
      </c>
      <c r="M2119" s="652"/>
      <c r="N2119" s="652"/>
      <c r="O2119" s="335">
        <f t="shared" si="522"/>
        <v>8953.5390627309098</v>
      </c>
      <c r="P2119" s="335"/>
      <c r="Q2119" s="335"/>
      <c r="R2119" s="335"/>
      <c r="S2119" s="661">
        <f t="shared" si="523"/>
        <v>195.1</v>
      </c>
      <c r="T2119" s="661"/>
      <c r="U2119" s="661"/>
      <c r="V2119" s="335">
        <f t="shared" si="524"/>
        <v>253</v>
      </c>
      <c r="W2119" s="335"/>
      <c r="X2119" s="335"/>
      <c r="Y2119" s="335"/>
      <c r="Z2119" s="661">
        <f t="shared" si="525"/>
        <v>227.6</v>
      </c>
      <c r="AA2119" s="661"/>
      <c r="AB2119" s="662"/>
    </row>
    <row r="2120" spans="1:62" ht="15.75" customHeight="1" x14ac:dyDescent="0.15">
      <c r="A2120" s="122" t="str">
        <f t="shared" si="519"/>
        <v/>
      </c>
      <c r="B2120" s="53"/>
      <c r="I2120" s="651">
        <f t="shared" si="520"/>
        <v>7</v>
      </c>
      <c r="J2120" s="406"/>
      <c r="K2120" s="406"/>
      <c r="L2120" s="652">
        <f t="shared" si="521"/>
        <v>8.6000003814697266</v>
      </c>
      <c r="M2120" s="652"/>
      <c r="N2120" s="652"/>
      <c r="O2120" s="335">
        <f t="shared" si="522"/>
        <v>42468.049491226826</v>
      </c>
      <c r="P2120" s="335"/>
      <c r="Q2120" s="335"/>
      <c r="R2120" s="335"/>
      <c r="S2120" s="661">
        <f t="shared" si="523"/>
        <v>354.6</v>
      </c>
      <c r="T2120" s="661"/>
      <c r="U2120" s="661"/>
      <c r="V2120" s="335">
        <f t="shared" si="524"/>
        <v>417</v>
      </c>
      <c r="W2120" s="335"/>
      <c r="X2120" s="335"/>
      <c r="Y2120" s="335"/>
      <c r="Z2120" s="661">
        <f t="shared" si="525"/>
        <v>413.7</v>
      </c>
      <c r="AA2120" s="661"/>
      <c r="AB2120" s="662"/>
    </row>
    <row r="2121" spans="1:62" ht="15.75" customHeight="1" x14ac:dyDescent="0.15">
      <c r="A2121" s="122" t="str">
        <f t="shared" si="519"/>
        <v/>
      </c>
      <c r="B2121" s="53"/>
      <c r="I2121" s="651">
        <f t="shared" si="520"/>
        <v>8</v>
      </c>
      <c r="J2121" s="406"/>
      <c r="K2121" s="406"/>
      <c r="L2121" s="652">
        <f t="shared" si="521"/>
        <v>2.2000000476837158</v>
      </c>
      <c r="M2121" s="652"/>
      <c r="N2121" s="652"/>
      <c r="O2121" s="335">
        <f t="shared" si="522"/>
        <v>27991.590543485057</v>
      </c>
      <c r="P2121" s="335"/>
      <c r="Q2121" s="335"/>
      <c r="R2121" s="335"/>
      <c r="S2121" s="661">
        <f t="shared" si="523"/>
        <v>191.7</v>
      </c>
      <c r="T2121" s="661"/>
      <c r="U2121" s="661"/>
      <c r="V2121" s="335">
        <f t="shared" si="524"/>
        <v>223</v>
      </c>
      <c r="W2121" s="335"/>
      <c r="X2121" s="335"/>
      <c r="Y2121" s="335"/>
      <c r="Z2121" s="661">
        <f t="shared" si="525"/>
        <v>223.6</v>
      </c>
      <c r="AA2121" s="661"/>
      <c r="AB2121" s="662"/>
    </row>
    <row r="2122" spans="1:62" ht="15.75" customHeight="1" x14ac:dyDescent="0.15">
      <c r="A2122" s="122" t="str">
        <f t="shared" si="519"/>
        <v/>
      </c>
      <c r="B2122" s="53"/>
      <c r="I2122" s="651">
        <f t="shared" si="520"/>
        <v>9</v>
      </c>
      <c r="J2122" s="406"/>
      <c r="K2122" s="406"/>
      <c r="L2122" s="652">
        <f t="shared" si="521"/>
        <v>1.5</v>
      </c>
      <c r="M2122" s="652"/>
      <c r="N2122" s="652"/>
      <c r="O2122" s="335">
        <f t="shared" si="522"/>
        <v>45615.925330123799</v>
      </c>
      <c r="P2122" s="335"/>
      <c r="Q2122" s="335"/>
      <c r="R2122" s="335"/>
      <c r="S2122" s="661">
        <f t="shared" si="523"/>
        <v>356.3</v>
      </c>
      <c r="T2122" s="661"/>
      <c r="U2122" s="661"/>
      <c r="V2122" s="335">
        <f t="shared" si="524"/>
        <v>417</v>
      </c>
      <c r="W2122" s="335"/>
      <c r="X2122" s="335"/>
      <c r="Y2122" s="335"/>
      <c r="Z2122" s="661">
        <f t="shared" si="525"/>
        <v>415.6</v>
      </c>
      <c r="AA2122" s="661"/>
      <c r="AB2122" s="662"/>
    </row>
    <row r="2123" spans="1:62" ht="15.75" customHeight="1" x14ac:dyDescent="0.15">
      <c r="A2123" s="122" t="str">
        <f t="shared" si="519"/>
        <v/>
      </c>
      <c r="B2123" s="53"/>
      <c r="I2123" s="651">
        <f t="shared" si="520"/>
        <v>10</v>
      </c>
      <c r="J2123" s="406"/>
      <c r="K2123" s="406"/>
      <c r="L2123" s="652">
        <f t="shared" si="521"/>
        <v>3.8499999046325684</v>
      </c>
      <c r="M2123" s="652"/>
      <c r="N2123" s="652"/>
      <c r="O2123" s="335">
        <f t="shared" si="522"/>
        <v>32798.227303477441</v>
      </c>
      <c r="P2123" s="335"/>
      <c r="Q2123" s="335"/>
      <c r="R2123" s="335"/>
      <c r="S2123" s="661">
        <f t="shared" si="523"/>
        <v>194.5</v>
      </c>
      <c r="T2123" s="661"/>
      <c r="U2123" s="661"/>
      <c r="V2123" s="335">
        <f t="shared" si="524"/>
        <v>225</v>
      </c>
      <c r="W2123" s="335"/>
      <c r="X2123" s="335"/>
      <c r="Y2123" s="335"/>
      <c r="Z2123" s="661">
        <f t="shared" si="525"/>
        <v>226.9</v>
      </c>
      <c r="AA2123" s="661"/>
      <c r="AB2123" s="662"/>
    </row>
    <row r="2124" spans="1:62" ht="15.75" customHeight="1" x14ac:dyDescent="0.15">
      <c r="A2124" s="122" t="str">
        <f t="shared" si="519"/>
        <v/>
      </c>
      <c r="B2124" s="53"/>
      <c r="I2124" s="651">
        <f t="shared" si="520"/>
        <v>11</v>
      </c>
      <c r="J2124" s="406"/>
      <c r="K2124" s="406"/>
      <c r="L2124" s="652">
        <f t="shared" si="521"/>
        <v>2.4000000953674316</v>
      </c>
      <c r="M2124" s="652"/>
      <c r="N2124" s="652"/>
      <c r="O2124" s="335">
        <f t="shared" si="522"/>
        <v>45615.925330123799</v>
      </c>
      <c r="P2124" s="335"/>
      <c r="Q2124" s="335"/>
      <c r="R2124" s="335"/>
      <c r="S2124" s="661">
        <f t="shared" si="523"/>
        <v>475</v>
      </c>
      <c r="T2124" s="661"/>
      <c r="U2124" s="661"/>
      <c r="V2124" s="335">
        <f t="shared" si="524"/>
        <v>567</v>
      </c>
      <c r="W2124" s="335"/>
      <c r="X2124" s="335"/>
      <c r="Y2124" s="335"/>
      <c r="Z2124" s="661">
        <f t="shared" si="525"/>
        <v>554.20000000000005</v>
      </c>
      <c r="AA2124" s="661"/>
      <c r="AB2124" s="662"/>
    </row>
    <row r="2125" spans="1:62" ht="15.75" customHeight="1" x14ac:dyDescent="0.15">
      <c r="A2125" s="122" t="str">
        <f t="shared" si="519"/>
        <v/>
      </c>
      <c r="B2125" s="53"/>
      <c r="I2125" s="651">
        <f t="shared" si="520"/>
        <v>12</v>
      </c>
      <c r="J2125" s="406"/>
      <c r="K2125" s="406"/>
      <c r="L2125" s="652">
        <f t="shared" si="521"/>
        <v>2.2699999809265137</v>
      </c>
      <c r="M2125" s="652"/>
      <c r="N2125" s="652"/>
      <c r="O2125" s="335">
        <f t="shared" si="522"/>
        <v>30913.271711323563</v>
      </c>
      <c r="P2125" s="335"/>
      <c r="Q2125" s="335"/>
      <c r="R2125" s="335"/>
      <c r="S2125" s="661">
        <f t="shared" si="523"/>
        <v>194.5</v>
      </c>
      <c r="T2125" s="661"/>
      <c r="U2125" s="661"/>
      <c r="V2125" s="335">
        <f t="shared" si="524"/>
        <v>225</v>
      </c>
      <c r="W2125" s="335"/>
      <c r="X2125" s="335"/>
      <c r="Y2125" s="335"/>
      <c r="Z2125" s="661">
        <f t="shared" si="525"/>
        <v>226.9</v>
      </c>
      <c r="AA2125" s="661"/>
      <c r="AB2125" s="662"/>
    </row>
    <row r="2126" spans="1:62" ht="15.75" customHeight="1" x14ac:dyDescent="0.15">
      <c r="A2126" s="122" t="str">
        <f t="shared" si="519"/>
        <v>×</v>
      </c>
      <c r="B2126" s="53"/>
      <c r="I2126" s="651" t="str">
        <f t="shared" si="520"/>
        <v/>
      </c>
      <c r="J2126" s="406"/>
      <c r="K2126" s="406"/>
      <c r="L2126" s="652" t="str">
        <f t="shared" si="521"/>
        <v/>
      </c>
      <c r="M2126" s="652"/>
      <c r="N2126" s="652"/>
      <c r="O2126" s="335" t="str">
        <f t="shared" si="522"/>
        <v/>
      </c>
      <c r="P2126" s="335"/>
      <c r="Q2126" s="335"/>
      <c r="R2126" s="335"/>
      <c r="S2126" s="661" t="str">
        <f t="shared" si="523"/>
        <v/>
      </c>
      <c r="T2126" s="661"/>
      <c r="U2126" s="661"/>
      <c r="V2126" s="335" t="str">
        <f t="shared" si="524"/>
        <v/>
      </c>
      <c r="W2126" s="335"/>
      <c r="X2126" s="335"/>
      <c r="Y2126" s="335"/>
      <c r="Z2126" s="661" t="str">
        <f t="shared" si="525"/>
        <v/>
      </c>
      <c r="AA2126" s="661"/>
      <c r="AB2126" s="662"/>
    </row>
    <row r="2127" spans="1:62" ht="15.75" customHeight="1" x14ac:dyDescent="0.15">
      <c r="A2127" s="122" t="str">
        <f t="shared" si="519"/>
        <v>×</v>
      </c>
      <c r="B2127" s="53"/>
      <c r="I2127" s="651" t="str">
        <f t="shared" si="520"/>
        <v/>
      </c>
      <c r="J2127" s="406"/>
      <c r="K2127" s="406"/>
      <c r="L2127" s="652" t="str">
        <f t="shared" si="521"/>
        <v/>
      </c>
      <c r="M2127" s="652"/>
      <c r="N2127" s="652"/>
      <c r="O2127" s="335" t="str">
        <f t="shared" si="522"/>
        <v/>
      </c>
      <c r="P2127" s="335"/>
      <c r="Q2127" s="335"/>
      <c r="R2127" s="335"/>
      <c r="S2127" s="661" t="str">
        <f t="shared" si="523"/>
        <v/>
      </c>
      <c r="T2127" s="661"/>
      <c r="U2127" s="661"/>
      <c r="V2127" s="335" t="str">
        <f t="shared" si="524"/>
        <v/>
      </c>
      <c r="W2127" s="335"/>
      <c r="X2127" s="335"/>
      <c r="Y2127" s="335"/>
      <c r="Z2127" s="661" t="str">
        <f t="shared" si="525"/>
        <v/>
      </c>
      <c r="AA2127" s="661"/>
      <c r="AB2127" s="662"/>
    </row>
    <row r="2128" spans="1:62" ht="15.75" customHeight="1" x14ac:dyDescent="0.15">
      <c r="A2128" s="122" t="str">
        <f t="shared" si="519"/>
        <v>×</v>
      </c>
      <c r="B2128" s="53"/>
      <c r="I2128" s="651" t="str">
        <f t="shared" si="520"/>
        <v/>
      </c>
      <c r="J2128" s="406"/>
      <c r="K2128" s="406"/>
      <c r="L2128" s="652" t="str">
        <f t="shared" si="521"/>
        <v/>
      </c>
      <c r="M2128" s="652"/>
      <c r="N2128" s="652"/>
      <c r="O2128" s="335" t="str">
        <f t="shared" si="522"/>
        <v/>
      </c>
      <c r="P2128" s="335"/>
      <c r="Q2128" s="335"/>
      <c r="R2128" s="335"/>
      <c r="S2128" s="661" t="str">
        <f t="shared" si="523"/>
        <v/>
      </c>
      <c r="T2128" s="661"/>
      <c r="U2128" s="661"/>
      <c r="V2128" s="335" t="str">
        <f t="shared" si="524"/>
        <v/>
      </c>
      <c r="W2128" s="335"/>
      <c r="X2128" s="335"/>
      <c r="Y2128" s="335"/>
      <c r="Z2128" s="661" t="str">
        <f t="shared" si="525"/>
        <v/>
      </c>
      <c r="AA2128" s="661"/>
      <c r="AB2128" s="662"/>
    </row>
    <row r="2129" spans="1:62" ht="15.75" customHeight="1" x14ac:dyDescent="0.15">
      <c r="A2129" s="122" t="str">
        <f t="shared" si="519"/>
        <v>×</v>
      </c>
      <c r="B2129" s="53"/>
      <c r="I2129" s="663" t="str">
        <f t="shared" si="520"/>
        <v/>
      </c>
      <c r="J2129" s="442"/>
      <c r="K2129" s="442"/>
      <c r="L2129" s="664" t="str">
        <f t="shared" si="521"/>
        <v/>
      </c>
      <c r="M2129" s="664"/>
      <c r="N2129" s="664"/>
      <c r="O2129" s="337" t="str">
        <f t="shared" si="522"/>
        <v/>
      </c>
      <c r="P2129" s="337"/>
      <c r="Q2129" s="337"/>
      <c r="R2129" s="337"/>
      <c r="S2129" s="666" t="str">
        <f t="shared" si="523"/>
        <v/>
      </c>
      <c r="T2129" s="666"/>
      <c r="U2129" s="666"/>
      <c r="V2129" s="337" t="str">
        <f t="shared" si="524"/>
        <v/>
      </c>
      <c r="W2129" s="337"/>
      <c r="X2129" s="337"/>
      <c r="Y2129" s="337"/>
      <c r="Z2129" s="666" t="str">
        <f t="shared" si="525"/>
        <v/>
      </c>
      <c r="AA2129" s="666"/>
      <c r="AB2129" s="667"/>
    </row>
    <row r="2130" spans="1:62" ht="15.75" customHeight="1" x14ac:dyDescent="0.15">
      <c r="A2130" s="117" t="str">
        <f>IF(液状化L1の有無="","","×")</f>
        <v/>
      </c>
      <c r="I2130" s="102"/>
      <c r="J2130" s="102"/>
      <c r="K2130" s="102"/>
      <c r="L2130" s="102"/>
      <c r="M2130" s="102"/>
      <c r="N2130" s="102"/>
      <c r="O2130" s="102"/>
      <c r="P2130" s="102"/>
      <c r="Q2130" s="102"/>
      <c r="R2130" s="102"/>
      <c r="S2130" s="102"/>
      <c r="T2130" s="102"/>
      <c r="U2130" s="50" t="s">
        <v>119</v>
      </c>
      <c r="V2130" s="438" t="s">
        <v>551</v>
      </c>
      <c r="W2130" s="438"/>
      <c r="X2130" s="102" t="s">
        <v>25</v>
      </c>
      <c r="Y2130" s="498">
        <f>杭先端径*0.1</f>
        <v>0.15000000000000002</v>
      </c>
      <c r="Z2130" s="498"/>
      <c r="AA2130" s="498"/>
      <c r="AB2130" s="62" t="s">
        <v>416</v>
      </c>
      <c r="AC2130" s="22" t="s">
        <v>149</v>
      </c>
    </row>
    <row r="2131" spans="1:62" ht="15.75" customHeight="1" x14ac:dyDescent="0.15">
      <c r="A2131" s="115" t="str">
        <f t="shared" ref="A2131:A2137" si="526">IF(液状化L2の有無="","","×")</f>
        <v/>
      </c>
      <c r="B2131" s="99" t="s">
        <v>571</v>
      </c>
    </row>
    <row r="2132" spans="1:62" s="53" customFormat="1" ht="15.75" customHeight="1" x14ac:dyDescent="0.15">
      <c r="A2132" s="115" t="str">
        <f t="shared" si="526"/>
        <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customHeight="1" x14ac:dyDescent="0.15">
      <c r="A2133" s="115" t="str">
        <f t="shared" si="526"/>
        <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customHeight="1" x14ac:dyDescent="0.15">
      <c r="A2134" s="115" t="str">
        <f t="shared" si="526"/>
        <v/>
      </c>
      <c r="B2134" s="99"/>
      <c r="I2134" s="514" t="s">
        <v>417</v>
      </c>
      <c r="J2134" s="361"/>
      <c r="K2134" s="361"/>
      <c r="L2134" s="361"/>
      <c r="M2134" s="361"/>
      <c r="N2134" s="361"/>
      <c r="O2134" s="361"/>
      <c r="P2134" s="361"/>
      <c r="Q2134" s="361"/>
      <c r="R2134" s="361"/>
      <c r="S2134" s="361"/>
      <c r="T2134" s="361"/>
      <c r="U2134" s="361"/>
      <c r="V2134" s="361"/>
      <c r="W2134" s="361"/>
      <c r="X2134" s="361"/>
      <c r="Y2134" s="361"/>
      <c r="Z2134" s="361"/>
      <c r="AA2134" s="361"/>
      <c r="AB2134" s="654"/>
    </row>
    <row r="2135" spans="1:62" s="54" customFormat="1" ht="15.75" customHeight="1" x14ac:dyDescent="0.15">
      <c r="A2135" s="115" t="str">
        <f t="shared" si="526"/>
        <v/>
      </c>
      <c r="B2135" s="99"/>
      <c r="I2135" s="453" t="s">
        <v>74</v>
      </c>
      <c r="J2135" s="403"/>
      <c r="K2135" s="403"/>
      <c r="L2135" s="647" t="s">
        <v>181</v>
      </c>
      <c r="M2135" s="648"/>
      <c r="N2135" s="648"/>
      <c r="O2135" s="305" t="s">
        <v>544</v>
      </c>
      <c r="P2135" s="305"/>
      <c r="Q2135" s="305"/>
      <c r="R2135" s="305"/>
      <c r="S2135" s="305"/>
      <c r="T2135" s="305"/>
      <c r="U2135" s="305"/>
      <c r="V2135" s="305" t="s">
        <v>545</v>
      </c>
      <c r="W2135" s="305"/>
      <c r="X2135" s="305"/>
      <c r="Y2135" s="305"/>
      <c r="Z2135" s="305"/>
      <c r="AA2135" s="305"/>
      <c r="AB2135" s="439"/>
    </row>
    <row r="2136" spans="1:62" s="54" customFormat="1" ht="15.75" customHeight="1" x14ac:dyDescent="0.15">
      <c r="A2136" s="115" t="str">
        <f t="shared" si="526"/>
        <v/>
      </c>
      <c r="B2136" s="99"/>
      <c r="I2136" s="453"/>
      <c r="J2136" s="403"/>
      <c r="K2136" s="403"/>
      <c r="L2136" s="647"/>
      <c r="M2136" s="648"/>
      <c r="N2136" s="648"/>
      <c r="O2136" s="403" t="s">
        <v>543</v>
      </c>
      <c r="P2136" s="403"/>
      <c r="Q2136" s="403"/>
      <c r="R2136" s="403"/>
      <c r="S2136" s="531" t="s">
        <v>514</v>
      </c>
      <c r="T2136" s="531"/>
      <c r="U2136" s="531"/>
      <c r="V2136" s="403" t="s">
        <v>543</v>
      </c>
      <c r="W2136" s="403"/>
      <c r="X2136" s="403"/>
      <c r="Y2136" s="403"/>
      <c r="Z2136" s="531" t="s">
        <v>515</v>
      </c>
      <c r="AA2136" s="531"/>
      <c r="AB2136" s="537"/>
    </row>
    <row r="2137" spans="1:62" s="54" customFormat="1" ht="15.75" customHeight="1" x14ac:dyDescent="0.15">
      <c r="A2137" s="115" t="str">
        <f t="shared" si="526"/>
        <v/>
      </c>
      <c r="B2137" s="99"/>
      <c r="I2137" s="359"/>
      <c r="J2137" s="315"/>
      <c r="K2137" s="315"/>
      <c r="L2137" s="362"/>
      <c r="M2137" s="362"/>
      <c r="N2137" s="362"/>
      <c r="O2137" s="315"/>
      <c r="P2137" s="315"/>
      <c r="Q2137" s="315"/>
      <c r="R2137" s="315"/>
      <c r="S2137" s="533"/>
      <c r="T2137" s="533"/>
      <c r="U2137" s="533"/>
      <c r="V2137" s="315"/>
      <c r="W2137" s="315"/>
      <c r="X2137" s="315"/>
      <c r="Y2137" s="315"/>
      <c r="Z2137" s="533"/>
      <c r="AA2137" s="533"/>
      <c r="AB2137" s="538"/>
    </row>
    <row r="2138" spans="1:62" s="54" customFormat="1" ht="15.75" customHeight="1" x14ac:dyDescent="0.15">
      <c r="A2138" s="124" t="str">
        <f t="shared" ref="A2138:A2153" si="527">IF(液状化L2の有無="",IF(I2138="","×",""),"×")</f>
        <v/>
      </c>
      <c r="B2138" s="53"/>
      <c r="I2138" s="646">
        <f t="shared" ref="I2138:I2153" si="528">IF(G787="","",G787)</f>
        <v>2</v>
      </c>
      <c r="J2138" s="427"/>
      <c r="K2138" s="427"/>
      <c r="L2138" s="649">
        <f t="shared" ref="L2138:L2153" si="529">IF(N787="","",N787)</f>
        <v>0.33000001311302185</v>
      </c>
      <c r="M2138" s="649"/>
      <c r="N2138" s="649"/>
      <c r="O2138" s="475">
        <f t="shared" ref="O2138:O2153" si="530">Q787</f>
        <v>0</v>
      </c>
      <c r="P2138" s="475"/>
      <c r="Q2138" s="475"/>
      <c r="R2138" s="475"/>
      <c r="S2138" s="668">
        <f t="shared" ref="S2138:S2153" si="531">O1808</f>
        <v>0</v>
      </c>
      <c r="T2138" s="668"/>
      <c r="U2138" s="668"/>
      <c r="V2138" s="475">
        <f>IF(O2138="","",IF(O2138=0,0,ROUND((Z2138-S2138)/(Y$2154-(S2138/O2138)),0)))</f>
        <v>0</v>
      </c>
      <c r="W2138" s="475"/>
      <c r="X2138" s="475"/>
      <c r="Y2138" s="475"/>
      <c r="Z2138" s="668">
        <f t="shared" ref="Z2138:Z2153" si="532">R1808</f>
        <v>0</v>
      </c>
      <c r="AA2138" s="668"/>
      <c r="AB2138" s="669"/>
      <c r="AD2138" s="22"/>
      <c r="AE2138" s="22"/>
      <c r="AF2138" s="22"/>
      <c r="AG2138" s="22"/>
      <c r="AH2138" s="22"/>
      <c r="AI2138" s="22"/>
    </row>
    <row r="2139" spans="1:62" s="54" customFormat="1" ht="15.75" customHeight="1" x14ac:dyDescent="0.15">
      <c r="A2139" s="124" t="str">
        <f t="shared" si="527"/>
        <v/>
      </c>
      <c r="B2139" s="53"/>
      <c r="F2139" s="53"/>
      <c r="G2139" s="53"/>
      <c r="H2139" s="55"/>
      <c r="I2139" s="651">
        <f t="shared" si="528"/>
        <v>3</v>
      </c>
      <c r="J2139" s="406"/>
      <c r="K2139" s="406"/>
      <c r="L2139" s="652">
        <f t="shared" si="529"/>
        <v>1.5</v>
      </c>
      <c r="M2139" s="652"/>
      <c r="N2139" s="652"/>
      <c r="O2139" s="335">
        <f t="shared" si="530"/>
        <v>0</v>
      </c>
      <c r="P2139" s="335"/>
      <c r="Q2139" s="335"/>
      <c r="R2139" s="335"/>
      <c r="S2139" s="661">
        <f t="shared" si="531"/>
        <v>0</v>
      </c>
      <c r="T2139" s="661"/>
      <c r="U2139" s="661"/>
      <c r="V2139" s="335">
        <f t="shared" ref="V2139:V2153" si="533">IF(O2139="","",IF(O2139=0,0,ROUND((Z2139-S2139)/(Y$2154-(S2139/O2139)),0)))</f>
        <v>0</v>
      </c>
      <c r="W2139" s="335"/>
      <c r="X2139" s="335"/>
      <c r="Y2139" s="335"/>
      <c r="Z2139" s="661">
        <f t="shared" si="532"/>
        <v>0</v>
      </c>
      <c r="AA2139" s="661"/>
      <c r="AB2139" s="662"/>
      <c r="AD2139" s="22"/>
      <c r="AE2139" s="22"/>
      <c r="AF2139" s="22"/>
      <c r="AG2139" s="22"/>
      <c r="AH2139" s="22"/>
      <c r="AI2139" s="22"/>
    </row>
    <row r="2140" spans="1:62" ht="15.75" customHeight="1" x14ac:dyDescent="0.15">
      <c r="A2140" s="124" t="str">
        <f t="shared" si="527"/>
        <v/>
      </c>
      <c r="B2140" s="53"/>
      <c r="I2140" s="651">
        <f t="shared" si="528"/>
        <v>4</v>
      </c>
      <c r="J2140" s="406"/>
      <c r="K2140" s="406"/>
      <c r="L2140" s="652">
        <f t="shared" si="529"/>
        <v>6.0399999618530273</v>
      </c>
      <c r="M2140" s="652"/>
      <c r="N2140" s="652"/>
      <c r="O2140" s="335">
        <f t="shared" si="530"/>
        <v>0</v>
      </c>
      <c r="P2140" s="335"/>
      <c r="Q2140" s="335"/>
      <c r="R2140" s="335"/>
      <c r="S2140" s="661">
        <f t="shared" si="531"/>
        <v>0</v>
      </c>
      <c r="T2140" s="661"/>
      <c r="U2140" s="661"/>
      <c r="V2140" s="335">
        <f t="shared" si="533"/>
        <v>0</v>
      </c>
      <c r="W2140" s="335"/>
      <c r="X2140" s="335"/>
      <c r="Y2140" s="335"/>
      <c r="Z2140" s="661">
        <f t="shared" si="532"/>
        <v>0</v>
      </c>
      <c r="AA2140" s="661"/>
      <c r="AB2140" s="662"/>
      <c r="AC2140" s="24"/>
      <c r="AJ2140" s="24"/>
      <c r="AK2140" s="24"/>
      <c r="AL2140" s="24"/>
      <c r="AM2140" s="24"/>
      <c r="AN2140" s="24"/>
      <c r="AZ2140" s="22"/>
      <c r="BA2140" s="22"/>
      <c r="BB2140" s="22"/>
      <c r="BC2140" s="22"/>
      <c r="BD2140" s="22"/>
      <c r="BE2140" s="22"/>
      <c r="BF2140" s="22"/>
      <c r="BG2140" s="22"/>
      <c r="BH2140" s="22"/>
      <c r="BI2140" s="22"/>
      <c r="BJ2140" s="22"/>
    </row>
    <row r="2141" spans="1:62" ht="15.75" customHeight="1" x14ac:dyDescent="0.15">
      <c r="A2141" s="124" t="str">
        <f t="shared" si="527"/>
        <v/>
      </c>
      <c r="B2141" s="53"/>
      <c r="I2141" s="651">
        <f t="shared" si="528"/>
        <v>4</v>
      </c>
      <c r="J2141" s="406"/>
      <c r="K2141" s="406"/>
      <c r="L2141" s="652">
        <f t="shared" si="529"/>
        <v>0.51000022888183594</v>
      </c>
      <c r="M2141" s="652"/>
      <c r="N2141" s="652"/>
      <c r="O2141" s="335">
        <f t="shared" si="530"/>
        <v>8953.5390627309098</v>
      </c>
      <c r="P2141" s="335"/>
      <c r="Q2141" s="335"/>
      <c r="R2141" s="335"/>
      <c r="S2141" s="661">
        <f t="shared" si="531"/>
        <v>67.900000000000006</v>
      </c>
      <c r="T2141" s="661"/>
      <c r="U2141" s="661"/>
      <c r="V2141" s="335">
        <f t="shared" si="533"/>
        <v>79</v>
      </c>
      <c r="W2141" s="335"/>
      <c r="X2141" s="335"/>
      <c r="Y2141" s="335"/>
      <c r="Z2141" s="661">
        <f t="shared" si="532"/>
        <v>79.2</v>
      </c>
      <c r="AA2141" s="661"/>
      <c r="AB2141" s="662"/>
    </row>
    <row r="2142" spans="1:62" ht="15.75" customHeight="1" x14ac:dyDescent="0.15">
      <c r="A2142" s="124" t="str">
        <f t="shared" si="527"/>
        <v/>
      </c>
      <c r="B2142" s="53"/>
      <c r="I2142" s="651">
        <f t="shared" si="528"/>
        <v>5</v>
      </c>
      <c r="J2142" s="406"/>
      <c r="K2142" s="406"/>
      <c r="L2142" s="652">
        <f t="shared" si="529"/>
        <v>3.4500000476837158</v>
      </c>
      <c r="M2142" s="652"/>
      <c r="N2142" s="652"/>
      <c r="O2142" s="335">
        <f t="shared" si="530"/>
        <v>8953.5390627309098</v>
      </c>
      <c r="P2142" s="335"/>
      <c r="Q2142" s="335"/>
      <c r="R2142" s="335"/>
      <c r="S2142" s="661">
        <f t="shared" si="531"/>
        <v>119.9</v>
      </c>
      <c r="T2142" s="661"/>
      <c r="U2142" s="661"/>
      <c r="V2142" s="335">
        <f t="shared" si="533"/>
        <v>146</v>
      </c>
      <c r="W2142" s="335"/>
      <c r="X2142" s="335"/>
      <c r="Y2142" s="335"/>
      <c r="Z2142" s="661">
        <f t="shared" si="532"/>
        <v>139.9</v>
      </c>
      <c r="AA2142" s="661"/>
      <c r="AB2142" s="662"/>
    </row>
    <row r="2143" spans="1:62" ht="15.75" customHeight="1" x14ac:dyDescent="0.15">
      <c r="A2143" s="124" t="str">
        <f t="shared" si="527"/>
        <v/>
      </c>
      <c r="B2143" s="53"/>
      <c r="I2143" s="651">
        <f t="shared" si="528"/>
        <v>6</v>
      </c>
      <c r="J2143" s="406"/>
      <c r="K2143" s="406"/>
      <c r="L2143" s="652">
        <f t="shared" si="529"/>
        <v>2.3499999046325684</v>
      </c>
      <c r="M2143" s="652"/>
      <c r="N2143" s="652"/>
      <c r="O2143" s="335">
        <f t="shared" si="530"/>
        <v>8953.5390627309098</v>
      </c>
      <c r="P2143" s="335"/>
      <c r="Q2143" s="335"/>
      <c r="R2143" s="335"/>
      <c r="S2143" s="661">
        <f t="shared" si="531"/>
        <v>195.1</v>
      </c>
      <c r="T2143" s="661"/>
      <c r="U2143" s="661"/>
      <c r="V2143" s="335">
        <f t="shared" si="533"/>
        <v>253</v>
      </c>
      <c r="W2143" s="335"/>
      <c r="X2143" s="335"/>
      <c r="Y2143" s="335"/>
      <c r="Z2143" s="661">
        <f t="shared" si="532"/>
        <v>227.6</v>
      </c>
      <c r="AA2143" s="661"/>
      <c r="AB2143" s="662"/>
    </row>
    <row r="2144" spans="1:62" ht="15.75" customHeight="1" x14ac:dyDescent="0.15">
      <c r="A2144" s="124" t="str">
        <f t="shared" si="527"/>
        <v/>
      </c>
      <c r="B2144" s="53"/>
      <c r="I2144" s="651">
        <f t="shared" si="528"/>
        <v>7</v>
      </c>
      <c r="J2144" s="406"/>
      <c r="K2144" s="406"/>
      <c r="L2144" s="652">
        <f t="shared" si="529"/>
        <v>8.6000003814697266</v>
      </c>
      <c r="M2144" s="652"/>
      <c r="N2144" s="652"/>
      <c r="O2144" s="335">
        <f t="shared" si="530"/>
        <v>19612.96293636108</v>
      </c>
      <c r="P2144" s="335"/>
      <c r="Q2144" s="335"/>
      <c r="R2144" s="335"/>
      <c r="S2144" s="661">
        <f t="shared" si="531"/>
        <v>164</v>
      </c>
      <c r="T2144" s="661"/>
      <c r="U2144" s="661"/>
      <c r="V2144" s="335">
        <f t="shared" si="533"/>
        <v>193</v>
      </c>
      <c r="W2144" s="335"/>
      <c r="X2144" s="335"/>
      <c r="Y2144" s="335"/>
      <c r="Z2144" s="661">
        <f t="shared" si="532"/>
        <v>191.3</v>
      </c>
      <c r="AA2144" s="661"/>
      <c r="AB2144" s="662"/>
    </row>
    <row r="2145" spans="1:62" ht="15.75" customHeight="1" x14ac:dyDescent="0.15">
      <c r="A2145" s="124" t="str">
        <f t="shared" si="527"/>
        <v/>
      </c>
      <c r="B2145" s="53"/>
      <c r="I2145" s="651">
        <f t="shared" si="528"/>
        <v>8</v>
      </c>
      <c r="J2145" s="406"/>
      <c r="K2145" s="406"/>
      <c r="L2145" s="652">
        <f t="shared" si="529"/>
        <v>2.2000000476837158</v>
      </c>
      <c r="M2145" s="652"/>
      <c r="N2145" s="652"/>
      <c r="O2145" s="335">
        <f t="shared" si="530"/>
        <v>27991.590543485057</v>
      </c>
      <c r="P2145" s="335"/>
      <c r="Q2145" s="335"/>
      <c r="R2145" s="335"/>
      <c r="S2145" s="661">
        <f t="shared" si="531"/>
        <v>191.7</v>
      </c>
      <c r="T2145" s="661"/>
      <c r="U2145" s="661"/>
      <c r="V2145" s="335">
        <f t="shared" si="533"/>
        <v>223</v>
      </c>
      <c r="W2145" s="335"/>
      <c r="X2145" s="335"/>
      <c r="Y2145" s="335"/>
      <c r="Z2145" s="661">
        <f t="shared" si="532"/>
        <v>223.6</v>
      </c>
      <c r="AA2145" s="661"/>
      <c r="AB2145" s="662"/>
    </row>
    <row r="2146" spans="1:62" ht="15.75" customHeight="1" x14ac:dyDescent="0.15">
      <c r="A2146" s="124" t="str">
        <f t="shared" si="527"/>
        <v/>
      </c>
      <c r="B2146" s="53"/>
      <c r="I2146" s="651">
        <f t="shared" si="528"/>
        <v>9</v>
      </c>
      <c r="J2146" s="406"/>
      <c r="K2146" s="406"/>
      <c r="L2146" s="652">
        <f t="shared" si="529"/>
        <v>1.5</v>
      </c>
      <c r="M2146" s="652"/>
      <c r="N2146" s="652"/>
      <c r="O2146" s="335">
        <f t="shared" si="530"/>
        <v>45615.925330123799</v>
      </c>
      <c r="P2146" s="335"/>
      <c r="Q2146" s="335"/>
      <c r="R2146" s="335"/>
      <c r="S2146" s="661">
        <f t="shared" si="531"/>
        <v>356.3</v>
      </c>
      <c r="T2146" s="661"/>
      <c r="U2146" s="661"/>
      <c r="V2146" s="335">
        <f t="shared" si="533"/>
        <v>417</v>
      </c>
      <c r="W2146" s="335"/>
      <c r="X2146" s="335"/>
      <c r="Y2146" s="335"/>
      <c r="Z2146" s="661">
        <f t="shared" si="532"/>
        <v>415.6</v>
      </c>
      <c r="AA2146" s="661"/>
      <c r="AB2146" s="662"/>
    </row>
    <row r="2147" spans="1:62" ht="15.75" customHeight="1" x14ac:dyDescent="0.15">
      <c r="A2147" s="124" t="str">
        <f t="shared" si="527"/>
        <v/>
      </c>
      <c r="B2147" s="53"/>
      <c r="I2147" s="651">
        <f t="shared" si="528"/>
        <v>10</v>
      </c>
      <c r="J2147" s="406"/>
      <c r="K2147" s="406"/>
      <c r="L2147" s="652">
        <f t="shared" si="529"/>
        <v>3.8499999046325684</v>
      </c>
      <c r="M2147" s="652"/>
      <c r="N2147" s="652"/>
      <c r="O2147" s="335">
        <f t="shared" si="530"/>
        <v>32798.227303477441</v>
      </c>
      <c r="P2147" s="335"/>
      <c r="Q2147" s="335"/>
      <c r="R2147" s="335"/>
      <c r="S2147" s="661">
        <f t="shared" si="531"/>
        <v>194.5</v>
      </c>
      <c r="T2147" s="661"/>
      <c r="U2147" s="661"/>
      <c r="V2147" s="335">
        <f t="shared" si="533"/>
        <v>225</v>
      </c>
      <c r="W2147" s="335"/>
      <c r="X2147" s="335"/>
      <c r="Y2147" s="335"/>
      <c r="Z2147" s="661">
        <f t="shared" si="532"/>
        <v>226.9</v>
      </c>
      <c r="AA2147" s="661"/>
      <c r="AB2147" s="662"/>
    </row>
    <row r="2148" spans="1:62" ht="15.75" customHeight="1" x14ac:dyDescent="0.15">
      <c r="A2148" s="124" t="str">
        <f t="shared" si="527"/>
        <v/>
      </c>
      <c r="B2148" s="53"/>
      <c r="I2148" s="651">
        <f t="shared" si="528"/>
        <v>11</v>
      </c>
      <c r="J2148" s="406"/>
      <c r="K2148" s="406"/>
      <c r="L2148" s="652">
        <f t="shared" si="529"/>
        <v>2.4000000953674316</v>
      </c>
      <c r="M2148" s="652"/>
      <c r="N2148" s="652"/>
      <c r="O2148" s="335">
        <f t="shared" si="530"/>
        <v>45615.925330123799</v>
      </c>
      <c r="P2148" s="335"/>
      <c r="Q2148" s="335"/>
      <c r="R2148" s="335"/>
      <c r="S2148" s="661">
        <f t="shared" si="531"/>
        <v>475</v>
      </c>
      <c r="T2148" s="661"/>
      <c r="U2148" s="661"/>
      <c r="V2148" s="335">
        <f t="shared" si="533"/>
        <v>567</v>
      </c>
      <c r="W2148" s="335"/>
      <c r="X2148" s="335"/>
      <c r="Y2148" s="335"/>
      <c r="Z2148" s="661">
        <f t="shared" si="532"/>
        <v>554.20000000000005</v>
      </c>
      <c r="AA2148" s="661"/>
      <c r="AB2148" s="662"/>
    </row>
    <row r="2149" spans="1:62" ht="15.75" customHeight="1" x14ac:dyDescent="0.15">
      <c r="A2149" s="124" t="str">
        <f t="shared" si="527"/>
        <v/>
      </c>
      <c r="B2149" s="53"/>
      <c r="I2149" s="651">
        <f t="shared" si="528"/>
        <v>12</v>
      </c>
      <c r="J2149" s="406"/>
      <c r="K2149" s="406"/>
      <c r="L2149" s="652">
        <f t="shared" si="529"/>
        <v>1.5199999809265137</v>
      </c>
      <c r="M2149" s="652"/>
      <c r="N2149" s="652"/>
      <c r="O2149" s="335">
        <f t="shared" si="530"/>
        <v>30913.271711323563</v>
      </c>
      <c r="P2149" s="335"/>
      <c r="Q2149" s="335"/>
      <c r="R2149" s="335"/>
      <c r="S2149" s="661">
        <f t="shared" si="531"/>
        <v>194.5</v>
      </c>
      <c r="T2149" s="661"/>
      <c r="U2149" s="661"/>
      <c r="V2149" s="335">
        <f t="shared" si="533"/>
        <v>225</v>
      </c>
      <c r="W2149" s="335"/>
      <c r="X2149" s="335"/>
      <c r="Y2149" s="335"/>
      <c r="Z2149" s="661">
        <f t="shared" si="532"/>
        <v>226.9</v>
      </c>
      <c r="AA2149" s="661"/>
      <c r="AB2149" s="662"/>
    </row>
    <row r="2150" spans="1:62" ht="15.75" customHeight="1" x14ac:dyDescent="0.15">
      <c r="A2150" s="124" t="str">
        <f t="shared" si="527"/>
        <v/>
      </c>
      <c r="B2150" s="53"/>
      <c r="I2150" s="651">
        <f t="shared" si="528"/>
        <v>12</v>
      </c>
      <c r="J2150" s="406"/>
      <c r="K2150" s="406"/>
      <c r="L2150" s="652">
        <f t="shared" si="529"/>
        <v>0.75</v>
      </c>
      <c r="M2150" s="652"/>
      <c r="N2150" s="652"/>
      <c r="O2150" s="335">
        <f t="shared" si="530"/>
        <v>0</v>
      </c>
      <c r="P2150" s="335"/>
      <c r="Q2150" s="335"/>
      <c r="R2150" s="335"/>
      <c r="S2150" s="661">
        <f t="shared" si="531"/>
        <v>0</v>
      </c>
      <c r="T2150" s="661"/>
      <c r="U2150" s="661"/>
      <c r="V2150" s="335">
        <f t="shared" si="533"/>
        <v>0</v>
      </c>
      <c r="W2150" s="335"/>
      <c r="X2150" s="335"/>
      <c r="Y2150" s="335"/>
      <c r="Z2150" s="661">
        <f t="shared" si="532"/>
        <v>0</v>
      </c>
      <c r="AA2150" s="661"/>
      <c r="AB2150" s="662"/>
    </row>
    <row r="2151" spans="1:62" ht="15.75" customHeight="1" x14ac:dyDescent="0.15">
      <c r="A2151" s="124" t="str">
        <f t="shared" si="527"/>
        <v>×</v>
      </c>
      <c r="B2151" s="53"/>
      <c r="I2151" s="651" t="str">
        <f t="shared" si="528"/>
        <v/>
      </c>
      <c r="J2151" s="406"/>
      <c r="K2151" s="406"/>
      <c r="L2151" s="652" t="str">
        <f t="shared" si="529"/>
        <v/>
      </c>
      <c r="M2151" s="652"/>
      <c r="N2151" s="652"/>
      <c r="O2151" s="335" t="str">
        <f t="shared" si="530"/>
        <v/>
      </c>
      <c r="P2151" s="335"/>
      <c r="Q2151" s="335"/>
      <c r="R2151" s="335"/>
      <c r="S2151" s="661" t="str">
        <f t="shared" si="531"/>
        <v/>
      </c>
      <c r="T2151" s="661"/>
      <c r="U2151" s="661"/>
      <c r="V2151" s="335" t="str">
        <f t="shared" si="533"/>
        <v/>
      </c>
      <c r="W2151" s="335"/>
      <c r="X2151" s="335"/>
      <c r="Y2151" s="335"/>
      <c r="Z2151" s="661" t="str">
        <f t="shared" si="532"/>
        <v/>
      </c>
      <c r="AA2151" s="661"/>
      <c r="AB2151" s="662"/>
    </row>
    <row r="2152" spans="1:62" ht="15.75" customHeight="1" x14ac:dyDescent="0.15">
      <c r="A2152" s="124" t="str">
        <f t="shared" si="527"/>
        <v>×</v>
      </c>
      <c r="B2152" s="53"/>
      <c r="I2152" s="651" t="str">
        <f t="shared" si="528"/>
        <v/>
      </c>
      <c r="J2152" s="406"/>
      <c r="K2152" s="406"/>
      <c r="L2152" s="652" t="str">
        <f t="shared" si="529"/>
        <v/>
      </c>
      <c r="M2152" s="652"/>
      <c r="N2152" s="652"/>
      <c r="O2152" s="335" t="str">
        <f t="shared" si="530"/>
        <v/>
      </c>
      <c r="P2152" s="335"/>
      <c r="Q2152" s="335"/>
      <c r="R2152" s="335"/>
      <c r="S2152" s="661" t="str">
        <f t="shared" si="531"/>
        <v/>
      </c>
      <c r="T2152" s="661"/>
      <c r="U2152" s="661"/>
      <c r="V2152" s="335" t="str">
        <f t="shared" si="533"/>
        <v/>
      </c>
      <c r="W2152" s="335"/>
      <c r="X2152" s="335"/>
      <c r="Y2152" s="335"/>
      <c r="Z2152" s="661" t="str">
        <f t="shared" si="532"/>
        <v/>
      </c>
      <c r="AA2152" s="661"/>
      <c r="AB2152" s="662"/>
    </row>
    <row r="2153" spans="1:62" ht="15.75" customHeight="1" x14ac:dyDescent="0.15">
      <c r="A2153" s="124" t="str">
        <f t="shared" si="527"/>
        <v>×</v>
      </c>
      <c r="B2153" s="53"/>
      <c r="I2153" s="663" t="str">
        <f t="shared" si="528"/>
        <v/>
      </c>
      <c r="J2153" s="442"/>
      <c r="K2153" s="442"/>
      <c r="L2153" s="664" t="str">
        <f t="shared" si="529"/>
        <v/>
      </c>
      <c r="M2153" s="664"/>
      <c r="N2153" s="664"/>
      <c r="O2153" s="337" t="str">
        <f t="shared" si="530"/>
        <v/>
      </c>
      <c r="P2153" s="337"/>
      <c r="Q2153" s="337"/>
      <c r="R2153" s="337"/>
      <c r="S2153" s="666" t="str">
        <f t="shared" si="531"/>
        <v/>
      </c>
      <c r="T2153" s="666"/>
      <c r="U2153" s="666"/>
      <c r="V2153" s="337" t="str">
        <f t="shared" si="533"/>
        <v/>
      </c>
      <c r="W2153" s="337"/>
      <c r="X2153" s="337"/>
      <c r="Y2153" s="337"/>
      <c r="Z2153" s="666" t="str">
        <f t="shared" si="532"/>
        <v/>
      </c>
      <c r="AA2153" s="666"/>
      <c r="AB2153" s="667"/>
    </row>
    <row r="2154" spans="1:62" ht="15.75" customHeight="1" x14ac:dyDescent="0.15">
      <c r="A2154" s="115" t="str">
        <f t="shared" ref="A2154:A2160" si="534">IF(液状化L2の有無="","","×")</f>
        <v/>
      </c>
      <c r="I2154" s="163"/>
      <c r="J2154" s="163"/>
      <c r="K2154" s="163"/>
      <c r="L2154" s="163"/>
      <c r="M2154" s="163"/>
      <c r="N2154" s="163"/>
      <c r="O2154" s="163"/>
      <c r="P2154" s="163"/>
      <c r="Q2154" s="163"/>
      <c r="R2154" s="163"/>
      <c r="S2154" s="163"/>
      <c r="T2154" s="163"/>
      <c r="U2154" s="50" t="s">
        <v>119</v>
      </c>
      <c r="V2154" s="438" t="s">
        <v>551</v>
      </c>
      <c r="W2154" s="438"/>
      <c r="X2154" s="163" t="s">
        <v>25</v>
      </c>
      <c r="Y2154" s="498">
        <f>杭先端径*0.1</f>
        <v>0.15000000000000002</v>
      </c>
      <c r="Z2154" s="498"/>
      <c r="AA2154" s="498"/>
      <c r="AB2154" s="62" t="s">
        <v>416</v>
      </c>
      <c r="AC2154" s="22" t="s">
        <v>149</v>
      </c>
    </row>
    <row r="2155" spans="1:62" s="99" customFormat="1" ht="15.75" customHeight="1" x14ac:dyDescent="0.15">
      <c r="A2155" s="115" t="str">
        <f t="shared" si="534"/>
        <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customHeight="1" x14ac:dyDescent="0.15">
      <c r="A2156" s="115" t="str">
        <f t="shared" si="534"/>
        <v/>
      </c>
    </row>
    <row r="2157" spans="1:62" s="23" customFormat="1" ht="15.75" customHeight="1" x14ac:dyDescent="0.15">
      <c r="A2157" s="115" t="str">
        <f t="shared" si="534"/>
        <v/>
      </c>
      <c r="B2157" s="99"/>
      <c r="I2157" s="514" t="s">
        <v>552</v>
      </c>
      <c r="J2157" s="361"/>
      <c r="K2157" s="361"/>
      <c r="L2157" s="361"/>
      <c r="M2157" s="361"/>
      <c r="N2157" s="361"/>
      <c r="O2157" s="361"/>
      <c r="P2157" s="361"/>
      <c r="Q2157" s="361"/>
      <c r="R2157" s="361"/>
      <c r="S2157" s="361"/>
      <c r="T2157" s="361"/>
      <c r="U2157" s="361"/>
      <c r="V2157" s="361"/>
      <c r="W2157" s="361"/>
      <c r="X2157" s="361"/>
      <c r="Y2157" s="361"/>
      <c r="Z2157" s="361"/>
      <c r="AA2157" s="361"/>
      <c r="AB2157" s="654"/>
    </row>
    <row r="2158" spans="1:62" s="54" customFormat="1" ht="15.75" customHeight="1" x14ac:dyDescent="0.15">
      <c r="A2158" s="115" t="str">
        <f t="shared" si="534"/>
        <v/>
      </c>
      <c r="B2158" s="99"/>
      <c r="I2158" s="453" t="s">
        <v>74</v>
      </c>
      <c r="J2158" s="403"/>
      <c r="K2158" s="403"/>
      <c r="L2158" s="647" t="s">
        <v>181</v>
      </c>
      <c r="M2158" s="648"/>
      <c r="N2158" s="648"/>
      <c r="O2158" s="305" t="s">
        <v>544</v>
      </c>
      <c r="P2158" s="305"/>
      <c r="Q2158" s="305"/>
      <c r="R2158" s="305"/>
      <c r="S2158" s="305"/>
      <c r="T2158" s="305"/>
      <c r="U2158" s="305"/>
      <c r="V2158" s="305" t="s">
        <v>545</v>
      </c>
      <c r="W2158" s="305"/>
      <c r="X2158" s="305"/>
      <c r="Y2158" s="305"/>
      <c r="Z2158" s="305"/>
      <c r="AA2158" s="305"/>
      <c r="AB2158" s="439"/>
    </row>
    <row r="2159" spans="1:62" s="54" customFormat="1" ht="15.75" customHeight="1" x14ac:dyDescent="0.15">
      <c r="A2159" s="115" t="str">
        <f t="shared" si="534"/>
        <v/>
      </c>
      <c r="B2159" s="99"/>
      <c r="I2159" s="453"/>
      <c r="J2159" s="403"/>
      <c r="K2159" s="403"/>
      <c r="L2159" s="647"/>
      <c r="M2159" s="648"/>
      <c r="N2159" s="648"/>
      <c r="O2159" s="403" t="s">
        <v>543</v>
      </c>
      <c r="P2159" s="403"/>
      <c r="Q2159" s="403"/>
      <c r="R2159" s="403"/>
      <c r="S2159" s="531" t="s">
        <v>514</v>
      </c>
      <c r="T2159" s="531"/>
      <c r="U2159" s="531"/>
      <c r="V2159" s="403" t="s">
        <v>543</v>
      </c>
      <c r="W2159" s="403"/>
      <c r="X2159" s="403"/>
      <c r="Y2159" s="403"/>
      <c r="Z2159" s="531" t="s">
        <v>515</v>
      </c>
      <c r="AA2159" s="531"/>
      <c r="AB2159" s="537"/>
    </row>
    <row r="2160" spans="1:62" s="54" customFormat="1" ht="15.75" customHeight="1" x14ac:dyDescent="0.15">
      <c r="A2160" s="115" t="str">
        <f t="shared" si="534"/>
        <v/>
      </c>
      <c r="B2160" s="99"/>
      <c r="I2160" s="359"/>
      <c r="J2160" s="315"/>
      <c r="K2160" s="315"/>
      <c r="L2160" s="362"/>
      <c r="M2160" s="362"/>
      <c r="N2160" s="362"/>
      <c r="O2160" s="315"/>
      <c r="P2160" s="315"/>
      <c r="Q2160" s="315"/>
      <c r="R2160" s="315"/>
      <c r="S2160" s="533"/>
      <c r="T2160" s="533"/>
      <c r="U2160" s="533"/>
      <c r="V2160" s="315"/>
      <c r="W2160" s="315"/>
      <c r="X2160" s="315"/>
      <c r="Y2160" s="315"/>
      <c r="Z2160" s="533"/>
      <c r="AA2160" s="533"/>
      <c r="AB2160" s="538"/>
    </row>
    <row r="2161" spans="1:62" s="54" customFormat="1" ht="15.75" customHeight="1" x14ac:dyDescent="0.15">
      <c r="A2161" s="124" t="str">
        <f t="shared" ref="A2161:A2176" si="535">IF(液状化L2の有無="",IF(I2161="","×",""),"×")</f>
        <v/>
      </c>
      <c r="B2161" s="53"/>
      <c r="I2161" s="646">
        <f t="shared" ref="I2161:I2176" si="536">IF(U787="","",U787)</f>
        <v>2</v>
      </c>
      <c r="J2161" s="427"/>
      <c r="K2161" s="427"/>
      <c r="L2161" s="649">
        <f t="shared" ref="L2161:L2176" si="537">IF(AB787="","",AB787)</f>
        <v>0.33000001311302185</v>
      </c>
      <c r="M2161" s="649"/>
      <c r="N2161" s="649"/>
      <c r="O2161" s="475">
        <f t="shared" ref="O2161:O2176" si="538">AE787</f>
        <v>0</v>
      </c>
      <c r="P2161" s="475"/>
      <c r="Q2161" s="475"/>
      <c r="R2161" s="475"/>
      <c r="S2161" s="668">
        <f>AD1808</f>
        <v>0</v>
      </c>
      <c r="T2161" s="668"/>
      <c r="U2161" s="668"/>
      <c r="V2161" s="475">
        <f t="shared" ref="V2161:V2176" si="539">IF(O2161="","",IF(O2161=0,0,ROUND((Z2161-S2161)/(Y$2177-(S2161/O2161)),0)))</f>
        <v>0</v>
      </c>
      <c r="W2161" s="475"/>
      <c r="X2161" s="475"/>
      <c r="Y2161" s="475"/>
      <c r="Z2161" s="668">
        <f>AG1808</f>
        <v>0</v>
      </c>
      <c r="AA2161" s="668"/>
      <c r="AB2161" s="669"/>
      <c r="AD2161" s="22"/>
      <c r="AE2161" s="22"/>
      <c r="AF2161" s="22"/>
      <c r="AG2161" s="22"/>
      <c r="AH2161" s="22"/>
      <c r="AI2161" s="22"/>
    </row>
    <row r="2162" spans="1:62" s="54" customFormat="1" ht="15.75" customHeight="1" x14ac:dyDescent="0.15">
      <c r="A2162" s="124" t="str">
        <f t="shared" si="535"/>
        <v/>
      </c>
      <c r="B2162" s="53"/>
      <c r="F2162" s="53"/>
      <c r="G2162" s="53"/>
      <c r="H2162" s="55"/>
      <c r="I2162" s="651">
        <f t="shared" si="536"/>
        <v>3</v>
      </c>
      <c r="J2162" s="406"/>
      <c r="K2162" s="406"/>
      <c r="L2162" s="652">
        <f t="shared" si="537"/>
        <v>1.5</v>
      </c>
      <c r="M2162" s="652"/>
      <c r="N2162" s="652"/>
      <c r="O2162" s="335">
        <f t="shared" si="538"/>
        <v>0</v>
      </c>
      <c r="P2162" s="335"/>
      <c r="Q2162" s="335"/>
      <c r="R2162" s="335"/>
      <c r="S2162" s="661">
        <f t="shared" ref="S2162:S2176" si="540">AD1809</f>
        <v>0</v>
      </c>
      <c r="T2162" s="661"/>
      <c r="U2162" s="661"/>
      <c r="V2162" s="335">
        <f t="shared" si="539"/>
        <v>0</v>
      </c>
      <c r="W2162" s="335"/>
      <c r="X2162" s="335"/>
      <c r="Y2162" s="335"/>
      <c r="Z2162" s="661">
        <f t="shared" ref="Z2162:Z2176" si="541">AG1809</f>
        <v>0</v>
      </c>
      <c r="AA2162" s="661"/>
      <c r="AB2162" s="662"/>
      <c r="AD2162" s="22"/>
      <c r="AE2162" s="22"/>
      <c r="AF2162" s="22"/>
      <c r="AG2162" s="22"/>
      <c r="AH2162" s="22"/>
      <c r="AI2162" s="22"/>
    </row>
    <row r="2163" spans="1:62" ht="15.75" customHeight="1" x14ac:dyDescent="0.15">
      <c r="A2163" s="124" t="str">
        <f t="shared" si="535"/>
        <v/>
      </c>
      <c r="B2163" s="53"/>
      <c r="I2163" s="651">
        <f t="shared" si="536"/>
        <v>4</v>
      </c>
      <c r="J2163" s="406"/>
      <c r="K2163" s="406"/>
      <c r="L2163" s="652">
        <f t="shared" si="537"/>
        <v>6.0399999618530273</v>
      </c>
      <c r="M2163" s="652"/>
      <c r="N2163" s="652"/>
      <c r="O2163" s="335">
        <f t="shared" si="538"/>
        <v>0</v>
      </c>
      <c r="P2163" s="335"/>
      <c r="Q2163" s="335"/>
      <c r="R2163" s="335"/>
      <c r="S2163" s="661">
        <f t="shared" si="540"/>
        <v>0</v>
      </c>
      <c r="T2163" s="661"/>
      <c r="U2163" s="661"/>
      <c r="V2163" s="335">
        <f t="shared" si="539"/>
        <v>0</v>
      </c>
      <c r="W2163" s="335"/>
      <c r="X2163" s="335"/>
      <c r="Y2163" s="335"/>
      <c r="Z2163" s="661">
        <f t="shared" si="541"/>
        <v>0</v>
      </c>
      <c r="AA2163" s="661"/>
      <c r="AB2163" s="662"/>
      <c r="AC2163" s="24"/>
      <c r="AJ2163" s="24"/>
      <c r="AK2163" s="24"/>
      <c r="AL2163" s="24"/>
      <c r="AM2163" s="24"/>
      <c r="AN2163" s="24"/>
      <c r="AZ2163" s="22"/>
      <c r="BA2163" s="22"/>
      <c r="BB2163" s="22"/>
      <c r="BC2163" s="22"/>
      <c r="BD2163" s="22"/>
      <c r="BE2163" s="22"/>
      <c r="BF2163" s="22"/>
      <c r="BG2163" s="22"/>
      <c r="BH2163" s="22"/>
      <c r="BI2163" s="22"/>
      <c r="BJ2163" s="22"/>
    </row>
    <row r="2164" spans="1:62" ht="15.75" customHeight="1" x14ac:dyDescent="0.15">
      <c r="A2164" s="124" t="str">
        <f t="shared" si="535"/>
        <v/>
      </c>
      <c r="B2164" s="53"/>
      <c r="I2164" s="651">
        <f t="shared" si="536"/>
        <v>4</v>
      </c>
      <c r="J2164" s="406"/>
      <c r="K2164" s="406"/>
      <c r="L2164" s="652">
        <f t="shared" si="537"/>
        <v>0.51000022888183594</v>
      </c>
      <c r="M2164" s="652"/>
      <c r="N2164" s="652"/>
      <c r="O2164" s="335">
        <f t="shared" si="538"/>
        <v>8953.5390627309098</v>
      </c>
      <c r="P2164" s="335"/>
      <c r="Q2164" s="335"/>
      <c r="R2164" s="335"/>
      <c r="S2164" s="661">
        <f t="shared" si="540"/>
        <v>67.900000000000006</v>
      </c>
      <c r="T2164" s="661"/>
      <c r="U2164" s="661"/>
      <c r="V2164" s="335">
        <f t="shared" si="539"/>
        <v>79</v>
      </c>
      <c r="W2164" s="335"/>
      <c r="X2164" s="335"/>
      <c r="Y2164" s="335"/>
      <c r="Z2164" s="661">
        <f t="shared" si="541"/>
        <v>79.2</v>
      </c>
      <c r="AA2164" s="661"/>
      <c r="AB2164" s="662"/>
    </row>
    <row r="2165" spans="1:62" ht="15.75" customHeight="1" x14ac:dyDescent="0.15">
      <c r="A2165" s="124" t="str">
        <f t="shared" si="535"/>
        <v/>
      </c>
      <c r="B2165" s="53"/>
      <c r="I2165" s="651">
        <f t="shared" si="536"/>
        <v>5</v>
      </c>
      <c r="J2165" s="406"/>
      <c r="K2165" s="406"/>
      <c r="L2165" s="652">
        <f t="shared" si="537"/>
        <v>3.4500000476837158</v>
      </c>
      <c r="M2165" s="652"/>
      <c r="N2165" s="652"/>
      <c r="O2165" s="335">
        <f t="shared" si="538"/>
        <v>8953.5390627309098</v>
      </c>
      <c r="P2165" s="335"/>
      <c r="Q2165" s="335"/>
      <c r="R2165" s="335"/>
      <c r="S2165" s="661">
        <f t="shared" si="540"/>
        <v>119.9</v>
      </c>
      <c r="T2165" s="661"/>
      <c r="U2165" s="661"/>
      <c r="V2165" s="335">
        <f t="shared" si="539"/>
        <v>146</v>
      </c>
      <c r="W2165" s="335"/>
      <c r="X2165" s="335"/>
      <c r="Y2165" s="335"/>
      <c r="Z2165" s="661">
        <f t="shared" si="541"/>
        <v>139.9</v>
      </c>
      <c r="AA2165" s="661"/>
      <c r="AB2165" s="662"/>
    </row>
    <row r="2166" spans="1:62" ht="15.75" customHeight="1" x14ac:dyDescent="0.15">
      <c r="A2166" s="124" t="str">
        <f t="shared" si="535"/>
        <v/>
      </c>
      <c r="B2166" s="53"/>
      <c r="I2166" s="651">
        <f t="shared" si="536"/>
        <v>6</v>
      </c>
      <c r="J2166" s="406"/>
      <c r="K2166" s="406"/>
      <c r="L2166" s="652">
        <f t="shared" si="537"/>
        <v>2.3499999046325684</v>
      </c>
      <c r="M2166" s="652"/>
      <c r="N2166" s="652"/>
      <c r="O2166" s="335">
        <f t="shared" si="538"/>
        <v>8953.5390627309098</v>
      </c>
      <c r="P2166" s="335"/>
      <c r="Q2166" s="335"/>
      <c r="R2166" s="335"/>
      <c r="S2166" s="661">
        <f t="shared" si="540"/>
        <v>195.1</v>
      </c>
      <c r="T2166" s="661"/>
      <c r="U2166" s="661"/>
      <c r="V2166" s="335">
        <f t="shared" si="539"/>
        <v>253</v>
      </c>
      <c r="W2166" s="335"/>
      <c r="X2166" s="335"/>
      <c r="Y2166" s="335"/>
      <c r="Z2166" s="661">
        <f t="shared" si="541"/>
        <v>227.6</v>
      </c>
      <c r="AA2166" s="661"/>
      <c r="AB2166" s="662"/>
    </row>
    <row r="2167" spans="1:62" ht="15.75" customHeight="1" x14ac:dyDescent="0.15">
      <c r="A2167" s="124" t="str">
        <f t="shared" si="535"/>
        <v/>
      </c>
      <c r="B2167" s="53"/>
      <c r="I2167" s="651">
        <f t="shared" si="536"/>
        <v>7</v>
      </c>
      <c r="J2167" s="406"/>
      <c r="K2167" s="406"/>
      <c r="L2167" s="652">
        <f t="shared" si="537"/>
        <v>8.6000003814697266</v>
      </c>
      <c r="M2167" s="652"/>
      <c r="N2167" s="652"/>
      <c r="O2167" s="335">
        <f t="shared" si="538"/>
        <v>19612.96293636108</v>
      </c>
      <c r="P2167" s="335"/>
      <c r="Q2167" s="335"/>
      <c r="R2167" s="335"/>
      <c r="S2167" s="661">
        <f t="shared" si="540"/>
        <v>164</v>
      </c>
      <c r="T2167" s="661"/>
      <c r="U2167" s="661"/>
      <c r="V2167" s="335">
        <f t="shared" si="539"/>
        <v>193</v>
      </c>
      <c r="W2167" s="335"/>
      <c r="X2167" s="335"/>
      <c r="Y2167" s="335"/>
      <c r="Z2167" s="661">
        <f t="shared" si="541"/>
        <v>191.3</v>
      </c>
      <c r="AA2167" s="661"/>
      <c r="AB2167" s="662"/>
    </row>
    <row r="2168" spans="1:62" ht="15.75" customHeight="1" x14ac:dyDescent="0.15">
      <c r="A2168" s="124" t="str">
        <f t="shared" si="535"/>
        <v/>
      </c>
      <c r="B2168" s="53"/>
      <c r="I2168" s="651">
        <f t="shared" si="536"/>
        <v>8</v>
      </c>
      <c r="J2168" s="406"/>
      <c r="K2168" s="406"/>
      <c r="L2168" s="652">
        <f t="shared" si="537"/>
        <v>2.2000000476837158</v>
      </c>
      <c r="M2168" s="652"/>
      <c r="N2168" s="652"/>
      <c r="O2168" s="335">
        <f t="shared" si="538"/>
        <v>27991.590543485057</v>
      </c>
      <c r="P2168" s="335"/>
      <c r="Q2168" s="335"/>
      <c r="R2168" s="335"/>
      <c r="S2168" s="661">
        <f t="shared" si="540"/>
        <v>191.7</v>
      </c>
      <c r="T2168" s="661"/>
      <c r="U2168" s="661"/>
      <c r="V2168" s="335">
        <f t="shared" si="539"/>
        <v>223</v>
      </c>
      <c r="W2168" s="335"/>
      <c r="X2168" s="335"/>
      <c r="Y2168" s="335"/>
      <c r="Z2168" s="661">
        <f t="shared" si="541"/>
        <v>223.6</v>
      </c>
      <c r="AA2168" s="661"/>
      <c r="AB2168" s="662"/>
    </row>
    <row r="2169" spans="1:62" ht="15.75" customHeight="1" x14ac:dyDescent="0.15">
      <c r="A2169" s="124" t="str">
        <f t="shared" si="535"/>
        <v/>
      </c>
      <c r="B2169" s="53"/>
      <c r="I2169" s="651">
        <f t="shared" si="536"/>
        <v>9</v>
      </c>
      <c r="J2169" s="406"/>
      <c r="K2169" s="406"/>
      <c r="L2169" s="652">
        <f t="shared" si="537"/>
        <v>1.5</v>
      </c>
      <c r="M2169" s="652"/>
      <c r="N2169" s="652"/>
      <c r="O2169" s="335">
        <f t="shared" si="538"/>
        <v>45615.925330123799</v>
      </c>
      <c r="P2169" s="335"/>
      <c r="Q2169" s="335"/>
      <c r="R2169" s="335"/>
      <c r="S2169" s="661">
        <f t="shared" si="540"/>
        <v>356.3</v>
      </c>
      <c r="T2169" s="661"/>
      <c r="U2169" s="661"/>
      <c r="V2169" s="335">
        <f t="shared" si="539"/>
        <v>417</v>
      </c>
      <c r="W2169" s="335"/>
      <c r="X2169" s="335"/>
      <c r="Y2169" s="335"/>
      <c r="Z2169" s="661">
        <f t="shared" si="541"/>
        <v>415.6</v>
      </c>
      <c r="AA2169" s="661"/>
      <c r="AB2169" s="662"/>
    </row>
    <row r="2170" spans="1:62" ht="15.75" customHeight="1" x14ac:dyDescent="0.15">
      <c r="A2170" s="124" t="str">
        <f t="shared" si="535"/>
        <v/>
      </c>
      <c r="B2170" s="53"/>
      <c r="I2170" s="651">
        <f t="shared" si="536"/>
        <v>10</v>
      </c>
      <c r="J2170" s="406"/>
      <c r="K2170" s="406"/>
      <c r="L2170" s="652">
        <f t="shared" si="537"/>
        <v>3.8499999046325684</v>
      </c>
      <c r="M2170" s="652"/>
      <c r="N2170" s="652"/>
      <c r="O2170" s="335">
        <f t="shared" si="538"/>
        <v>32798.227303477441</v>
      </c>
      <c r="P2170" s="335"/>
      <c r="Q2170" s="335"/>
      <c r="R2170" s="335"/>
      <c r="S2170" s="661">
        <f t="shared" si="540"/>
        <v>194.5</v>
      </c>
      <c r="T2170" s="661"/>
      <c r="U2170" s="661"/>
      <c r="V2170" s="335">
        <f t="shared" si="539"/>
        <v>225</v>
      </c>
      <c r="W2170" s="335"/>
      <c r="X2170" s="335"/>
      <c r="Y2170" s="335"/>
      <c r="Z2170" s="661">
        <f t="shared" si="541"/>
        <v>226.9</v>
      </c>
      <c r="AA2170" s="661"/>
      <c r="AB2170" s="662"/>
    </row>
    <row r="2171" spans="1:62" ht="15.75" customHeight="1" x14ac:dyDescent="0.15">
      <c r="A2171" s="124" t="str">
        <f t="shared" si="535"/>
        <v/>
      </c>
      <c r="B2171" s="53"/>
      <c r="I2171" s="651">
        <f t="shared" si="536"/>
        <v>11</v>
      </c>
      <c r="J2171" s="406"/>
      <c r="K2171" s="406"/>
      <c r="L2171" s="652">
        <f t="shared" si="537"/>
        <v>2.4000000953674316</v>
      </c>
      <c r="M2171" s="652"/>
      <c r="N2171" s="652"/>
      <c r="O2171" s="335">
        <f t="shared" si="538"/>
        <v>45615.925330123799</v>
      </c>
      <c r="P2171" s="335"/>
      <c r="Q2171" s="335"/>
      <c r="R2171" s="335"/>
      <c r="S2171" s="661">
        <f t="shared" si="540"/>
        <v>475</v>
      </c>
      <c r="T2171" s="661"/>
      <c r="U2171" s="661"/>
      <c r="V2171" s="335">
        <f t="shared" si="539"/>
        <v>567</v>
      </c>
      <c r="W2171" s="335"/>
      <c r="X2171" s="335"/>
      <c r="Y2171" s="335"/>
      <c r="Z2171" s="661">
        <f t="shared" si="541"/>
        <v>554.20000000000005</v>
      </c>
      <c r="AA2171" s="661"/>
      <c r="AB2171" s="662"/>
    </row>
    <row r="2172" spans="1:62" ht="15.75" customHeight="1" x14ac:dyDescent="0.15">
      <c r="A2172" s="124" t="str">
        <f t="shared" si="535"/>
        <v/>
      </c>
      <c r="B2172" s="53"/>
      <c r="I2172" s="651">
        <f t="shared" si="536"/>
        <v>12</v>
      </c>
      <c r="J2172" s="406"/>
      <c r="K2172" s="406"/>
      <c r="L2172" s="652">
        <f t="shared" si="537"/>
        <v>2.2699999809265137</v>
      </c>
      <c r="M2172" s="652"/>
      <c r="N2172" s="652"/>
      <c r="O2172" s="335">
        <f t="shared" si="538"/>
        <v>30913.271711323563</v>
      </c>
      <c r="P2172" s="335"/>
      <c r="Q2172" s="335"/>
      <c r="R2172" s="335"/>
      <c r="S2172" s="661">
        <f t="shared" si="540"/>
        <v>194.5</v>
      </c>
      <c r="T2172" s="661"/>
      <c r="U2172" s="661"/>
      <c r="V2172" s="335">
        <f t="shared" si="539"/>
        <v>225</v>
      </c>
      <c r="W2172" s="335"/>
      <c r="X2172" s="335"/>
      <c r="Y2172" s="335"/>
      <c r="Z2172" s="661">
        <f t="shared" si="541"/>
        <v>226.9</v>
      </c>
      <c r="AA2172" s="661"/>
      <c r="AB2172" s="662"/>
    </row>
    <row r="2173" spans="1:62" ht="15.75" customHeight="1" x14ac:dyDescent="0.15">
      <c r="A2173" s="124" t="str">
        <f t="shared" si="535"/>
        <v>×</v>
      </c>
      <c r="B2173" s="53"/>
      <c r="I2173" s="651" t="str">
        <f t="shared" si="536"/>
        <v/>
      </c>
      <c r="J2173" s="406"/>
      <c r="K2173" s="406"/>
      <c r="L2173" s="652" t="str">
        <f t="shared" si="537"/>
        <v/>
      </c>
      <c r="M2173" s="652"/>
      <c r="N2173" s="652"/>
      <c r="O2173" s="335" t="str">
        <f t="shared" si="538"/>
        <v/>
      </c>
      <c r="P2173" s="335"/>
      <c r="Q2173" s="335"/>
      <c r="R2173" s="335"/>
      <c r="S2173" s="661" t="str">
        <f t="shared" si="540"/>
        <v/>
      </c>
      <c r="T2173" s="661"/>
      <c r="U2173" s="661"/>
      <c r="V2173" s="335" t="str">
        <f t="shared" si="539"/>
        <v/>
      </c>
      <c r="W2173" s="335"/>
      <c r="X2173" s="335"/>
      <c r="Y2173" s="335"/>
      <c r="Z2173" s="661" t="str">
        <f t="shared" si="541"/>
        <v/>
      </c>
      <c r="AA2173" s="661"/>
      <c r="AB2173" s="662"/>
    </row>
    <row r="2174" spans="1:62" ht="15.75" customHeight="1" x14ac:dyDescent="0.15">
      <c r="A2174" s="124" t="str">
        <f t="shared" si="535"/>
        <v>×</v>
      </c>
      <c r="B2174" s="53"/>
      <c r="I2174" s="651" t="str">
        <f t="shared" si="536"/>
        <v/>
      </c>
      <c r="J2174" s="406"/>
      <c r="K2174" s="406"/>
      <c r="L2174" s="652" t="str">
        <f t="shared" si="537"/>
        <v/>
      </c>
      <c r="M2174" s="652"/>
      <c r="N2174" s="652"/>
      <c r="O2174" s="335" t="str">
        <f t="shared" si="538"/>
        <v/>
      </c>
      <c r="P2174" s="335"/>
      <c r="Q2174" s="335"/>
      <c r="R2174" s="335"/>
      <c r="S2174" s="661" t="str">
        <f t="shared" si="540"/>
        <v/>
      </c>
      <c r="T2174" s="661"/>
      <c r="U2174" s="661"/>
      <c r="V2174" s="335" t="str">
        <f t="shared" si="539"/>
        <v/>
      </c>
      <c r="W2174" s="335"/>
      <c r="X2174" s="335"/>
      <c r="Y2174" s="335"/>
      <c r="Z2174" s="661" t="str">
        <f t="shared" si="541"/>
        <v/>
      </c>
      <c r="AA2174" s="661"/>
      <c r="AB2174" s="662"/>
    </row>
    <row r="2175" spans="1:62" ht="15.75" customHeight="1" x14ac:dyDescent="0.15">
      <c r="A2175" s="124" t="str">
        <f t="shared" si="535"/>
        <v>×</v>
      </c>
      <c r="B2175" s="53"/>
      <c r="I2175" s="651" t="str">
        <f t="shared" si="536"/>
        <v/>
      </c>
      <c r="J2175" s="406"/>
      <c r="K2175" s="406"/>
      <c r="L2175" s="652" t="str">
        <f t="shared" si="537"/>
        <v/>
      </c>
      <c r="M2175" s="652"/>
      <c r="N2175" s="652"/>
      <c r="O2175" s="335" t="str">
        <f t="shared" si="538"/>
        <v/>
      </c>
      <c r="P2175" s="335"/>
      <c r="Q2175" s="335"/>
      <c r="R2175" s="335"/>
      <c r="S2175" s="661" t="str">
        <f t="shared" si="540"/>
        <v/>
      </c>
      <c r="T2175" s="661"/>
      <c r="U2175" s="661"/>
      <c r="V2175" s="335" t="str">
        <f t="shared" si="539"/>
        <v/>
      </c>
      <c r="W2175" s="335"/>
      <c r="X2175" s="335"/>
      <c r="Y2175" s="335"/>
      <c r="Z2175" s="661" t="str">
        <f t="shared" si="541"/>
        <v/>
      </c>
      <c r="AA2175" s="661"/>
      <c r="AB2175" s="662"/>
    </row>
    <row r="2176" spans="1:62" ht="15.75" customHeight="1" x14ac:dyDescent="0.15">
      <c r="A2176" s="124" t="str">
        <f t="shared" si="535"/>
        <v>×</v>
      </c>
      <c r="B2176" s="53"/>
      <c r="I2176" s="663" t="str">
        <f t="shared" si="536"/>
        <v/>
      </c>
      <c r="J2176" s="442"/>
      <c r="K2176" s="442"/>
      <c r="L2176" s="664" t="str">
        <f t="shared" si="537"/>
        <v/>
      </c>
      <c r="M2176" s="664"/>
      <c r="N2176" s="664"/>
      <c r="O2176" s="337" t="str">
        <f t="shared" si="538"/>
        <v/>
      </c>
      <c r="P2176" s="337"/>
      <c r="Q2176" s="337"/>
      <c r="R2176" s="337"/>
      <c r="S2176" s="666" t="str">
        <f t="shared" si="540"/>
        <v/>
      </c>
      <c r="T2176" s="666"/>
      <c r="U2176" s="666"/>
      <c r="V2176" s="337" t="str">
        <f t="shared" si="539"/>
        <v/>
      </c>
      <c r="W2176" s="337"/>
      <c r="X2176" s="337"/>
      <c r="Y2176" s="337"/>
      <c r="Z2176" s="666" t="str">
        <f t="shared" si="541"/>
        <v/>
      </c>
      <c r="AA2176" s="666"/>
      <c r="AB2176" s="667"/>
    </row>
    <row r="2177" spans="1:76" ht="15.75" customHeight="1" x14ac:dyDescent="0.15">
      <c r="A2177" s="115" t="str">
        <f>IF(液状化L2の有無="","","×")</f>
        <v/>
      </c>
      <c r="I2177" s="163"/>
      <c r="J2177" s="163"/>
      <c r="K2177" s="163"/>
      <c r="L2177" s="163"/>
      <c r="M2177" s="163"/>
      <c r="N2177" s="163"/>
      <c r="O2177" s="163"/>
      <c r="P2177" s="163"/>
      <c r="Q2177" s="163"/>
      <c r="R2177" s="163"/>
      <c r="S2177" s="163"/>
      <c r="T2177" s="163"/>
      <c r="U2177" s="50" t="s">
        <v>119</v>
      </c>
      <c r="V2177" s="438" t="s">
        <v>551</v>
      </c>
      <c r="W2177" s="438"/>
      <c r="X2177" s="163" t="s">
        <v>25</v>
      </c>
      <c r="Y2177" s="498">
        <f>杭先端径*0.1</f>
        <v>0.15000000000000002</v>
      </c>
      <c r="Z2177" s="498"/>
      <c r="AA2177" s="498"/>
      <c r="AB2177" s="62" t="s">
        <v>416</v>
      </c>
      <c r="AC2177" s="22" t="s">
        <v>149</v>
      </c>
    </row>
    <row r="2178" spans="1:76" ht="15.75" customHeight="1" x14ac:dyDescent="0.15">
      <c r="B2178" s="99" t="s">
        <v>571</v>
      </c>
    </row>
    <row r="2179" spans="1:76" ht="15.75" customHeight="1" x14ac:dyDescent="0.15">
      <c r="E2179" s="23"/>
      <c r="F2179" s="22"/>
      <c r="AN2179" s="24"/>
      <c r="BJ2179" s="22"/>
      <c r="BW2179" s="99"/>
      <c r="BX2179" s="22"/>
    </row>
    <row r="2180" spans="1:76" ht="15.75" customHeight="1" x14ac:dyDescent="0.15">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x14ac:dyDescent="0.15">
      <c r="E2181" s="289" t="s">
        <v>560</v>
      </c>
      <c r="F2181" s="239"/>
      <c r="G2181" s="290"/>
      <c r="H2181" s="672" t="s">
        <v>417</v>
      </c>
      <c r="I2181" s="361"/>
      <c r="J2181" s="361"/>
      <c r="K2181" s="361"/>
      <c r="L2181" s="361"/>
      <c r="M2181" s="361"/>
      <c r="N2181" s="361"/>
      <c r="O2181" s="361"/>
      <c r="P2181" s="361"/>
      <c r="Q2181" s="361"/>
      <c r="R2181" s="361"/>
      <c r="S2181" s="361"/>
      <c r="T2181" s="361"/>
      <c r="U2181" s="515"/>
      <c r="V2181" s="289" t="s">
        <v>418</v>
      </c>
      <c r="W2181" s="239"/>
      <c r="X2181" s="239"/>
      <c r="Y2181" s="239"/>
      <c r="Z2181" s="239"/>
      <c r="AA2181" s="239"/>
      <c r="AB2181" s="239"/>
      <c r="AC2181" s="239"/>
      <c r="AD2181" s="239"/>
      <c r="AE2181" s="239"/>
      <c r="AF2181" s="239"/>
      <c r="AG2181" s="239"/>
      <c r="AH2181" s="239"/>
      <c r="AI2181" s="290"/>
      <c r="AN2181" s="24"/>
      <c r="BJ2181" s="22"/>
      <c r="BW2181" s="99"/>
      <c r="BX2181" s="22"/>
    </row>
    <row r="2182" spans="1:76" ht="15.75" customHeight="1" x14ac:dyDescent="0.15">
      <c r="E2182" s="504"/>
      <c r="F2182" s="305"/>
      <c r="G2182" s="439"/>
      <c r="H2182" s="524" t="s">
        <v>544</v>
      </c>
      <c r="I2182" s="305"/>
      <c r="J2182" s="305"/>
      <c r="K2182" s="305"/>
      <c r="L2182" s="305"/>
      <c r="M2182" s="305"/>
      <c r="N2182" s="305"/>
      <c r="O2182" s="305" t="s">
        <v>545</v>
      </c>
      <c r="P2182" s="305"/>
      <c r="Q2182" s="305"/>
      <c r="R2182" s="305"/>
      <c r="S2182" s="305"/>
      <c r="T2182" s="305"/>
      <c r="U2182" s="451"/>
      <c r="V2182" s="504" t="s">
        <v>544</v>
      </c>
      <c r="W2182" s="305"/>
      <c r="X2182" s="305"/>
      <c r="Y2182" s="305"/>
      <c r="Z2182" s="305"/>
      <c r="AA2182" s="305"/>
      <c r="AB2182" s="305"/>
      <c r="AC2182" s="305" t="s">
        <v>545</v>
      </c>
      <c r="AD2182" s="305"/>
      <c r="AE2182" s="305"/>
      <c r="AF2182" s="305"/>
      <c r="AG2182" s="305"/>
      <c r="AH2182" s="305"/>
      <c r="AI2182" s="439"/>
      <c r="AN2182" s="24"/>
      <c r="BJ2182" s="22"/>
      <c r="BW2182" s="99"/>
      <c r="BX2182" s="22"/>
    </row>
    <row r="2183" spans="1:76" ht="15.75" customHeight="1" x14ac:dyDescent="0.15">
      <c r="E2183" s="504"/>
      <c r="F2183" s="305"/>
      <c r="G2183" s="439"/>
      <c r="H2183" s="455" t="s">
        <v>543</v>
      </c>
      <c r="I2183" s="403"/>
      <c r="J2183" s="403"/>
      <c r="K2183" s="403"/>
      <c r="L2183" s="531" t="s">
        <v>514</v>
      </c>
      <c r="M2183" s="531"/>
      <c r="N2183" s="531"/>
      <c r="O2183" s="403" t="s">
        <v>543</v>
      </c>
      <c r="P2183" s="403"/>
      <c r="Q2183" s="403"/>
      <c r="R2183" s="403"/>
      <c r="S2183" s="531" t="s">
        <v>515</v>
      </c>
      <c r="T2183" s="531"/>
      <c r="U2183" s="670"/>
      <c r="V2183" s="453" t="s">
        <v>543</v>
      </c>
      <c r="W2183" s="403"/>
      <c r="X2183" s="403"/>
      <c r="Y2183" s="403"/>
      <c r="Z2183" s="531" t="s">
        <v>514</v>
      </c>
      <c r="AA2183" s="531"/>
      <c r="AB2183" s="531"/>
      <c r="AC2183" s="403" t="s">
        <v>543</v>
      </c>
      <c r="AD2183" s="403"/>
      <c r="AE2183" s="403"/>
      <c r="AF2183" s="403"/>
      <c r="AG2183" s="531" t="s">
        <v>515</v>
      </c>
      <c r="AH2183" s="531"/>
      <c r="AI2183" s="537"/>
      <c r="AN2183" s="24"/>
      <c r="BJ2183" s="22"/>
      <c r="BW2183" s="99"/>
      <c r="BX2183" s="22"/>
    </row>
    <row r="2184" spans="1:76" ht="15.75" customHeight="1" x14ac:dyDescent="0.15">
      <c r="E2184" s="292"/>
      <c r="F2184" s="240"/>
      <c r="G2184" s="325"/>
      <c r="H2184" s="478"/>
      <c r="I2184" s="315"/>
      <c r="J2184" s="315"/>
      <c r="K2184" s="315"/>
      <c r="L2184" s="533"/>
      <c r="M2184" s="533"/>
      <c r="N2184" s="533"/>
      <c r="O2184" s="315"/>
      <c r="P2184" s="315"/>
      <c r="Q2184" s="315"/>
      <c r="R2184" s="315"/>
      <c r="S2184" s="533"/>
      <c r="T2184" s="533"/>
      <c r="U2184" s="671"/>
      <c r="V2184" s="359"/>
      <c r="W2184" s="315"/>
      <c r="X2184" s="315"/>
      <c r="Y2184" s="315"/>
      <c r="Z2184" s="533"/>
      <c r="AA2184" s="533"/>
      <c r="AB2184" s="533"/>
      <c r="AC2184" s="315"/>
      <c r="AD2184" s="315"/>
      <c r="AE2184" s="315"/>
      <c r="AF2184" s="315"/>
      <c r="AG2184" s="533"/>
      <c r="AH2184" s="533"/>
      <c r="AI2184" s="538"/>
      <c r="AN2184" s="24"/>
      <c r="BJ2184" s="22"/>
      <c r="BW2184" s="99"/>
      <c r="BX2184" s="22"/>
    </row>
    <row r="2185" spans="1:76" ht="15.75" customHeight="1" x14ac:dyDescent="0.15">
      <c r="E2185" s="375" t="s">
        <v>559</v>
      </c>
      <c r="F2185" s="357"/>
      <c r="G2185" s="376"/>
      <c r="H2185" s="679">
        <f>IF(先端支持力=0,0,W822)</f>
        <v>29933</v>
      </c>
      <c r="I2185" s="658"/>
      <c r="J2185" s="658"/>
      <c r="K2185" s="658"/>
      <c r="L2185" s="659"/>
      <c r="M2185" s="659"/>
      <c r="N2185" s="659"/>
      <c r="O2185" s="658"/>
      <c r="P2185" s="658"/>
      <c r="Q2185" s="658"/>
      <c r="R2185" s="658"/>
      <c r="S2185" s="659"/>
      <c r="T2185" s="659"/>
      <c r="U2185" s="680"/>
      <c r="V2185" s="681"/>
      <c r="W2185" s="658"/>
      <c r="X2185" s="658"/>
      <c r="Y2185" s="658"/>
      <c r="Z2185" s="659"/>
      <c r="AA2185" s="659"/>
      <c r="AB2185" s="659"/>
      <c r="AC2185" s="658"/>
      <c r="AD2185" s="658"/>
      <c r="AE2185" s="658"/>
      <c r="AF2185" s="658"/>
      <c r="AG2185" s="659"/>
      <c r="AH2185" s="659"/>
      <c r="AI2185" s="660"/>
      <c r="AN2185" s="24"/>
      <c r="BJ2185" s="22"/>
      <c r="BW2185" s="99"/>
      <c r="BX2185" s="22"/>
    </row>
    <row r="2186" spans="1:76" ht="15.75" customHeight="1" x14ac:dyDescent="0.15">
      <c r="E2186" s="292" t="s">
        <v>389</v>
      </c>
      <c r="F2186" s="240"/>
      <c r="G2186" s="325"/>
      <c r="H2186" s="348">
        <f>IF(先端支持力=0,0,W826)</f>
        <v>59864</v>
      </c>
      <c r="I2186" s="337"/>
      <c r="J2186" s="337"/>
      <c r="K2186" s="337"/>
      <c r="L2186" s="673">
        <f>I1672</f>
        <v>464.46</v>
      </c>
      <c r="M2186" s="666"/>
      <c r="N2186" s="666"/>
      <c r="O2186" s="337">
        <f>IF(先端支持力=0,0,ROUND((S2186-L2186)/(AE2187-(L2186/H2186)),0))</f>
        <v>4354</v>
      </c>
      <c r="P2186" s="337"/>
      <c r="Q2186" s="337"/>
      <c r="R2186" s="337"/>
      <c r="S2186" s="673">
        <f>I1676</f>
        <v>1083.74</v>
      </c>
      <c r="T2186" s="666"/>
      <c r="U2186" s="674"/>
      <c r="V2186" s="349"/>
      <c r="W2186" s="337"/>
      <c r="X2186" s="337"/>
      <c r="Y2186" s="337"/>
      <c r="Z2186" s="666"/>
      <c r="AA2186" s="666"/>
      <c r="AB2186" s="666"/>
      <c r="AC2186" s="337"/>
      <c r="AD2186" s="337"/>
      <c r="AE2186" s="337"/>
      <c r="AF2186" s="337"/>
      <c r="AG2186" s="666"/>
      <c r="AH2186" s="666"/>
      <c r="AI2186" s="667"/>
      <c r="AN2186" s="24"/>
      <c r="BJ2186" s="22"/>
      <c r="BW2186" s="99"/>
      <c r="BX2186" s="22"/>
    </row>
    <row r="2187" spans="1:76" ht="15.75" customHeight="1" x14ac:dyDescent="0.15">
      <c r="E2187" s="23"/>
      <c r="F2187" s="22"/>
      <c r="AA2187" s="38" t="s">
        <v>119</v>
      </c>
      <c r="AB2187" s="266" t="s">
        <v>551</v>
      </c>
      <c r="AC2187" s="266"/>
      <c r="AD2187" s="22" t="s">
        <v>25</v>
      </c>
      <c r="AE2187" s="295">
        <f>杭先端径*0.1</f>
        <v>0.15000000000000002</v>
      </c>
      <c r="AF2187" s="295"/>
      <c r="AG2187" s="295"/>
      <c r="AH2187" s="29" t="s">
        <v>416</v>
      </c>
      <c r="AI2187" s="22" t="s">
        <v>149</v>
      </c>
      <c r="AN2187" s="24"/>
      <c r="BJ2187" s="22"/>
      <c r="BW2187" s="99"/>
      <c r="BX2187" s="22"/>
    </row>
    <row r="2189" spans="1:76" ht="15.75" customHeight="1" x14ac:dyDescent="0.15">
      <c r="B2189" s="99" t="s">
        <v>571</v>
      </c>
    </row>
    <row r="2190" spans="1:76" ht="15.75" customHeight="1" x14ac:dyDescent="0.15">
      <c r="C2190" s="106"/>
      <c r="E2190" s="23"/>
    </row>
    <row r="2191" spans="1:76" s="99" customFormat="1" ht="15.75" customHeight="1" x14ac:dyDescent="0.15">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x14ac:dyDescent="0.15">
      <c r="E2193" s="21" t="s">
        <v>576</v>
      </c>
    </row>
    <row r="2194" spans="1:62" ht="15.75" customHeight="1" x14ac:dyDescent="0.15">
      <c r="F2194" s="23" t="s">
        <v>577</v>
      </c>
    </row>
    <row r="2195" spans="1:62" ht="15.75" customHeight="1" x14ac:dyDescent="0.15">
      <c r="F2195" s="23" t="s">
        <v>578</v>
      </c>
    </row>
    <row r="2197" spans="1:62" ht="15.75" customHeight="1" x14ac:dyDescent="0.15">
      <c r="F2197" s="23" t="s">
        <v>593</v>
      </c>
    </row>
    <row r="2198" spans="1:62" ht="15.75" customHeight="1" x14ac:dyDescent="0.15">
      <c r="F2198" s="289" t="s">
        <v>242</v>
      </c>
      <c r="G2198" s="239"/>
      <c r="H2198" s="239"/>
      <c r="I2198" s="239" t="s">
        <v>243</v>
      </c>
      <c r="J2198" s="239"/>
      <c r="K2198" s="239"/>
      <c r="L2198" s="239"/>
      <c r="M2198" s="239"/>
      <c r="N2198" s="239"/>
      <c r="O2198" s="238" t="s">
        <v>582</v>
      </c>
      <c r="P2198" s="239"/>
      <c r="Q2198" s="239"/>
      <c r="R2198" s="238" t="s">
        <v>583</v>
      </c>
      <c r="S2198" s="239"/>
      <c r="T2198" s="239"/>
      <c r="U2198" s="238" t="s">
        <v>584</v>
      </c>
      <c r="V2198" s="238"/>
      <c r="W2198" s="239"/>
      <c r="X2198" s="239"/>
      <c r="Y2198" s="238" t="s">
        <v>594</v>
      </c>
      <c r="Z2198" s="238"/>
      <c r="AA2198" s="238"/>
      <c r="AB2198" s="238"/>
      <c r="AC2198" s="238"/>
      <c r="AD2198" s="238"/>
      <c r="AE2198" s="238"/>
      <c r="AF2198" s="238"/>
      <c r="AG2198" s="457"/>
    </row>
    <row r="2199" spans="1:62" ht="15.75" customHeight="1" x14ac:dyDescent="0.15">
      <c r="F2199" s="504"/>
      <c r="G2199" s="305"/>
      <c r="H2199" s="305"/>
      <c r="I2199" s="305"/>
      <c r="J2199" s="305"/>
      <c r="K2199" s="305"/>
      <c r="L2199" s="305"/>
      <c r="M2199" s="305"/>
      <c r="N2199" s="305"/>
      <c r="O2199" s="305"/>
      <c r="P2199" s="305"/>
      <c r="Q2199" s="305"/>
      <c r="R2199" s="305"/>
      <c r="S2199" s="305"/>
      <c r="T2199" s="305"/>
      <c r="U2199" s="305"/>
      <c r="V2199" s="305"/>
      <c r="W2199" s="305"/>
      <c r="X2199" s="305"/>
      <c r="Y2199" s="403"/>
      <c r="Z2199" s="403"/>
      <c r="AA2199" s="403"/>
      <c r="AB2199" s="403"/>
      <c r="AC2199" s="403"/>
      <c r="AD2199" s="403"/>
      <c r="AE2199" s="403"/>
      <c r="AF2199" s="403"/>
      <c r="AG2199" s="458"/>
    </row>
    <row r="2200" spans="1:62" ht="15.75" customHeight="1" x14ac:dyDescent="0.15">
      <c r="F2200" s="504" t="s">
        <v>252</v>
      </c>
      <c r="G2200" s="305"/>
      <c r="H2200" s="305"/>
      <c r="I2200" s="305" t="s">
        <v>250</v>
      </c>
      <c r="J2200" s="305"/>
      <c r="K2200" s="305"/>
      <c r="L2200" s="305"/>
      <c r="M2200" s="305"/>
      <c r="N2200" s="305"/>
      <c r="O2200" s="300">
        <f>'入力 (1)'!杭径</f>
        <v>1.5</v>
      </c>
      <c r="P2200" s="300"/>
      <c r="Q2200" s="300"/>
      <c r="R2200" s="305">
        <f>'入力 (2)'!本数N</f>
        <v>9</v>
      </c>
      <c r="S2200" s="305"/>
      <c r="T2200" s="305"/>
      <c r="U2200" s="297">
        <f>'入力 (2)'!抵抗幅LA</f>
        <v>4.5</v>
      </c>
      <c r="V2200" s="297"/>
      <c r="W2200" s="297"/>
      <c r="X2200" s="297"/>
      <c r="Y2200" s="297">
        <f>MIN((0.4/100)*U2200*1000,40)</f>
        <v>18.000000000000004</v>
      </c>
      <c r="Z2200" s="297"/>
      <c r="AA2200" s="297"/>
      <c r="AB2200" s="297"/>
      <c r="AC2200" s="305" t="s">
        <v>585</v>
      </c>
      <c r="AD2200" s="305"/>
      <c r="AE2200" s="305"/>
      <c r="AF2200" s="305"/>
      <c r="AG2200" s="439"/>
    </row>
    <row r="2201" spans="1:62" ht="15.75" customHeight="1" x14ac:dyDescent="0.15">
      <c r="F2201" s="504"/>
      <c r="G2201" s="305"/>
      <c r="H2201" s="305"/>
      <c r="I2201" s="305" t="s">
        <v>251</v>
      </c>
      <c r="J2201" s="305"/>
      <c r="K2201" s="305"/>
      <c r="L2201" s="305"/>
      <c r="M2201" s="305"/>
      <c r="N2201" s="305"/>
      <c r="O2201" s="300"/>
      <c r="P2201" s="300"/>
      <c r="Q2201" s="300"/>
      <c r="R2201" s="305"/>
      <c r="S2201" s="305"/>
      <c r="T2201" s="305"/>
      <c r="U2201" s="297"/>
      <c r="V2201" s="297"/>
      <c r="W2201" s="297"/>
      <c r="X2201" s="297"/>
      <c r="Y2201" s="297">
        <f>MIN((0.4/100)*U2200*1000,40)</f>
        <v>18.000000000000004</v>
      </c>
      <c r="Z2201" s="297"/>
      <c r="AA2201" s="297"/>
      <c r="AB2201" s="297"/>
      <c r="AC2201" s="439" t="s">
        <v>585</v>
      </c>
      <c r="AD2201" s="678"/>
      <c r="AE2201" s="678"/>
      <c r="AF2201" s="678"/>
      <c r="AG2201" s="678"/>
    </row>
    <row r="2202" spans="1:62" ht="15.75" customHeight="1" x14ac:dyDescent="0.15">
      <c r="F2202" s="504" t="s">
        <v>253</v>
      </c>
      <c r="G2202" s="305"/>
      <c r="H2202" s="305"/>
      <c r="I2202" s="305" t="s">
        <v>327</v>
      </c>
      <c r="J2202" s="305"/>
      <c r="K2202" s="305"/>
      <c r="L2202" s="305"/>
      <c r="M2202" s="305"/>
      <c r="N2202" s="305"/>
      <c r="O2202" s="300"/>
      <c r="P2202" s="300"/>
      <c r="Q2202" s="300"/>
      <c r="R2202" s="305"/>
      <c r="S2202" s="305"/>
      <c r="T2202" s="305"/>
      <c r="U2202" s="297"/>
      <c r="V2202" s="297"/>
      <c r="W2202" s="297"/>
      <c r="X2202" s="297"/>
      <c r="Y2202" s="297">
        <f>MIN((1.2/100)*U2200*1000,100)</f>
        <v>54</v>
      </c>
      <c r="Z2202" s="297"/>
      <c r="AA2202" s="297"/>
      <c r="AB2202" s="297"/>
      <c r="AC2202" s="305" t="s">
        <v>586</v>
      </c>
      <c r="AD2202" s="305"/>
      <c r="AE2202" s="305"/>
      <c r="AF2202" s="305"/>
      <c r="AG2202" s="439"/>
    </row>
    <row r="2203" spans="1:62" ht="15.75" customHeight="1" x14ac:dyDescent="0.15">
      <c r="F2203" s="504"/>
      <c r="G2203" s="305"/>
      <c r="H2203" s="305"/>
      <c r="I2203" s="305" t="s">
        <v>579</v>
      </c>
      <c r="J2203" s="305"/>
      <c r="K2203" s="305"/>
      <c r="L2203" s="305"/>
      <c r="M2203" s="305"/>
      <c r="N2203" s="305"/>
      <c r="O2203" s="300"/>
      <c r="P2203" s="300"/>
      <c r="Q2203" s="300"/>
      <c r="R2203" s="305"/>
      <c r="S2203" s="305"/>
      <c r="T2203" s="305"/>
      <c r="U2203" s="297"/>
      <c r="V2203" s="297"/>
      <c r="W2203" s="297"/>
      <c r="X2203" s="297"/>
      <c r="Y2203" s="297">
        <f>(10/100)*U2200*1000</f>
        <v>450</v>
      </c>
      <c r="Z2203" s="297"/>
      <c r="AA2203" s="297"/>
      <c r="AB2203" s="297"/>
      <c r="AC2203" s="305" t="s">
        <v>587</v>
      </c>
      <c r="AD2203" s="305"/>
      <c r="AE2203" s="305"/>
      <c r="AF2203" s="305"/>
      <c r="AG2203" s="439"/>
    </row>
    <row r="2204" spans="1:62" ht="27.75" customHeight="1" x14ac:dyDescent="0.15">
      <c r="A2204" s="106"/>
      <c r="B2204" s="106"/>
      <c r="C2204" s="106"/>
      <c r="D2204" s="106"/>
      <c r="E2204" s="106"/>
      <c r="F2204" s="504" t="s">
        <v>254</v>
      </c>
      <c r="G2204" s="305"/>
      <c r="H2204" s="305"/>
      <c r="I2204" s="403" t="s">
        <v>580</v>
      </c>
      <c r="J2204" s="305"/>
      <c r="K2204" s="305"/>
      <c r="L2204" s="305"/>
      <c r="M2204" s="305"/>
      <c r="N2204" s="305"/>
      <c r="O2204" s="300"/>
      <c r="P2204" s="300"/>
      <c r="Q2204" s="300"/>
      <c r="R2204" s="305"/>
      <c r="S2204" s="305"/>
      <c r="T2204" s="305"/>
      <c r="U2204" s="297"/>
      <c r="V2204" s="297"/>
      <c r="W2204" s="297"/>
      <c r="X2204" s="297"/>
      <c r="Y2204" s="297">
        <f>MIN((2/100)*U2200*1000,100)</f>
        <v>90</v>
      </c>
      <c r="Z2204" s="297"/>
      <c r="AA2204" s="297"/>
      <c r="AB2204" s="297"/>
      <c r="AC2204" s="305" t="s">
        <v>588</v>
      </c>
      <c r="AD2204" s="305"/>
      <c r="AE2204" s="305"/>
      <c r="AF2204" s="305"/>
      <c r="AG2204" s="439"/>
      <c r="AL2204" s="24"/>
      <c r="AM2204" s="24"/>
      <c r="AN2204" s="24"/>
      <c r="BH2204" s="22"/>
      <c r="BI2204" s="22"/>
      <c r="BJ2204" s="22"/>
    </row>
    <row r="2205" spans="1:62" ht="27.75" customHeight="1" x14ac:dyDescent="0.15">
      <c r="A2205" s="106"/>
      <c r="B2205" s="106"/>
      <c r="C2205" s="106"/>
      <c r="D2205" s="106"/>
      <c r="E2205" s="106"/>
      <c r="F2205" s="292"/>
      <c r="G2205" s="240"/>
      <c r="H2205" s="240"/>
      <c r="I2205" s="315" t="s">
        <v>581</v>
      </c>
      <c r="J2205" s="240"/>
      <c r="K2205" s="240"/>
      <c r="L2205" s="240"/>
      <c r="M2205" s="240"/>
      <c r="N2205" s="240"/>
      <c r="O2205" s="316"/>
      <c r="P2205" s="316"/>
      <c r="Q2205" s="316"/>
      <c r="R2205" s="240"/>
      <c r="S2205" s="240"/>
      <c r="T2205" s="240"/>
      <c r="U2205" s="286"/>
      <c r="V2205" s="286"/>
      <c r="W2205" s="286"/>
      <c r="X2205" s="286"/>
      <c r="Y2205" s="286">
        <f>MIN((8/100)*U2200*1000,400)</f>
        <v>360</v>
      </c>
      <c r="Z2205" s="286"/>
      <c r="AA2205" s="286"/>
      <c r="AB2205" s="286"/>
      <c r="AC2205" s="240" t="s">
        <v>589</v>
      </c>
      <c r="AD2205" s="240"/>
      <c r="AE2205" s="240"/>
      <c r="AF2205" s="240"/>
      <c r="AG2205" s="325"/>
      <c r="AL2205" s="24"/>
      <c r="AM2205" s="24"/>
      <c r="AN2205" s="24"/>
      <c r="BH2205" s="22"/>
      <c r="BI2205" s="22"/>
      <c r="BJ2205" s="22"/>
    </row>
    <row r="2207" spans="1:62" s="99" customFormat="1" ht="15.75" customHeight="1" x14ac:dyDescent="0.15">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x14ac:dyDescent="0.15">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x14ac:dyDescent="0.15">
      <c r="F2209" s="23" t="s">
        <v>591</v>
      </c>
    </row>
    <row r="2210" spans="1:52" ht="15.75" customHeight="1" x14ac:dyDescent="0.15">
      <c r="F2210" s="23" t="s">
        <v>592</v>
      </c>
    </row>
    <row r="2211" spans="1:52" s="99" customFormat="1" ht="15.75" customHeight="1" x14ac:dyDescent="0.15">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x14ac:dyDescent="0.15">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x14ac:dyDescent="0.15">
      <c r="D2213" s="23"/>
      <c r="F2213" s="289" t="s">
        <v>242</v>
      </c>
      <c r="G2213" s="239"/>
      <c r="H2213" s="239"/>
      <c r="I2213" s="239" t="s">
        <v>243</v>
      </c>
      <c r="J2213" s="239"/>
      <c r="K2213" s="239"/>
      <c r="L2213" s="239"/>
      <c r="M2213" s="239"/>
      <c r="N2213" s="239"/>
      <c r="O2213" s="276" t="s">
        <v>598</v>
      </c>
      <c r="P2213" s="386"/>
      <c r="Q2213" s="386"/>
      <c r="R2213" s="386"/>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x14ac:dyDescent="0.15">
      <c r="D2214" s="23"/>
      <c r="F2214" s="504"/>
      <c r="G2214" s="305"/>
      <c r="H2214" s="305"/>
      <c r="I2214" s="305"/>
      <c r="J2214" s="305"/>
      <c r="K2214" s="305"/>
      <c r="L2214" s="305"/>
      <c r="M2214" s="305"/>
      <c r="N2214" s="305"/>
      <c r="O2214" s="676"/>
      <c r="P2214" s="677"/>
      <c r="Q2214" s="677"/>
      <c r="R2214" s="677"/>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x14ac:dyDescent="0.15">
      <c r="D2215" s="23"/>
      <c r="F2215" s="504" t="s">
        <v>252</v>
      </c>
      <c r="G2215" s="305"/>
      <c r="H2215" s="305"/>
      <c r="I2215" s="305" t="s">
        <v>250</v>
      </c>
      <c r="J2215" s="305"/>
      <c r="K2215" s="305"/>
      <c r="L2215" s="305"/>
      <c r="M2215" s="305"/>
      <c r="N2215" s="305"/>
      <c r="O2215" s="305">
        <v>2</v>
      </c>
      <c r="P2215" s="305"/>
      <c r="Q2215" s="305"/>
      <c r="R2215" s="439"/>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x14ac:dyDescent="0.15">
      <c r="D2216" s="23"/>
      <c r="F2216" s="504"/>
      <c r="G2216" s="305"/>
      <c r="H2216" s="305"/>
      <c r="I2216" s="305" t="s">
        <v>251</v>
      </c>
      <c r="J2216" s="305"/>
      <c r="K2216" s="305"/>
      <c r="L2216" s="305"/>
      <c r="M2216" s="305"/>
      <c r="N2216" s="305"/>
      <c r="O2216" s="305">
        <v>2</v>
      </c>
      <c r="P2216" s="305"/>
      <c r="Q2216" s="305"/>
      <c r="R2216" s="439"/>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x14ac:dyDescent="0.15">
      <c r="D2217" s="23"/>
      <c r="F2217" s="504" t="s">
        <v>253</v>
      </c>
      <c r="G2217" s="305"/>
      <c r="H2217" s="305"/>
      <c r="I2217" s="305" t="s">
        <v>327</v>
      </c>
      <c r="J2217" s="305"/>
      <c r="K2217" s="305"/>
      <c r="L2217" s="305"/>
      <c r="M2217" s="305"/>
      <c r="N2217" s="305"/>
      <c r="O2217" s="305">
        <v>6</v>
      </c>
      <c r="P2217" s="305"/>
      <c r="Q2217" s="305"/>
      <c r="R2217" s="439"/>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x14ac:dyDescent="0.15">
      <c r="D2218" s="23"/>
      <c r="F2218" s="504"/>
      <c r="G2218" s="305"/>
      <c r="H2218" s="305"/>
      <c r="I2218" s="305" t="s">
        <v>579</v>
      </c>
      <c r="J2218" s="305"/>
      <c r="K2218" s="305"/>
      <c r="L2218" s="305"/>
      <c r="M2218" s="305"/>
      <c r="N2218" s="305"/>
      <c r="O2218" s="305">
        <v>30</v>
      </c>
      <c r="P2218" s="305"/>
      <c r="Q2218" s="305"/>
      <c r="R2218" s="439"/>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x14ac:dyDescent="0.15">
      <c r="A2219" s="106"/>
      <c r="B2219" s="106"/>
      <c r="C2219" s="106"/>
      <c r="D2219" s="106"/>
      <c r="E2219" s="106"/>
      <c r="F2219" s="504" t="s">
        <v>254</v>
      </c>
      <c r="G2219" s="305"/>
      <c r="H2219" s="305"/>
      <c r="I2219" s="403" t="s">
        <v>596</v>
      </c>
      <c r="J2219" s="305"/>
      <c r="K2219" s="305"/>
      <c r="L2219" s="305"/>
      <c r="M2219" s="305"/>
      <c r="N2219" s="305"/>
      <c r="O2219" s="305">
        <v>10</v>
      </c>
      <c r="P2219" s="305"/>
      <c r="Q2219" s="305"/>
      <c r="R2219" s="439"/>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x14ac:dyDescent="0.15">
      <c r="A2220" s="106"/>
      <c r="B2220" s="106"/>
      <c r="C2220" s="106"/>
      <c r="D2220" s="106"/>
      <c r="E2220" s="106"/>
      <c r="F2220" s="292"/>
      <c r="G2220" s="240"/>
      <c r="H2220" s="240"/>
      <c r="I2220" s="315" t="s">
        <v>597</v>
      </c>
      <c r="J2220" s="240"/>
      <c r="K2220" s="240"/>
      <c r="L2220" s="240"/>
      <c r="M2220" s="240"/>
      <c r="N2220" s="240"/>
      <c r="O2220" s="240">
        <v>20</v>
      </c>
      <c r="P2220" s="240"/>
      <c r="Q2220" s="240"/>
      <c r="R2220" s="325"/>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x14ac:dyDescent="0.15">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xr:uid="{00000000-0009-0000-0000-000003000000}"/>
  <dataConsolidate/>
  <mergeCells count="10665">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Y538:AB538"/>
    <mergeCell ref="AC538:AF538"/>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AC503:AF503"/>
    <mergeCell ref="I498:K498"/>
    <mergeCell ref="I504:K504"/>
    <mergeCell ref="L504:O504"/>
    <mergeCell ref="P504:T504"/>
    <mergeCell ref="U504:X504"/>
    <mergeCell ref="Y504:AB504"/>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U431:X431"/>
    <mergeCell ref="Y431:AB431"/>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AG2185:AI2185"/>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H1086:J1086"/>
    <mergeCell ref="K1086:M1086"/>
    <mergeCell ref="N1086:P1086"/>
    <mergeCell ref="Q1086:T1086"/>
    <mergeCell ref="W1086:Y1086"/>
    <mergeCell ref="Z1086:AB1086"/>
    <mergeCell ref="AC1086:AE1086"/>
    <mergeCell ref="AF1086:AI1086"/>
    <mergeCell ref="F1087:G1087"/>
    <mergeCell ref="H1087:T1087"/>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U1055:V1055"/>
    <mergeCell ref="F1056:G1056"/>
    <mergeCell ref="U1056:V1056"/>
    <mergeCell ref="H1056:J1056"/>
    <mergeCell ref="K1056:M1056"/>
    <mergeCell ref="N1056:P1056"/>
    <mergeCell ref="Q1056:T1056"/>
    <mergeCell ref="W1056:Y1056"/>
    <mergeCell ref="Z1056:AB1056"/>
    <mergeCell ref="AC1056:AE1056"/>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W1031:Y1031"/>
    <mergeCell ref="Z1031:AB1031"/>
    <mergeCell ref="AC1031:AE1031"/>
    <mergeCell ref="AF1031:AI1031"/>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H1021:J1022"/>
    <mergeCell ref="K1021:M1022"/>
    <mergeCell ref="N1021:P1022"/>
    <mergeCell ref="Q1021:T1022"/>
    <mergeCell ref="W1021:Y1022"/>
    <mergeCell ref="Z1021:AB1022"/>
    <mergeCell ref="AC1021:AE1022"/>
    <mergeCell ref="AF1021:AI1022"/>
    <mergeCell ref="W1010:Y1010"/>
    <mergeCell ref="Z1010:AB1010"/>
    <mergeCell ref="AC1010:AE1010"/>
    <mergeCell ref="AF1010:AI1010"/>
    <mergeCell ref="H1011:J1011"/>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N986:P986"/>
    <mergeCell ref="Q986:T986"/>
    <mergeCell ref="F982:G982"/>
    <mergeCell ref="U982:V982"/>
    <mergeCell ref="F983:G983"/>
    <mergeCell ref="U983:V983"/>
    <mergeCell ref="F984:G984"/>
    <mergeCell ref="U984:V984"/>
    <mergeCell ref="H984:J984"/>
    <mergeCell ref="K984:M984"/>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AC504:AF504"/>
    <mergeCell ref="F505:H505"/>
    <mergeCell ref="U505:X505"/>
    <mergeCell ref="Y505:AB505"/>
    <mergeCell ref="AC505:AF505"/>
    <mergeCell ref="F506:H506"/>
    <mergeCell ref="I506:K506"/>
    <mergeCell ref="U498:X498"/>
    <mergeCell ref="Y498:AB498"/>
    <mergeCell ref="AC498:AF498"/>
    <mergeCell ref="F524:H524"/>
    <mergeCell ref="I524:K524"/>
    <mergeCell ref="L524:O524"/>
    <mergeCell ref="P524:T524"/>
    <mergeCell ref="U524:X524"/>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R348:U348"/>
    <mergeCell ref="V348:Z348"/>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F484:H484"/>
    <mergeCell ref="I484:K484"/>
    <mergeCell ref="L484:O484"/>
    <mergeCell ref="P484:T484"/>
    <mergeCell ref="J378:M378"/>
    <mergeCell ref="R378:U378"/>
    <mergeCell ref="V378:Z378"/>
    <mergeCell ref="AA378:AE378"/>
    <mergeCell ref="AC449:AF449"/>
    <mergeCell ref="AC450:AF450"/>
    <mergeCell ref="AC451:AF451"/>
    <mergeCell ref="U480:X480"/>
    <mergeCell ref="Y480:AB480"/>
    <mergeCell ref="AC480:AF480"/>
    <mergeCell ref="F481:H481"/>
    <mergeCell ref="I481:K48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G380:I380"/>
    <mergeCell ref="J380:M380"/>
    <mergeCell ref="N380:Q380"/>
    <mergeCell ref="G381:I381"/>
    <mergeCell ref="J381:M381"/>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AA348:AE348"/>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V285:Z285"/>
    <mergeCell ref="R291:U291"/>
    <mergeCell ref="V291:Z291"/>
    <mergeCell ref="AA291:AE291"/>
    <mergeCell ref="AA285:AE285"/>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G353:I353"/>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J239:M239"/>
    <mergeCell ref="J240:M240"/>
    <mergeCell ref="L188:N188"/>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X137:AC137"/>
    <mergeCell ref="AD137:AI137"/>
    <mergeCell ref="X138:AC138"/>
    <mergeCell ref="AD138:AI138"/>
    <mergeCell ref="X139:AC139"/>
    <mergeCell ref="AD139:AI139"/>
    <mergeCell ref="X140:AC140"/>
    <mergeCell ref="AD140:AI140"/>
    <mergeCell ref="X141:AC141"/>
    <mergeCell ref="AD141:AI141"/>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G286:I286"/>
    <mergeCell ref="G322:I324"/>
    <mergeCell ref="J322:M324"/>
    <mergeCell ref="N330:Q330"/>
    <mergeCell ref="J337:M337"/>
    <mergeCell ref="N337:Q337"/>
    <mergeCell ref="J338:M338"/>
    <mergeCell ref="G344:I346"/>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J286:M286"/>
    <mergeCell ref="N286:Q286"/>
    <mergeCell ref="R286:U286"/>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X215:AC215"/>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X136:AC136"/>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K205:L205"/>
    <mergeCell ref="K207:L207"/>
    <mergeCell ref="K204:L204"/>
    <mergeCell ref="K206:L206"/>
    <mergeCell ref="M73:T73"/>
    <mergeCell ref="M74:T74"/>
    <mergeCell ref="AA60:AI61"/>
    <mergeCell ref="U73:AH73"/>
    <mergeCell ref="R92:T92"/>
    <mergeCell ref="AA91:AI91"/>
    <mergeCell ref="AA92:AC92"/>
    <mergeCell ref="AD92:AI92"/>
    <mergeCell ref="AD94:AI94"/>
    <mergeCell ref="R210:W210"/>
    <mergeCell ref="I211:K211"/>
    <mergeCell ref="X210:AC210"/>
    <mergeCell ref="L211:Q211"/>
    <mergeCell ref="R211:W211"/>
    <mergeCell ref="X211:AC211"/>
    <mergeCell ref="I214:K214"/>
    <mergeCell ref="L214:Q214"/>
    <mergeCell ref="R214:W214"/>
    <mergeCell ref="X214:AC214"/>
    <mergeCell ref="I210:K210"/>
    <mergeCell ref="L210:Q210"/>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G160:H160"/>
    <mergeCell ref="J160:K160"/>
    <mergeCell ref="M160:N160"/>
    <mergeCell ref="K126:L126"/>
    <mergeCell ref="K127:L127"/>
    <mergeCell ref="K128:L128"/>
    <mergeCell ref="N148:P148"/>
    <mergeCell ref="N149:P149"/>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J147:M147"/>
    <mergeCell ref="X147:AC147"/>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D464:AE464"/>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J241:M241"/>
    <mergeCell ref="J242:M242"/>
    <mergeCell ref="J243:M243"/>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2" manualBreakCount="52">
    <brk id="46" max="16383" man="1"/>
    <brk id="76" max="16383" man="1"/>
    <brk id="110" max="16383" man="1"/>
    <brk id="153" max="16383" man="1"/>
    <brk id="195" max="16383" man="1"/>
    <brk id="231" max="16383" man="1"/>
    <brk id="275" max="16383" man="1"/>
    <brk id="319" max="16383" man="1"/>
    <brk id="363" max="16383" man="1"/>
    <brk id="385" max="16383" man="1"/>
    <brk id="422" max="16383" man="1"/>
    <brk id="468" max="16383" man="1"/>
    <brk id="518" max="16383" man="1"/>
    <brk id="565" max="16383" man="1"/>
    <brk id="620" max="16383" man="1"/>
    <brk id="666" max="16383" man="1"/>
    <brk id="712" max="16383" man="1"/>
    <brk id="758" max="16383" man="1"/>
    <brk id="804" max="16383" man="1"/>
    <brk id="871" max="16383" man="1"/>
    <brk id="927" max="16383" man="1"/>
    <brk id="969" max="16383" man="1"/>
    <brk id="1017" max="16383" man="1"/>
    <brk id="1065" max="16383" man="1"/>
    <brk id="1113" max="16383" man="1"/>
    <brk id="1159" max="16383" man="1"/>
    <brk id="1184" max="16383" man="1"/>
    <brk id="1219" max="16383" man="1"/>
    <brk id="1246" max="16383" man="1"/>
    <brk id="1286" max="16383" man="1"/>
    <brk id="1329" max="16383" man="1"/>
    <brk id="1364" max="16383" man="1"/>
    <brk id="1403" max="16383" man="1"/>
    <brk id="1439" max="16383" man="1"/>
    <brk id="1475" max="16383" man="1"/>
    <brk id="1511" max="16383" man="1"/>
    <brk id="1547" max="16383" man="1"/>
    <brk id="1583" max="16383" man="1"/>
    <brk id="1619" max="16383" man="1"/>
    <brk id="1655" max="16383" man="1"/>
    <brk id="1692" max="16383" man="1"/>
    <brk id="1736" max="16383" man="1"/>
    <brk id="1780" max="16383" man="1"/>
    <brk id="1825" max="16383" man="1"/>
    <brk id="1874" max="16383" man="1"/>
    <brk id="1919" max="16383" man="1"/>
    <brk id="1967" max="16383" man="1"/>
    <brk id="2014" max="16383" man="1"/>
    <brk id="2061" max="16383" man="1"/>
    <brk id="2108" max="16383" man="1"/>
    <brk id="2155"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鋼管ソイルセメントSheet" filterMode="1"/>
  <dimension ref="A1:CK2217"/>
  <sheetViews>
    <sheetView view="pageBreakPreview" topLeftCell="A880" zoomScale="115" zoomScaleNormal="90" zoomScaleSheetLayoutView="115" workbookViewId="0">
      <selection activeCell="S299" sqref="S299"/>
    </sheetView>
  </sheetViews>
  <sheetFormatPr defaultColWidth="2.625" defaultRowHeight="15.75" customHeight="1" x14ac:dyDescent="0.15"/>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x14ac:dyDescent="0.2">
      <c r="B1" s="179" t="s">
        <v>571</v>
      </c>
      <c r="I1" s="186" t="s">
        <v>569</v>
      </c>
      <c r="J1" s="44"/>
      <c r="Q1" s="186" t="s">
        <v>570</v>
      </c>
      <c r="R1" s="44"/>
      <c r="W1" s="23"/>
      <c r="Y1" s="186" t="s">
        <v>673</v>
      </c>
      <c r="Z1" s="205" t="str">
        <f>IF(AND(先端支持力=AE904,先端支持力&gt;0),"×","")</f>
        <v/>
      </c>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179"/>
      <c r="F2" s="179"/>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412" t="s">
        <v>22</v>
      </c>
      <c r="V15" s="412"/>
      <c r="W15" s="412"/>
      <c r="X15" s="412"/>
      <c r="Y15" s="412"/>
      <c r="Z15" s="412"/>
      <c r="AA15" s="412"/>
      <c r="AB15" s="412" t="s">
        <v>23</v>
      </c>
      <c r="AC15" s="412"/>
      <c r="AD15" s="412"/>
      <c r="AE15" s="412"/>
      <c r="AF15" s="412" t="s">
        <v>24</v>
      </c>
      <c r="AG15" s="412"/>
      <c r="AH15" s="412"/>
      <c r="AI15" s="412"/>
    </row>
    <row r="16" spans="2:35" s="23" customFormat="1" ht="15.75" customHeight="1" x14ac:dyDescent="0.15">
      <c r="U16" s="412" t="s">
        <v>698</v>
      </c>
      <c r="V16" s="412"/>
      <c r="W16" s="412"/>
      <c r="X16" s="412"/>
      <c r="Y16" s="412"/>
      <c r="Z16" s="412"/>
      <c r="AA16" s="412"/>
      <c r="AB16" s="412">
        <v>0.9</v>
      </c>
      <c r="AC16" s="412"/>
      <c r="AD16" s="412"/>
      <c r="AE16" s="412"/>
      <c r="AF16" s="412">
        <v>1.3</v>
      </c>
      <c r="AG16" s="412"/>
      <c r="AH16" s="412"/>
      <c r="AI16" s="412"/>
    </row>
    <row r="17" spans="6:35" s="23" customFormat="1" ht="15.75" customHeight="1" x14ac:dyDescent="0.15">
      <c r="Y17" s="438" t="s">
        <v>429</v>
      </c>
      <c r="Z17" s="438"/>
      <c r="AA17" s="179" t="s">
        <v>25</v>
      </c>
      <c r="AB17" s="438" t="s">
        <v>324</v>
      </c>
      <c r="AC17" s="438"/>
      <c r="AD17" s="179" t="s">
        <v>1</v>
      </c>
      <c r="AE17" s="266" t="s">
        <v>431</v>
      </c>
      <c r="AF17" s="266"/>
    </row>
    <row r="18" spans="6:35" s="23" customFormat="1" ht="15.75" customHeight="1" x14ac:dyDescent="0.15">
      <c r="Y18" s="266" t="s">
        <v>432</v>
      </c>
      <c r="Z18" s="266"/>
      <c r="AA18" s="179" t="s">
        <v>25</v>
      </c>
      <c r="AB18" s="266" t="s">
        <v>433</v>
      </c>
      <c r="AC18" s="266"/>
      <c r="AD18" s="179" t="s">
        <v>1</v>
      </c>
      <c r="AE18" s="266" t="s">
        <v>431</v>
      </c>
      <c r="AF18" s="266"/>
    </row>
    <row r="19" spans="6:35" s="23" customFormat="1" ht="15.75" customHeight="1" x14ac:dyDescent="0.15">
      <c r="K19" s="27" t="s">
        <v>434</v>
      </c>
      <c r="W19" s="266" t="s">
        <v>431</v>
      </c>
      <c r="X19" s="266"/>
      <c r="Y19" s="179" t="s">
        <v>2</v>
      </c>
      <c r="Z19" s="23" t="s">
        <v>26</v>
      </c>
    </row>
    <row r="20" spans="6:35" s="23" customFormat="1" ht="15.75" customHeight="1" x14ac:dyDescent="0.15"/>
    <row r="21" spans="6:35" s="23" customFormat="1" ht="15.75" customHeight="1" x14ac:dyDescent="0.15"/>
    <row r="22" spans="6:35" s="23" customFormat="1" ht="15.75" customHeight="1" x14ac:dyDescent="0.15">
      <c r="F22" s="444" t="s">
        <v>161</v>
      </c>
      <c r="G22" s="444"/>
      <c r="H22" s="444"/>
      <c r="I22" s="444"/>
      <c r="J22" s="444"/>
      <c r="K22" s="444"/>
      <c r="L22" s="444"/>
      <c r="M22" s="444"/>
      <c r="N22" s="444"/>
      <c r="O22" s="444"/>
      <c r="P22" s="444"/>
      <c r="Q22" s="444"/>
      <c r="R22" s="444"/>
      <c r="S22" s="444"/>
      <c r="T22" s="444"/>
      <c r="U22" s="444"/>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412" t="s">
        <v>22</v>
      </c>
      <c r="V26" s="412"/>
      <c r="W26" s="412"/>
      <c r="X26" s="412"/>
      <c r="Y26" s="412"/>
      <c r="Z26" s="412"/>
      <c r="AA26" s="412"/>
      <c r="AB26" s="412" t="s">
        <v>27</v>
      </c>
      <c r="AC26" s="412"/>
      <c r="AD26" s="412"/>
      <c r="AE26" s="412"/>
      <c r="AF26" s="412" t="s">
        <v>28</v>
      </c>
      <c r="AG26" s="412"/>
      <c r="AH26" s="412"/>
      <c r="AI26" s="412"/>
    </row>
    <row r="27" spans="6:35" s="23" customFormat="1" ht="15.75" customHeight="1" x14ac:dyDescent="0.15">
      <c r="U27" s="412" t="s">
        <v>617</v>
      </c>
      <c r="V27" s="412"/>
      <c r="W27" s="412"/>
      <c r="X27" s="412"/>
      <c r="Y27" s="412"/>
      <c r="Z27" s="412"/>
      <c r="AA27" s="412"/>
      <c r="AB27" s="412">
        <v>1.1000000000000001</v>
      </c>
      <c r="AC27" s="412"/>
      <c r="AD27" s="412"/>
      <c r="AE27" s="412"/>
      <c r="AF27" s="412">
        <v>1.3</v>
      </c>
      <c r="AG27" s="412"/>
      <c r="AH27" s="412"/>
      <c r="AI27" s="412"/>
    </row>
    <row r="28" spans="6:35" s="23" customFormat="1" ht="15.75" customHeight="1" x14ac:dyDescent="0.15">
      <c r="Y28" s="438" t="s">
        <v>435</v>
      </c>
      <c r="Z28" s="438"/>
      <c r="AA28" s="179" t="s">
        <v>25</v>
      </c>
      <c r="AB28" s="438" t="s">
        <v>436</v>
      </c>
      <c r="AC28" s="438"/>
      <c r="AD28" s="179" t="s">
        <v>1</v>
      </c>
      <c r="AE28" s="266" t="s">
        <v>437</v>
      </c>
      <c r="AF28" s="266"/>
    </row>
    <row r="29" spans="6:35" s="23" customFormat="1" ht="15.75" customHeight="1" x14ac:dyDescent="0.15">
      <c r="Y29" s="266" t="s">
        <v>438</v>
      </c>
      <c r="Z29" s="266"/>
      <c r="AA29" s="179" t="s">
        <v>25</v>
      </c>
      <c r="AB29" s="266" t="s">
        <v>439</v>
      </c>
      <c r="AC29" s="266"/>
      <c r="AD29" s="179" t="s">
        <v>1</v>
      </c>
      <c r="AE29" s="266" t="s">
        <v>437</v>
      </c>
      <c r="AF29" s="266"/>
    </row>
    <row r="30" spans="6:35" s="23" customFormat="1" ht="15.75" customHeight="1" x14ac:dyDescent="0.15">
      <c r="K30" s="27" t="s">
        <v>440</v>
      </c>
      <c r="W30" s="266" t="s">
        <v>437</v>
      </c>
      <c r="X30" s="266"/>
      <c r="Y30" s="179" t="s">
        <v>2</v>
      </c>
      <c r="Z30" s="23" t="s">
        <v>29</v>
      </c>
    </row>
    <row r="31" spans="6:35" s="23" customFormat="1" ht="15.75" customHeight="1" x14ac:dyDescent="0.15"/>
    <row r="32" spans="6:35" s="23" customFormat="1" ht="15.75" customHeight="1" x14ac:dyDescent="0.15"/>
    <row r="33" spans="2:21" s="23" customFormat="1" ht="15.75" customHeight="1" x14ac:dyDescent="0.15">
      <c r="F33" s="444" t="s">
        <v>162</v>
      </c>
      <c r="G33" s="444"/>
      <c r="H33" s="444"/>
      <c r="I33" s="444"/>
      <c r="J33" s="444"/>
      <c r="K33" s="444"/>
      <c r="L33" s="444"/>
      <c r="M33" s="444"/>
      <c r="N33" s="444"/>
      <c r="O33" s="444"/>
      <c r="P33" s="444"/>
      <c r="Q33" s="444"/>
      <c r="R33" s="444"/>
      <c r="S33" s="444"/>
      <c r="T33" s="444"/>
      <c r="U33" s="444"/>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444" t="s">
        <v>163</v>
      </c>
      <c r="G44" s="444"/>
      <c r="H44" s="444"/>
      <c r="I44" s="444"/>
      <c r="J44" s="444"/>
      <c r="K44" s="444"/>
      <c r="L44" s="444"/>
      <c r="M44" s="444"/>
      <c r="N44" s="444"/>
      <c r="O44" s="444"/>
      <c r="P44" s="444"/>
      <c r="Q44" s="444"/>
      <c r="R44" s="444"/>
      <c r="S44" s="444"/>
      <c r="T44" s="444"/>
      <c r="U44" s="444"/>
    </row>
    <row r="45" spans="2:21" s="23" customFormat="1" ht="15.75" customHeight="1" x14ac:dyDescent="0.15"/>
    <row r="46" spans="2:21" s="23" customFormat="1" ht="15.75" customHeight="1" x14ac:dyDescent="0.15">
      <c r="B46" s="17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414" t="s">
        <v>45</v>
      </c>
      <c r="F54" s="412"/>
      <c r="G54" s="412"/>
      <c r="H54" s="412"/>
      <c r="I54" s="412" t="s">
        <v>36</v>
      </c>
      <c r="J54" s="412"/>
      <c r="K54" s="412"/>
      <c r="L54" s="412"/>
      <c r="M54" s="412"/>
      <c r="N54" s="412"/>
      <c r="O54" s="412"/>
      <c r="P54" s="412"/>
      <c r="Q54" s="412"/>
      <c r="R54" s="412" t="s">
        <v>37</v>
      </c>
      <c r="S54" s="412"/>
      <c r="T54" s="412"/>
      <c r="U54" s="412"/>
      <c r="V54" s="412"/>
      <c r="W54" s="412"/>
      <c r="X54" s="412"/>
      <c r="Y54" s="412"/>
      <c r="Z54" s="412"/>
      <c r="AA54" s="446" t="s">
        <v>41</v>
      </c>
      <c r="AB54" s="446"/>
      <c r="AC54" s="446"/>
      <c r="AD54" s="446"/>
      <c r="AE54" s="446"/>
      <c r="AF54" s="446"/>
      <c r="AG54" s="446"/>
      <c r="AH54" s="446"/>
      <c r="AI54" s="447"/>
      <c r="AJ54" s="199"/>
      <c r="AK54" s="199"/>
    </row>
    <row r="55" spans="5:37" s="23" customFormat="1" ht="15.75" customHeight="1" x14ac:dyDescent="0.15">
      <c r="E55" s="414"/>
      <c r="F55" s="412"/>
      <c r="G55" s="412"/>
      <c r="H55" s="412"/>
      <c r="I55" s="412"/>
      <c r="J55" s="412"/>
      <c r="K55" s="412"/>
      <c r="L55" s="412"/>
      <c r="M55" s="412"/>
      <c r="N55" s="412"/>
      <c r="O55" s="412"/>
      <c r="P55" s="412"/>
      <c r="Q55" s="412"/>
      <c r="R55" s="412"/>
      <c r="S55" s="412"/>
      <c r="T55" s="412"/>
      <c r="U55" s="412"/>
      <c r="V55" s="412"/>
      <c r="W55" s="412"/>
      <c r="X55" s="412"/>
      <c r="Y55" s="412"/>
      <c r="Z55" s="412"/>
      <c r="AA55" s="446"/>
      <c r="AB55" s="446"/>
      <c r="AC55" s="446"/>
      <c r="AD55" s="446"/>
      <c r="AE55" s="446"/>
      <c r="AF55" s="446"/>
      <c r="AG55" s="446"/>
      <c r="AH55" s="446"/>
      <c r="AI55" s="447"/>
      <c r="AJ55" s="199"/>
      <c r="AK55" s="199"/>
    </row>
    <row r="56" spans="5:37" s="23" customFormat="1" ht="15.75" customHeight="1" x14ac:dyDescent="0.15">
      <c r="E56" s="414" t="s">
        <v>32</v>
      </c>
      <c r="F56" s="412"/>
      <c r="G56" s="412"/>
      <c r="H56" s="412"/>
      <c r="I56" s="445" t="s">
        <v>34</v>
      </c>
      <c r="J56" s="445"/>
      <c r="K56" s="445"/>
      <c r="L56" s="445"/>
      <c r="M56" s="445"/>
      <c r="N56" s="445"/>
      <c r="O56" s="445"/>
      <c r="P56" s="445"/>
      <c r="Q56" s="445"/>
      <c r="R56" s="412" t="s">
        <v>35</v>
      </c>
      <c r="S56" s="412"/>
      <c r="T56" s="412"/>
      <c r="U56" s="412"/>
      <c r="V56" s="412"/>
      <c r="W56" s="412"/>
      <c r="X56" s="412"/>
      <c r="Y56" s="412"/>
      <c r="Z56" s="412"/>
      <c r="AA56" s="412" t="s">
        <v>55</v>
      </c>
      <c r="AB56" s="412"/>
      <c r="AC56" s="412"/>
      <c r="AD56" s="412"/>
      <c r="AE56" s="412"/>
      <c r="AF56" s="412"/>
      <c r="AG56" s="412"/>
      <c r="AH56" s="412"/>
      <c r="AI56" s="413"/>
    </row>
    <row r="57" spans="5:37" s="23" customFormat="1" ht="15.75" customHeight="1" x14ac:dyDescent="0.15">
      <c r="E57" s="414"/>
      <c r="F57" s="412"/>
      <c r="G57" s="412"/>
      <c r="H57" s="412"/>
      <c r="I57" s="445"/>
      <c r="J57" s="445"/>
      <c r="K57" s="445"/>
      <c r="L57" s="445"/>
      <c r="M57" s="445"/>
      <c r="N57" s="445"/>
      <c r="O57" s="445"/>
      <c r="P57" s="445"/>
      <c r="Q57" s="445"/>
      <c r="R57" s="412"/>
      <c r="S57" s="412"/>
      <c r="T57" s="412"/>
      <c r="U57" s="412"/>
      <c r="V57" s="412"/>
      <c r="W57" s="412"/>
      <c r="X57" s="412"/>
      <c r="Y57" s="412"/>
      <c r="Z57" s="412"/>
      <c r="AA57" s="412"/>
      <c r="AB57" s="412"/>
      <c r="AC57" s="412"/>
      <c r="AD57" s="412"/>
      <c r="AE57" s="412"/>
      <c r="AF57" s="412"/>
      <c r="AG57" s="412"/>
      <c r="AH57" s="412"/>
      <c r="AI57" s="413"/>
    </row>
    <row r="58" spans="5:37" s="23" customFormat="1" ht="15.75" customHeight="1" x14ac:dyDescent="0.15">
      <c r="E58" s="414" t="s">
        <v>33</v>
      </c>
      <c r="F58" s="412"/>
      <c r="G58" s="412"/>
      <c r="H58" s="412"/>
      <c r="I58" s="411" t="s">
        <v>38</v>
      </c>
      <c r="J58" s="412"/>
      <c r="K58" s="412"/>
      <c r="L58" s="412"/>
      <c r="M58" s="412"/>
      <c r="N58" s="412"/>
      <c r="O58" s="412"/>
      <c r="P58" s="412"/>
      <c r="Q58" s="412"/>
      <c r="R58" s="411" t="s">
        <v>40</v>
      </c>
      <c r="S58" s="412"/>
      <c r="T58" s="412"/>
      <c r="U58" s="412"/>
      <c r="V58" s="412"/>
      <c r="W58" s="412"/>
      <c r="X58" s="412"/>
      <c r="Y58" s="412"/>
      <c r="Z58" s="412"/>
      <c r="AA58" s="411" t="s">
        <v>43</v>
      </c>
      <c r="AB58" s="412"/>
      <c r="AC58" s="412"/>
      <c r="AD58" s="412"/>
      <c r="AE58" s="412"/>
      <c r="AF58" s="412"/>
      <c r="AG58" s="412"/>
      <c r="AH58" s="412"/>
      <c r="AI58" s="413"/>
    </row>
    <row r="59" spans="5:37" s="23" customFormat="1" ht="15.75" customHeight="1" x14ac:dyDescent="0.15">
      <c r="E59" s="414"/>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3"/>
    </row>
    <row r="60" spans="5:37" s="23" customFormat="1" ht="15.75" customHeight="1" x14ac:dyDescent="0.15">
      <c r="E60" s="414"/>
      <c r="F60" s="412"/>
      <c r="G60" s="412"/>
      <c r="H60" s="412"/>
      <c r="I60" s="411" t="s">
        <v>39</v>
      </c>
      <c r="J60" s="412"/>
      <c r="K60" s="412"/>
      <c r="L60" s="412"/>
      <c r="M60" s="412"/>
      <c r="N60" s="412"/>
      <c r="O60" s="412"/>
      <c r="P60" s="412"/>
      <c r="Q60" s="412"/>
      <c r="R60" s="411" t="s">
        <v>42</v>
      </c>
      <c r="S60" s="412"/>
      <c r="T60" s="412"/>
      <c r="U60" s="412"/>
      <c r="V60" s="412"/>
      <c r="W60" s="412"/>
      <c r="X60" s="412"/>
      <c r="Y60" s="412"/>
      <c r="Z60" s="412"/>
      <c r="AA60" s="411" t="s">
        <v>44</v>
      </c>
      <c r="AB60" s="412"/>
      <c r="AC60" s="412"/>
      <c r="AD60" s="412"/>
      <c r="AE60" s="412"/>
      <c r="AF60" s="412"/>
      <c r="AG60" s="412"/>
      <c r="AH60" s="412"/>
      <c r="AI60" s="413"/>
    </row>
    <row r="61" spans="5:37" s="23" customFormat="1" ht="15.75" customHeight="1" x14ac:dyDescent="0.15">
      <c r="E61" s="414"/>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3"/>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414" t="s">
        <v>48</v>
      </c>
      <c r="H72" s="412"/>
      <c r="I72" s="412"/>
      <c r="J72" s="412"/>
      <c r="K72" s="412"/>
      <c r="L72" s="412"/>
      <c r="M72" s="412" t="s">
        <v>53</v>
      </c>
      <c r="N72" s="412"/>
      <c r="O72" s="412"/>
      <c r="P72" s="412"/>
      <c r="Q72" s="412"/>
      <c r="R72" s="412"/>
      <c r="S72" s="412"/>
      <c r="T72" s="412"/>
      <c r="U72" s="412" t="s">
        <v>54</v>
      </c>
      <c r="V72" s="412"/>
      <c r="W72" s="412"/>
      <c r="X72" s="412"/>
      <c r="Y72" s="412"/>
      <c r="Z72" s="412"/>
      <c r="AA72" s="412"/>
      <c r="AB72" s="412"/>
      <c r="AC72" s="412"/>
      <c r="AD72" s="412"/>
      <c r="AE72" s="412"/>
      <c r="AF72" s="412"/>
      <c r="AG72" s="412"/>
      <c r="AH72" s="413"/>
    </row>
    <row r="73" spans="2:37" s="23" customFormat="1" ht="15.75" customHeight="1" x14ac:dyDescent="0.15">
      <c r="G73" s="414" t="s">
        <v>49</v>
      </c>
      <c r="H73" s="412"/>
      <c r="I73" s="412"/>
      <c r="J73" s="412"/>
      <c r="K73" s="412"/>
      <c r="L73" s="412"/>
      <c r="M73" s="412" t="s">
        <v>51</v>
      </c>
      <c r="N73" s="412"/>
      <c r="O73" s="412"/>
      <c r="P73" s="412"/>
      <c r="Q73" s="412"/>
      <c r="R73" s="412"/>
      <c r="S73" s="412"/>
      <c r="T73" s="412"/>
      <c r="U73" s="415">
        <v>1</v>
      </c>
      <c r="V73" s="415"/>
      <c r="W73" s="415"/>
      <c r="X73" s="415"/>
      <c r="Y73" s="415"/>
      <c r="Z73" s="415"/>
      <c r="AA73" s="415"/>
      <c r="AB73" s="415"/>
      <c r="AC73" s="415"/>
      <c r="AD73" s="415"/>
      <c r="AE73" s="415"/>
      <c r="AF73" s="415"/>
      <c r="AG73" s="415"/>
      <c r="AH73" s="416"/>
    </row>
    <row r="74" spans="2:37" s="23" customFormat="1" ht="15.75" customHeight="1" x14ac:dyDescent="0.15">
      <c r="G74" s="414" t="s">
        <v>50</v>
      </c>
      <c r="H74" s="412"/>
      <c r="I74" s="412"/>
      <c r="J74" s="412"/>
      <c r="K74" s="412"/>
      <c r="L74" s="412"/>
      <c r="M74" s="412" t="s">
        <v>52</v>
      </c>
      <c r="N74" s="412"/>
      <c r="O74" s="412"/>
      <c r="P74" s="412"/>
      <c r="Q74" s="412"/>
      <c r="R74" s="412"/>
      <c r="S74" s="412"/>
      <c r="T74" s="412"/>
      <c r="U74" s="412">
        <v>0.5</v>
      </c>
      <c r="V74" s="412"/>
      <c r="W74" s="412"/>
      <c r="X74" s="412"/>
      <c r="Y74" s="412"/>
      <c r="Z74" s="412"/>
      <c r="AA74" s="412"/>
      <c r="AB74" s="412"/>
      <c r="AC74" s="412"/>
      <c r="AD74" s="412"/>
      <c r="AE74" s="412"/>
      <c r="AF74" s="412"/>
      <c r="AG74" s="412"/>
      <c r="AH74" s="413"/>
    </row>
    <row r="75" spans="2:37" s="23" customFormat="1" ht="15.75" customHeight="1" x14ac:dyDescent="0.15">
      <c r="K75" s="23" t="s">
        <v>57</v>
      </c>
    </row>
    <row r="76" spans="2:37" s="23" customFormat="1" ht="15.75" customHeight="1" x14ac:dyDescent="0.15">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x14ac:dyDescent="0.15">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x14ac:dyDescent="0.15">
      <c r="E78" s="23" t="s">
        <v>699</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66" t="s">
        <v>72</v>
      </c>
      <c r="H83" s="266"/>
      <c r="I83" s="179" t="s">
        <v>25</v>
      </c>
      <c r="J83" s="266">
        <v>0.45</v>
      </c>
      <c r="K83" s="266"/>
      <c r="L83" s="266" t="s">
        <v>60</v>
      </c>
      <c r="M83" s="266"/>
      <c r="N83" s="266" t="s">
        <v>61</v>
      </c>
      <c r="O83" s="266"/>
    </row>
    <row r="84" spans="1:36" s="23" customFormat="1" ht="15.75" customHeight="1" x14ac:dyDescent="0.15"/>
    <row r="85" spans="1:36" s="23" customFormat="1" ht="15.75" customHeight="1" x14ac:dyDescent="0.15">
      <c r="H85" s="23" t="s">
        <v>63</v>
      </c>
      <c r="K85" s="266" t="s">
        <v>72</v>
      </c>
      <c r="L85" s="266"/>
      <c r="M85" s="179" t="s">
        <v>2</v>
      </c>
      <c r="N85" s="23" t="s">
        <v>174</v>
      </c>
    </row>
    <row r="86" spans="1:36" s="23" customFormat="1" ht="15.75" customHeight="1" x14ac:dyDescent="0.15">
      <c r="K86" s="266" t="s">
        <v>60</v>
      </c>
      <c r="L86" s="266"/>
      <c r="M86" s="179" t="s">
        <v>2</v>
      </c>
      <c r="N86" s="23" t="s">
        <v>73</v>
      </c>
    </row>
    <row r="87" spans="1:36" s="23" customFormat="1" ht="15.75" customHeight="1" x14ac:dyDescent="0.15">
      <c r="K87" s="266" t="s">
        <v>61</v>
      </c>
      <c r="L87" s="266"/>
      <c r="M87" s="179" t="s">
        <v>2</v>
      </c>
      <c r="N87" s="23" t="s">
        <v>67</v>
      </c>
    </row>
    <row r="88" spans="1:36" s="23" customFormat="1" ht="15.75" customHeight="1" x14ac:dyDescent="0.15">
      <c r="B88" s="179"/>
      <c r="K88" s="179"/>
      <c r="L88" s="179"/>
      <c r="M88" s="17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430" t="s">
        <v>74</v>
      </c>
      <c r="J91" s="412"/>
      <c r="K91" s="413"/>
      <c r="L91" s="434" t="s">
        <v>68</v>
      </c>
      <c r="M91" s="412"/>
      <c r="N91" s="412"/>
      <c r="O91" s="412"/>
      <c r="P91" s="412"/>
      <c r="Q91" s="412"/>
      <c r="R91" s="419" t="s">
        <v>388</v>
      </c>
      <c r="S91" s="420"/>
      <c r="T91" s="420"/>
      <c r="U91" s="420"/>
      <c r="V91" s="420"/>
      <c r="W91" s="420"/>
      <c r="X91" s="420"/>
      <c r="Y91" s="420"/>
      <c r="Z91" s="420"/>
      <c r="AA91" s="419" t="s">
        <v>389</v>
      </c>
      <c r="AB91" s="420"/>
      <c r="AC91" s="420"/>
      <c r="AD91" s="420"/>
      <c r="AE91" s="420"/>
      <c r="AF91" s="420"/>
      <c r="AG91" s="420"/>
      <c r="AH91" s="420"/>
      <c r="AI91" s="420"/>
    </row>
    <row r="92" spans="1:36" s="23" customFormat="1" ht="15.75" customHeight="1" x14ac:dyDescent="0.15">
      <c r="I92" s="431"/>
      <c r="J92" s="432"/>
      <c r="K92" s="433"/>
      <c r="L92" s="435"/>
      <c r="M92" s="432"/>
      <c r="N92" s="432"/>
      <c r="O92" s="432"/>
      <c r="P92" s="432"/>
      <c r="Q92" s="432"/>
      <c r="R92" s="417" t="s">
        <v>66</v>
      </c>
      <c r="S92" s="418"/>
      <c r="T92" s="418"/>
      <c r="U92" s="418" t="s">
        <v>182</v>
      </c>
      <c r="V92" s="418"/>
      <c r="W92" s="418"/>
      <c r="X92" s="418"/>
      <c r="Y92" s="418"/>
      <c r="Z92" s="421"/>
      <c r="AA92" s="417" t="s">
        <v>66</v>
      </c>
      <c r="AB92" s="418"/>
      <c r="AC92" s="418"/>
      <c r="AD92" s="418" t="s">
        <v>182</v>
      </c>
      <c r="AE92" s="418"/>
      <c r="AF92" s="418"/>
      <c r="AG92" s="418"/>
      <c r="AH92" s="418"/>
      <c r="AI92" s="421"/>
    </row>
    <row r="93" spans="1:36" s="23" customFormat="1" ht="15.75" customHeight="1" x14ac:dyDescent="0.15">
      <c r="A93" s="181" t="str">
        <f>IF(L93="","×","")</f>
        <v/>
      </c>
      <c r="B93" s="179"/>
      <c r="I93" s="436">
        <v>2</v>
      </c>
      <c r="J93" s="426"/>
      <c r="K93" s="437"/>
      <c r="L93" s="425">
        <v>3700</v>
      </c>
      <c r="M93" s="426"/>
      <c r="N93" s="426"/>
      <c r="O93" s="426"/>
      <c r="P93" s="426"/>
      <c r="Q93" s="426"/>
      <c r="R93" s="429">
        <f>I211</f>
        <v>0.5</v>
      </c>
      <c r="S93" s="321"/>
      <c r="T93" s="321"/>
      <c r="U93" s="427">
        <f t="shared" ref="U93:U108" si="0">ROUND($J$83*$R$93*L93,0)</f>
        <v>833</v>
      </c>
      <c r="V93" s="427"/>
      <c r="W93" s="427"/>
      <c r="X93" s="427"/>
      <c r="Y93" s="427"/>
      <c r="Z93" s="428"/>
      <c r="AA93" s="429">
        <f>I215</f>
        <v>1</v>
      </c>
      <c r="AB93" s="321"/>
      <c r="AC93" s="321"/>
      <c r="AD93" s="427">
        <f t="shared" ref="AD93:AD108" si="1">ROUND($J$83*$AA$93*L93,0)</f>
        <v>1665</v>
      </c>
      <c r="AE93" s="427"/>
      <c r="AF93" s="427"/>
      <c r="AG93" s="427"/>
      <c r="AH93" s="427"/>
      <c r="AI93" s="428"/>
    </row>
    <row r="94" spans="1:36" s="23" customFormat="1" ht="15.75" customHeight="1" x14ac:dyDescent="0.15">
      <c r="A94" s="181" t="str">
        <f t="shared" ref="A94:A108" si="2">IF(L94="","×","")</f>
        <v/>
      </c>
      <c r="B94" s="179"/>
      <c r="I94" s="408">
        <v>3</v>
      </c>
      <c r="J94" s="405"/>
      <c r="K94" s="409"/>
      <c r="L94" s="404">
        <v>3100</v>
      </c>
      <c r="M94" s="405"/>
      <c r="N94" s="405"/>
      <c r="O94" s="405"/>
      <c r="P94" s="405"/>
      <c r="Q94" s="405"/>
      <c r="R94" s="410">
        <f>R93</f>
        <v>0.5</v>
      </c>
      <c r="S94" s="298"/>
      <c r="T94" s="298"/>
      <c r="U94" s="406">
        <f t="shared" si="0"/>
        <v>698</v>
      </c>
      <c r="V94" s="406"/>
      <c r="W94" s="406"/>
      <c r="X94" s="406"/>
      <c r="Y94" s="406"/>
      <c r="Z94" s="407"/>
      <c r="AA94" s="410">
        <f>AA93</f>
        <v>1</v>
      </c>
      <c r="AB94" s="298"/>
      <c r="AC94" s="298"/>
      <c r="AD94" s="406">
        <f t="shared" si="1"/>
        <v>1395</v>
      </c>
      <c r="AE94" s="406"/>
      <c r="AF94" s="406"/>
      <c r="AG94" s="406"/>
      <c r="AH94" s="406"/>
      <c r="AI94" s="407"/>
    </row>
    <row r="95" spans="1:36" s="23" customFormat="1" ht="15.75" customHeight="1" x14ac:dyDescent="0.15">
      <c r="A95" s="181" t="str">
        <f t="shared" si="2"/>
        <v/>
      </c>
      <c r="B95" s="179"/>
      <c r="I95" s="408">
        <v>4</v>
      </c>
      <c r="J95" s="405"/>
      <c r="K95" s="409"/>
      <c r="L95" s="404">
        <v>9500</v>
      </c>
      <c r="M95" s="405"/>
      <c r="N95" s="405"/>
      <c r="O95" s="405"/>
      <c r="P95" s="405"/>
      <c r="Q95" s="405"/>
      <c r="R95" s="410">
        <f t="shared" ref="R95:R108" si="3">R94</f>
        <v>0.5</v>
      </c>
      <c r="S95" s="298"/>
      <c r="T95" s="298"/>
      <c r="U95" s="406">
        <f t="shared" si="0"/>
        <v>2138</v>
      </c>
      <c r="V95" s="406"/>
      <c r="W95" s="406"/>
      <c r="X95" s="406"/>
      <c r="Y95" s="406"/>
      <c r="Z95" s="407"/>
      <c r="AA95" s="410">
        <f t="shared" ref="AA95:AA108" si="4">AA94</f>
        <v>1</v>
      </c>
      <c r="AB95" s="298"/>
      <c r="AC95" s="298"/>
      <c r="AD95" s="406">
        <f t="shared" si="1"/>
        <v>4275</v>
      </c>
      <c r="AE95" s="406"/>
      <c r="AF95" s="406"/>
      <c r="AG95" s="406"/>
      <c r="AH95" s="406"/>
      <c r="AI95" s="407"/>
    </row>
    <row r="96" spans="1:36" s="23" customFormat="1" ht="15.75" customHeight="1" x14ac:dyDescent="0.15">
      <c r="A96" s="181" t="str">
        <f t="shared" si="2"/>
        <v/>
      </c>
      <c r="B96" s="179"/>
      <c r="I96" s="408">
        <v>5</v>
      </c>
      <c r="J96" s="405"/>
      <c r="K96" s="409"/>
      <c r="L96" s="404">
        <v>9500</v>
      </c>
      <c r="M96" s="405"/>
      <c r="N96" s="405"/>
      <c r="O96" s="405"/>
      <c r="P96" s="405"/>
      <c r="Q96" s="405"/>
      <c r="R96" s="410">
        <f t="shared" si="3"/>
        <v>0.5</v>
      </c>
      <c r="S96" s="298"/>
      <c r="T96" s="298"/>
      <c r="U96" s="406">
        <f t="shared" si="0"/>
        <v>2138</v>
      </c>
      <c r="V96" s="406"/>
      <c r="W96" s="406"/>
      <c r="X96" s="406"/>
      <c r="Y96" s="406"/>
      <c r="Z96" s="407"/>
      <c r="AA96" s="410">
        <f t="shared" si="4"/>
        <v>1</v>
      </c>
      <c r="AB96" s="298"/>
      <c r="AC96" s="298"/>
      <c r="AD96" s="406">
        <f t="shared" si="1"/>
        <v>4275</v>
      </c>
      <c r="AE96" s="406"/>
      <c r="AF96" s="406"/>
      <c r="AG96" s="406"/>
      <c r="AH96" s="406"/>
      <c r="AI96" s="407"/>
    </row>
    <row r="97" spans="1:35" s="23" customFormat="1" ht="15.75" customHeight="1" x14ac:dyDescent="0.15">
      <c r="A97" s="181" t="str">
        <f t="shared" si="2"/>
        <v/>
      </c>
      <c r="B97" s="179"/>
      <c r="I97" s="408">
        <v>6</v>
      </c>
      <c r="J97" s="405"/>
      <c r="K97" s="409"/>
      <c r="L97" s="404">
        <v>9500</v>
      </c>
      <c r="M97" s="405"/>
      <c r="N97" s="405"/>
      <c r="O97" s="405"/>
      <c r="P97" s="405"/>
      <c r="Q97" s="405"/>
      <c r="R97" s="410">
        <f t="shared" si="3"/>
        <v>0.5</v>
      </c>
      <c r="S97" s="298"/>
      <c r="T97" s="298"/>
      <c r="U97" s="406">
        <f t="shared" si="0"/>
        <v>2138</v>
      </c>
      <c r="V97" s="406"/>
      <c r="W97" s="406"/>
      <c r="X97" s="406"/>
      <c r="Y97" s="406"/>
      <c r="Z97" s="407"/>
      <c r="AA97" s="410">
        <f t="shared" si="4"/>
        <v>1</v>
      </c>
      <c r="AB97" s="298"/>
      <c r="AC97" s="298"/>
      <c r="AD97" s="406">
        <f t="shared" si="1"/>
        <v>4275</v>
      </c>
      <c r="AE97" s="406"/>
      <c r="AF97" s="406"/>
      <c r="AG97" s="406"/>
      <c r="AH97" s="406"/>
      <c r="AI97" s="407"/>
    </row>
    <row r="98" spans="1:35" s="23" customFormat="1" ht="15.75" customHeight="1" x14ac:dyDescent="0.15">
      <c r="A98" s="181" t="str">
        <f t="shared" si="2"/>
        <v/>
      </c>
      <c r="B98" s="179"/>
      <c r="I98" s="408">
        <v>7</v>
      </c>
      <c r="J98" s="405"/>
      <c r="K98" s="409"/>
      <c r="L98" s="404">
        <v>62500</v>
      </c>
      <c r="M98" s="405"/>
      <c r="N98" s="405"/>
      <c r="O98" s="405"/>
      <c r="P98" s="405"/>
      <c r="Q98" s="405"/>
      <c r="R98" s="410">
        <f t="shared" si="3"/>
        <v>0.5</v>
      </c>
      <c r="S98" s="298"/>
      <c r="T98" s="298"/>
      <c r="U98" s="406">
        <f t="shared" si="0"/>
        <v>14063</v>
      </c>
      <c r="V98" s="406"/>
      <c r="W98" s="406"/>
      <c r="X98" s="406"/>
      <c r="Y98" s="406"/>
      <c r="Z98" s="407"/>
      <c r="AA98" s="410">
        <f t="shared" si="4"/>
        <v>1</v>
      </c>
      <c r="AB98" s="298"/>
      <c r="AC98" s="298"/>
      <c r="AD98" s="406">
        <f t="shared" si="1"/>
        <v>28125</v>
      </c>
      <c r="AE98" s="406"/>
      <c r="AF98" s="406"/>
      <c r="AG98" s="406"/>
      <c r="AH98" s="406"/>
      <c r="AI98" s="407"/>
    </row>
    <row r="99" spans="1:35" s="23" customFormat="1" ht="15.75" customHeight="1" x14ac:dyDescent="0.15">
      <c r="A99" s="181" t="str">
        <f t="shared" si="2"/>
        <v/>
      </c>
      <c r="B99" s="179"/>
      <c r="I99" s="408">
        <v>8</v>
      </c>
      <c r="J99" s="405"/>
      <c r="K99" s="409"/>
      <c r="L99" s="404">
        <v>29700</v>
      </c>
      <c r="M99" s="405"/>
      <c r="N99" s="405"/>
      <c r="O99" s="405"/>
      <c r="P99" s="405"/>
      <c r="Q99" s="405"/>
      <c r="R99" s="410">
        <f t="shared" si="3"/>
        <v>0.5</v>
      </c>
      <c r="S99" s="298"/>
      <c r="T99" s="298"/>
      <c r="U99" s="406">
        <f t="shared" si="0"/>
        <v>6683</v>
      </c>
      <c r="V99" s="406"/>
      <c r="W99" s="406"/>
      <c r="X99" s="406"/>
      <c r="Y99" s="406"/>
      <c r="Z99" s="407"/>
      <c r="AA99" s="410">
        <f t="shared" si="4"/>
        <v>1</v>
      </c>
      <c r="AB99" s="298"/>
      <c r="AC99" s="298"/>
      <c r="AD99" s="406">
        <f t="shared" si="1"/>
        <v>13365</v>
      </c>
      <c r="AE99" s="406"/>
      <c r="AF99" s="406"/>
      <c r="AG99" s="406"/>
      <c r="AH99" s="406"/>
      <c r="AI99" s="407"/>
    </row>
    <row r="100" spans="1:35" s="23" customFormat="1" ht="15.75" customHeight="1" x14ac:dyDescent="0.15">
      <c r="A100" s="181" t="str">
        <f t="shared" si="2"/>
        <v/>
      </c>
      <c r="B100" s="179"/>
      <c r="I100" s="408">
        <v>9</v>
      </c>
      <c r="J100" s="405"/>
      <c r="K100" s="409"/>
      <c r="L100" s="404">
        <v>48400</v>
      </c>
      <c r="M100" s="405"/>
      <c r="N100" s="405"/>
      <c r="O100" s="405"/>
      <c r="P100" s="405"/>
      <c r="Q100" s="405"/>
      <c r="R100" s="410">
        <f t="shared" si="3"/>
        <v>0.5</v>
      </c>
      <c r="S100" s="298"/>
      <c r="T100" s="298"/>
      <c r="U100" s="406">
        <f t="shared" si="0"/>
        <v>10890</v>
      </c>
      <c r="V100" s="406"/>
      <c r="W100" s="406"/>
      <c r="X100" s="406"/>
      <c r="Y100" s="406"/>
      <c r="Z100" s="407"/>
      <c r="AA100" s="410">
        <f t="shared" si="4"/>
        <v>1</v>
      </c>
      <c r="AB100" s="298"/>
      <c r="AC100" s="298"/>
      <c r="AD100" s="406">
        <f t="shared" si="1"/>
        <v>21780</v>
      </c>
      <c r="AE100" s="406"/>
      <c r="AF100" s="406"/>
      <c r="AG100" s="406"/>
      <c r="AH100" s="406"/>
      <c r="AI100" s="407"/>
    </row>
    <row r="101" spans="1:35" s="23" customFormat="1" ht="15.75" customHeight="1" x14ac:dyDescent="0.15">
      <c r="A101" s="181" t="str">
        <f t="shared" si="2"/>
        <v/>
      </c>
      <c r="B101" s="179"/>
      <c r="I101" s="408">
        <v>10</v>
      </c>
      <c r="J101" s="405"/>
      <c r="K101" s="409"/>
      <c r="L101" s="404">
        <v>34800</v>
      </c>
      <c r="M101" s="405"/>
      <c r="N101" s="405"/>
      <c r="O101" s="405"/>
      <c r="P101" s="405"/>
      <c r="Q101" s="405"/>
      <c r="R101" s="410">
        <f t="shared" si="3"/>
        <v>0.5</v>
      </c>
      <c r="S101" s="298"/>
      <c r="T101" s="298"/>
      <c r="U101" s="406">
        <f t="shared" si="0"/>
        <v>7830</v>
      </c>
      <c r="V101" s="406"/>
      <c r="W101" s="406"/>
      <c r="X101" s="406"/>
      <c r="Y101" s="406"/>
      <c r="Z101" s="407"/>
      <c r="AA101" s="410">
        <f t="shared" si="4"/>
        <v>1</v>
      </c>
      <c r="AB101" s="298"/>
      <c r="AC101" s="298"/>
      <c r="AD101" s="406">
        <f t="shared" si="1"/>
        <v>15660</v>
      </c>
      <c r="AE101" s="406"/>
      <c r="AF101" s="406"/>
      <c r="AG101" s="406"/>
      <c r="AH101" s="406"/>
      <c r="AI101" s="407"/>
    </row>
    <row r="102" spans="1:35" s="23" customFormat="1" ht="15.75" customHeight="1" x14ac:dyDescent="0.15">
      <c r="A102" s="181" t="str">
        <f t="shared" si="2"/>
        <v/>
      </c>
      <c r="B102" s="179"/>
      <c r="I102" s="408">
        <v>11</v>
      </c>
      <c r="J102" s="405"/>
      <c r="K102" s="409"/>
      <c r="L102" s="404">
        <v>48400</v>
      </c>
      <c r="M102" s="405"/>
      <c r="N102" s="405"/>
      <c r="O102" s="405"/>
      <c r="P102" s="405"/>
      <c r="Q102" s="405"/>
      <c r="R102" s="410">
        <f t="shared" si="3"/>
        <v>0.5</v>
      </c>
      <c r="S102" s="298"/>
      <c r="T102" s="298"/>
      <c r="U102" s="406">
        <f t="shared" si="0"/>
        <v>10890</v>
      </c>
      <c r="V102" s="406"/>
      <c r="W102" s="406"/>
      <c r="X102" s="406"/>
      <c r="Y102" s="406"/>
      <c r="Z102" s="407"/>
      <c r="AA102" s="410">
        <f t="shared" si="4"/>
        <v>1</v>
      </c>
      <c r="AB102" s="298"/>
      <c r="AC102" s="298"/>
      <c r="AD102" s="406">
        <f t="shared" si="1"/>
        <v>21780</v>
      </c>
      <c r="AE102" s="406"/>
      <c r="AF102" s="406"/>
      <c r="AG102" s="406"/>
      <c r="AH102" s="406"/>
      <c r="AI102" s="407"/>
    </row>
    <row r="103" spans="1:35" s="23" customFormat="1" ht="15.75" customHeight="1" x14ac:dyDescent="0.15">
      <c r="A103" s="181" t="str">
        <f t="shared" si="2"/>
        <v/>
      </c>
      <c r="B103" s="179"/>
      <c r="I103" s="408">
        <v>12</v>
      </c>
      <c r="J103" s="405"/>
      <c r="K103" s="409"/>
      <c r="L103" s="404">
        <v>32800</v>
      </c>
      <c r="M103" s="405"/>
      <c r="N103" s="405"/>
      <c r="O103" s="405"/>
      <c r="P103" s="405"/>
      <c r="Q103" s="405"/>
      <c r="R103" s="410">
        <f t="shared" si="3"/>
        <v>0.5</v>
      </c>
      <c r="S103" s="298"/>
      <c r="T103" s="298"/>
      <c r="U103" s="406">
        <f t="shared" si="0"/>
        <v>7380</v>
      </c>
      <c r="V103" s="406"/>
      <c r="W103" s="406"/>
      <c r="X103" s="406"/>
      <c r="Y103" s="406"/>
      <c r="Z103" s="407"/>
      <c r="AA103" s="410">
        <f t="shared" si="4"/>
        <v>1</v>
      </c>
      <c r="AB103" s="298"/>
      <c r="AC103" s="298"/>
      <c r="AD103" s="406">
        <f t="shared" si="1"/>
        <v>14760</v>
      </c>
      <c r="AE103" s="406"/>
      <c r="AF103" s="406"/>
      <c r="AG103" s="406"/>
      <c r="AH103" s="406"/>
      <c r="AI103" s="407"/>
    </row>
    <row r="104" spans="1:35" s="23" customFormat="1" ht="15.75" hidden="1" customHeight="1" x14ac:dyDescent="0.15">
      <c r="A104" s="181" t="str">
        <f t="shared" si="2"/>
        <v>×</v>
      </c>
      <c r="B104" s="179"/>
      <c r="I104" s="408"/>
      <c r="J104" s="405"/>
      <c r="K104" s="409"/>
      <c r="L104" s="404"/>
      <c r="M104" s="405"/>
      <c r="N104" s="405"/>
      <c r="O104" s="405"/>
      <c r="P104" s="405"/>
      <c r="Q104" s="405"/>
      <c r="R104" s="410">
        <f t="shared" si="3"/>
        <v>0.5</v>
      </c>
      <c r="S104" s="298"/>
      <c r="T104" s="298"/>
      <c r="U104" s="406">
        <f t="shared" si="0"/>
        <v>0</v>
      </c>
      <c r="V104" s="406"/>
      <c r="W104" s="406"/>
      <c r="X104" s="406"/>
      <c r="Y104" s="406"/>
      <c r="Z104" s="407"/>
      <c r="AA104" s="410">
        <f t="shared" si="4"/>
        <v>1</v>
      </c>
      <c r="AB104" s="298"/>
      <c r="AC104" s="298"/>
      <c r="AD104" s="406">
        <f t="shared" si="1"/>
        <v>0</v>
      </c>
      <c r="AE104" s="406"/>
      <c r="AF104" s="406"/>
      <c r="AG104" s="406"/>
      <c r="AH104" s="406"/>
      <c r="AI104" s="407"/>
    </row>
    <row r="105" spans="1:35" s="23" customFormat="1" ht="15.75" hidden="1" customHeight="1" x14ac:dyDescent="0.15">
      <c r="A105" s="181" t="str">
        <f t="shared" si="2"/>
        <v>×</v>
      </c>
      <c r="B105" s="179"/>
      <c r="I105" s="408"/>
      <c r="J105" s="405"/>
      <c r="K105" s="409"/>
      <c r="L105" s="404"/>
      <c r="M105" s="405"/>
      <c r="N105" s="405"/>
      <c r="O105" s="405"/>
      <c r="P105" s="405"/>
      <c r="Q105" s="405"/>
      <c r="R105" s="410">
        <f t="shared" si="3"/>
        <v>0.5</v>
      </c>
      <c r="S105" s="298"/>
      <c r="T105" s="298"/>
      <c r="U105" s="406">
        <f t="shared" si="0"/>
        <v>0</v>
      </c>
      <c r="V105" s="406"/>
      <c r="W105" s="406"/>
      <c r="X105" s="406"/>
      <c r="Y105" s="406"/>
      <c r="Z105" s="407"/>
      <c r="AA105" s="410">
        <f t="shared" si="4"/>
        <v>1</v>
      </c>
      <c r="AB105" s="298"/>
      <c r="AC105" s="298"/>
      <c r="AD105" s="406">
        <f t="shared" si="1"/>
        <v>0</v>
      </c>
      <c r="AE105" s="406"/>
      <c r="AF105" s="406"/>
      <c r="AG105" s="406"/>
      <c r="AH105" s="406"/>
      <c r="AI105" s="407"/>
    </row>
    <row r="106" spans="1:35" s="23" customFormat="1" ht="15.75" hidden="1" customHeight="1" x14ac:dyDescent="0.15">
      <c r="A106" s="181" t="str">
        <f t="shared" si="2"/>
        <v>×</v>
      </c>
      <c r="B106" s="179"/>
      <c r="I106" s="408"/>
      <c r="J106" s="405"/>
      <c r="K106" s="409"/>
      <c r="L106" s="404"/>
      <c r="M106" s="405"/>
      <c r="N106" s="405"/>
      <c r="O106" s="405"/>
      <c r="P106" s="405"/>
      <c r="Q106" s="405"/>
      <c r="R106" s="410">
        <f t="shared" si="3"/>
        <v>0.5</v>
      </c>
      <c r="S106" s="298"/>
      <c r="T106" s="298"/>
      <c r="U106" s="406">
        <f t="shared" si="0"/>
        <v>0</v>
      </c>
      <c r="V106" s="406"/>
      <c r="W106" s="406"/>
      <c r="X106" s="406"/>
      <c r="Y106" s="406"/>
      <c r="Z106" s="407"/>
      <c r="AA106" s="410">
        <f t="shared" si="4"/>
        <v>1</v>
      </c>
      <c r="AB106" s="298"/>
      <c r="AC106" s="298"/>
      <c r="AD106" s="406">
        <f t="shared" si="1"/>
        <v>0</v>
      </c>
      <c r="AE106" s="406"/>
      <c r="AF106" s="406"/>
      <c r="AG106" s="406"/>
      <c r="AH106" s="406"/>
      <c r="AI106" s="407"/>
    </row>
    <row r="107" spans="1:35" s="23" customFormat="1" ht="15.75" hidden="1" customHeight="1" x14ac:dyDescent="0.15">
      <c r="A107" s="181" t="str">
        <f t="shared" si="2"/>
        <v>×</v>
      </c>
      <c r="B107" s="179"/>
      <c r="I107" s="408"/>
      <c r="J107" s="405"/>
      <c r="K107" s="409"/>
      <c r="L107" s="404"/>
      <c r="M107" s="405"/>
      <c r="N107" s="405"/>
      <c r="O107" s="405"/>
      <c r="P107" s="405"/>
      <c r="Q107" s="405"/>
      <c r="R107" s="410">
        <f t="shared" si="3"/>
        <v>0.5</v>
      </c>
      <c r="S107" s="298"/>
      <c r="T107" s="298"/>
      <c r="U107" s="406">
        <f t="shared" si="0"/>
        <v>0</v>
      </c>
      <c r="V107" s="406"/>
      <c r="W107" s="406"/>
      <c r="X107" s="406"/>
      <c r="Y107" s="406"/>
      <c r="Z107" s="407"/>
      <c r="AA107" s="410">
        <f t="shared" si="4"/>
        <v>1</v>
      </c>
      <c r="AB107" s="298"/>
      <c r="AC107" s="298"/>
      <c r="AD107" s="406">
        <f t="shared" si="1"/>
        <v>0</v>
      </c>
      <c r="AE107" s="406"/>
      <c r="AF107" s="406"/>
      <c r="AG107" s="406"/>
      <c r="AH107" s="406"/>
      <c r="AI107" s="407"/>
    </row>
    <row r="108" spans="1:35" s="23" customFormat="1" ht="15.75" hidden="1" customHeight="1" x14ac:dyDescent="0.15">
      <c r="A108" s="181" t="str">
        <f t="shared" si="2"/>
        <v>×</v>
      </c>
      <c r="B108" s="179"/>
      <c r="I108" s="544"/>
      <c r="J108" s="545"/>
      <c r="K108" s="546"/>
      <c r="L108" s="547"/>
      <c r="M108" s="545"/>
      <c r="N108" s="545"/>
      <c r="O108" s="545"/>
      <c r="P108" s="545"/>
      <c r="Q108" s="545"/>
      <c r="R108" s="543">
        <f t="shared" si="3"/>
        <v>0.5</v>
      </c>
      <c r="S108" s="317"/>
      <c r="T108" s="317"/>
      <c r="U108" s="442">
        <f t="shared" si="0"/>
        <v>0</v>
      </c>
      <c r="V108" s="442"/>
      <c r="W108" s="442"/>
      <c r="X108" s="442"/>
      <c r="Y108" s="442"/>
      <c r="Z108" s="443"/>
      <c r="AA108" s="543">
        <f t="shared" si="4"/>
        <v>1</v>
      </c>
      <c r="AB108" s="317"/>
      <c r="AC108" s="317"/>
      <c r="AD108" s="442">
        <f t="shared" si="1"/>
        <v>0</v>
      </c>
      <c r="AE108" s="442"/>
      <c r="AF108" s="442"/>
      <c r="AG108" s="442"/>
      <c r="AH108" s="442"/>
      <c r="AI108" s="443"/>
    </row>
    <row r="109" spans="1:35" s="23" customFormat="1" ht="15.75" customHeight="1" x14ac:dyDescent="0.15">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x14ac:dyDescent="0.15">
      <c r="B110" s="179" t="s">
        <v>571</v>
      </c>
    </row>
    <row r="111" spans="1:35" s="23" customFormat="1" ht="15.75" customHeight="1" x14ac:dyDescent="0.15"/>
    <row r="112" spans="1:35" ht="15.75" customHeight="1" x14ac:dyDescent="0.15">
      <c r="E112" s="23" t="s">
        <v>700</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58</v>
      </c>
    </row>
    <row r="118" spans="6:24" s="23" customFormat="1" ht="15.75" customHeight="1" x14ac:dyDescent="0.15"/>
    <row r="119" spans="6:24" s="23" customFormat="1" ht="15.75" customHeight="1" x14ac:dyDescent="0.15">
      <c r="G119" s="23" t="s">
        <v>79</v>
      </c>
    </row>
    <row r="120" spans="6:24" s="23" customFormat="1" ht="15.75" customHeight="1" x14ac:dyDescent="0.15">
      <c r="G120" s="266" t="s">
        <v>80</v>
      </c>
      <c r="H120" s="266"/>
      <c r="I120" s="179" t="s">
        <v>25</v>
      </c>
      <c r="J120" s="266">
        <v>1.8</v>
      </c>
      <c r="K120" s="266"/>
      <c r="L120" s="266" t="s">
        <v>60</v>
      </c>
      <c r="M120" s="266"/>
      <c r="N120" s="266" t="s">
        <v>61</v>
      </c>
      <c r="O120" s="266"/>
      <c r="P120" s="179" t="s">
        <v>62</v>
      </c>
      <c r="Q120" s="448">
        <v>-0.75</v>
      </c>
      <c r="R120" s="448"/>
    </row>
    <row r="121" spans="6:24" s="23" customFormat="1" ht="15.75" customHeight="1" x14ac:dyDescent="0.15"/>
    <row r="122" spans="6:24" s="23" customFormat="1" ht="15.75" customHeight="1" x14ac:dyDescent="0.15">
      <c r="G122" s="23" t="s">
        <v>81</v>
      </c>
    </row>
    <row r="123" spans="6:24" s="23" customFormat="1" ht="15.75" customHeight="1" x14ac:dyDescent="0.15">
      <c r="G123" s="266" t="s">
        <v>80</v>
      </c>
      <c r="H123" s="266"/>
      <c r="I123" s="179" t="s">
        <v>25</v>
      </c>
      <c r="J123" s="266">
        <v>3.6</v>
      </c>
      <c r="K123" s="266"/>
      <c r="L123" s="266" t="s">
        <v>60</v>
      </c>
      <c r="M123" s="266"/>
      <c r="N123" s="266" t="s">
        <v>61</v>
      </c>
      <c r="O123" s="266"/>
      <c r="P123" s="179" t="s">
        <v>62</v>
      </c>
      <c r="Q123" s="448">
        <v>-0.75</v>
      </c>
      <c r="R123" s="448"/>
    </row>
    <row r="124" spans="6:24" s="23" customFormat="1" ht="15.75" customHeight="1" x14ac:dyDescent="0.15"/>
    <row r="125" spans="6:24" s="23" customFormat="1" ht="15.75" customHeight="1" x14ac:dyDescent="0.15">
      <c r="H125" s="23" t="s">
        <v>63</v>
      </c>
      <c r="K125" s="266" t="s">
        <v>80</v>
      </c>
      <c r="L125" s="266"/>
      <c r="M125" s="179" t="s">
        <v>2</v>
      </c>
      <c r="N125" s="23" t="s">
        <v>82</v>
      </c>
    </row>
    <row r="126" spans="6:24" s="23" customFormat="1" ht="15.75" customHeight="1" x14ac:dyDescent="0.15">
      <c r="K126" s="266" t="s">
        <v>60</v>
      </c>
      <c r="L126" s="266"/>
      <c r="M126" s="179" t="s">
        <v>2</v>
      </c>
      <c r="N126" s="23" t="s">
        <v>73</v>
      </c>
    </row>
    <row r="127" spans="6:24" s="23" customFormat="1" ht="15.75" customHeight="1" x14ac:dyDescent="0.15">
      <c r="K127" s="266" t="s">
        <v>61</v>
      </c>
      <c r="L127" s="266"/>
      <c r="M127" s="179" t="s">
        <v>2</v>
      </c>
      <c r="N127" s="23" t="s">
        <v>67</v>
      </c>
    </row>
    <row r="128" spans="6:24" s="23" customFormat="1" ht="15.75" customHeight="1" x14ac:dyDescent="0.15">
      <c r="K128" s="266" t="s">
        <v>62</v>
      </c>
      <c r="L128" s="266"/>
      <c r="M128" s="179" t="s">
        <v>2</v>
      </c>
      <c r="N128" s="23" t="s">
        <v>396</v>
      </c>
      <c r="S128" s="186" t="s">
        <v>119</v>
      </c>
      <c r="T128" s="179" t="s">
        <v>25</v>
      </c>
      <c r="U128" s="295">
        <f>杭先端径</f>
        <v>1.5</v>
      </c>
      <c r="V128" s="295"/>
      <c r="W128" s="295"/>
      <c r="X128" s="23" t="s">
        <v>120</v>
      </c>
    </row>
    <row r="129" spans="1:35" s="23" customFormat="1" ht="15.75" customHeight="1" x14ac:dyDescent="0.15">
      <c r="B129" s="179" t="s">
        <v>571</v>
      </c>
      <c r="K129" s="179"/>
      <c r="L129" s="179"/>
      <c r="M129" s="179"/>
      <c r="S129" s="186"/>
      <c r="T129" s="179"/>
      <c r="U129" s="180"/>
      <c r="V129" s="180"/>
      <c r="W129" s="180"/>
    </row>
    <row r="130" spans="1:35" s="23" customFormat="1" ht="15.75" customHeight="1" x14ac:dyDescent="0.15">
      <c r="K130" s="179"/>
      <c r="L130" s="179"/>
      <c r="M130" s="179"/>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358" t="s">
        <v>74</v>
      </c>
      <c r="H132" s="238"/>
      <c r="I132" s="457"/>
      <c r="J132" s="238" t="s">
        <v>399</v>
      </c>
      <c r="K132" s="239"/>
      <c r="L132" s="239"/>
      <c r="M132" s="450"/>
      <c r="N132" s="289" t="s">
        <v>388</v>
      </c>
      <c r="O132" s="239"/>
      <c r="P132" s="239"/>
      <c r="Q132" s="239"/>
      <c r="R132" s="239"/>
      <c r="S132" s="239"/>
      <c r="T132" s="290"/>
      <c r="U132" s="486" t="s">
        <v>389</v>
      </c>
      <c r="V132" s="239"/>
      <c r="W132" s="239"/>
      <c r="X132" s="239"/>
      <c r="Y132" s="239"/>
      <c r="Z132" s="239"/>
      <c r="AA132" s="239"/>
      <c r="AB132" s="239"/>
      <c r="AC132" s="239"/>
      <c r="AD132" s="239"/>
      <c r="AE132" s="239"/>
      <c r="AF132" s="239"/>
      <c r="AG132" s="239"/>
      <c r="AH132" s="239"/>
      <c r="AI132" s="290"/>
    </row>
    <row r="133" spans="1:35" s="23" customFormat="1" ht="15.75" customHeight="1" x14ac:dyDescent="0.15">
      <c r="G133" s="453"/>
      <c r="H133" s="403"/>
      <c r="I133" s="458"/>
      <c r="J133" s="305"/>
      <c r="K133" s="305"/>
      <c r="L133" s="305"/>
      <c r="M133" s="451"/>
      <c r="N133" s="504" t="s">
        <v>66</v>
      </c>
      <c r="O133" s="305"/>
      <c r="P133" s="305"/>
      <c r="Q133" s="403" t="s">
        <v>400</v>
      </c>
      <c r="R133" s="305"/>
      <c r="S133" s="305"/>
      <c r="T133" s="439"/>
      <c r="U133" s="524" t="s">
        <v>66</v>
      </c>
      <c r="V133" s="305"/>
      <c r="W133" s="305"/>
      <c r="X133" s="403" t="s">
        <v>83</v>
      </c>
      <c r="Y133" s="305"/>
      <c r="Z133" s="305"/>
      <c r="AA133" s="305"/>
      <c r="AB133" s="305"/>
      <c r="AC133" s="305"/>
      <c r="AD133" s="403" t="s">
        <v>84</v>
      </c>
      <c r="AE133" s="305"/>
      <c r="AF133" s="305"/>
      <c r="AG133" s="305"/>
      <c r="AH133" s="305"/>
      <c r="AI133" s="439"/>
    </row>
    <row r="134" spans="1:35" s="23" customFormat="1" ht="15.75" customHeight="1" x14ac:dyDescent="0.15">
      <c r="G134" s="453"/>
      <c r="H134" s="403"/>
      <c r="I134" s="458"/>
      <c r="J134" s="305"/>
      <c r="K134" s="305"/>
      <c r="L134" s="305"/>
      <c r="M134" s="451"/>
      <c r="N134" s="504"/>
      <c r="O134" s="305"/>
      <c r="P134" s="305"/>
      <c r="Q134" s="305"/>
      <c r="R134" s="305"/>
      <c r="S134" s="305"/>
      <c r="T134" s="439"/>
      <c r="U134" s="524"/>
      <c r="V134" s="305"/>
      <c r="W134" s="305"/>
      <c r="X134" s="403"/>
      <c r="Y134" s="305"/>
      <c r="Z134" s="305"/>
      <c r="AA134" s="305"/>
      <c r="AB134" s="305"/>
      <c r="AC134" s="305"/>
      <c r="AD134" s="403"/>
      <c r="AE134" s="305"/>
      <c r="AF134" s="305"/>
      <c r="AG134" s="305"/>
      <c r="AH134" s="305"/>
      <c r="AI134" s="439"/>
    </row>
    <row r="135" spans="1:35" s="23" customFormat="1" ht="15.75" customHeight="1" x14ac:dyDescent="0.15">
      <c r="G135" s="359"/>
      <c r="H135" s="315"/>
      <c r="I135" s="459"/>
      <c r="J135" s="240"/>
      <c r="K135" s="240"/>
      <c r="L135" s="240"/>
      <c r="M135" s="452"/>
      <c r="N135" s="292"/>
      <c r="O135" s="240"/>
      <c r="P135" s="240"/>
      <c r="Q135" s="240"/>
      <c r="R135" s="240"/>
      <c r="S135" s="240"/>
      <c r="T135" s="325"/>
      <c r="U135" s="456"/>
      <c r="V135" s="240"/>
      <c r="W135" s="240"/>
      <c r="X135" s="240"/>
      <c r="Y135" s="240"/>
      <c r="Z135" s="240"/>
      <c r="AA135" s="240"/>
      <c r="AB135" s="240"/>
      <c r="AC135" s="240"/>
      <c r="AD135" s="240"/>
      <c r="AE135" s="240"/>
      <c r="AF135" s="240"/>
      <c r="AG135" s="240"/>
      <c r="AH135" s="240"/>
      <c r="AI135" s="325"/>
    </row>
    <row r="136" spans="1:35" s="23" customFormat="1" ht="15.75" customHeight="1" x14ac:dyDescent="0.15">
      <c r="A136" s="181" t="str">
        <f t="shared" ref="A136:A151" si="5">IF(J136="","×","")</f>
        <v/>
      </c>
      <c r="B136" s="179"/>
      <c r="G136" s="363">
        <f t="shared" ref="G136:G151" si="6">IF(I93="","",I93)</f>
        <v>2</v>
      </c>
      <c r="H136" s="302"/>
      <c r="I136" s="440"/>
      <c r="J136" s="302">
        <f t="shared" ref="J136:J151" si="7">IF(L93="","",L93)</f>
        <v>3700</v>
      </c>
      <c r="K136" s="302"/>
      <c r="L136" s="302"/>
      <c r="M136" s="398"/>
      <c r="N136" s="396">
        <f>R93</f>
        <v>0.5</v>
      </c>
      <c r="O136" s="397"/>
      <c r="P136" s="397"/>
      <c r="Q136" s="302">
        <f t="shared" ref="Q136:Q151" si="8">IF(J136="","",ROUND($J$120*$N$136*J136*$U$128^$Q$120,0))</f>
        <v>2457</v>
      </c>
      <c r="R136" s="302"/>
      <c r="S136" s="302"/>
      <c r="T136" s="440"/>
      <c r="U136" s="441">
        <f>AA93</f>
        <v>1</v>
      </c>
      <c r="V136" s="397"/>
      <c r="W136" s="397"/>
      <c r="X136" s="302">
        <f t="shared" ref="X136:X151" si="9">IF(J136="","",ROUND($J$120*$U$136*J136*$U$128^$Q$123,0))</f>
        <v>4914</v>
      </c>
      <c r="Y136" s="302"/>
      <c r="Z136" s="302"/>
      <c r="AA136" s="302"/>
      <c r="AB136" s="302"/>
      <c r="AC136" s="302"/>
      <c r="AD136" s="302">
        <f t="shared" ref="AD136:AD151" si="10">IF(J136="","",ROUND($J$123*$U$136*J136*$U$128^$Q$123,0))</f>
        <v>9827</v>
      </c>
      <c r="AE136" s="302"/>
      <c r="AF136" s="302"/>
      <c r="AG136" s="302"/>
      <c r="AH136" s="302"/>
      <c r="AI136" s="440"/>
    </row>
    <row r="137" spans="1:35" s="23" customFormat="1" ht="15.75" customHeight="1" x14ac:dyDescent="0.15">
      <c r="A137" s="181" t="str">
        <f t="shared" si="5"/>
        <v/>
      </c>
      <c r="B137" s="179"/>
      <c r="G137" s="328">
        <f t="shared" si="6"/>
        <v>3</v>
      </c>
      <c r="H137" s="329"/>
      <c r="I137" s="399"/>
      <c r="J137" s="329">
        <f t="shared" si="7"/>
        <v>3100</v>
      </c>
      <c r="K137" s="329"/>
      <c r="L137" s="329"/>
      <c r="M137" s="400"/>
      <c r="N137" s="393">
        <f>N136</f>
        <v>0.5</v>
      </c>
      <c r="O137" s="327"/>
      <c r="P137" s="327"/>
      <c r="Q137" s="329">
        <f t="shared" si="8"/>
        <v>2058</v>
      </c>
      <c r="R137" s="329"/>
      <c r="S137" s="329"/>
      <c r="T137" s="399"/>
      <c r="U137" s="326">
        <f>U136</f>
        <v>1</v>
      </c>
      <c r="V137" s="327"/>
      <c r="W137" s="327"/>
      <c r="X137" s="329">
        <f t="shared" si="9"/>
        <v>4117</v>
      </c>
      <c r="Y137" s="329"/>
      <c r="Z137" s="329"/>
      <c r="AA137" s="329"/>
      <c r="AB137" s="329"/>
      <c r="AC137" s="329"/>
      <c r="AD137" s="329">
        <f t="shared" si="10"/>
        <v>8234</v>
      </c>
      <c r="AE137" s="329"/>
      <c r="AF137" s="329"/>
      <c r="AG137" s="329"/>
      <c r="AH137" s="329"/>
      <c r="AI137" s="399"/>
    </row>
    <row r="138" spans="1:35" s="23" customFormat="1" ht="15.75" customHeight="1" x14ac:dyDescent="0.15">
      <c r="A138" s="181" t="str">
        <f t="shared" si="5"/>
        <v/>
      </c>
      <c r="B138" s="179"/>
      <c r="G138" s="328">
        <f t="shared" si="6"/>
        <v>4</v>
      </c>
      <c r="H138" s="329"/>
      <c r="I138" s="399"/>
      <c r="J138" s="329">
        <f t="shared" si="7"/>
        <v>9500</v>
      </c>
      <c r="K138" s="329"/>
      <c r="L138" s="329"/>
      <c r="M138" s="400"/>
      <c r="N138" s="393">
        <f t="shared" ref="N138:N151" si="11">N137</f>
        <v>0.5</v>
      </c>
      <c r="O138" s="327"/>
      <c r="P138" s="327"/>
      <c r="Q138" s="329">
        <f t="shared" si="8"/>
        <v>6308</v>
      </c>
      <c r="R138" s="329"/>
      <c r="S138" s="329"/>
      <c r="T138" s="399"/>
      <c r="U138" s="326">
        <f t="shared" ref="U138:U151" si="12">U137</f>
        <v>1</v>
      </c>
      <c r="V138" s="327"/>
      <c r="W138" s="327"/>
      <c r="X138" s="329">
        <f t="shared" si="9"/>
        <v>12616</v>
      </c>
      <c r="Y138" s="329"/>
      <c r="Z138" s="329"/>
      <c r="AA138" s="329"/>
      <c r="AB138" s="329"/>
      <c r="AC138" s="329"/>
      <c r="AD138" s="329">
        <f t="shared" si="10"/>
        <v>25232</v>
      </c>
      <c r="AE138" s="329"/>
      <c r="AF138" s="329"/>
      <c r="AG138" s="329"/>
      <c r="AH138" s="329"/>
      <c r="AI138" s="399"/>
    </row>
    <row r="139" spans="1:35" s="23" customFormat="1" ht="15.75" customHeight="1" x14ac:dyDescent="0.15">
      <c r="A139" s="181" t="str">
        <f t="shared" si="5"/>
        <v/>
      </c>
      <c r="B139" s="179"/>
      <c r="G139" s="328">
        <f t="shared" si="6"/>
        <v>5</v>
      </c>
      <c r="H139" s="329"/>
      <c r="I139" s="399"/>
      <c r="J139" s="329">
        <f t="shared" si="7"/>
        <v>9500</v>
      </c>
      <c r="K139" s="329"/>
      <c r="L139" s="329"/>
      <c r="M139" s="400"/>
      <c r="N139" s="393">
        <f t="shared" si="11"/>
        <v>0.5</v>
      </c>
      <c r="O139" s="327"/>
      <c r="P139" s="327"/>
      <c r="Q139" s="329">
        <f t="shared" si="8"/>
        <v>6308</v>
      </c>
      <c r="R139" s="329"/>
      <c r="S139" s="329"/>
      <c r="T139" s="399"/>
      <c r="U139" s="326">
        <f t="shared" si="12"/>
        <v>1</v>
      </c>
      <c r="V139" s="327"/>
      <c r="W139" s="327"/>
      <c r="X139" s="329">
        <f t="shared" si="9"/>
        <v>12616</v>
      </c>
      <c r="Y139" s="329"/>
      <c r="Z139" s="329"/>
      <c r="AA139" s="329"/>
      <c r="AB139" s="329"/>
      <c r="AC139" s="329"/>
      <c r="AD139" s="329">
        <f t="shared" si="10"/>
        <v>25232</v>
      </c>
      <c r="AE139" s="329"/>
      <c r="AF139" s="329"/>
      <c r="AG139" s="329"/>
      <c r="AH139" s="329"/>
      <c r="AI139" s="399"/>
    </row>
    <row r="140" spans="1:35" s="23" customFormat="1" ht="15.75" customHeight="1" x14ac:dyDescent="0.15">
      <c r="A140" s="181" t="str">
        <f t="shared" si="5"/>
        <v/>
      </c>
      <c r="B140" s="179"/>
      <c r="G140" s="328">
        <f t="shared" si="6"/>
        <v>6</v>
      </c>
      <c r="H140" s="329"/>
      <c r="I140" s="399"/>
      <c r="J140" s="329">
        <f t="shared" si="7"/>
        <v>9500</v>
      </c>
      <c r="K140" s="329"/>
      <c r="L140" s="329"/>
      <c r="M140" s="400"/>
      <c r="N140" s="393">
        <f t="shared" si="11"/>
        <v>0.5</v>
      </c>
      <c r="O140" s="327"/>
      <c r="P140" s="327"/>
      <c r="Q140" s="329">
        <f t="shared" si="8"/>
        <v>6308</v>
      </c>
      <c r="R140" s="329"/>
      <c r="S140" s="329"/>
      <c r="T140" s="399"/>
      <c r="U140" s="326">
        <f t="shared" si="12"/>
        <v>1</v>
      </c>
      <c r="V140" s="327"/>
      <c r="W140" s="327"/>
      <c r="X140" s="329">
        <f t="shared" si="9"/>
        <v>12616</v>
      </c>
      <c r="Y140" s="329"/>
      <c r="Z140" s="329"/>
      <c r="AA140" s="329"/>
      <c r="AB140" s="329"/>
      <c r="AC140" s="329"/>
      <c r="AD140" s="329">
        <f t="shared" si="10"/>
        <v>25232</v>
      </c>
      <c r="AE140" s="329"/>
      <c r="AF140" s="329"/>
      <c r="AG140" s="329"/>
      <c r="AH140" s="329"/>
      <c r="AI140" s="399"/>
    </row>
    <row r="141" spans="1:35" s="23" customFormat="1" ht="15.75" customHeight="1" x14ac:dyDescent="0.15">
      <c r="A141" s="181" t="str">
        <f t="shared" si="5"/>
        <v/>
      </c>
      <c r="B141" s="179"/>
      <c r="G141" s="328">
        <f t="shared" si="6"/>
        <v>7</v>
      </c>
      <c r="H141" s="329"/>
      <c r="I141" s="399"/>
      <c r="J141" s="329">
        <f t="shared" si="7"/>
        <v>62500</v>
      </c>
      <c r="K141" s="329"/>
      <c r="L141" s="329"/>
      <c r="M141" s="400"/>
      <c r="N141" s="393">
        <f t="shared" si="11"/>
        <v>0.5</v>
      </c>
      <c r="O141" s="327"/>
      <c r="P141" s="327"/>
      <c r="Q141" s="329">
        <f t="shared" si="8"/>
        <v>41501</v>
      </c>
      <c r="R141" s="329"/>
      <c r="S141" s="329"/>
      <c r="T141" s="399"/>
      <c r="U141" s="326">
        <f t="shared" si="12"/>
        <v>1</v>
      </c>
      <c r="V141" s="327"/>
      <c r="W141" s="327"/>
      <c r="X141" s="329">
        <f t="shared" si="9"/>
        <v>83001</v>
      </c>
      <c r="Y141" s="329"/>
      <c r="Z141" s="329"/>
      <c r="AA141" s="329"/>
      <c r="AB141" s="329"/>
      <c r="AC141" s="329"/>
      <c r="AD141" s="329">
        <f t="shared" si="10"/>
        <v>166002</v>
      </c>
      <c r="AE141" s="329"/>
      <c r="AF141" s="329"/>
      <c r="AG141" s="329"/>
      <c r="AH141" s="329"/>
      <c r="AI141" s="399"/>
    </row>
    <row r="142" spans="1:35" s="23" customFormat="1" ht="15.75" customHeight="1" x14ac:dyDescent="0.15">
      <c r="A142" s="181" t="str">
        <f t="shared" si="5"/>
        <v/>
      </c>
      <c r="B142" s="179"/>
      <c r="G142" s="328">
        <f t="shared" si="6"/>
        <v>8</v>
      </c>
      <c r="H142" s="329"/>
      <c r="I142" s="399"/>
      <c r="J142" s="329">
        <f t="shared" si="7"/>
        <v>29700</v>
      </c>
      <c r="K142" s="329"/>
      <c r="L142" s="329"/>
      <c r="M142" s="400"/>
      <c r="N142" s="393">
        <f t="shared" si="11"/>
        <v>0.5</v>
      </c>
      <c r="O142" s="327"/>
      <c r="P142" s="327"/>
      <c r="Q142" s="329">
        <f t="shared" si="8"/>
        <v>19721</v>
      </c>
      <c r="R142" s="329"/>
      <c r="S142" s="329"/>
      <c r="T142" s="399"/>
      <c r="U142" s="326">
        <f t="shared" si="12"/>
        <v>1</v>
      </c>
      <c r="V142" s="327"/>
      <c r="W142" s="327"/>
      <c r="X142" s="329">
        <f t="shared" si="9"/>
        <v>39442</v>
      </c>
      <c r="Y142" s="329"/>
      <c r="Z142" s="329"/>
      <c r="AA142" s="329"/>
      <c r="AB142" s="329"/>
      <c r="AC142" s="329"/>
      <c r="AD142" s="329">
        <f t="shared" si="10"/>
        <v>78884</v>
      </c>
      <c r="AE142" s="329"/>
      <c r="AF142" s="329"/>
      <c r="AG142" s="329"/>
      <c r="AH142" s="329"/>
      <c r="AI142" s="399"/>
    </row>
    <row r="143" spans="1:35" s="23" customFormat="1" ht="15.75" customHeight="1" x14ac:dyDescent="0.15">
      <c r="A143" s="181" t="str">
        <f t="shared" si="5"/>
        <v/>
      </c>
      <c r="B143" s="179"/>
      <c r="G143" s="328">
        <f t="shared" si="6"/>
        <v>9</v>
      </c>
      <c r="H143" s="329"/>
      <c r="I143" s="399"/>
      <c r="J143" s="329">
        <f t="shared" si="7"/>
        <v>48400</v>
      </c>
      <c r="K143" s="329"/>
      <c r="L143" s="329"/>
      <c r="M143" s="400"/>
      <c r="N143" s="393">
        <f t="shared" si="11"/>
        <v>0.5</v>
      </c>
      <c r="O143" s="327"/>
      <c r="P143" s="327"/>
      <c r="Q143" s="329">
        <f t="shared" si="8"/>
        <v>32138</v>
      </c>
      <c r="R143" s="329"/>
      <c r="S143" s="329"/>
      <c r="T143" s="399"/>
      <c r="U143" s="326">
        <f t="shared" si="12"/>
        <v>1</v>
      </c>
      <c r="V143" s="327"/>
      <c r="W143" s="327"/>
      <c r="X143" s="329">
        <f t="shared" si="9"/>
        <v>64276</v>
      </c>
      <c r="Y143" s="329"/>
      <c r="Z143" s="329"/>
      <c r="AA143" s="329"/>
      <c r="AB143" s="329"/>
      <c r="AC143" s="329"/>
      <c r="AD143" s="329">
        <f t="shared" si="10"/>
        <v>128552</v>
      </c>
      <c r="AE143" s="329"/>
      <c r="AF143" s="329"/>
      <c r="AG143" s="329"/>
      <c r="AH143" s="329"/>
      <c r="AI143" s="399"/>
    </row>
    <row r="144" spans="1:35" s="23" customFormat="1" ht="15.75" customHeight="1" x14ac:dyDescent="0.15">
      <c r="A144" s="181" t="str">
        <f t="shared" si="5"/>
        <v/>
      </c>
      <c r="B144" s="179"/>
      <c r="G144" s="328">
        <f t="shared" si="6"/>
        <v>10</v>
      </c>
      <c r="H144" s="329"/>
      <c r="I144" s="399"/>
      <c r="J144" s="329">
        <f t="shared" si="7"/>
        <v>34800</v>
      </c>
      <c r="K144" s="329"/>
      <c r="L144" s="329"/>
      <c r="M144" s="400"/>
      <c r="N144" s="393">
        <f t="shared" si="11"/>
        <v>0.5</v>
      </c>
      <c r="O144" s="327"/>
      <c r="P144" s="327"/>
      <c r="Q144" s="329">
        <f t="shared" si="8"/>
        <v>23108</v>
      </c>
      <c r="R144" s="329"/>
      <c r="S144" s="329"/>
      <c r="T144" s="399"/>
      <c r="U144" s="326">
        <f t="shared" si="12"/>
        <v>1</v>
      </c>
      <c r="V144" s="327"/>
      <c r="W144" s="327"/>
      <c r="X144" s="329">
        <f t="shared" si="9"/>
        <v>46215</v>
      </c>
      <c r="Y144" s="329"/>
      <c r="Z144" s="329"/>
      <c r="AA144" s="329"/>
      <c r="AB144" s="329"/>
      <c r="AC144" s="329"/>
      <c r="AD144" s="329">
        <f t="shared" si="10"/>
        <v>92430</v>
      </c>
      <c r="AE144" s="329"/>
      <c r="AF144" s="329"/>
      <c r="AG144" s="329"/>
      <c r="AH144" s="329"/>
      <c r="AI144" s="399"/>
    </row>
    <row r="145" spans="1:80" s="23" customFormat="1" ht="15.75" customHeight="1" x14ac:dyDescent="0.15">
      <c r="A145" s="181" t="str">
        <f t="shared" si="5"/>
        <v/>
      </c>
      <c r="B145" s="179"/>
      <c r="G145" s="328">
        <f t="shared" si="6"/>
        <v>11</v>
      </c>
      <c r="H145" s="329"/>
      <c r="I145" s="399"/>
      <c r="J145" s="329">
        <f t="shared" si="7"/>
        <v>48400</v>
      </c>
      <c r="K145" s="329"/>
      <c r="L145" s="329"/>
      <c r="M145" s="400"/>
      <c r="N145" s="393">
        <f t="shared" si="11"/>
        <v>0.5</v>
      </c>
      <c r="O145" s="327"/>
      <c r="P145" s="327"/>
      <c r="Q145" s="329">
        <f t="shared" si="8"/>
        <v>32138</v>
      </c>
      <c r="R145" s="329"/>
      <c r="S145" s="329"/>
      <c r="T145" s="399"/>
      <c r="U145" s="326">
        <f t="shared" si="12"/>
        <v>1</v>
      </c>
      <c r="V145" s="327"/>
      <c r="W145" s="327"/>
      <c r="X145" s="329">
        <f t="shared" si="9"/>
        <v>64276</v>
      </c>
      <c r="Y145" s="329"/>
      <c r="Z145" s="329"/>
      <c r="AA145" s="329"/>
      <c r="AB145" s="329"/>
      <c r="AC145" s="329"/>
      <c r="AD145" s="329">
        <f t="shared" si="10"/>
        <v>128552</v>
      </c>
      <c r="AE145" s="329"/>
      <c r="AF145" s="329"/>
      <c r="AG145" s="329"/>
      <c r="AH145" s="329"/>
      <c r="AI145" s="399"/>
    </row>
    <row r="146" spans="1:80" s="23" customFormat="1" ht="15.75" customHeight="1" x14ac:dyDescent="0.15">
      <c r="A146" s="181" t="str">
        <f t="shared" si="5"/>
        <v/>
      </c>
      <c r="B146" s="179"/>
      <c r="G146" s="328">
        <f t="shared" si="6"/>
        <v>12</v>
      </c>
      <c r="H146" s="329"/>
      <c r="I146" s="399"/>
      <c r="J146" s="329">
        <f t="shared" si="7"/>
        <v>32800</v>
      </c>
      <c r="K146" s="329"/>
      <c r="L146" s="329"/>
      <c r="M146" s="400"/>
      <c r="N146" s="393">
        <f t="shared" si="11"/>
        <v>0.5</v>
      </c>
      <c r="O146" s="327"/>
      <c r="P146" s="327"/>
      <c r="Q146" s="329">
        <f t="shared" si="8"/>
        <v>21780</v>
      </c>
      <c r="R146" s="329"/>
      <c r="S146" s="329"/>
      <c r="T146" s="399"/>
      <c r="U146" s="326">
        <f t="shared" si="12"/>
        <v>1</v>
      </c>
      <c r="V146" s="327"/>
      <c r="W146" s="327"/>
      <c r="X146" s="329">
        <f t="shared" si="9"/>
        <v>43559</v>
      </c>
      <c r="Y146" s="329"/>
      <c r="Z146" s="329"/>
      <c r="AA146" s="329"/>
      <c r="AB146" s="329"/>
      <c r="AC146" s="329"/>
      <c r="AD146" s="329">
        <f t="shared" si="10"/>
        <v>87118</v>
      </c>
      <c r="AE146" s="329"/>
      <c r="AF146" s="329"/>
      <c r="AG146" s="329"/>
      <c r="AH146" s="329"/>
      <c r="AI146" s="399"/>
    </row>
    <row r="147" spans="1:80" s="23" customFormat="1" ht="15.75" hidden="1" customHeight="1" x14ac:dyDescent="0.15">
      <c r="A147" s="181" t="str">
        <f t="shared" si="5"/>
        <v>×</v>
      </c>
      <c r="B147" s="179"/>
      <c r="G147" s="328" t="str">
        <f t="shared" si="6"/>
        <v/>
      </c>
      <c r="H147" s="329"/>
      <c r="I147" s="399"/>
      <c r="J147" s="329" t="str">
        <f t="shared" si="7"/>
        <v/>
      </c>
      <c r="K147" s="329"/>
      <c r="L147" s="329"/>
      <c r="M147" s="400"/>
      <c r="N147" s="393">
        <f t="shared" si="11"/>
        <v>0.5</v>
      </c>
      <c r="O147" s="327"/>
      <c r="P147" s="327"/>
      <c r="Q147" s="329" t="str">
        <f t="shared" si="8"/>
        <v/>
      </c>
      <c r="R147" s="329"/>
      <c r="S147" s="329"/>
      <c r="T147" s="399"/>
      <c r="U147" s="326">
        <f t="shared" si="12"/>
        <v>1</v>
      </c>
      <c r="V147" s="327"/>
      <c r="W147" s="327"/>
      <c r="X147" s="329" t="str">
        <f t="shared" si="9"/>
        <v/>
      </c>
      <c r="Y147" s="329"/>
      <c r="Z147" s="329"/>
      <c r="AA147" s="329"/>
      <c r="AB147" s="329"/>
      <c r="AC147" s="329"/>
      <c r="AD147" s="329" t="str">
        <f t="shared" si="10"/>
        <v/>
      </c>
      <c r="AE147" s="329"/>
      <c r="AF147" s="329"/>
      <c r="AG147" s="329"/>
      <c r="AH147" s="329"/>
      <c r="AI147" s="399"/>
    </row>
    <row r="148" spans="1:80" s="23" customFormat="1" ht="15.75" hidden="1" customHeight="1" x14ac:dyDescent="0.15">
      <c r="A148" s="181" t="str">
        <f t="shared" si="5"/>
        <v>×</v>
      </c>
      <c r="B148" s="179"/>
      <c r="G148" s="328" t="str">
        <f t="shared" si="6"/>
        <v/>
      </c>
      <c r="H148" s="329"/>
      <c r="I148" s="399"/>
      <c r="J148" s="329" t="str">
        <f t="shared" si="7"/>
        <v/>
      </c>
      <c r="K148" s="329"/>
      <c r="L148" s="329"/>
      <c r="M148" s="400"/>
      <c r="N148" s="393">
        <f t="shared" si="11"/>
        <v>0.5</v>
      </c>
      <c r="O148" s="327"/>
      <c r="P148" s="327"/>
      <c r="Q148" s="329" t="str">
        <f t="shared" si="8"/>
        <v/>
      </c>
      <c r="R148" s="329"/>
      <c r="S148" s="329"/>
      <c r="T148" s="399"/>
      <c r="U148" s="326">
        <f t="shared" si="12"/>
        <v>1</v>
      </c>
      <c r="V148" s="327"/>
      <c r="W148" s="327"/>
      <c r="X148" s="329" t="str">
        <f t="shared" si="9"/>
        <v/>
      </c>
      <c r="Y148" s="329"/>
      <c r="Z148" s="329"/>
      <c r="AA148" s="329"/>
      <c r="AB148" s="329"/>
      <c r="AC148" s="329"/>
      <c r="AD148" s="329" t="str">
        <f t="shared" si="10"/>
        <v/>
      </c>
      <c r="AE148" s="329"/>
      <c r="AF148" s="329"/>
      <c r="AG148" s="329"/>
      <c r="AH148" s="329"/>
      <c r="AI148" s="399"/>
    </row>
    <row r="149" spans="1:80" s="23" customFormat="1" ht="15.75" hidden="1" customHeight="1" x14ac:dyDescent="0.15">
      <c r="A149" s="181" t="str">
        <f t="shared" si="5"/>
        <v>×</v>
      </c>
      <c r="B149" s="179"/>
      <c r="G149" s="328" t="str">
        <f t="shared" si="6"/>
        <v/>
      </c>
      <c r="H149" s="329"/>
      <c r="I149" s="399"/>
      <c r="J149" s="329" t="str">
        <f t="shared" si="7"/>
        <v/>
      </c>
      <c r="K149" s="329"/>
      <c r="L149" s="329"/>
      <c r="M149" s="400"/>
      <c r="N149" s="393">
        <f t="shared" si="11"/>
        <v>0.5</v>
      </c>
      <c r="O149" s="327"/>
      <c r="P149" s="327"/>
      <c r="Q149" s="329" t="str">
        <f t="shared" si="8"/>
        <v/>
      </c>
      <c r="R149" s="329"/>
      <c r="S149" s="329"/>
      <c r="T149" s="399"/>
      <c r="U149" s="326">
        <f t="shared" si="12"/>
        <v>1</v>
      </c>
      <c r="V149" s="327"/>
      <c r="W149" s="327"/>
      <c r="X149" s="329" t="str">
        <f t="shared" si="9"/>
        <v/>
      </c>
      <c r="Y149" s="329"/>
      <c r="Z149" s="329"/>
      <c r="AA149" s="329"/>
      <c r="AB149" s="329"/>
      <c r="AC149" s="329"/>
      <c r="AD149" s="329" t="str">
        <f t="shared" si="10"/>
        <v/>
      </c>
      <c r="AE149" s="329"/>
      <c r="AF149" s="329"/>
      <c r="AG149" s="329"/>
      <c r="AH149" s="329"/>
      <c r="AI149" s="399"/>
    </row>
    <row r="150" spans="1:80" s="23" customFormat="1" ht="15.75" hidden="1" customHeight="1" x14ac:dyDescent="0.15">
      <c r="A150" s="181" t="str">
        <f t="shared" si="5"/>
        <v>×</v>
      </c>
      <c r="B150" s="179"/>
      <c r="G150" s="328" t="str">
        <f t="shared" si="6"/>
        <v/>
      </c>
      <c r="H150" s="329"/>
      <c r="I150" s="399"/>
      <c r="J150" s="329" t="str">
        <f t="shared" si="7"/>
        <v/>
      </c>
      <c r="K150" s="329"/>
      <c r="L150" s="329"/>
      <c r="M150" s="400"/>
      <c r="N150" s="393">
        <f t="shared" si="11"/>
        <v>0.5</v>
      </c>
      <c r="O150" s="327"/>
      <c r="P150" s="327"/>
      <c r="Q150" s="329" t="str">
        <f t="shared" si="8"/>
        <v/>
      </c>
      <c r="R150" s="329"/>
      <c r="S150" s="329"/>
      <c r="T150" s="399"/>
      <c r="U150" s="326">
        <f t="shared" si="12"/>
        <v>1</v>
      </c>
      <c r="V150" s="327"/>
      <c r="W150" s="327"/>
      <c r="X150" s="329" t="str">
        <f t="shared" si="9"/>
        <v/>
      </c>
      <c r="Y150" s="329"/>
      <c r="Z150" s="329"/>
      <c r="AA150" s="329"/>
      <c r="AB150" s="329"/>
      <c r="AC150" s="329"/>
      <c r="AD150" s="329" t="str">
        <f t="shared" si="10"/>
        <v/>
      </c>
      <c r="AE150" s="329"/>
      <c r="AF150" s="329"/>
      <c r="AG150" s="329"/>
      <c r="AH150" s="329"/>
      <c r="AI150" s="399"/>
    </row>
    <row r="151" spans="1:80" s="23" customFormat="1" ht="15.75" hidden="1" customHeight="1" x14ac:dyDescent="0.15">
      <c r="A151" s="181" t="str">
        <f t="shared" si="5"/>
        <v>×</v>
      </c>
      <c r="B151" s="179"/>
      <c r="G151" s="332" t="str">
        <f t="shared" si="6"/>
        <v/>
      </c>
      <c r="H151" s="333"/>
      <c r="I151" s="401"/>
      <c r="J151" s="333" t="str">
        <f t="shared" si="7"/>
        <v/>
      </c>
      <c r="K151" s="333"/>
      <c r="L151" s="333"/>
      <c r="M151" s="402"/>
      <c r="N151" s="394">
        <f t="shared" si="11"/>
        <v>0.5</v>
      </c>
      <c r="O151" s="395"/>
      <c r="P151" s="395"/>
      <c r="Q151" s="333" t="str">
        <f t="shared" si="8"/>
        <v/>
      </c>
      <c r="R151" s="333"/>
      <c r="S151" s="333"/>
      <c r="T151" s="401"/>
      <c r="U151" s="555">
        <f t="shared" si="12"/>
        <v>1</v>
      </c>
      <c r="V151" s="395"/>
      <c r="W151" s="395"/>
      <c r="X151" s="333" t="str">
        <f t="shared" si="9"/>
        <v/>
      </c>
      <c r="Y151" s="333"/>
      <c r="Z151" s="333"/>
      <c r="AA151" s="333"/>
      <c r="AB151" s="333"/>
      <c r="AC151" s="333"/>
      <c r="AD151" s="333" t="str">
        <f t="shared" si="10"/>
        <v/>
      </c>
      <c r="AE151" s="333"/>
      <c r="AF151" s="333"/>
      <c r="AG151" s="333"/>
      <c r="AH151" s="333"/>
      <c r="AI151" s="401"/>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x14ac:dyDescent="0.15">
      <c r="B153" s="17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66" t="s">
        <v>86</v>
      </c>
      <c r="H160" s="266"/>
      <c r="I160" s="179" t="s">
        <v>25</v>
      </c>
      <c r="J160" s="266" t="s">
        <v>87</v>
      </c>
      <c r="K160" s="266"/>
      <c r="L160" s="179" t="s">
        <v>88</v>
      </c>
      <c r="M160" s="266" t="s">
        <v>80</v>
      </c>
      <c r="N160" s="266"/>
    </row>
    <row r="161" spans="8:21" s="23" customFormat="1" ht="15.75" customHeight="1" x14ac:dyDescent="0.15"/>
    <row r="162" spans="8:21" s="23" customFormat="1" ht="15.75" customHeight="1" x14ac:dyDescent="0.15">
      <c r="H162" s="23" t="s">
        <v>3</v>
      </c>
      <c r="K162" s="266" t="s">
        <v>86</v>
      </c>
      <c r="L162" s="266"/>
      <c r="M162" s="179" t="s">
        <v>2</v>
      </c>
      <c r="N162" s="23" t="s">
        <v>89</v>
      </c>
    </row>
    <row r="163" spans="8:21" s="23" customFormat="1" ht="15.75" customHeight="1" x14ac:dyDescent="0.15">
      <c r="K163" s="266" t="s">
        <v>80</v>
      </c>
      <c r="L163" s="266"/>
      <c r="M163" s="179" t="s">
        <v>2</v>
      </c>
      <c r="N163" s="23" t="s">
        <v>90</v>
      </c>
    </row>
    <row r="164" spans="8:21" s="23" customFormat="1" ht="15.75" customHeight="1" x14ac:dyDescent="0.15">
      <c r="K164" s="266" t="s">
        <v>87</v>
      </c>
      <c r="L164" s="266"/>
      <c r="M164" s="179" t="s">
        <v>2</v>
      </c>
      <c r="N164" s="23" t="s">
        <v>91</v>
      </c>
    </row>
    <row r="165" spans="8:21" s="23" customFormat="1" ht="15.75" customHeight="1" x14ac:dyDescent="0.15">
      <c r="K165" s="179"/>
      <c r="L165" s="179"/>
      <c r="M165" s="179"/>
      <c r="N165" s="23" t="s">
        <v>159</v>
      </c>
    </row>
    <row r="166" spans="8:21" s="23" customFormat="1" ht="15.75" customHeight="1" x14ac:dyDescent="0.15">
      <c r="K166" s="179"/>
      <c r="L166" s="179"/>
      <c r="M166" s="179"/>
      <c r="N166" s="23" t="s">
        <v>92</v>
      </c>
    </row>
    <row r="167" spans="8:21" s="23" customFormat="1" ht="15.75" customHeight="1" x14ac:dyDescent="0.15">
      <c r="K167" s="179"/>
      <c r="L167" s="179"/>
      <c r="M167" s="179"/>
      <c r="N167" s="266" t="s">
        <v>87</v>
      </c>
      <c r="O167" s="266"/>
      <c r="P167" s="179" t="s">
        <v>25</v>
      </c>
      <c r="Q167" s="23" t="s">
        <v>109</v>
      </c>
    </row>
    <row r="168" spans="8:21" s="23" customFormat="1" ht="15.75" customHeight="1" x14ac:dyDescent="0.15">
      <c r="K168" s="266" t="s">
        <v>93</v>
      </c>
      <c r="L168" s="266"/>
      <c r="M168" s="179" t="s">
        <v>2</v>
      </c>
      <c r="N168" s="23" t="s">
        <v>94</v>
      </c>
    </row>
    <row r="169" spans="8:21" s="23" customFormat="1" ht="15.75" customHeight="1" x14ac:dyDescent="0.15">
      <c r="K169" s="266" t="s">
        <v>96</v>
      </c>
      <c r="L169" s="266"/>
      <c r="M169" s="179" t="s">
        <v>2</v>
      </c>
      <c r="N169" s="23" t="s">
        <v>97</v>
      </c>
    </row>
    <row r="170" spans="8:21" s="23" customFormat="1" ht="15.75" customHeight="1" x14ac:dyDescent="0.15">
      <c r="K170" s="179"/>
      <c r="L170" s="179"/>
      <c r="M170" s="179"/>
      <c r="N170" s="266" t="s">
        <v>96</v>
      </c>
      <c r="O170" s="266"/>
      <c r="P170" s="266" t="s">
        <v>25</v>
      </c>
      <c r="Q170" s="266" t="s">
        <v>99</v>
      </c>
      <c r="R170" s="266"/>
      <c r="S170" s="179" t="s">
        <v>6</v>
      </c>
      <c r="T170" s="266" t="s">
        <v>98</v>
      </c>
      <c r="U170" s="266"/>
    </row>
    <row r="171" spans="8:21" s="23" customFormat="1" ht="15.75" customHeight="1" x14ac:dyDescent="0.15">
      <c r="K171" s="179"/>
      <c r="L171" s="179"/>
      <c r="M171" s="179"/>
      <c r="N171" s="266"/>
      <c r="O171" s="266"/>
      <c r="P171" s="266"/>
      <c r="Q171" s="186" t="s">
        <v>62</v>
      </c>
      <c r="R171" s="266" t="s">
        <v>100</v>
      </c>
      <c r="S171" s="266"/>
      <c r="T171" s="266"/>
      <c r="U171" s="266"/>
    </row>
    <row r="172" spans="8:21" s="23" customFormat="1" ht="15.75" customHeight="1" x14ac:dyDescent="0.15">
      <c r="K172" s="266" t="s">
        <v>101</v>
      </c>
      <c r="L172" s="266"/>
      <c r="M172" s="179" t="s">
        <v>2</v>
      </c>
      <c r="N172" s="23" t="s">
        <v>107</v>
      </c>
    </row>
    <row r="173" spans="8:21" s="23" customFormat="1" ht="15.75" customHeight="1" x14ac:dyDescent="0.15">
      <c r="K173" s="266" t="s">
        <v>102</v>
      </c>
      <c r="L173" s="266"/>
      <c r="M173" s="179" t="s">
        <v>2</v>
      </c>
      <c r="N173" s="23" t="s">
        <v>108</v>
      </c>
    </row>
    <row r="174" spans="8:21" s="23" customFormat="1" ht="15.75" customHeight="1" x14ac:dyDescent="0.15">
      <c r="K174" s="266" t="s">
        <v>62</v>
      </c>
      <c r="L174" s="266"/>
      <c r="M174" s="179" t="s">
        <v>2</v>
      </c>
      <c r="N174" s="23" t="s">
        <v>65</v>
      </c>
    </row>
    <row r="175" spans="8:21" s="23" customFormat="1" ht="15.75" customHeight="1" x14ac:dyDescent="0.15">
      <c r="K175" s="266" t="s">
        <v>105</v>
      </c>
      <c r="L175" s="266"/>
      <c r="M175" s="179" t="s">
        <v>2</v>
      </c>
      <c r="N175" s="23" t="s">
        <v>103</v>
      </c>
    </row>
    <row r="176" spans="8:21" s="23" customFormat="1" ht="15.75" customHeight="1" x14ac:dyDescent="0.15">
      <c r="K176" s="266" t="s">
        <v>106</v>
      </c>
      <c r="L176" s="266"/>
      <c r="M176" s="179"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556" t="s">
        <v>567</v>
      </c>
      <c r="J179" s="266"/>
      <c r="K179" s="179" t="s">
        <v>25</v>
      </c>
      <c r="L179" s="523">
        <f>'入力 (1)'!線路_Lm</f>
        <v>3.75</v>
      </c>
      <c r="M179" s="523"/>
      <c r="N179" s="523"/>
      <c r="O179" s="23" t="s">
        <v>479</v>
      </c>
      <c r="P179" s="295">
        <f>杭先端径</f>
        <v>1.5</v>
      </c>
      <c r="Q179" s="295"/>
      <c r="R179" s="295"/>
      <c r="S179" s="179" t="s">
        <v>25</v>
      </c>
      <c r="T179" s="523">
        <f>L179/P179</f>
        <v>2.5</v>
      </c>
      <c r="U179" s="523"/>
      <c r="V179" s="523"/>
      <c r="W179" s="23" t="str">
        <f>IF(T179&gt;5,"＞","")</f>
        <v/>
      </c>
      <c r="X179" s="295" t="str">
        <f>IF(T179&gt;5,"5.0","")</f>
        <v/>
      </c>
      <c r="Y179" s="295"/>
      <c r="Z179" s="295"/>
    </row>
    <row r="180" spans="2:33" s="23" customFormat="1" ht="15.75" customHeight="1" x14ac:dyDescent="0.15">
      <c r="I180" s="556" t="s">
        <v>566</v>
      </c>
      <c r="J180" s="266"/>
      <c r="K180" s="179" t="s">
        <v>25</v>
      </c>
      <c r="L180" s="523">
        <f>'入力 (1)'!線路_Ln</f>
        <v>3.75</v>
      </c>
      <c r="M180" s="523"/>
      <c r="N180" s="523"/>
      <c r="O180" s="23" t="s">
        <v>479</v>
      </c>
      <c r="P180" s="295">
        <f>杭先端径</f>
        <v>1.5</v>
      </c>
      <c r="Q180" s="295"/>
      <c r="R180" s="295"/>
      <c r="S180" s="179" t="s">
        <v>25</v>
      </c>
      <c r="T180" s="523">
        <f>L180/P180</f>
        <v>2.5</v>
      </c>
      <c r="U180" s="523"/>
      <c r="V180" s="523"/>
      <c r="W180" s="23" t="str">
        <f>IF(T180&gt;5,"＞","")</f>
        <v/>
      </c>
      <c r="X180" s="295" t="str">
        <f>IF(T180&gt;5,"5.0","")</f>
        <v/>
      </c>
      <c r="Y180" s="295"/>
      <c r="Z180" s="295"/>
    </row>
    <row r="181" spans="2:33" s="23" customFormat="1" ht="15.75" customHeight="1" x14ac:dyDescent="0.15">
      <c r="I181" s="266" t="s">
        <v>105</v>
      </c>
      <c r="J181" s="266"/>
      <c r="K181" s="179" t="s">
        <v>25</v>
      </c>
      <c r="L181" s="266">
        <f>IF(T179&lt;=5,'入力 (1)'!線路_m,0)</f>
        <v>3</v>
      </c>
      <c r="M181" s="266"/>
      <c r="N181" s="266"/>
      <c r="P181" s="180"/>
      <c r="Q181" s="180"/>
      <c r="R181" s="180"/>
      <c r="S181" s="179"/>
      <c r="T181" s="180"/>
      <c r="U181" s="180"/>
      <c r="V181" s="180"/>
      <c r="X181" s="180"/>
      <c r="Y181" s="180"/>
      <c r="Z181" s="180"/>
    </row>
    <row r="182" spans="2:33" s="23" customFormat="1" ht="15.75" customHeight="1" x14ac:dyDescent="0.15">
      <c r="I182" s="266" t="s">
        <v>106</v>
      </c>
      <c r="J182" s="266"/>
      <c r="K182" s="179" t="s">
        <v>25</v>
      </c>
      <c r="L182" s="266">
        <f>IF(T180&lt;=5,'入力 (1)'!線路_n,0)</f>
        <v>3</v>
      </c>
      <c r="M182" s="266"/>
      <c r="N182" s="266"/>
      <c r="P182" s="180"/>
      <c r="Q182" s="180"/>
      <c r="R182" s="180"/>
      <c r="S182" s="179"/>
      <c r="T182" s="180"/>
      <c r="U182" s="180"/>
      <c r="V182" s="180"/>
      <c r="X182" s="180"/>
      <c r="Y182" s="180"/>
      <c r="Z182" s="180"/>
    </row>
    <row r="183" spans="2:33" s="23" customFormat="1" ht="15.75" customHeight="1" x14ac:dyDescent="0.15"/>
    <row r="184" spans="2:33" s="23" customFormat="1" ht="15.75" customHeight="1" x14ac:dyDescent="0.15">
      <c r="H184" s="23" t="s">
        <v>565</v>
      </c>
    </row>
    <row r="185" spans="2:33" s="23" customFormat="1" ht="15.75" customHeight="1" x14ac:dyDescent="0.15">
      <c r="I185" s="556" t="s">
        <v>567</v>
      </c>
      <c r="J185" s="266"/>
      <c r="K185" s="179" t="s">
        <v>25</v>
      </c>
      <c r="L185" s="523">
        <f>'入力 (1)'!直角_Lm</f>
        <v>3.75</v>
      </c>
      <c r="M185" s="523"/>
      <c r="N185" s="523"/>
      <c r="O185" s="23" t="s">
        <v>479</v>
      </c>
      <c r="P185" s="295">
        <f>杭先端径</f>
        <v>1.5</v>
      </c>
      <c r="Q185" s="295"/>
      <c r="R185" s="295"/>
      <c r="S185" s="179" t="s">
        <v>25</v>
      </c>
      <c r="T185" s="523">
        <f>L185/P185</f>
        <v>2.5</v>
      </c>
      <c r="U185" s="523"/>
      <c r="V185" s="523"/>
      <c r="W185" s="23" t="str">
        <f>IF(T185&gt;5,"＞","")</f>
        <v/>
      </c>
      <c r="X185" s="295" t="str">
        <f>IF(T185&gt;5,"5.0","")</f>
        <v/>
      </c>
      <c r="Y185" s="295"/>
      <c r="Z185" s="295"/>
    </row>
    <row r="186" spans="2:33" s="23" customFormat="1" ht="15.75" customHeight="1" x14ac:dyDescent="0.15">
      <c r="I186" s="556" t="s">
        <v>566</v>
      </c>
      <c r="J186" s="266"/>
      <c r="K186" s="179" t="s">
        <v>25</v>
      </c>
      <c r="L186" s="523">
        <f>'入力 (1)'!直角_Ln</f>
        <v>3.75</v>
      </c>
      <c r="M186" s="523"/>
      <c r="N186" s="523"/>
      <c r="O186" s="23" t="s">
        <v>479</v>
      </c>
      <c r="P186" s="295">
        <f>杭先端径</f>
        <v>1.5</v>
      </c>
      <c r="Q186" s="295"/>
      <c r="R186" s="295"/>
      <c r="S186" s="179" t="s">
        <v>25</v>
      </c>
      <c r="T186" s="523">
        <f>L186/P186</f>
        <v>2.5</v>
      </c>
      <c r="U186" s="523"/>
      <c r="V186" s="523"/>
      <c r="W186" s="23" t="str">
        <f>IF(T186&gt;5,"＞","")</f>
        <v/>
      </c>
      <c r="X186" s="295" t="str">
        <f>IF(T186&gt;5,"5.0","")</f>
        <v/>
      </c>
      <c r="Y186" s="295"/>
      <c r="Z186" s="295"/>
    </row>
    <row r="187" spans="2:33" s="23" customFormat="1" ht="15.75" customHeight="1" x14ac:dyDescent="0.15">
      <c r="I187" s="266" t="s">
        <v>105</v>
      </c>
      <c r="J187" s="266"/>
      <c r="K187" s="179" t="s">
        <v>25</v>
      </c>
      <c r="L187" s="266">
        <f>IF(T185&lt;=5,'入力 (1)'!直角_m,0)</f>
        <v>3</v>
      </c>
      <c r="M187" s="266"/>
      <c r="N187" s="266"/>
      <c r="P187" s="180"/>
      <c r="Q187" s="180"/>
      <c r="R187" s="180"/>
      <c r="S187" s="179"/>
      <c r="T187" s="180"/>
      <c r="U187" s="180"/>
      <c r="V187" s="180"/>
      <c r="X187" s="180"/>
      <c r="Y187" s="180"/>
      <c r="Z187" s="180"/>
    </row>
    <row r="188" spans="2:33" s="23" customFormat="1" ht="15.75" customHeight="1" x14ac:dyDescent="0.15">
      <c r="I188" s="266" t="s">
        <v>106</v>
      </c>
      <c r="J188" s="266"/>
      <c r="K188" s="179" t="s">
        <v>25</v>
      </c>
      <c r="L188" s="266">
        <f>IF(T186&lt;=5,'入力 (1)'!直角_n,0)</f>
        <v>3</v>
      </c>
      <c r="M188" s="266"/>
      <c r="N188" s="266"/>
      <c r="P188" s="180"/>
      <c r="Q188" s="180"/>
      <c r="R188" s="180"/>
      <c r="S188" s="179"/>
      <c r="T188" s="180"/>
      <c r="U188" s="180"/>
      <c r="V188" s="180"/>
      <c r="X188" s="180"/>
      <c r="Y188" s="180"/>
      <c r="Z188" s="180"/>
    </row>
    <row r="189" spans="2:33" s="23" customFormat="1" ht="15.75" customHeight="1" x14ac:dyDescent="0.15">
      <c r="B189" s="17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377" t="s">
        <v>45</v>
      </c>
      <c r="I192" s="378"/>
      <c r="J192" s="378"/>
      <c r="K192" s="378"/>
      <c r="L192" s="379"/>
      <c r="M192" s="378" t="s">
        <v>93</v>
      </c>
      <c r="N192" s="378"/>
      <c r="O192" s="378"/>
      <c r="P192" s="273" t="s">
        <v>392</v>
      </c>
      <c r="Q192" s="273"/>
      <c r="R192" s="273"/>
      <c r="S192" s="273" t="s">
        <v>393</v>
      </c>
      <c r="T192" s="273"/>
      <c r="U192" s="273"/>
      <c r="V192" s="273" t="s">
        <v>394</v>
      </c>
      <c r="W192" s="273"/>
      <c r="X192" s="273"/>
      <c r="Y192" s="273" t="s">
        <v>395</v>
      </c>
      <c r="Z192" s="273"/>
      <c r="AA192" s="273"/>
      <c r="AB192" s="273" t="s">
        <v>95</v>
      </c>
      <c r="AC192" s="273"/>
      <c r="AD192" s="273"/>
      <c r="AE192" s="273" t="s">
        <v>87</v>
      </c>
      <c r="AF192" s="273"/>
      <c r="AG192" s="557"/>
    </row>
    <row r="193" spans="1:33" s="23" customFormat="1" ht="15.75" customHeight="1" x14ac:dyDescent="0.15">
      <c r="H193" s="375" t="s">
        <v>564</v>
      </c>
      <c r="I193" s="357"/>
      <c r="J193" s="357"/>
      <c r="K193" s="357"/>
      <c r="L193" s="376"/>
      <c r="M193" s="357">
        <v>0.6</v>
      </c>
      <c r="N193" s="357"/>
      <c r="O193" s="357"/>
      <c r="P193" s="357">
        <f>L181</f>
        <v>3</v>
      </c>
      <c r="Q193" s="357"/>
      <c r="R193" s="357"/>
      <c r="S193" s="357">
        <f>L182</f>
        <v>3</v>
      </c>
      <c r="T193" s="357"/>
      <c r="U193" s="357"/>
      <c r="V193" s="374">
        <f>L179</f>
        <v>3.75</v>
      </c>
      <c r="W193" s="374"/>
      <c r="X193" s="374"/>
      <c r="Y193" s="374">
        <f>L180</f>
        <v>3.75</v>
      </c>
      <c r="Z193" s="374"/>
      <c r="AA193" s="374"/>
      <c r="AB193" s="374">
        <f>ROUND(IF(T179*T180=0,MAX(T179:V180),(P193*T179+S193*T180)/(P193+S193)),3)</f>
        <v>2.5</v>
      </c>
      <c r="AC193" s="374"/>
      <c r="AD193" s="374"/>
      <c r="AE193" s="372">
        <f>ROUND((1-5*(1-(0.6-0.25*$M$193)*AB193^(0.3+0.2*$M$193))*(1-(IF(P193=0,1,P193)^(-0.22))*(IF(S193=0,1,S193)^(-0.09))))^(4/3),4)</f>
        <v>0.40860000000000002</v>
      </c>
      <c r="AF193" s="372"/>
      <c r="AG193" s="373"/>
    </row>
    <row r="194" spans="1:33" s="23" customFormat="1" ht="15.75" customHeight="1" x14ac:dyDescent="0.15">
      <c r="H194" s="292" t="s">
        <v>385</v>
      </c>
      <c r="I194" s="240"/>
      <c r="J194" s="240"/>
      <c r="K194" s="240"/>
      <c r="L194" s="325"/>
      <c r="M194" s="240"/>
      <c r="N194" s="240"/>
      <c r="O194" s="240"/>
      <c r="P194" s="240">
        <f>L187</f>
        <v>3</v>
      </c>
      <c r="Q194" s="240"/>
      <c r="R194" s="240"/>
      <c r="S194" s="240">
        <f>L188</f>
        <v>3</v>
      </c>
      <c r="T194" s="240"/>
      <c r="U194" s="240"/>
      <c r="V194" s="286">
        <f>L185</f>
        <v>3.75</v>
      </c>
      <c r="W194" s="286"/>
      <c r="X194" s="286"/>
      <c r="Y194" s="286">
        <f>L186</f>
        <v>3.75</v>
      </c>
      <c r="Z194" s="286"/>
      <c r="AA194" s="286"/>
      <c r="AB194" s="286">
        <f>ROUND(IF(T185*T186=0,MAX(T185:V186),(P194*T185+S194*T186)/(P194+S194)),3)</f>
        <v>2.5</v>
      </c>
      <c r="AC194" s="286"/>
      <c r="AD194" s="286"/>
      <c r="AE194" s="380">
        <f>ROUND((1-5*(1-(0.6-0.25*$M$193)*AB194^(0.3+0.2*$M$193))*(1-(IF(P194=0,1,P194)^(-0.22))*(IF(S194=0,1,S194)^(-0.09))))^(4/3),4)</f>
        <v>0.40860000000000002</v>
      </c>
      <c r="AF194" s="380"/>
      <c r="AG194" s="381"/>
    </row>
    <row r="195" spans="1:33" s="23" customFormat="1" ht="15.75" hidden="1" customHeight="1" x14ac:dyDescent="0.15">
      <c r="A195" s="216" t="str">
        <f t="shared" ref="A195:A215" si="13">IF(先端支持力=0,"×","")</f>
        <v>×</v>
      </c>
      <c r="B195" s="179" t="s">
        <v>571</v>
      </c>
    </row>
    <row r="196" spans="1:33" s="23" customFormat="1" ht="15.75" hidden="1" customHeight="1" x14ac:dyDescent="0.15">
      <c r="A196" s="216" t="str">
        <f t="shared" si="13"/>
        <v>×</v>
      </c>
    </row>
    <row r="197" spans="1:33" ht="15.75" hidden="1" customHeight="1" x14ac:dyDescent="0.15">
      <c r="A197" s="216" t="str">
        <f t="shared" si="13"/>
        <v>×</v>
      </c>
      <c r="E197" s="23" t="s">
        <v>691</v>
      </c>
      <c r="N197" s="25"/>
    </row>
    <row r="198" spans="1:33" s="23" customFormat="1" ht="15.75" hidden="1" customHeight="1" x14ac:dyDescent="0.15">
      <c r="A198" s="216" t="str">
        <f t="shared" si="13"/>
        <v>×</v>
      </c>
    </row>
    <row r="199" spans="1:33" s="23" customFormat="1" ht="15.75" hidden="1" customHeight="1" x14ac:dyDescent="0.15">
      <c r="A199" s="216" t="str">
        <f t="shared" si="13"/>
        <v>×</v>
      </c>
      <c r="G199" s="23" t="s">
        <v>170</v>
      </c>
    </row>
    <row r="200" spans="1:33" s="23" customFormat="1" ht="15.75" hidden="1" customHeight="1" x14ac:dyDescent="0.15">
      <c r="A200" s="216" t="str">
        <f t="shared" si="13"/>
        <v>×</v>
      </c>
      <c r="G200" s="23" t="s">
        <v>58</v>
      </c>
    </row>
    <row r="201" spans="1:33" s="23" customFormat="1" ht="15.75" hidden="1" customHeight="1" x14ac:dyDescent="0.15">
      <c r="A201" s="216" t="str">
        <f t="shared" si="13"/>
        <v>×</v>
      </c>
    </row>
    <row r="202" spans="1:33" s="23" customFormat="1" ht="15.75" hidden="1" customHeight="1" x14ac:dyDescent="0.15">
      <c r="A202" s="216" t="str">
        <f t="shared" si="13"/>
        <v>×</v>
      </c>
      <c r="G202" s="266" t="s">
        <v>59</v>
      </c>
      <c r="H202" s="266"/>
      <c r="I202" s="179" t="s">
        <v>25</v>
      </c>
      <c r="J202" s="521">
        <v>8</v>
      </c>
      <c r="K202" s="521"/>
      <c r="L202" s="266" t="s">
        <v>60</v>
      </c>
      <c r="M202" s="266"/>
      <c r="N202" s="266" t="s">
        <v>61</v>
      </c>
      <c r="O202" s="266"/>
      <c r="P202" s="179" t="s">
        <v>62</v>
      </c>
      <c r="Q202" s="448">
        <v>-0.75</v>
      </c>
      <c r="R202" s="448"/>
    </row>
    <row r="203" spans="1:33" s="23" customFormat="1" ht="15.75" hidden="1" customHeight="1" x14ac:dyDescent="0.15">
      <c r="A203" s="216" t="str">
        <f t="shared" si="13"/>
        <v>×</v>
      </c>
    </row>
    <row r="204" spans="1:33" s="23" customFormat="1" ht="15.75" hidden="1" customHeight="1" x14ac:dyDescent="0.15">
      <c r="A204" s="216" t="str">
        <f t="shared" si="13"/>
        <v>×</v>
      </c>
      <c r="H204" s="23" t="s">
        <v>63</v>
      </c>
      <c r="K204" s="266" t="s">
        <v>59</v>
      </c>
      <c r="L204" s="266"/>
      <c r="M204" s="179" t="s">
        <v>2</v>
      </c>
      <c r="N204" s="23" t="s">
        <v>64</v>
      </c>
    </row>
    <row r="205" spans="1:33" s="23" customFormat="1" ht="15.75" hidden="1" customHeight="1" x14ac:dyDescent="0.15">
      <c r="A205" s="216" t="str">
        <f t="shared" si="13"/>
        <v>×</v>
      </c>
      <c r="K205" s="266" t="s">
        <v>60</v>
      </c>
      <c r="L205" s="266"/>
      <c r="M205" s="179" t="s">
        <v>2</v>
      </c>
      <c r="N205" s="23" t="s">
        <v>73</v>
      </c>
    </row>
    <row r="206" spans="1:33" s="23" customFormat="1" ht="15.75" hidden="1" customHeight="1" x14ac:dyDescent="0.15">
      <c r="A206" s="216" t="str">
        <f t="shared" si="13"/>
        <v>×</v>
      </c>
      <c r="K206" s="266" t="s">
        <v>61</v>
      </c>
      <c r="L206" s="266"/>
      <c r="M206" s="179" t="s">
        <v>2</v>
      </c>
      <c r="N206" s="23" t="s">
        <v>67</v>
      </c>
    </row>
    <row r="207" spans="1:33" s="23" customFormat="1" ht="15.75" hidden="1" customHeight="1" x14ac:dyDescent="0.15">
      <c r="A207" s="216" t="str">
        <f t="shared" si="13"/>
        <v>×</v>
      </c>
      <c r="K207" s="266" t="s">
        <v>62</v>
      </c>
      <c r="L207" s="266"/>
      <c r="M207" s="179" t="s">
        <v>2</v>
      </c>
      <c r="N207" s="23" t="s">
        <v>65</v>
      </c>
    </row>
    <row r="208" spans="1:33" s="23" customFormat="1" ht="15.75" hidden="1" customHeight="1" x14ac:dyDescent="0.15">
      <c r="A208" s="216" t="str">
        <f t="shared" si="13"/>
        <v>×</v>
      </c>
    </row>
    <row r="209" spans="1:36" s="23" customFormat="1" ht="15.75" hidden="1" customHeight="1" x14ac:dyDescent="0.15">
      <c r="A209" s="216" t="str">
        <f t="shared" si="13"/>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hidden="1" customHeight="1" x14ac:dyDescent="0.15">
      <c r="A210" s="216" t="str">
        <f t="shared" si="13"/>
        <v>×</v>
      </c>
      <c r="I210" s="414" t="s">
        <v>66</v>
      </c>
      <c r="J210" s="412"/>
      <c r="K210" s="412"/>
      <c r="L210" s="412" t="s">
        <v>68</v>
      </c>
      <c r="M210" s="412"/>
      <c r="N210" s="412"/>
      <c r="O210" s="412"/>
      <c r="P210" s="412"/>
      <c r="Q210" s="412"/>
      <c r="R210" s="412" t="s">
        <v>69</v>
      </c>
      <c r="S210" s="412"/>
      <c r="T210" s="412"/>
      <c r="U210" s="412"/>
      <c r="V210" s="412"/>
      <c r="W210" s="412"/>
      <c r="X210" s="412" t="s">
        <v>70</v>
      </c>
      <c r="Y210" s="412"/>
      <c r="Z210" s="412"/>
      <c r="AA210" s="412"/>
      <c r="AB210" s="412"/>
      <c r="AC210" s="413"/>
    </row>
    <row r="211" spans="1:36" s="23" customFormat="1" ht="15.75" hidden="1" customHeight="1" x14ac:dyDescent="0.15">
      <c r="A211" s="216" t="str">
        <f t="shared" si="13"/>
        <v>×</v>
      </c>
      <c r="I211" s="422">
        <v>0.5</v>
      </c>
      <c r="J211" s="415"/>
      <c r="K211" s="415"/>
      <c r="L211" s="423">
        <v>32800</v>
      </c>
      <c r="M211" s="423"/>
      <c r="N211" s="423"/>
      <c r="O211" s="423"/>
      <c r="P211" s="423"/>
      <c r="Q211" s="423"/>
      <c r="R211" s="424">
        <v>1.5</v>
      </c>
      <c r="S211" s="424"/>
      <c r="T211" s="424"/>
      <c r="U211" s="424"/>
      <c r="V211" s="424"/>
      <c r="W211" s="424"/>
      <c r="X211" s="412">
        <f>IF(先端支持力=0,0,ROUND(J202*I211*L211*杭先端径^Q202,0))</f>
        <v>0</v>
      </c>
      <c r="Y211" s="412"/>
      <c r="Z211" s="412"/>
      <c r="AA211" s="412"/>
      <c r="AB211" s="412"/>
      <c r="AC211" s="413"/>
    </row>
    <row r="212" spans="1:36" s="23" customFormat="1" ht="15.75" hidden="1" customHeight="1" x14ac:dyDescent="0.15">
      <c r="A212" s="216" t="str">
        <f t="shared" si="13"/>
        <v>×</v>
      </c>
    </row>
    <row r="213" spans="1:36" s="23" customFormat="1" ht="15.75" hidden="1" customHeight="1" x14ac:dyDescent="0.15">
      <c r="A213" s="216" t="str">
        <f t="shared" si="13"/>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hidden="1" customHeight="1" x14ac:dyDescent="0.15">
      <c r="A214" s="216" t="str">
        <f t="shared" si="13"/>
        <v>×</v>
      </c>
      <c r="I214" s="414" t="s">
        <v>66</v>
      </c>
      <c r="J214" s="412"/>
      <c r="K214" s="412"/>
      <c r="L214" s="412" t="s">
        <v>68</v>
      </c>
      <c r="M214" s="412"/>
      <c r="N214" s="412"/>
      <c r="O214" s="412"/>
      <c r="P214" s="412"/>
      <c r="Q214" s="412"/>
      <c r="R214" s="412" t="s">
        <v>69</v>
      </c>
      <c r="S214" s="412"/>
      <c r="T214" s="412"/>
      <c r="U214" s="412"/>
      <c r="V214" s="412"/>
      <c r="W214" s="412"/>
      <c r="X214" s="412" t="s">
        <v>70</v>
      </c>
      <c r="Y214" s="412"/>
      <c r="Z214" s="412"/>
      <c r="AA214" s="412"/>
      <c r="AB214" s="412"/>
      <c r="AC214" s="413"/>
    </row>
    <row r="215" spans="1:36" s="23" customFormat="1" ht="15.75" hidden="1" customHeight="1" x14ac:dyDescent="0.15">
      <c r="A215" s="216" t="str">
        <f t="shared" si="13"/>
        <v>×</v>
      </c>
      <c r="I215" s="422">
        <v>1</v>
      </c>
      <c r="J215" s="415"/>
      <c r="K215" s="415"/>
      <c r="L215" s="467">
        <f>L211</f>
        <v>32800</v>
      </c>
      <c r="M215" s="467"/>
      <c r="N215" s="467"/>
      <c r="O215" s="467"/>
      <c r="P215" s="467"/>
      <c r="Q215" s="467"/>
      <c r="R215" s="468">
        <f>杭先端径</f>
        <v>1.5</v>
      </c>
      <c r="S215" s="468"/>
      <c r="T215" s="468"/>
      <c r="U215" s="468"/>
      <c r="V215" s="468"/>
      <c r="W215" s="468"/>
      <c r="X215" s="412">
        <f>IF(先端支持力=0,0,ROUND(J202*I215*L215*R215^Q202,0))</f>
        <v>0</v>
      </c>
      <c r="Y215" s="412"/>
      <c r="Z215" s="412"/>
      <c r="AA215" s="412"/>
      <c r="AB215" s="412"/>
      <c r="AC215" s="413"/>
    </row>
    <row r="216" spans="1:36" s="23" customFormat="1" ht="15.75" customHeight="1" x14ac:dyDescent="0.15">
      <c r="B216" s="179" t="s">
        <v>571</v>
      </c>
    </row>
    <row r="218" spans="1:36" s="23" customFormat="1" ht="15.75" customHeight="1" x14ac:dyDescent="0.15">
      <c r="D218" s="25" t="s">
        <v>110</v>
      </c>
    </row>
    <row r="219" spans="1:36" s="23" customFormat="1" ht="15.75" customHeight="1" x14ac:dyDescent="0.15"/>
    <row r="220" spans="1:36" s="23" customFormat="1" ht="15.75" customHeight="1" x14ac:dyDescent="0.15">
      <c r="E220" s="23" t="s">
        <v>638</v>
      </c>
    </row>
    <row r="221" spans="1:36" s="23" customFormat="1" ht="15.75" customHeight="1" x14ac:dyDescent="0.15"/>
    <row r="222" spans="1:36" s="23" customFormat="1" ht="15.75" customHeight="1" x14ac:dyDescent="0.15">
      <c r="G222" s="23" t="s">
        <v>340</v>
      </c>
    </row>
    <row r="223" spans="1:36" s="23" customFormat="1" ht="15.75" customHeight="1" x14ac:dyDescent="0.15">
      <c r="G223" s="23" t="s">
        <v>339</v>
      </c>
    </row>
    <row r="224" spans="1:36" s="23" customFormat="1" ht="15.75" customHeight="1" x14ac:dyDescent="0.15"/>
    <row r="225" spans="1:37" s="23" customFormat="1" ht="15.75" customHeight="1" x14ac:dyDescent="0.15">
      <c r="G225" s="266" t="s">
        <v>184</v>
      </c>
      <c r="H225" s="266"/>
      <c r="I225" s="179" t="s">
        <v>25</v>
      </c>
      <c r="J225" s="266" t="s">
        <v>86</v>
      </c>
      <c r="K225" s="266"/>
      <c r="L225" s="179" t="s">
        <v>88</v>
      </c>
      <c r="M225" s="179" t="s">
        <v>62</v>
      </c>
      <c r="N225" s="179" t="s">
        <v>88</v>
      </c>
      <c r="O225" s="194" t="s">
        <v>407</v>
      </c>
    </row>
    <row r="226" spans="1:37" s="23" customFormat="1" ht="15.75" customHeight="1" x14ac:dyDescent="0.15"/>
    <row r="227" spans="1:37" s="23" customFormat="1" ht="15.75" customHeight="1" x14ac:dyDescent="0.15">
      <c r="H227" s="23" t="s">
        <v>3</v>
      </c>
      <c r="K227" s="266" t="s">
        <v>184</v>
      </c>
      <c r="L227" s="266"/>
      <c r="M227" s="179" t="s">
        <v>2</v>
      </c>
      <c r="N227" s="23" t="s">
        <v>405</v>
      </c>
    </row>
    <row r="228" spans="1:37" s="23" customFormat="1" ht="15.75" customHeight="1" x14ac:dyDescent="0.15">
      <c r="K228" s="266" t="s">
        <v>86</v>
      </c>
      <c r="L228" s="266"/>
      <c r="M228" s="179" t="s">
        <v>2</v>
      </c>
      <c r="N228" s="23" t="s">
        <v>185</v>
      </c>
    </row>
    <row r="229" spans="1:37" s="23" customFormat="1" ht="15.75" customHeight="1" x14ac:dyDescent="0.15">
      <c r="K229" s="266" t="s">
        <v>62</v>
      </c>
      <c r="L229" s="266"/>
      <c r="M229" s="179" t="s">
        <v>2</v>
      </c>
      <c r="N229" s="23" t="s">
        <v>129</v>
      </c>
      <c r="Q229" s="186" t="s">
        <v>119</v>
      </c>
      <c r="R229" s="179" t="s">
        <v>25</v>
      </c>
      <c r="S229" s="295">
        <f>杭先端径</f>
        <v>1.5</v>
      </c>
      <c r="T229" s="295"/>
      <c r="U229" s="295"/>
      <c r="V229" s="23" t="s">
        <v>120</v>
      </c>
    </row>
    <row r="230" spans="1:37" s="23" customFormat="1" ht="15.75" customHeight="1" x14ac:dyDescent="0.15">
      <c r="K230" s="266" t="s">
        <v>407</v>
      </c>
      <c r="L230" s="266"/>
      <c r="M230" s="179" t="s">
        <v>2</v>
      </c>
      <c r="N230" s="23" t="s">
        <v>406</v>
      </c>
    </row>
    <row r="231" spans="1:37" s="23" customFormat="1" ht="15.75" customHeight="1" x14ac:dyDescent="0.15">
      <c r="B231" s="179" t="s">
        <v>571</v>
      </c>
      <c r="K231" s="179"/>
      <c r="L231" s="179"/>
      <c r="M231" s="17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387" t="s">
        <v>74</v>
      </c>
      <c r="H234" s="274"/>
      <c r="I234" s="274"/>
      <c r="J234" s="454" t="s">
        <v>402</v>
      </c>
      <c r="K234" s="239"/>
      <c r="L234" s="239"/>
      <c r="M234" s="239"/>
      <c r="N234" s="238" t="s">
        <v>403</v>
      </c>
      <c r="O234" s="239"/>
      <c r="P234" s="239"/>
      <c r="Q234" s="450"/>
      <c r="R234" s="548" t="s">
        <v>187</v>
      </c>
      <c r="S234" s="274"/>
      <c r="T234" s="549"/>
      <c r="U234" s="385" t="s">
        <v>408</v>
      </c>
      <c r="V234" s="386"/>
      <c r="W234" s="386"/>
      <c r="X234" s="386"/>
      <c r="Y234" s="387"/>
      <c r="Z234" s="276" t="s">
        <v>409</v>
      </c>
      <c r="AA234" s="386"/>
      <c r="AB234" s="386"/>
      <c r="AC234" s="386"/>
      <c r="AD234" s="386"/>
      <c r="AG234" s="30"/>
      <c r="AH234" s="30"/>
      <c r="AI234" s="30"/>
      <c r="AJ234" s="30"/>
      <c r="AK234" s="30"/>
    </row>
    <row r="235" spans="1:37" s="23" customFormat="1" ht="15.75" customHeight="1" x14ac:dyDescent="0.15">
      <c r="G235" s="390"/>
      <c r="H235" s="551"/>
      <c r="I235" s="551"/>
      <c r="J235" s="455"/>
      <c r="K235" s="305"/>
      <c r="L235" s="305"/>
      <c r="M235" s="305"/>
      <c r="N235" s="403"/>
      <c r="O235" s="305"/>
      <c r="P235" s="305"/>
      <c r="Q235" s="451"/>
      <c r="R235" s="550"/>
      <c r="S235" s="551"/>
      <c r="T235" s="552"/>
      <c r="U235" s="388"/>
      <c r="V235" s="389"/>
      <c r="W235" s="389"/>
      <c r="X235" s="389"/>
      <c r="Y235" s="390"/>
      <c r="Z235" s="480"/>
      <c r="AA235" s="389"/>
      <c r="AB235" s="389"/>
      <c r="AC235" s="389"/>
      <c r="AD235" s="389"/>
      <c r="AG235" s="30"/>
      <c r="AH235" s="30"/>
      <c r="AI235" s="30"/>
      <c r="AJ235" s="30"/>
      <c r="AK235" s="30"/>
    </row>
    <row r="236" spans="1:37" s="23" customFormat="1" ht="15.75" customHeight="1" x14ac:dyDescent="0.15">
      <c r="G236" s="350"/>
      <c r="H236" s="275"/>
      <c r="I236" s="275"/>
      <c r="J236" s="456"/>
      <c r="K236" s="240"/>
      <c r="L236" s="240"/>
      <c r="M236" s="240"/>
      <c r="N236" s="240"/>
      <c r="O236" s="240"/>
      <c r="P236" s="240"/>
      <c r="Q236" s="452"/>
      <c r="R236" s="553"/>
      <c r="S236" s="275"/>
      <c r="T236" s="554"/>
      <c r="U236" s="391"/>
      <c r="V236" s="392"/>
      <c r="W236" s="392"/>
      <c r="X236" s="392"/>
      <c r="Y236" s="350"/>
      <c r="Z236" s="277"/>
      <c r="AA236" s="392"/>
      <c r="AB236" s="392"/>
      <c r="AC236" s="392"/>
      <c r="AD236" s="392"/>
      <c r="AG236" s="30"/>
      <c r="AH236" s="30"/>
      <c r="AI236" s="30"/>
      <c r="AJ236" s="30"/>
      <c r="AK236" s="30"/>
    </row>
    <row r="237" spans="1:37" s="23" customFormat="1" ht="15.75" customHeight="1" x14ac:dyDescent="0.15">
      <c r="A237" s="181" t="str">
        <f t="shared" ref="A237:A252" si="14">IF(G237="","×","")</f>
        <v/>
      </c>
      <c r="B237" s="179"/>
      <c r="G237" s="363">
        <f t="shared" ref="G237:G252" si="15">IF(I93="","",I93)</f>
        <v>2</v>
      </c>
      <c r="H237" s="302"/>
      <c r="I237" s="302"/>
      <c r="J237" s="485">
        <f t="shared" ref="J237:J252" si="16">IF(Q136="","",Q136*AE$193)</f>
        <v>1003.9302</v>
      </c>
      <c r="K237" s="383"/>
      <c r="L237" s="383"/>
      <c r="M237" s="383"/>
      <c r="N237" s="383">
        <f t="shared" ref="N237:N252" si="17">IF(Q136="","",Q136*AE$194)</f>
        <v>1003.9302</v>
      </c>
      <c r="O237" s="383"/>
      <c r="P237" s="383"/>
      <c r="Q237" s="384"/>
      <c r="R237" s="470">
        <f>S229</f>
        <v>1.5</v>
      </c>
      <c r="S237" s="471"/>
      <c r="T237" s="472"/>
      <c r="U237" s="473">
        <f>IF(J237="","",ROUND(J237*R237,-1))</f>
        <v>1510</v>
      </c>
      <c r="V237" s="474"/>
      <c r="W237" s="475"/>
      <c r="X237" s="475"/>
      <c r="Y237" s="475"/>
      <c r="Z237" s="475">
        <f>IF(N237="","",ROUND(N237*R237,-1))</f>
        <v>1510</v>
      </c>
      <c r="AA237" s="475"/>
      <c r="AB237" s="475"/>
      <c r="AC237" s="475"/>
      <c r="AD237" s="484"/>
      <c r="AE237" s="30"/>
      <c r="AF237" s="30"/>
      <c r="AG237" s="30"/>
      <c r="AH237" s="30"/>
      <c r="AI237" s="30"/>
      <c r="AJ237" s="30"/>
      <c r="AK237" s="30"/>
    </row>
    <row r="238" spans="1:37" s="23" customFormat="1" ht="15.75" customHeight="1" x14ac:dyDescent="0.15">
      <c r="A238" s="181" t="str">
        <f t="shared" si="14"/>
        <v/>
      </c>
      <c r="B238" s="179"/>
      <c r="G238" s="328">
        <f t="shared" si="15"/>
        <v>3</v>
      </c>
      <c r="H238" s="329"/>
      <c r="I238" s="329"/>
      <c r="J238" s="334">
        <f t="shared" si="16"/>
        <v>840.89880000000005</v>
      </c>
      <c r="K238" s="330"/>
      <c r="L238" s="330"/>
      <c r="M238" s="330"/>
      <c r="N238" s="330">
        <f t="shared" si="17"/>
        <v>840.89880000000005</v>
      </c>
      <c r="O238" s="330"/>
      <c r="P238" s="330"/>
      <c r="Q238" s="331"/>
      <c r="R238" s="341">
        <f>R237</f>
        <v>1.5</v>
      </c>
      <c r="S238" s="300"/>
      <c r="T238" s="342"/>
      <c r="U238" s="345">
        <f t="shared" ref="U238:U252" si="18">IF(J238="","",ROUND(J238*R238,-1))</f>
        <v>1260</v>
      </c>
      <c r="V238" s="346"/>
      <c r="W238" s="335"/>
      <c r="X238" s="335"/>
      <c r="Y238" s="335"/>
      <c r="Z238" s="335">
        <f t="shared" ref="Z238:Z252" si="19">IF(N238="","",ROUND(N238*R238,-1))</f>
        <v>1260</v>
      </c>
      <c r="AA238" s="335"/>
      <c r="AB238" s="335"/>
      <c r="AC238" s="335"/>
      <c r="AD238" s="336"/>
      <c r="AE238" s="30"/>
      <c r="AF238" s="30"/>
      <c r="AG238" s="30"/>
      <c r="AH238" s="30"/>
      <c r="AI238" s="30"/>
      <c r="AJ238" s="30"/>
      <c r="AK238" s="30"/>
    </row>
    <row r="239" spans="1:37" s="23" customFormat="1" ht="15.75" customHeight="1" x14ac:dyDescent="0.15">
      <c r="A239" s="181" t="str">
        <f t="shared" si="14"/>
        <v/>
      </c>
      <c r="B239" s="179"/>
      <c r="G239" s="328">
        <f t="shared" si="15"/>
        <v>4</v>
      </c>
      <c r="H239" s="329"/>
      <c r="I239" s="329"/>
      <c r="J239" s="334">
        <f t="shared" si="16"/>
        <v>2577.4488000000001</v>
      </c>
      <c r="K239" s="330"/>
      <c r="L239" s="330"/>
      <c r="M239" s="330"/>
      <c r="N239" s="330">
        <f t="shared" si="17"/>
        <v>2577.4488000000001</v>
      </c>
      <c r="O239" s="330"/>
      <c r="P239" s="330"/>
      <c r="Q239" s="331"/>
      <c r="R239" s="341">
        <f t="shared" ref="R239:R252" si="20">R238</f>
        <v>1.5</v>
      </c>
      <c r="S239" s="300"/>
      <c r="T239" s="342"/>
      <c r="U239" s="345">
        <f t="shared" si="18"/>
        <v>3870</v>
      </c>
      <c r="V239" s="346"/>
      <c r="W239" s="335"/>
      <c r="X239" s="335"/>
      <c r="Y239" s="335"/>
      <c r="Z239" s="335">
        <f t="shared" si="19"/>
        <v>3870</v>
      </c>
      <c r="AA239" s="335"/>
      <c r="AB239" s="335"/>
      <c r="AC239" s="335"/>
      <c r="AD239" s="336"/>
      <c r="AE239" s="30"/>
      <c r="AF239" s="30"/>
      <c r="AG239" s="30"/>
      <c r="AH239" s="30"/>
      <c r="AI239" s="30"/>
      <c r="AJ239" s="30"/>
      <c r="AK239" s="30"/>
    </row>
    <row r="240" spans="1:37" s="23" customFormat="1" ht="15.75" customHeight="1" x14ac:dyDescent="0.15">
      <c r="A240" s="181" t="str">
        <f t="shared" si="14"/>
        <v/>
      </c>
      <c r="B240" s="179"/>
      <c r="G240" s="328">
        <f t="shared" si="15"/>
        <v>5</v>
      </c>
      <c r="H240" s="329"/>
      <c r="I240" s="329"/>
      <c r="J240" s="334">
        <f t="shared" si="16"/>
        <v>2577.4488000000001</v>
      </c>
      <c r="K240" s="330"/>
      <c r="L240" s="330"/>
      <c r="M240" s="330"/>
      <c r="N240" s="330">
        <f t="shared" si="17"/>
        <v>2577.4488000000001</v>
      </c>
      <c r="O240" s="330"/>
      <c r="P240" s="330"/>
      <c r="Q240" s="331"/>
      <c r="R240" s="341">
        <f t="shared" si="20"/>
        <v>1.5</v>
      </c>
      <c r="S240" s="300"/>
      <c r="T240" s="342"/>
      <c r="U240" s="345">
        <f t="shared" si="18"/>
        <v>3870</v>
      </c>
      <c r="V240" s="346"/>
      <c r="W240" s="335"/>
      <c r="X240" s="335"/>
      <c r="Y240" s="335"/>
      <c r="Z240" s="335">
        <f t="shared" si="19"/>
        <v>3870</v>
      </c>
      <c r="AA240" s="335"/>
      <c r="AB240" s="335"/>
      <c r="AC240" s="335"/>
      <c r="AD240" s="336"/>
      <c r="AE240" s="30"/>
      <c r="AF240" s="30"/>
      <c r="AG240" s="30"/>
      <c r="AH240" s="30"/>
      <c r="AI240" s="30"/>
      <c r="AJ240" s="30"/>
      <c r="AK240" s="30"/>
    </row>
    <row r="241" spans="1:89" s="23" customFormat="1" ht="15.75" customHeight="1" x14ac:dyDescent="0.15">
      <c r="A241" s="181" t="str">
        <f t="shared" si="14"/>
        <v/>
      </c>
      <c r="B241" s="179"/>
      <c r="G241" s="328">
        <f t="shared" si="15"/>
        <v>6</v>
      </c>
      <c r="H241" s="329"/>
      <c r="I241" s="329"/>
      <c r="J241" s="334">
        <f t="shared" si="16"/>
        <v>2577.4488000000001</v>
      </c>
      <c r="K241" s="330"/>
      <c r="L241" s="330"/>
      <c r="M241" s="330"/>
      <c r="N241" s="330">
        <f t="shared" si="17"/>
        <v>2577.4488000000001</v>
      </c>
      <c r="O241" s="330"/>
      <c r="P241" s="330"/>
      <c r="Q241" s="331"/>
      <c r="R241" s="341">
        <f t="shared" si="20"/>
        <v>1.5</v>
      </c>
      <c r="S241" s="300"/>
      <c r="T241" s="342"/>
      <c r="U241" s="345">
        <f t="shared" si="18"/>
        <v>3870</v>
      </c>
      <c r="V241" s="346"/>
      <c r="W241" s="335"/>
      <c r="X241" s="335"/>
      <c r="Y241" s="335"/>
      <c r="Z241" s="335">
        <f t="shared" si="19"/>
        <v>3870</v>
      </c>
      <c r="AA241" s="335"/>
      <c r="AB241" s="335"/>
      <c r="AC241" s="335"/>
      <c r="AD241" s="336"/>
      <c r="AE241" s="30"/>
      <c r="AF241" s="30"/>
      <c r="AG241" s="30"/>
      <c r="AH241" s="30"/>
      <c r="AI241" s="30"/>
      <c r="AJ241" s="30"/>
      <c r="AK241" s="30"/>
    </row>
    <row r="242" spans="1:89" s="23" customFormat="1" ht="15.75" customHeight="1" x14ac:dyDescent="0.15">
      <c r="A242" s="181" t="str">
        <f t="shared" si="14"/>
        <v/>
      </c>
      <c r="B242" s="179"/>
      <c r="G242" s="328">
        <f t="shared" si="15"/>
        <v>7</v>
      </c>
      <c r="H242" s="329"/>
      <c r="I242" s="329"/>
      <c r="J242" s="334">
        <f t="shared" si="16"/>
        <v>16957.3086</v>
      </c>
      <c r="K242" s="330"/>
      <c r="L242" s="330"/>
      <c r="M242" s="330"/>
      <c r="N242" s="330">
        <f t="shared" si="17"/>
        <v>16957.3086</v>
      </c>
      <c r="O242" s="330"/>
      <c r="P242" s="330"/>
      <c r="Q242" s="331"/>
      <c r="R242" s="341">
        <f t="shared" si="20"/>
        <v>1.5</v>
      </c>
      <c r="S242" s="300"/>
      <c r="T242" s="342"/>
      <c r="U242" s="345">
        <f t="shared" si="18"/>
        <v>25440</v>
      </c>
      <c r="V242" s="346"/>
      <c r="W242" s="335"/>
      <c r="X242" s="335"/>
      <c r="Y242" s="335"/>
      <c r="Z242" s="335">
        <f t="shared" si="19"/>
        <v>25440</v>
      </c>
      <c r="AA242" s="335"/>
      <c r="AB242" s="335"/>
      <c r="AC242" s="335"/>
      <c r="AD242" s="336"/>
      <c r="AE242" s="30"/>
      <c r="AF242" s="30"/>
      <c r="AG242" s="30"/>
      <c r="AH242" s="30"/>
      <c r="AI242" s="30"/>
      <c r="AJ242" s="30"/>
      <c r="AK242" s="30"/>
    </row>
    <row r="243" spans="1:89" s="23" customFormat="1" ht="15.75" customHeight="1" x14ac:dyDescent="0.15">
      <c r="A243" s="181" t="str">
        <f t="shared" si="14"/>
        <v/>
      </c>
      <c r="B243" s="179"/>
      <c r="G243" s="328">
        <f t="shared" si="15"/>
        <v>8</v>
      </c>
      <c r="H243" s="329"/>
      <c r="I243" s="329"/>
      <c r="J243" s="334">
        <f t="shared" si="16"/>
        <v>8058.0006000000003</v>
      </c>
      <c r="K243" s="330"/>
      <c r="L243" s="330"/>
      <c r="M243" s="330"/>
      <c r="N243" s="330">
        <f t="shared" si="17"/>
        <v>8058.0006000000003</v>
      </c>
      <c r="O243" s="330"/>
      <c r="P243" s="330"/>
      <c r="Q243" s="331"/>
      <c r="R243" s="341">
        <f t="shared" si="20"/>
        <v>1.5</v>
      </c>
      <c r="S243" s="300"/>
      <c r="T243" s="342"/>
      <c r="U243" s="345">
        <f t="shared" si="18"/>
        <v>12090</v>
      </c>
      <c r="V243" s="346"/>
      <c r="W243" s="335"/>
      <c r="X243" s="335"/>
      <c r="Y243" s="335"/>
      <c r="Z243" s="335">
        <f t="shared" si="19"/>
        <v>12090</v>
      </c>
      <c r="AA243" s="335"/>
      <c r="AB243" s="335"/>
      <c r="AC243" s="335"/>
      <c r="AD243" s="336"/>
      <c r="AE243" s="30"/>
      <c r="AF243" s="30"/>
      <c r="AG243" s="30"/>
      <c r="AH243" s="30"/>
      <c r="AI243" s="30"/>
      <c r="AJ243" s="30"/>
      <c r="AK243" s="30"/>
    </row>
    <row r="244" spans="1:89" s="23" customFormat="1" ht="15.75" customHeight="1" x14ac:dyDescent="0.15">
      <c r="A244" s="181" t="str">
        <f t="shared" si="14"/>
        <v/>
      </c>
      <c r="B244" s="179"/>
      <c r="G244" s="328">
        <f t="shared" si="15"/>
        <v>9</v>
      </c>
      <c r="H244" s="329"/>
      <c r="I244" s="329"/>
      <c r="J244" s="334">
        <f t="shared" si="16"/>
        <v>13131.586800000001</v>
      </c>
      <c r="K244" s="330"/>
      <c r="L244" s="330"/>
      <c r="M244" s="330"/>
      <c r="N244" s="330">
        <f t="shared" si="17"/>
        <v>13131.586800000001</v>
      </c>
      <c r="O244" s="330"/>
      <c r="P244" s="330"/>
      <c r="Q244" s="331"/>
      <c r="R244" s="341">
        <f t="shared" si="20"/>
        <v>1.5</v>
      </c>
      <c r="S244" s="300"/>
      <c r="T244" s="342"/>
      <c r="U244" s="345">
        <f t="shared" si="18"/>
        <v>19700</v>
      </c>
      <c r="V244" s="346"/>
      <c r="W244" s="335"/>
      <c r="X244" s="335"/>
      <c r="Y244" s="335"/>
      <c r="Z244" s="335">
        <f t="shared" si="19"/>
        <v>19700</v>
      </c>
      <c r="AA244" s="335"/>
      <c r="AB244" s="335"/>
      <c r="AC244" s="335"/>
      <c r="AD244" s="336"/>
      <c r="AE244" s="30"/>
      <c r="AF244" s="30"/>
      <c r="AG244" s="30"/>
      <c r="AH244" s="30"/>
      <c r="AI244" s="30"/>
      <c r="AJ244" s="30"/>
      <c r="AK244" s="30"/>
    </row>
    <row r="245" spans="1:89" s="23" customFormat="1" ht="15.75" customHeight="1" x14ac:dyDescent="0.15">
      <c r="A245" s="181" t="str">
        <f t="shared" si="14"/>
        <v/>
      </c>
      <c r="B245" s="179"/>
      <c r="G245" s="328">
        <f t="shared" si="15"/>
        <v>10</v>
      </c>
      <c r="H245" s="329"/>
      <c r="I245" s="329"/>
      <c r="J245" s="334">
        <f t="shared" si="16"/>
        <v>9441.9287999999997</v>
      </c>
      <c r="K245" s="330"/>
      <c r="L245" s="330"/>
      <c r="M245" s="330"/>
      <c r="N245" s="330">
        <f t="shared" si="17"/>
        <v>9441.9287999999997</v>
      </c>
      <c r="O245" s="330"/>
      <c r="P245" s="330"/>
      <c r="Q245" s="331"/>
      <c r="R245" s="341">
        <f t="shared" si="20"/>
        <v>1.5</v>
      </c>
      <c r="S245" s="300"/>
      <c r="T245" s="342"/>
      <c r="U245" s="345">
        <f t="shared" si="18"/>
        <v>14160</v>
      </c>
      <c r="V245" s="346"/>
      <c r="W245" s="335"/>
      <c r="X245" s="335"/>
      <c r="Y245" s="335"/>
      <c r="Z245" s="335">
        <f t="shared" si="19"/>
        <v>14160</v>
      </c>
      <c r="AA245" s="335"/>
      <c r="AB245" s="335"/>
      <c r="AC245" s="335"/>
      <c r="AD245" s="336"/>
      <c r="AE245" s="30"/>
      <c r="AF245" s="30"/>
      <c r="AG245" s="30"/>
      <c r="AH245" s="30"/>
      <c r="AI245" s="30"/>
      <c r="AJ245" s="30"/>
      <c r="AK245" s="30"/>
    </row>
    <row r="246" spans="1:89" s="23" customFormat="1" ht="15.75" customHeight="1" x14ac:dyDescent="0.15">
      <c r="A246" s="181" t="str">
        <f t="shared" si="14"/>
        <v/>
      </c>
      <c r="B246" s="179"/>
      <c r="G246" s="328">
        <f t="shared" si="15"/>
        <v>11</v>
      </c>
      <c r="H246" s="329"/>
      <c r="I246" s="329"/>
      <c r="J246" s="334">
        <f t="shared" si="16"/>
        <v>13131.586800000001</v>
      </c>
      <c r="K246" s="330"/>
      <c r="L246" s="330"/>
      <c r="M246" s="330"/>
      <c r="N246" s="330">
        <f t="shared" si="17"/>
        <v>13131.586800000001</v>
      </c>
      <c r="O246" s="330"/>
      <c r="P246" s="330"/>
      <c r="Q246" s="331"/>
      <c r="R246" s="341">
        <f t="shared" si="20"/>
        <v>1.5</v>
      </c>
      <c r="S246" s="300"/>
      <c r="T246" s="342"/>
      <c r="U246" s="345">
        <f t="shared" si="18"/>
        <v>19700</v>
      </c>
      <c r="V246" s="346"/>
      <c r="W246" s="335"/>
      <c r="X246" s="335"/>
      <c r="Y246" s="335"/>
      <c r="Z246" s="335">
        <f t="shared" si="19"/>
        <v>19700</v>
      </c>
      <c r="AA246" s="335"/>
      <c r="AB246" s="335"/>
      <c r="AC246" s="335"/>
      <c r="AD246" s="336"/>
      <c r="AE246" s="30"/>
      <c r="AF246" s="30"/>
      <c r="AG246" s="30"/>
      <c r="AH246" s="30"/>
      <c r="AI246" s="30"/>
      <c r="AJ246" s="30"/>
      <c r="AK246" s="30"/>
    </row>
    <row r="247" spans="1:89" s="23" customFormat="1" ht="15.75" customHeight="1" x14ac:dyDescent="0.15">
      <c r="A247" s="181" t="str">
        <f t="shared" si="14"/>
        <v/>
      </c>
      <c r="B247" s="179"/>
      <c r="G247" s="328">
        <f t="shared" si="15"/>
        <v>12</v>
      </c>
      <c r="H247" s="329"/>
      <c r="I247" s="329"/>
      <c r="J247" s="334">
        <f t="shared" si="16"/>
        <v>8899.3080000000009</v>
      </c>
      <c r="K247" s="330"/>
      <c r="L247" s="330"/>
      <c r="M247" s="330"/>
      <c r="N247" s="330">
        <f t="shared" si="17"/>
        <v>8899.3080000000009</v>
      </c>
      <c r="O247" s="330"/>
      <c r="P247" s="330"/>
      <c r="Q247" s="331"/>
      <c r="R247" s="341">
        <f t="shared" si="20"/>
        <v>1.5</v>
      </c>
      <c r="S247" s="300"/>
      <c r="T247" s="342"/>
      <c r="U247" s="345">
        <f t="shared" si="18"/>
        <v>13350</v>
      </c>
      <c r="V247" s="346"/>
      <c r="W247" s="335"/>
      <c r="X247" s="335"/>
      <c r="Y247" s="335"/>
      <c r="Z247" s="335">
        <f t="shared" si="19"/>
        <v>13350</v>
      </c>
      <c r="AA247" s="335"/>
      <c r="AB247" s="335"/>
      <c r="AC247" s="335"/>
      <c r="AD247" s="336"/>
      <c r="AE247" s="30"/>
      <c r="AF247" s="30"/>
      <c r="AG247" s="30"/>
      <c r="AH247" s="30"/>
      <c r="AI247" s="30"/>
      <c r="AJ247" s="30"/>
      <c r="AK247" s="30"/>
    </row>
    <row r="248" spans="1:89" s="23" customFormat="1" ht="15.75" hidden="1" customHeight="1" x14ac:dyDescent="0.15">
      <c r="A248" s="181" t="str">
        <f t="shared" si="14"/>
        <v>×</v>
      </c>
      <c r="B248" s="179"/>
      <c r="G248" s="328" t="str">
        <f t="shared" si="15"/>
        <v/>
      </c>
      <c r="H248" s="329"/>
      <c r="I248" s="329"/>
      <c r="J248" s="334" t="str">
        <f t="shared" si="16"/>
        <v/>
      </c>
      <c r="K248" s="330"/>
      <c r="L248" s="330"/>
      <c r="M248" s="330"/>
      <c r="N248" s="330" t="str">
        <f t="shared" si="17"/>
        <v/>
      </c>
      <c r="O248" s="330"/>
      <c r="P248" s="330"/>
      <c r="Q248" s="331"/>
      <c r="R248" s="341">
        <f t="shared" si="20"/>
        <v>1.5</v>
      </c>
      <c r="S248" s="300"/>
      <c r="T248" s="342"/>
      <c r="U248" s="345" t="str">
        <f t="shared" si="18"/>
        <v/>
      </c>
      <c r="V248" s="346"/>
      <c r="W248" s="335"/>
      <c r="X248" s="335"/>
      <c r="Y248" s="335"/>
      <c r="Z248" s="335" t="str">
        <f t="shared" si="19"/>
        <v/>
      </c>
      <c r="AA248" s="335"/>
      <c r="AB248" s="335"/>
      <c r="AC248" s="335"/>
      <c r="AD248" s="336"/>
      <c r="AE248" s="30"/>
      <c r="AF248" s="30"/>
      <c r="AG248" s="30"/>
      <c r="AH248" s="30"/>
      <c r="AI248" s="30"/>
      <c r="AJ248" s="30"/>
      <c r="AK248" s="30"/>
    </row>
    <row r="249" spans="1:89" s="23" customFormat="1" ht="15.75" hidden="1" customHeight="1" x14ac:dyDescent="0.15">
      <c r="A249" s="181" t="str">
        <f t="shared" si="14"/>
        <v>×</v>
      </c>
      <c r="B249" s="179"/>
      <c r="G249" s="328" t="str">
        <f t="shared" si="15"/>
        <v/>
      </c>
      <c r="H249" s="329"/>
      <c r="I249" s="329"/>
      <c r="J249" s="334" t="str">
        <f t="shared" si="16"/>
        <v/>
      </c>
      <c r="K249" s="330"/>
      <c r="L249" s="330"/>
      <c r="M249" s="330"/>
      <c r="N249" s="330" t="str">
        <f t="shared" si="17"/>
        <v/>
      </c>
      <c r="O249" s="330"/>
      <c r="P249" s="330"/>
      <c r="Q249" s="331"/>
      <c r="R249" s="341">
        <f t="shared" si="20"/>
        <v>1.5</v>
      </c>
      <c r="S249" s="300"/>
      <c r="T249" s="342"/>
      <c r="U249" s="345" t="str">
        <f t="shared" si="18"/>
        <v/>
      </c>
      <c r="V249" s="346"/>
      <c r="W249" s="335"/>
      <c r="X249" s="335"/>
      <c r="Y249" s="335"/>
      <c r="Z249" s="335" t="str">
        <f t="shared" si="19"/>
        <v/>
      </c>
      <c r="AA249" s="335"/>
      <c r="AB249" s="335"/>
      <c r="AC249" s="335"/>
      <c r="AD249" s="336"/>
      <c r="AE249" s="30"/>
      <c r="AF249" s="30"/>
      <c r="AG249" s="30"/>
      <c r="AH249" s="30"/>
      <c r="AI249" s="30"/>
      <c r="AJ249" s="30"/>
      <c r="AK249" s="30"/>
    </row>
    <row r="250" spans="1:89" s="23" customFormat="1" ht="15.75" hidden="1" customHeight="1" x14ac:dyDescent="0.15">
      <c r="A250" s="181" t="str">
        <f t="shared" si="14"/>
        <v>×</v>
      </c>
      <c r="B250" s="179"/>
      <c r="G250" s="328" t="str">
        <f t="shared" si="15"/>
        <v/>
      </c>
      <c r="H250" s="329"/>
      <c r="I250" s="329"/>
      <c r="J250" s="334" t="str">
        <f t="shared" si="16"/>
        <v/>
      </c>
      <c r="K250" s="330"/>
      <c r="L250" s="330"/>
      <c r="M250" s="330"/>
      <c r="N250" s="330" t="str">
        <f t="shared" si="17"/>
        <v/>
      </c>
      <c r="O250" s="330"/>
      <c r="P250" s="330"/>
      <c r="Q250" s="331"/>
      <c r="R250" s="341">
        <f t="shared" si="20"/>
        <v>1.5</v>
      </c>
      <c r="S250" s="300"/>
      <c r="T250" s="342"/>
      <c r="U250" s="345" t="str">
        <f t="shared" si="18"/>
        <v/>
      </c>
      <c r="V250" s="346"/>
      <c r="W250" s="335"/>
      <c r="X250" s="335"/>
      <c r="Y250" s="335"/>
      <c r="Z250" s="335" t="str">
        <f t="shared" si="19"/>
        <v/>
      </c>
      <c r="AA250" s="335"/>
      <c r="AB250" s="335"/>
      <c r="AC250" s="335"/>
      <c r="AD250" s="336"/>
      <c r="AE250" s="30"/>
      <c r="AF250" s="30"/>
      <c r="AG250" s="30"/>
      <c r="AH250" s="30"/>
      <c r="AI250" s="30"/>
      <c r="AJ250" s="30"/>
      <c r="AK250" s="30"/>
    </row>
    <row r="251" spans="1:89" s="23" customFormat="1" ht="15.75" hidden="1" customHeight="1" x14ac:dyDescent="0.15">
      <c r="A251" s="181" t="str">
        <f t="shared" si="14"/>
        <v>×</v>
      </c>
      <c r="B251" s="179"/>
      <c r="G251" s="328" t="str">
        <f t="shared" si="15"/>
        <v/>
      </c>
      <c r="H251" s="329"/>
      <c r="I251" s="329"/>
      <c r="J251" s="334" t="str">
        <f t="shared" si="16"/>
        <v/>
      </c>
      <c r="K251" s="330"/>
      <c r="L251" s="330"/>
      <c r="M251" s="330"/>
      <c r="N251" s="330" t="str">
        <f t="shared" si="17"/>
        <v/>
      </c>
      <c r="O251" s="330"/>
      <c r="P251" s="330"/>
      <c r="Q251" s="331"/>
      <c r="R251" s="341">
        <f t="shared" si="20"/>
        <v>1.5</v>
      </c>
      <c r="S251" s="300"/>
      <c r="T251" s="342"/>
      <c r="U251" s="345" t="str">
        <f t="shared" si="18"/>
        <v/>
      </c>
      <c r="V251" s="346"/>
      <c r="W251" s="335"/>
      <c r="X251" s="335"/>
      <c r="Y251" s="335"/>
      <c r="Z251" s="335" t="str">
        <f t="shared" si="19"/>
        <v/>
      </c>
      <c r="AA251" s="335"/>
      <c r="AB251" s="335"/>
      <c r="AC251" s="335"/>
      <c r="AD251" s="336"/>
      <c r="AE251" s="30"/>
      <c r="AF251" s="30"/>
      <c r="AG251" s="30"/>
      <c r="AH251" s="30"/>
      <c r="AI251" s="30"/>
      <c r="AJ251" s="30"/>
      <c r="AK251" s="30"/>
    </row>
    <row r="252" spans="1:89" s="23" customFormat="1" ht="15.75" hidden="1" customHeight="1" x14ac:dyDescent="0.15">
      <c r="A252" s="181" t="str">
        <f t="shared" si="14"/>
        <v>×</v>
      </c>
      <c r="B252" s="179"/>
      <c r="G252" s="332" t="str">
        <f t="shared" si="15"/>
        <v/>
      </c>
      <c r="H252" s="333"/>
      <c r="I252" s="333"/>
      <c r="J252" s="347" t="str">
        <f t="shared" si="16"/>
        <v/>
      </c>
      <c r="K252" s="339"/>
      <c r="L252" s="339"/>
      <c r="M252" s="339"/>
      <c r="N252" s="339" t="str">
        <f t="shared" si="17"/>
        <v/>
      </c>
      <c r="O252" s="339"/>
      <c r="P252" s="339"/>
      <c r="Q252" s="340"/>
      <c r="R252" s="343">
        <f t="shared" si="20"/>
        <v>1.5</v>
      </c>
      <c r="S252" s="316"/>
      <c r="T252" s="344"/>
      <c r="U252" s="348" t="str">
        <f t="shared" si="18"/>
        <v/>
      </c>
      <c r="V252" s="349"/>
      <c r="W252" s="337"/>
      <c r="X252" s="337"/>
      <c r="Y252" s="337"/>
      <c r="Z252" s="337" t="str">
        <f t="shared" si="19"/>
        <v/>
      </c>
      <c r="AA252" s="337"/>
      <c r="AB252" s="337"/>
      <c r="AC252" s="337"/>
      <c r="AD252" s="338"/>
      <c r="AE252" s="30"/>
      <c r="AF252" s="30"/>
      <c r="AG252" s="30"/>
      <c r="AH252" s="30"/>
      <c r="AI252" s="30"/>
      <c r="AJ252" s="30"/>
      <c r="AK252" s="30"/>
    </row>
    <row r="253" spans="1:89" s="23" customFormat="1" ht="15.75" customHeight="1" x14ac:dyDescent="0.15">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358" t="s">
        <v>74</v>
      </c>
      <c r="H256" s="238"/>
      <c r="I256" s="238"/>
      <c r="J256" s="454" t="s">
        <v>402</v>
      </c>
      <c r="K256" s="239"/>
      <c r="L256" s="239"/>
      <c r="M256" s="239"/>
      <c r="N256" s="238" t="s">
        <v>403</v>
      </c>
      <c r="O256" s="239"/>
      <c r="P256" s="239"/>
      <c r="Q256" s="450"/>
      <c r="R256" s="454" t="s">
        <v>187</v>
      </c>
      <c r="S256" s="238"/>
      <c r="T256" s="476"/>
      <c r="U256" s="385" t="s">
        <v>408</v>
      </c>
      <c r="V256" s="386"/>
      <c r="W256" s="386"/>
      <c r="X256" s="386"/>
      <c r="Y256" s="387"/>
      <c r="Z256" s="276" t="s">
        <v>409</v>
      </c>
      <c r="AA256" s="386"/>
      <c r="AB256" s="386"/>
      <c r="AC256" s="386"/>
      <c r="AD256" s="386"/>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453"/>
      <c r="H257" s="403"/>
      <c r="I257" s="403"/>
      <c r="J257" s="455"/>
      <c r="K257" s="305"/>
      <c r="L257" s="305"/>
      <c r="M257" s="305"/>
      <c r="N257" s="403"/>
      <c r="O257" s="305"/>
      <c r="P257" s="305"/>
      <c r="Q257" s="451"/>
      <c r="R257" s="455"/>
      <c r="S257" s="403"/>
      <c r="T257" s="477"/>
      <c r="U257" s="388"/>
      <c r="V257" s="389"/>
      <c r="W257" s="389"/>
      <c r="X257" s="389"/>
      <c r="Y257" s="390"/>
      <c r="Z257" s="480"/>
      <c r="AA257" s="389"/>
      <c r="AB257" s="389"/>
      <c r="AC257" s="389"/>
      <c r="AD257" s="389"/>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359"/>
      <c r="H258" s="315"/>
      <c r="I258" s="315"/>
      <c r="J258" s="456"/>
      <c r="K258" s="240"/>
      <c r="L258" s="240"/>
      <c r="M258" s="240"/>
      <c r="N258" s="240"/>
      <c r="O258" s="240"/>
      <c r="P258" s="240"/>
      <c r="Q258" s="452"/>
      <c r="R258" s="478"/>
      <c r="S258" s="315"/>
      <c r="T258" s="479"/>
      <c r="U258" s="391"/>
      <c r="V258" s="392"/>
      <c r="W258" s="392"/>
      <c r="X258" s="392"/>
      <c r="Y258" s="350"/>
      <c r="Z258" s="277"/>
      <c r="AA258" s="392"/>
      <c r="AB258" s="392"/>
      <c r="AC258" s="392"/>
      <c r="AD258" s="392"/>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81" t="str">
        <f t="shared" ref="A259:A274" si="21">IF(G259="","×","")</f>
        <v/>
      </c>
      <c r="B259" s="179"/>
      <c r="G259" s="363">
        <f t="shared" ref="G259:G274" si="22">G237</f>
        <v>2</v>
      </c>
      <c r="H259" s="302"/>
      <c r="I259" s="302"/>
      <c r="J259" s="485">
        <f t="shared" ref="J259:J274" si="23">IF(X136="","",X136*AE$193)</f>
        <v>2007.8604</v>
      </c>
      <c r="K259" s="383"/>
      <c r="L259" s="383"/>
      <c r="M259" s="383"/>
      <c r="N259" s="383">
        <f t="shared" ref="N259:N274" si="24">IF(X136="","",X136*AE$194)</f>
        <v>2007.8604</v>
      </c>
      <c r="O259" s="383"/>
      <c r="P259" s="383"/>
      <c r="Q259" s="384"/>
      <c r="R259" s="470">
        <f>S229</f>
        <v>1.5</v>
      </c>
      <c r="S259" s="471"/>
      <c r="T259" s="472"/>
      <c r="U259" s="473">
        <f>IF(J259="","",ROUND(J259*R259,-1))</f>
        <v>3010</v>
      </c>
      <c r="V259" s="474"/>
      <c r="W259" s="475"/>
      <c r="X259" s="475"/>
      <c r="Y259" s="475"/>
      <c r="Z259" s="475">
        <f>IF(N259="","",ROUND(N259*R259,-1))</f>
        <v>3010</v>
      </c>
      <c r="AA259" s="475"/>
      <c r="AB259" s="475"/>
      <c r="AC259" s="475"/>
      <c r="AD259" s="484"/>
      <c r="AI259" s="30"/>
      <c r="AJ259" s="30"/>
      <c r="AK259" s="30"/>
      <c r="AL259" s="30"/>
      <c r="CH259" s="30"/>
      <c r="CI259" s="30"/>
      <c r="CJ259" s="30"/>
      <c r="CK259" s="30"/>
    </row>
    <row r="260" spans="1:89" s="23" customFormat="1" ht="15.75" customHeight="1" x14ac:dyDescent="0.15">
      <c r="A260" s="181" t="str">
        <f t="shared" si="21"/>
        <v/>
      </c>
      <c r="B260" s="179"/>
      <c r="G260" s="328">
        <f t="shared" si="22"/>
        <v>3</v>
      </c>
      <c r="H260" s="329"/>
      <c r="I260" s="329"/>
      <c r="J260" s="334">
        <f t="shared" si="23"/>
        <v>1682.2062000000001</v>
      </c>
      <c r="K260" s="330"/>
      <c r="L260" s="330"/>
      <c r="M260" s="330"/>
      <c r="N260" s="330">
        <f t="shared" si="24"/>
        <v>1682.2062000000001</v>
      </c>
      <c r="O260" s="330"/>
      <c r="P260" s="330"/>
      <c r="Q260" s="331"/>
      <c r="R260" s="341">
        <f>R259</f>
        <v>1.5</v>
      </c>
      <c r="S260" s="300"/>
      <c r="T260" s="342"/>
      <c r="U260" s="345">
        <f t="shared" ref="U260:U274" si="25">IF(J260="","",ROUND(J260*R260,-1))</f>
        <v>2520</v>
      </c>
      <c r="V260" s="346"/>
      <c r="W260" s="335"/>
      <c r="X260" s="335"/>
      <c r="Y260" s="335"/>
      <c r="Z260" s="335">
        <f t="shared" ref="Z260:Z274" si="26">IF(N260="","",ROUND(N260*R260,-1))</f>
        <v>2520</v>
      </c>
      <c r="AA260" s="335"/>
      <c r="AB260" s="335"/>
      <c r="AC260" s="335"/>
      <c r="AD260" s="336"/>
      <c r="AI260" s="30"/>
      <c r="AJ260" s="30"/>
      <c r="AK260" s="30"/>
      <c r="AL260" s="30"/>
      <c r="CH260" s="30"/>
      <c r="CI260" s="30"/>
      <c r="CJ260" s="30"/>
      <c r="CK260" s="30"/>
    </row>
    <row r="261" spans="1:89" s="23" customFormat="1" ht="15.75" customHeight="1" x14ac:dyDescent="0.15">
      <c r="A261" s="181" t="str">
        <f t="shared" si="21"/>
        <v/>
      </c>
      <c r="B261" s="179"/>
      <c r="G261" s="328">
        <f t="shared" si="22"/>
        <v>4</v>
      </c>
      <c r="H261" s="329"/>
      <c r="I261" s="329"/>
      <c r="J261" s="334">
        <f t="shared" si="23"/>
        <v>5154.8976000000002</v>
      </c>
      <c r="K261" s="330"/>
      <c r="L261" s="330"/>
      <c r="M261" s="330"/>
      <c r="N261" s="330">
        <f t="shared" si="24"/>
        <v>5154.8976000000002</v>
      </c>
      <c r="O261" s="330"/>
      <c r="P261" s="330"/>
      <c r="Q261" s="331"/>
      <c r="R261" s="341">
        <f t="shared" ref="R261:R274" si="27">R260</f>
        <v>1.5</v>
      </c>
      <c r="S261" s="300"/>
      <c r="T261" s="342"/>
      <c r="U261" s="345">
        <f t="shared" si="25"/>
        <v>7730</v>
      </c>
      <c r="V261" s="346"/>
      <c r="W261" s="335"/>
      <c r="X261" s="335"/>
      <c r="Y261" s="335"/>
      <c r="Z261" s="335">
        <f t="shared" si="26"/>
        <v>7730</v>
      </c>
      <c r="AA261" s="335"/>
      <c r="AB261" s="335"/>
      <c r="AC261" s="335"/>
      <c r="AD261" s="336"/>
      <c r="AH261" s="30"/>
      <c r="AI261" s="30"/>
      <c r="AJ261" s="30"/>
      <c r="AK261" s="30"/>
      <c r="CG261" s="30"/>
      <c r="CH261" s="30"/>
      <c r="CI261" s="30"/>
      <c r="CJ261" s="30"/>
    </row>
    <row r="262" spans="1:89" s="23" customFormat="1" ht="15.75" customHeight="1" x14ac:dyDescent="0.15">
      <c r="A262" s="181" t="str">
        <f t="shared" si="21"/>
        <v/>
      </c>
      <c r="B262" s="179"/>
      <c r="G262" s="328">
        <f t="shared" si="22"/>
        <v>5</v>
      </c>
      <c r="H262" s="329"/>
      <c r="I262" s="329"/>
      <c r="J262" s="334">
        <f t="shared" si="23"/>
        <v>5154.8976000000002</v>
      </c>
      <c r="K262" s="330"/>
      <c r="L262" s="330"/>
      <c r="M262" s="330"/>
      <c r="N262" s="330">
        <f t="shared" si="24"/>
        <v>5154.8976000000002</v>
      </c>
      <c r="O262" s="330"/>
      <c r="P262" s="330"/>
      <c r="Q262" s="331"/>
      <c r="R262" s="341">
        <f t="shared" si="27"/>
        <v>1.5</v>
      </c>
      <c r="S262" s="300"/>
      <c r="T262" s="342"/>
      <c r="U262" s="345">
        <f t="shared" si="25"/>
        <v>7730</v>
      </c>
      <c r="V262" s="346"/>
      <c r="W262" s="335"/>
      <c r="X262" s="335"/>
      <c r="Y262" s="335"/>
      <c r="Z262" s="335">
        <f t="shared" si="26"/>
        <v>7730</v>
      </c>
      <c r="AA262" s="335"/>
      <c r="AB262" s="335"/>
      <c r="AC262" s="335"/>
      <c r="AD262" s="336"/>
      <c r="AH262" s="30"/>
      <c r="AI262" s="30"/>
      <c r="AJ262" s="30"/>
      <c r="AK262" s="30"/>
      <c r="CG262" s="30"/>
      <c r="CH262" s="30"/>
      <c r="CI262" s="30"/>
      <c r="CJ262" s="30"/>
    </row>
    <row r="263" spans="1:89" s="23" customFormat="1" ht="15.75" customHeight="1" x14ac:dyDescent="0.15">
      <c r="A263" s="181" t="str">
        <f t="shared" si="21"/>
        <v/>
      </c>
      <c r="B263" s="179"/>
      <c r="G263" s="328">
        <f t="shared" si="22"/>
        <v>6</v>
      </c>
      <c r="H263" s="329"/>
      <c r="I263" s="329"/>
      <c r="J263" s="334">
        <f t="shared" si="23"/>
        <v>5154.8976000000002</v>
      </c>
      <c r="K263" s="330"/>
      <c r="L263" s="330"/>
      <c r="M263" s="330"/>
      <c r="N263" s="330">
        <f t="shared" si="24"/>
        <v>5154.8976000000002</v>
      </c>
      <c r="O263" s="330"/>
      <c r="P263" s="330"/>
      <c r="Q263" s="331"/>
      <c r="R263" s="341">
        <f t="shared" si="27"/>
        <v>1.5</v>
      </c>
      <c r="S263" s="300"/>
      <c r="T263" s="342"/>
      <c r="U263" s="345">
        <f t="shared" si="25"/>
        <v>7730</v>
      </c>
      <c r="V263" s="346"/>
      <c r="W263" s="335"/>
      <c r="X263" s="335"/>
      <c r="Y263" s="335"/>
      <c r="Z263" s="335">
        <f t="shared" si="26"/>
        <v>7730</v>
      </c>
      <c r="AA263" s="335"/>
      <c r="AB263" s="335"/>
      <c r="AC263" s="335"/>
      <c r="AD263" s="336"/>
      <c r="AH263" s="30"/>
      <c r="AI263" s="30"/>
      <c r="AJ263" s="30"/>
      <c r="AK263" s="30"/>
      <c r="CG263" s="30"/>
      <c r="CH263" s="30"/>
      <c r="CI263" s="30"/>
      <c r="CJ263" s="30"/>
    </row>
    <row r="264" spans="1:89" s="23" customFormat="1" ht="15.75" customHeight="1" x14ac:dyDescent="0.15">
      <c r="A264" s="181" t="str">
        <f t="shared" si="21"/>
        <v/>
      </c>
      <c r="B264" s="179"/>
      <c r="G264" s="328">
        <f t="shared" si="22"/>
        <v>7</v>
      </c>
      <c r="H264" s="329"/>
      <c r="I264" s="329"/>
      <c r="J264" s="334">
        <f t="shared" si="23"/>
        <v>33914.208599999998</v>
      </c>
      <c r="K264" s="330"/>
      <c r="L264" s="330"/>
      <c r="M264" s="330"/>
      <c r="N264" s="330">
        <f t="shared" si="24"/>
        <v>33914.208599999998</v>
      </c>
      <c r="O264" s="330"/>
      <c r="P264" s="330"/>
      <c r="Q264" s="331"/>
      <c r="R264" s="341">
        <f t="shared" si="27"/>
        <v>1.5</v>
      </c>
      <c r="S264" s="300"/>
      <c r="T264" s="342"/>
      <c r="U264" s="345">
        <f t="shared" si="25"/>
        <v>50870</v>
      </c>
      <c r="V264" s="346"/>
      <c r="W264" s="335"/>
      <c r="X264" s="335"/>
      <c r="Y264" s="335"/>
      <c r="Z264" s="335">
        <f t="shared" si="26"/>
        <v>50870</v>
      </c>
      <c r="AA264" s="335"/>
      <c r="AB264" s="335"/>
      <c r="AC264" s="335"/>
      <c r="AD264" s="336"/>
      <c r="AH264" s="30"/>
      <c r="AI264" s="30"/>
      <c r="AJ264" s="30"/>
      <c r="AK264" s="30"/>
      <c r="CG264" s="30"/>
      <c r="CH264" s="30"/>
      <c r="CI264" s="30"/>
      <c r="CJ264" s="30"/>
    </row>
    <row r="265" spans="1:89" s="23" customFormat="1" ht="15.75" customHeight="1" x14ac:dyDescent="0.15">
      <c r="A265" s="181" t="str">
        <f t="shared" si="21"/>
        <v/>
      </c>
      <c r="B265" s="179"/>
      <c r="G265" s="328">
        <f t="shared" si="22"/>
        <v>8</v>
      </c>
      <c r="H265" s="329"/>
      <c r="I265" s="329"/>
      <c r="J265" s="334">
        <f t="shared" si="23"/>
        <v>16116.001200000001</v>
      </c>
      <c r="K265" s="330"/>
      <c r="L265" s="330"/>
      <c r="M265" s="330"/>
      <c r="N265" s="330">
        <f t="shared" si="24"/>
        <v>16116.001200000001</v>
      </c>
      <c r="O265" s="330"/>
      <c r="P265" s="330"/>
      <c r="Q265" s="331"/>
      <c r="R265" s="341">
        <f t="shared" si="27"/>
        <v>1.5</v>
      </c>
      <c r="S265" s="300"/>
      <c r="T265" s="342"/>
      <c r="U265" s="345">
        <f t="shared" si="25"/>
        <v>24170</v>
      </c>
      <c r="V265" s="346"/>
      <c r="W265" s="335"/>
      <c r="X265" s="335"/>
      <c r="Y265" s="335"/>
      <c r="Z265" s="335">
        <f t="shared" si="26"/>
        <v>24170</v>
      </c>
      <c r="AA265" s="335"/>
      <c r="AB265" s="335"/>
      <c r="AC265" s="335"/>
      <c r="AD265" s="336"/>
      <c r="AH265" s="30"/>
      <c r="AI265" s="30"/>
      <c r="AJ265" s="30"/>
      <c r="AK265" s="30"/>
      <c r="CG265" s="30"/>
      <c r="CH265" s="30"/>
      <c r="CI265" s="30"/>
      <c r="CJ265" s="30"/>
    </row>
    <row r="266" spans="1:89" s="23" customFormat="1" ht="15.75" customHeight="1" x14ac:dyDescent="0.15">
      <c r="A266" s="181" t="str">
        <f t="shared" si="21"/>
        <v/>
      </c>
      <c r="B266" s="179"/>
      <c r="G266" s="328">
        <f t="shared" si="22"/>
        <v>9</v>
      </c>
      <c r="H266" s="329"/>
      <c r="I266" s="329"/>
      <c r="J266" s="334">
        <f t="shared" si="23"/>
        <v>26263.173600000002</v>
      </c>
      <c r="K266" s="330"/>
      <c r="L266" s="330"/>
      <c r="M266" s="330"/>
      <c r="N266" s="330">
        <f t="shared" si="24"/>
        <v>26263.173600000002</v>
      </c>
      <c r="O266" s="330"/>
      <c r="P266" s="330"/>
      <c r="Q266" s="331"/>
      <c r="R266" s="341">
        <f t="shared" si="27"/>
        <v>1.5</v>
      </c>
      <c r="S266" s="300"/>
      <c r="T266" s="342"/>
      <c r="U266" s="345">
        <f t="shared" si="25"/>
        <v>39390</v>
      </c>
      <c r="V266" s="346"/>
      <c r="W266" s="335"/>
      <c r="X266" s="335"/>
      <c r="Y266" s="335"/>
      <c r="Z266" s="335">
        <f t="shared" si="26"/>
        <v>39390</v>
      </c>
      <c r="AA266" s="335"/>
      <c r="AB266" s="335"/>
      <c r="AC266" s="335"/>
      <c r="AD266" s="336"/>
      <c r="AH266" s="30"/>
      <c r="AI266" s="30"/>
      <c r="AJ266" s="30"/>
      <c r="AK266" s="30"/>
      <c r="CG266" s="30"/>
      <c r="CH266" s="30"/>
      <c r="CI266" s="30"/>
      <c r="CJ266" s="30"/>
    </row>
    <row r="267" spans="1:89" s="23" customFormat="1" ht="15.75" customHeight="1" x14ac:dyDescent="0.15">
      <c r="A267" s="181" t="str">
        <f t="shared" si="21"/>
        <v/>
      </c>
      <c r="B267" s="179"/>
      <c r="G267" s="328">
        <f t="shared" si="22"/>
        <v>10</v>
      </c>
      <c r="H267" s="329"/>
      <c r="I267" s="329"/>
      <c r="J267" s="334">
        <f t="shared" si="23"/>
        <v>18883.449000000001</v>
      </c>
      <c r="K267" s="330"/>
      <c r="L267" s="330"/>
      <c r="M267" s="330"/>
      <c r="N267" s="330">
        <f t="shared" si="24"/>
        <v>18883.449000000001</v>
      </c>
      <c r="O267" s="330"/>
      <c r="P267" s="330"/>
      <c r="Q267" s="331"/>
      <c r="R267" s="341">
        <f t="shared" si="27"/>
        <v>1.5</v>
      </c>
      <c r="S267" s="300"/>
      <c r="T267" s="342"/>
      <c r="U267" s="345">
        <f t="shared" si="25"/>
        <v>28330</v>
      </c>
      <c r="V267" s="346"/>
      <c r="W267" s="335"/>
      <c r="X267" s="335"/>
      <c r="Y267" s="335"/>
      <c r="Z267" s="335">
        <f t="shared" si="26"/>
        <v>28330</v>
      </c>
      <c r="AA267" s="335"/>
      <c r="AB267" s="335"/>
      <c r="AC267" s="335"/>
      <c r="AD267" s="336"/>
      <c r="AH267" s="30"/>
      <c r="AI267" s="30"/>
      <c r="AJ267" s="30"/>
      <c r="AK267" s="30"/>
      <c r="CG267" s="30"/>
      <c r="CH267" s="30"/>
      <c r="CI267" s="30"/>
      <c r="CJ267" s="30"/>
    </row>
    <row r="268" spans="1:89" s="23" customFormat="1" ht="15.75" customHeight="1" x14ac:dyDescent="0.15">
      <c r="A268" s="181" t="str">
        <f t="shared" si="21"/>
        <v/>
      </c>
      <c r="B268" s="179"/>
      <c r="G268" s="328">
        <f t="shared" si="22"/>
        <v>11</v>
      </c>
      <c r="H268" s="329"/>
      <c r="I268" s="329"/>
      <c r="J268" s="334">
        <f t="shared" si="23"/>
        <v>26263.173600000002</v>
      </c>
      <c r="K268" s="330"/>
      <c r="L268" s="330"/>
      <c r="M268" s="330"/>
      <c r="N268" s="330">
        <f t="shared" si="24"/>
        <v>26263.173600000002</v>
      </c>
      <c r="O268" s="330"/>
      <c r="P268" s="330"/>
      <c r="Q268" s="331"/>
      <c r="R268" s="341">
        <f t="shared" si="27"/>
        <v>1.5</v>
      </c>
      <c r="S268" s="300"/>
      <c r="T268" s="342"/>
      <c r="U268" s="345">
        <f t="shared" si="25"/>
        <v>39390</v>
      </c>
      <c r="V268" s="346"/>
      <c r="W268" s="335"/>
      <c r="X268" s="335"/>
      <c r="Y268" s="335"/>
      <c r="Z268" s="335">
        <f t="shared" si="26"/>
        <v>39390</v>
      </c>
      <c r="AA268" s="335"/>
      <c r="AB268" s="335"/>
      <c r="AC268" s="335"/>
      <c r="AD268" s="336"/>
      <c r="AH268" s="30"/>
      <c r="AI268" s="30"/>
      <c r="AJ268" s="30"/>
      <c r="AK268" s="30"/>
      <c r="CG268" s="30"/>
      <c r="CH268" s="30"/>
      <c r="CI268" s="30"/>
      <c r="CJ268" s="30"/>
    </row>
    <row r="269" spans="1:89" s="23" customFormat="1" ht="15.75" customHeight="1" x14ac:dyDescent="0.15">
      <c r="A269" s="181" t="str">
        <f t="shared" si="21"/>
        <v/>
      </c>
      <c r="B269" s="179"/>
      <c r="G269" s="328">
        <f t="shared" si="22"/>
        <v>12</v>
      </c>
      <c r="H269" s="329"/>
      <c r="I269" s="329"/>
      <c r="J269" s="334">
        <f t="shared" si="23"/>
        <v>17798.207399999999</v>
      </c>
      <c r="K269" s="330"/>
      <c r="L269" s="330"/>
      <c r="M269" s="330"/>
      <c r="N269" s="330">
        <f t="shared" si="24"/>
        <v>17798.207399999999</v>
      </c>
      <c r="O269" s="330"/>
      <c r="P269" s="330"/>
      <c r="Q269" s="331"/>
      <c r="R269" s="341">
        <f t="shared" si="27"/>
        <v>1.5</v>
      </c>
      <c r="S269" s="300"/>
      <c r="T269" s="342"/>
      <c r="U269" s="345">
        <f t="shared" si="25"/>
        <v>26700</v>
      </c>
      <c r="V269" s="346"/>
      <c r="W269" s="335"/>
      <c r="X269" s="335"/>
      <c r="Y269" s="335"/>
      <c r="Z269" s="335">
        <f t="shared" si="26"/>
        <v>26700</v>
      </c>
      <c r="AA269" s="335"/>
      <c r="AB269" s="335"/>
      <c r="AC269" s="335"/>
      <c r="AD269" s="336"/>
      <c r="AH269" s="30"/>
      <c r="AI269" s="30"/>
      <c r="AJ269" s="30"/>
      <c r="AK269" s="30"/>
      <c r="CG269" s="30"/>
      <c r="CH269" s="30"/>
      <c r="CI269" s="30"/>
      <c r="CJ269" s="30"/>
    </row>
    <row r="270" spans="1:89" s="23" customFormat="1" ht="15.75" hidden="1" customHeight="1" x14ac:dyDescent="0.15">
      <c r="A270" s="181" t="str">
        <f t="shared" si="21"/>
        <v>×</v>
      </c>
      <c r="B270" s="179"/>
      <c r="G270" s="328" t="str">
        <f t="shared" si="22"/>
        <v/>
      </c>
      <c r="H270" s="329"/>
      <c r="I270" s="329"/>
      <c r="J270" s="334" t="str">
        <f t="shared" si="23"/>
        <v/>
      </c>
      <c r="K270" s="330"/>
      <c r="L270" s="330"/>
      <c r="M270" s="330"/>
      <c r="N270" s="330" t="str">
        <f t="shared" si="24"/>
        <v/>
      </c>
      <c r="O270" s="330"/>
      <c r="P270" s="330"/>
      <c r="Q270" s="331"/>
      <c r="R270" s="341">
        <f t="shared" si="27"/>
        <v>1.5</v>
      </c>
      <c r="S270" s="300"/>
      <c r="T270" s="342"/>
      <c r="U270" s="345" t="str">
        <f t="shared" si="25"/>
        <v/>
      </c>
      <c r="V270" s="346"/>
      <c r="W270" s="335"/>
      <c r="X270" s="335"/>
      <c r="Y270" s="335"/>
      <c r="Z270" s="335" t="str">
        <f t="shared" si="26"/>
        <v/>
      </c>
      <c r="AA270" s="335"/>
      <c r="AB270" s="335"/>
      <c r="AC270" s="335"/>
      <c r="AD270" s="336"/>
      <c r="AH270" s="30"/>
      <c r="AI270" s="30"/>
      <c r="AJ270" s="30"/>
      <c r="AK270" s="30"/>
      <c r="CG270" s="30"/>
      <c r="CH270" s="30"/>
      <c r="CI270" s="30"/>
      <c r="CJ270" s="30"/>
    </row>
    <row r="271" spans="1:89" s="23" customFormat="1" ht="15.75" hidden="1" customHeight="1" x14ac:dyDescent="0.15">
      <c r="A271" s="181" t="str">
        <f t="shared" si="21"/>
        <v>×</v>
      </c>
      <c r="B271" s="179"/>
      <c r="G271" s="328" t="str">
        <f t="shared" si="22"/>
        <v/>
      </c>
      <c r="H271" s="329"/>
      <c r="I271" s="329"/>
      <c r="J271" s="334" t="str">
        <f t="shared" si="23"/>
        <v/>
      </c>
      <c r="K271" s="330"/>
      <c r="L271" s="330"/>
      <c r="M271" s="330"/>
      <c r="N271" s="330" t="str">
        <f t="shared" si="24"/>
        <v/>
      </c>
      <c r="O271" s="330"/>
      <c r="P271" s="330"/>
      <c r="Q271" s="331"/>
      <c r="R271" s="341">
        <f t="shared" si="27"/>
        <v>1.5</v>
      </c>
      <c r="S271" s="300"/>
      <c r="T271" s="342"/>
      <c r="U271" s="345" t="str">
        <f t="shared" si="25"/>
        <v/>
      </c>
      <c r="V271" s="346"/>
      <c r="W271" s="335"/>
      <c r="X271" s="335"/>
      <c r="Y271" s="335"/>
      <c r="Z271" s="335" t="str">
        <f t="shared" si="26"/>
        <v/>
      </c>
      <c r="AA271" s="335"/>
      <c r="AB271" s="335"/>
      <c r="AC271" s="335"/>
      <c r="AD271" s="336"/>
      <c r="AH271" s="30"/>
      <c r="AI271" s="30"/>
      <c r="AJ271" s="30"/>
      <c r="AK271" s="30"/>
      <c r="CG271" s="30"/>
      <c r="CH271" s="30"/>
      <c r="CI271" s="30"/>
      <c r="CJ271" s="30"/>
    </row>
    <row r="272" spans="1:89" s="23" customFormat="1" ht="15.75" hidden="1" customHeight="1" x14ac:dyDescent="0.15">
      <c r="A272" s="181" t="str">
        <f t="shared" si="21"/>
        <v>×</v>
      </c>
      <c r="B272" s="179"/>
      <c r="G272" s="328" t="str">
        <f t="shared" si="22"/>
        <v/>
      </c>
      <c r="H272" s="329"/>
      <c r="I272" s="329"/>
      <c r="J272" s="334" t="str">
        <f t="shared" si="23"/>
        <v/>
      </c>
      <c r="K272" s="330"/>
      <c r="L272" s="330"/>
      <c r="M272" s="330"/>
      <c r="N272" s="330" t="str">
        <f t="shared" si="24"/>
        <v/>
      </c>
      <c r="O272" s="330"/>
      <c r="P272" s="330"/>
      <c r="Q272" s="331"/>
      <c r="R272" s="341">
        <f t="shared" si="27"/>
        <v>1.5</v>
      </c>
      <c r="S272" s="300"/>
      <c r="T272" s="342"/>
      <c r="U272" s="345" t="str">
        <f t="shared" si="25"/>
        <v/>
      </c>
      <c r="V272" s="346"/>
      <c r="W272" s="335"/>
      <c r="X272" s="335"/>
      <c r="Y272" s="335"/>
      <c r="Z272" s="335" t="str">
        <f t="shared" si="26"/>
        <v/>
      </c>
      <c r="AA272" s="335"/>
      <c r="AB272" s="335"/>
      <c r="AC272" s="335"/>
      <c r="AD272" s="336"/>
      <c r="AH272" s="30"/>
      <c r="AI272" s="30"/>
      <c r="AJ272" s="30"/>
      <c r="AK272" s="30"/>
      <c r="CG272" s="30"/>
      <c r="CH272" s="30"/>
      <c r="CI272" s="30"/>
      <c r="CJ272" s="30"/>
    </row>
    <row r="273" spans="1:88" s="23" customFormat="1" ht="15.75" hidden="1" customHeight="1" x14ac:dyDescent="0.15">
      <c r="A273" s="181" t="str">
        <f t="shared" si="21"/>
        <v>×</v>
      </c>
      <c r="B273" s="179"/>
      <c r="G273" s="328" t="str">
        <f t="shared" si="22"/>
        <v/>
      </c>
      <c r="H273" s="329"/>
      <c r="I273" s="329"/>
      <c r="J273" s="334" t="str">
        <f t="shared" si="23"/>
        <v/>
      </c>
      <c r="K273" s="330"/>
      <c r="L273" s="330"/>
      <c r="M273" s="330"/>
      <c r="N273" s="330" t="str">
        <f t="shared" si="24"/>
        <v/>
      </c>
      <c r="O273" s="330"/>
      <c r="P273" s="330"/>
      <c r="Q273" s="331"/>
      <c r="R273" s="341">
        <f t="shared" si="27"/>
        <v>1.5</v>
      </c>
      <c r="S273" s="300"/>
      <c r="T273" s="342"/>
      <c r="U273" s="345" t="str">
        <f t="shared" si="25"/>
        <v/>
      </c>
      <c r="V273" s="346"/>
      <c r="W273" s="335"/>
      <c r="X273" s="335"/>
      <c r="Y273" s="335"/>
      <c r="Z273" s="335" t="str">
        <f t="shared" si="26"/>
        <v/>
      </c>
      <c r="AA273" s="335"/>
      <c r="AB273" s="335"/>
      <c r="AC273" s="335"/>
      <c r="AD273" s="336"/>
      <c r="AH273" s="30"/>
      <c r="AI273" s="30"/>
      <c r="AJ273" s="30"/>
      <c r="AK273" s="30"/>
      <c r="CG273" s="30"/>
      <c r="CH273" s="30"/>
      <c r="CI273" s="30"/>
      <c r="CJ273" s="30"/>
    </row>
    <row r="274" spans="1:88" s="23" customFormat="1" ht="15.75" hidden="1" customHeight="1" x14ac:dyDescent="0.15">
      <c r="A274" s="182" t="str">
        <f t="shared" si="21"/>
        <v>×</v>
      </c>
      <c r="B274" s="179"/>
      <c r="G274" s="332" t="str">
        <f t="shared" si="22"/>
        <v/>
      </c>
      <c r="H274" s="333"/>
      <c r="I274" s="333"/>
      <c r="J274" s="347" t="str">
        <f t="shared" si="23"/>
        <v/>
      </c>
      <c r="K274" s="339"/>
      <c r="L274" s="339"/>
      <c r="M274" s="339"/>
      <c r="N274" s="339" t="str">
        <f t="shared" si="24"/>
        <v/>
      </c>
      <c r="O274" s="339"/>
      <c r="P274" s="339"/>
      <c r="Q274" s="340"/>
      <c r="R274" s="343">
        <f t="shared" si="27"/>
        <v>1.5</v>
      </c>
      <c r="S274" s="316"/>
      <c r="T274" s="344"/>
      <c r="U274" s="348" t="str">
        <f t="shared" si="25"/>
        <v/>
      </c>
      <c r="V274" s="349"/>
      <c r="W274" s="337"/>
      <c r="X274" s="337"/>
      <c r="Y274" s="337"/>
      <c r="Z274" s="337" t="str">
        <f t="shared" si="26"/>
        <v/>
      </c>
      <c r="AA274" s="337"/>
      <c r="AB274" s="337"/>
      <c r="AC274" s="337"/>
      <c r="AD274" s="338"/>
      <c r="AH274" s="30"/>
      <c r="AI274" s="30"/>
      <c r="AJ274" s="30"/>
      <c r="AK274" s="30"/>
      <c r="CG274" s="30"/>
      <c r="CH274" s="30"/>
      <c r="CI274" s="30"/>
      <c r="CJ274" s="30"/>
    </row>
    <row r="275" spans="1:88" s="23" customFormat="1" ht="15.75" customHeight="1" x14ac:dyDescent="0.15">
      <c r="A275" s="113" t="str">
        <f t="shared" ref="A275:A280" si="28">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8"/>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x14ac:dyDescent="0.15">
      <c r="A277" s="113" t="str">
        <f t="shared" si="28"/>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8"/>
        <v/>
      </c>
      <c r="B278" s="179"/>
      <c r="G278" s="358" t="s">
        <v>74</v>
      </c>
      <c r="H278" s="358"/>
      <c r="I278" s="238"/>
      <c r="J278" s="238" t="s">
        <v>411</v>
      </c>
      <c r="K278" s="238"/>
      <c r="L278" s="238"/>
      <c r="M278" s="238"/>
      <c r="N278" s="238" t="s">
        <v>410</v>
      </c>
      <c r="O278" s="238"/>
      <c r="P278" s="238"/>
      <c r="Q278" s="457"/>
      <c r="R278" s="486" t="s">
        <v>381</v>
      </c>
      <c r="S278" s="239"/>
      <c r="T278" s="239"/>
      <c r="U278" s="239"/>
      <c r="V278" s="239"/>
      <c r="W278" s="239"/>
      <c r="X278" s="239"/>
      <c r="Y278" s="239"/>
      <c r="Z278" s="239"/>
      <c r="AA278" s="239"/>
      <c r="AB278" s="239"/>
      <c r="AC278" s="239"/>
      <c r="AD278" s="239"/>
      <c r="AE278" s="290"/>
    </row>
    <row r="279" spans="1:88" s="23" customFormat="1" ht="15.75" customHeight="1" x14ac:dyDescent="0.15">
      <c r="A279" s="113" t="str">
        <f t="shared" si="28"/>
        <v/>
      </c>
      <c r="B279" s="179"/>
      <c r="G279" s="453"/>
      <c r="H279" s="453"/>
      <c r="I279" s="403"/>
      <c r="J279" s="403"/>
      <c r="K279" s="403"/>
      <c r="L279" s="403"/>
      <c r="M279" s="403"/>
      <c r="N279" s="403"/>
      <c r="O279" s="403"/>
      <c r="P279" s="403"/>
      <c r="Q279" s="458"/>
      <c r="R279" s="455" t="s">
        <v>412</v>
      </c>
      <c r="S279" s="403"/>
      <c r="T279" s="403"/>
      <c r="U279" s="403"/>
      <c r="V279" s="403" t="s">
        <v>408</v>
      </c>
      <c r="W279" s="403"/>
      <c r="X279" s="403"/>
      <c r="Y279" s="403"/>
      <c r="Z279" s="403"/>
      <c r="AA279" s="403" t="s">
        <v>409</v>
      </c>
      <c r="AB279" s="403"/>
      <c r="AC279" s="403"/>
      <c r="AD279" s="403"/>
      <c r="AE279" s="458"/>
    </row>
    <row r="280" spans="1:88" s="23" customFormat="1" ht="15.75" customHeight="1" x14ac:dyDescent="0.15">
      <c r="A280" s="113" t="str">
        <f t="shared" si="28"/>
        <v/>
      </c>
      <c r="B280" s="179"/>
      <c r="G280" s="359"/>
      <c r="H280" s="359"/>
      <c r="I280" s="315"/>
      <c r="J280" s="315"/>
      <c r="K280" s="315"/>
      <c r="L280" s="315"/>
      <c r="M280" s="315"/>
      <c r="N280" s="315"/>
      <c r="O280" s="315"/>
      <c r="P280" s="315"/>
      <c r="Q280" s="459"/>
      <c r="R280" s="478"/>
      <c r="S280" s="315"/>
      <c r="T280" s="315"/>
      <c r="U280" s="315"/>
      <c r="V280" s="315"/>
      <c r="W280" s="315"/>
      <c r="X280" s="315"/>
      <c r="Y280" s="315"/>
      <c r="Z280" s="315"/>
      <c r="AA280" s="315"/>
      <c r="AB280" s="315"/>
      <c r="AC280" s="315"/>
      <c r="AD280" s="315"/>
      <c r="AE280" s="459"/>
    </row>
    <row r="281" spans="1:88" s="23" customFormat="1" ht="15.75" customHeight="1" x14ac:dyDescent="0.15">
      <c r="A281" s="113" t="str">
        <f t="shared" ref="A281:A296" si="29">IF(液状化L1の有無="",IF(G281="","×",""),"×")</f>
        <v/>
      </c>
      <c r="B281" s="179"/>
      <c r="C281" s="179"/>
      <c r="G281" s="353">
        <f t="shared" ref="G281:G296" si="30">G259</f>
        <v>2</v>
      </c>
      <c r="H281" s="353"/>
      <c r="I281" s="304"/>
      <c r="J281" s="356">
        <f t="shared" ref="J281:J296" si="31">U259</f>
        <v>3010</v>
      </c>
      <c r="K281" s="356"/>
      <c r="L281" s="356"/>
      <c r="M281" s="356"/>
      <c r="N281" s="356">
        <f t="shared" ref="N281:N296" si="32">Z259</f>
        <v>3010</v>
      </c>
      <c r="O281" s="356"/>
      <c r="P281" s="356"/>
      <c r="Q281" s="462"/>
      <c r="R281" s="463">
        <v>1</v>
      </c>
      <c r="S281" s="464"/>
      <c r="T281" s="464"/>
      <c r="U281" s="464"/>
      <c r="V281" s="356">
        <f t="shared" ref="V281:V296" si="33">IF(J281="","",ROUND(J281*R281,-1))</f>
        <v>3010</v>
      </c>
      <c r="W281" s="356"/>
      <c r="X281" s="356"/>
      <c r="Y281" s="356"/>
      <c r="Z281" s="356"/>
      <c r="AA281" s="356">
        <f t="shared" ref="AA281:AA296" si="34">IF(N281="","",ROUND(N281*R281,-1))</f>
        <v>3010</v>
      </c>
      <c r="AB281" s="356"/>
      <c r="AC281" s="356"/>
      <c r="AD281" s="356"/>
      <c r="AE281" s="462"/>
    </row>
    <row r="282" spans="1:88" s="23" customFormat="1" ht="15.75" customHeight="1" x14ac:dyDescent="0.15">
      <c r="A282" s="113" t="str">
        <f t="shared" si="29"/>
        <v/>
      </c>
      <c r="B282" s="179"/>
      <c r="C282" s="179"/>
      <c r="G282" s="328">
        <f t="shared" si="30"/>
        <v>3</v>
      </c>
      <c r="H282" s="328"/>
      <c r="I282" s="329"/>
      <c r="J282" s="330">
        <f t="shared" si="31"/>
        <v>2520</v>
      </c>
      <c r="K282" s="330"/>
      <c r="L282" s="330"/>
      <c r="M282" s="330"/>
      <c r="N282" s="330">
        <f t="shared" si="32"/>
        <v>2520</v>
      </c>
      <c r="O282" s="330"/>
      <c r="P282" s="330"/>
      <c r="Q282" s="449"/>
      <c r="R282" s="460">
        <v>1</v>
      </c>
      <c r="S282" s="461"/>
      <c r="T282" s="461"/>
      <c r="U282" s="461"/>
      <c r="V282" s="330">
        <f t="shared" si="33"/>
        <v>2520</v>
      </c>
      <c r="W282" s="330"/>
      <c r="X282" s="330"/>
      <c r="Y282" s="330"/>
      <c r="Z282" s="330"/>
      <c r="AA282" s="330">
        <f t="shared" si="34"/>
        <v>2520</v>
      </c>
      <c r="AB282" s="330"/>
      <c r="AC282" s="330"/>
      <c r="AD282" s="330"/>
      <c r="AE282" s="449"/>
    </row>
    <row r="283" spans="1:88" s="23" customFormat="1" ht="15.75" customHeight="1" x14ac:dyDescent="0.15">
      <c r="A283" s="113" t="str">
        <f t="shared" si="29"/>
        <v/>
      </c>
      <c r="B283" s="179"/>
      <c r="C283" s="179"/>
      <c r="G283" s="328">
        <f t="shared" si="30"/>
        <v>4</v>
      </c>
      <c r="H283" s="328"/>
      <c r="I283" s="329"/>
      <c r="J283" s="330">
        <f t="shared" si="31"/>
        <v>7730</v>
      </c>
      <c r="K283" s="330"/>
      <c r="L283" s="330"/>
      <c r="M283" s="330"/>
      <c r="N283" s="330">
        <f t="shared" si="32"/>
        <v>7730</v>
      </c>
      <c r="O283" s="330"/>
      <c r="P283" s="330"/>
      <c r="Q283" s="449"/>
      <c r="R283" s="460">
        <v>1</v>
      </c>
      <c r="S283" s="461"/>
      <c r="T283" s="461"/>
      <c r="U283" s="461"/>
      <c r="V283" s="330">
        <f t="shared" si="33"/>
        <v>7730</v>
      </c>
      <c r="W283" s="330"/>
      <c r="X283" s="330"/>
      <c r="Y283" s="330"/>
      <c r="Z283" s="330"/>
      <c r="AA283" s="330">
        <f t="shared" si="34"/>
        <v>7730</v>
      </c>
      <c r="AB283" s="330"/>
      <c r="AC283" s="330"/>
      <c r="AD283" s="330"/>
      <c r="AE283" s="449"/>
    </row>
    <row r="284" spans="1:88" s="23" customFormat="1" ht="15.75" customHeight="1" x14ac:dyDescent="0.15">
      <c r="A284" s="113" t="str">
        <f t="shared" si="29"/>
        <v/>
      </c>
      <c r="B284" s="179"/>
      <c r="C284" s="179"/>
      <c r="G284" s="328">
        <f t="shared" si="30"/>
        <v>5</v>
      </c>
      <c r="H284" s="328"/>
      <c r="I284" s="329"/>
      <c r="J284" s="330">
        <f t="shared" si="31"/>
        <v>7730</v>
      </c>
      <c r="K284" s="330"/>
      <c r="L284" s="330"/>
      <c r="M284" s="330"/>
      <c r="N284" s="330">
        <f t="shared" si="32"/>
        <v>7730</v>
      </c>
      <c r="O284" s="330"/>
      <c r="P284" s="330"/>
      <c r="Q284" s="449"/>
      <c r="R284" s="460">
        <v>1</v>
      </c>
      <c r="S284" s="461"/>
      <c r="T284" s="461"/>
      <c r="U284" s="461"/>
      <c r="V284" s="330">
        <f t="shared" si="33"/>
        <v>7730</v>
      </c>
      <c r="W284" s="330"/>
      <c r="X284" s="330"/>
      <c r="Y284" s="330"/>
      <c r="Z284" s="330"/>
      <c r="AA284" s="330">
        <f t="shared" si="34"/>
        <v>7730</v>
      </c>
      <c r="AB284" s="330"/>
      <c r="AC284" s="330"/>
      <c r="AD284" s="330"/>
      <c r="AE284" s="449"/>
    </row>
    <row r="285" spans="1:88" s="23" customFormat="1" ht="15.75" customHeight="1" x14ac:dyDescent="0.15">
      <c r="A285" s="113" t="str">
        <f t="shared" si="29"/>
        <v/>
      </c>
      <c r="B285" s="179"/>
      <c r="C285" s="179"/>
      <c r="G285" s="328">
        <f t="shared" si="30"/>
        <v>6</v>
      </c>
      <c r="H285" s="328"/>
      <c r="I285" s="329"/>
      <c r="J285" s="330">
        <f t="shared" si="31"/>
        <v>7730</v>
      </c>
      <c r="K285" s="330"/>
      <c r="L285" s="330"/>
      <c r="M285" s="330"/>
      <c r="N285" s="330">
        <f t="shared" si="32"/>
        <v>7730</v>
      </c>
      <c r="O285" s="330"/>
      <c r="P285" s="330"/>
      <c r="Q285" s="449"/>
      <c r="R285" s="460">
        <v>1</v>
      </c>
      <c r="S285" s="461"/>
      <c r="T285" s="461"/>
      <c r="U285" s="461"/>
      <c r="V285" s="330">
        <f t="shared" si="33"/>
        <v>7730</v>
      </c>
      <c r="W285" s="330"/>
      <c r="X285" s="330"/>
      <c r="Y285" s="330"/>
      <c r="Z285" s="330"/>
      <c r="AA285" s="330">
        <f t="shared" si="34"/>
        <v>7730</v>
      </c>
      <c r="AB285" s="330"/>
      <c r="AC285" s="330"/>
      <c r="AD285" s="330"/>
      <c r="AE285" s="449"/>
    </row>
    <row r="286" spans="1:88" s="23" customFormat="1" ht="15.75" customHeight="1" x14ac:dyDescent="0.15">
      <c r="A286" s="113" t="str">
        <f t="shared" si="29"/>
        <v/>
      </c>
      <c r="B286" s="179"/>
      <c r="C286" s="179"/>
      <c r="G286" s="328">
        <f t="shared" si="30"/>
        <v>7</v>
      </c>
      <c r="H286" s="328"/>
      <c r="I286" s="329"/>
      <c r="J286" s="330">
        <f t="shared" si="31"/>
        <v>50870</v>
      </c>
      <c r="K286" s="330"/>
      <c r="L286" s="330"/>
      <c r="M286" s="330"/>
      <c r="N286" s="330">
        <f t="shared" si="32"/>
        <v>50870</v>
      </c>
      <c r="O286" s="330"/>
      <c r="P286" s="330"/>
      <c r="Q286" s="449"/>
      <c r="R286" s="460">
        <v>0.72100001573562622</v>
      </c>
      <c r="S286" s="461"/>
      <c r="T286" s="461"/>
      <c r="U286" s="461"/>
      <c r="V286" s="330">
        <f t="shared" si="33"/>
        <v>36680</v>
      </c>
      <c r="W286" s="330"/>
      <c r="X286" s="330"/>
      <c r="Y286" s="330"/>
      <c r="Z286" s="330"/>
      <c r="AA286" s="330">
        <f t="shared" si="34"/>
        <v>36680</v>
      </c>
      <c r="AB286" s="330"/>
      <c r="AC286" s="330"/>
      <c r="AD286" s="330"/>
      <c r="AE286" s="449"/>
    </row>
    <row r="287" spans="1:88" s="23" customFormat="1" ht="15.75" customHeight="1" x14ac:dyDescent="0.15">
      <c r="A287" s="113" t="str">
        <f t="shared" si="29"/>
        <v/>
      </c>
      <c r="B287" s="179"/>
      <c r="C287" s="179"/>
      <c r="G287" s="328">
        <f t="shared" si="30"/>
        <v>8</v>
      </c>
      <c r="H287" s="328"/>
      <c r="I287" s="329"/>
      <c r="J287" s="330">
        <f t="shared" si="31"/>
        <v>24170</v>
      </c>
      <c r="K287" s="330"/>
      <c r="L287" s="330"/>
      <c r="M287" s="330"/>
      <c r="N287" s="330">
        <f t="shared" si="32"/>
        <v>24170</v>
      </c>
      <c r="O287" s="330"/>
      <c r="P287" s="330"/>
      <c r="Q287" s="449"/>
      <c r="R287" s="460">
        <v>1</v>
      </c>
      <c r="S287" s="461"/>
      <c r="T287" s="461"/>
      <c r="U287" s="461"/>
      <c r="V287" s="330">
        <f t="shared" si="33"/>
        <v>24170</v>
      </c>
      <c r="W287" s="330"/>
      <c r="X287" s="330"/>
      <c r="Y287" s="330"/>
      <c r="Z287" s="330"/>
      <c r="AA287" s="330">
        <f t="shared" si="34"/>
        <v>24170</v>
      </c>
      <c r="AB287" s="330"/>
      <c r="AC287" s="330"/>
      <c r="AD287" s="330"/>
      <c r="AE287" s="449"/>
    </row>
    <row r="288" spans="1:88" s="23" customFormat="1" ht="15.75" customHeight="1" x14ac:dyDescent="0.15">
      <c r="A288" s="113" t="str">
        <f t="shared" si="29"/>
        <v/>
      </c>
      <c r="B288" s="179"/>
      <c r="C288" s="179"/>
      <c r="G288" s="328">
        <f t="shared" si="30"/>
        <v>9</v>
      </c>
      <c r="H288" s="328"/>
      <c r="I288" s="329"/>
      <c r="J288" s="330">
        <f t="shared" si="31"/>
        <v>39390</v>
      </c>
      <c r="K288" s="330"/>
      <c r="L288" s="330"/>
      <c r="M288" s="330"/>
      <c r="N288" s="330">
        <f t="shared" si="32"/>
        <v>39390</v>
      </c>
      <c r="O288" s="330"/>
      <c r="P288" s="330"/>
      <c r="Q288" s="449"/>
      <c r="R288" s="460">
        <v>1</v>
      </c>
      <c r="S288" s="461"/>
      <c r="T288" s="461"/>
      <c r="U288" s="461"/>
      <c r="V288" s="330">
        <f t="shared" si="33"/>
        <v>39390</v>
      </c>
      <c r="W288" s="330"/>
      <c r="X288" s="330"/>
      <c r="Y288" s="330"/>
      <c r="Z288" s="330"/>
      <c r="AA288" s="330">
        <f t="shared" si="34"/>
        <v>39390</v>
      </c>
      <c r="AB288" s="330"/>
      <c r="AC288" s="330"/>
      <c r="AD288" s="330"/>
      <c r="AE288" s="449"/>
    </row>
    <row r="289" spans="1:32" s="23" customFormat="1" ht="15.75" customHeight="1" x14ac:dyDescent="0.15">
      <c r="A289" s="113" t="str">
        <f t="shared" si="29"/>
        <v/>
      </c>
      <c r="B289" s="179"/>
      <c r="C289" s="179"/>
      <c r="G289" s="328">
        <f t="shared" si="30"/>
        <v>10</v>
      </c>
      <c r="H289" s="328"/>
      <c r="I289" s="329"/>
      <c r="J289" s="330">
        <f t="shared" si="31"/>
        <v>28330</v>
      </c>
      <c r="K289" s="330"/>
      <c r="L289" s="330"/>
      <c r="M289" s="330"/>
      <c r="N289" s="330">
        <f t="shared" si="32"/>
        <v>28330</v>
      </c>
      <c r="O289" s="330"/>
      <c r="P289" s="330"/>
      <c r="Q289" s="449"/>
      <c r="R289" s="460">
        <v>1</v>
      </c>
      <c r="S289" s="461"/>
      <c r="T289" s="461"/>
      <c r="U289" s="461"/>
      <c r="V289" s="330">
        <f t="shared" si="33"/>
        <v>28330</v>
      </c>
      <c r="W289" s="330"/>
      <c r="X289" s="330"/>
      <c r="Y289" s="330"/>
      <c r="Z289" s="330"/>
      <c r="AA289" s="330">
        <f t="shared" si="34"/>
        <v>28330</v>
      </c>
      <c r="AB289" s="330"/>
      <c r="AC289" s="330"/>
      <c r="AD289" s="330"/>
      <c r="AE289" s="449"/>
    </row>
    <row r="290" spans="1:32" s="23" customFormat="1" ht="15.75" customHeight="1" x14ac:dyDescent="0.15">
      <c r="A290" s="113" t="str">
        <f t="shared" si="29"/>
        <v/>
      </c>
      <c r="B290" s="179"/>
      <c r="C290" s="179"/>
      <c r="G290" s="328">
        <f t="shared" si="30"/>
        <v>11</v>
      </c>
      <c r="H290" s="328"/>
      <c r="I290" s="329"/>
      <c r="J290" s="330">
        <f t="shared" si="31"/>
        <v>39390</v>
      </c>
      <c r="K290" s="330"/>
      <c r="L290" s="330"/>
      <c r="M290" s="330"/>
      <c r="N290" s="330">
        <f t="shared" si="32"/>
        <v>39390</v>
      </c>
      <c r="O290" s="330"/>
      <c r="P290" s="330"/>
      <c r="Q290" s="449"/>
      <c r="R290" s="460">
        <v>1</v>
      </c>
      <c r="S290" s="461"/>
      <c r="T290" s="461"/>
      <c r="U290" s="461"/>
      <c r="V290" s="330">
        <f t="shared" si="33"/>
        <v>39390</v>
      </c>
      <c r="W290" s="330"/>
      <c r="X290" s="330"/>
      <c r="Y290" s="330"/>
      <c r="Z290" s="330"/>
      <c r="AA290" s="330">
        <f t="shared" si="34"/>
        <v>39390</v>
      </c>
      <c r="AB290" s="330"/>
      <c r="AC290" s="330"/>
      <c r="AD290" s="330"/>
      <c r="AE290" s="449"/>
    </row>
    <row r="291" spans="1:32" s="23" customFormat="1" ht="15.75" customHeight="1" x14ac:dyDescent="0.15">
      <c r="A291" s="113" t="str">
        <f t="shared" si="29"/>
        <v/>
      </c>
      <c r="B291" s="179"/>
      <c r="C291" s="179"/>
      <c r="G291" s="328">
        <f t="shared" si="30"/>
        <v>12</v>
      </c>
      <c r="H291" s="328"/>
      <c r="I291" s="329"/>
      <c r="J291" s="330">
        <f t="shared" si="31"/>
        <v>26700</v>
      </c>
      <c r="K291" s="330"/>
      <c r="L291" s="330"/>
      <c r="M291" s="330"/>
      <c r="N291" s="330">
        <f t="shared" si="32"/>
        <v>26700</v>
      </c>
      <c r="O291" s="330"/>
      <c r="P291" s="330"/>
      <c r="Q291" s="449"/>
      <c r="R291" s="460">
        <v>1</v>
      </c>
      <c r="S291" s="461"/>
      <c r="T291" s="461"/>
      <c r="U291" s="461"/>
      <c r="V291" s="330">
        <f t="shared" si="33"/>
        <v>26700</v>
      </c>
      <c r="W291" s="330"/>
      <c r="X291" s="330"/>
      <c r="Y291" s="330"/>
      <c r="Z291" s="330"/>
      <c r="AA291" s="330">
        <f t="shared" si="34"/>
        <v>26700</v>
      </c>
      <c r="AB291" s="330"/>
      <c r="AC291" s="330"/>
      <c r="AD291" s="330"/>
      <c r="AE291" s="449"/>
    </row>
    <row r="292" spans="1:32" s="23" customFormat="1" ht="15.75" hidden="1" customHeight="1" x14ac:dyDescent="0.15">
      <c r="A292" s="113" t="str">
        <f t="shared" si="29"/>
        <v>×</v>
      </c>
      <c r="B292" s="179"/>
      <c r="C292" s="179"/>
      <c r="G292" s="328" t="str">
        <f t="shared" si="30"/>
        <v/>
      </c>
      <c r="H292" s="328"/>
      <c r="I292" s="329"/>
      <c r="J292" s="330" t="str">
        <f t="shared" si="31"/>
        <v/>
      </c>
      <c r="K292" s="330"/>
      <c r="L292" s="330"/>
      <c r="M292" s="330"/>
      <c r="N292" s="330" t="str">
        <f t="shared" si="32"/>
        <v/>
      </c>
      <c r="O292" s="330"/>
      <c r="P292" s="330"/>
      <c r="Q292" s="449"/>
      <c r="R292" s="460"/>
      <c r="S292" s="461"/>
      <c r="T292" s="461"/>
      <c r="U292" s="461"/>
      <c r="V292" s="330" t="str">
        <f t="shared" si="33"/>
        <v/>
      </c>
      <c r="W292" s="330"/>
      <c r="X292" s="330"/>
      <c r="Y292" s="330"/>
      <c r="Z292" s="330"/>
      <c r="AA292" s="330" t="str">
        <f t="shared" si="34"/>
        <v/>
      </c>
      <c r="AB292" s="330"/>
      <c r="AC292" s="330"/>
      <c r="AD292" s="330"/>
      <c r="AE292" s="449"/>
    </row>
    <row r="293" spans="1:32" s="23" customFormat="1" ht="15.75" hidden="1" customHeight="1" x14ac:dyDescent="0.15">
      <c r="A293" s="113" t="str">
        <f t="shared" si="29"/>
        <v>×</v>
      </c>
      <c r="B293" s="179"/>
      <c r="C293" s="179"/>
      <c r="G293" s="328" t="str">
        <f t="shared" si="30"/>
        <v/>
      </c>
      <c r="H293" s="328"/>
      <c r="I293" s="329"/>
      <c r="J293" s="330" t="str">
        <f t="shared" si="31"/>
        <v/>
      </c>
      <c r="K293" s="330"/>
      <c r="L293" s="330"/>
      <c r="M293" s="330"/>
      <c r="N293" s="330" t="str">
        <f t="shared" si="32"/>
        <v/>
      </c>
      <c r="O293" s="330"/>
      <c r="P293" s="330"/>
      <c r="Q293" s="449"/>
      <c r="R293" s="460"/>
      <c r="S293" s="461"/>
      <c r="T293" s="461"/>
      <c r="U293" s="461"/>
      <c r="V293" s="330" t="str">
        <f t="shared" si="33"/>
        <v/>
      </c>
      <c r="W293" s="330"/>
      <c r="X293" s="330"/>
      <c r="Y293" s="330"/>
      <c r="Z293" s="330"/>
      <c r="AA293" s="330" t="str">
        <f t="shared" si="34"/>
        <v/>
      </c>
      <c r="AB293" s="330"/>
      <c r="AC293" s="330"/>
      <c r="AD293" s="330"/>
      <c r="AE293" s="449"/>
    </row>
    <row r="294" spans="1:32" s="23" customFormat="1" ht="15.75" hidden="1" customHeight="1" x14ac:dyDescent="0.15">
      <c r="A294" s="113" t="str">
        <f t="shared" si="29"/>
        <v>×</v>
      </c>
      <c r="B294" s="179"/>
      <c r="C294" s="179"/>
      <c r="G294" s="328" t="str">
        <f t="shared" si="30"/>
        <v/>
      </c>
      <c r="H294" s="328"/>
      <c r="I294" s="329"/>
      <c r="J294" s="330" t="str">
        <f t="shared" si="31"/>
        <v/>
      </c>
      <c r="K294" s="330"/>
      <c r="L294" s="330"/>
      <c r="M294" s="330"/>
      <c r="N294" s="330" t="str">
        <f t="shared" si="32"/>
        <v/>
      </c>
      <c r="O294" s="330"/>
      <c r="P294" s="330"/>
      <c r="Q294" s="449"/>
      <c r="R294" s="460"/>
      <c r="S294" s="461"/>
      <c r="T294" s="461"/>
      <c r="U294" s="461"/>
      <c r="V294" s="330" t="str">
        <f t="shared" si="33"/>
        <v/>
      </c>
      <c r="W294" s="330"/>
      <c r="X294" s="330"/>
      <c r="Y294" s="330"/>
      <c r="Z294" s="330"/>
      <c r="AA294" s="330" t="str">
        <f t="shared" si="34"/>
        <v/>
      </c>
      <c r="AB294" s="330"/>
      <c r="AC294" s="330"/>
      <c r="AD294" s="330"/>
      <c r="AE294" s="449"/>
    </row>
    <row r="295" spans="1:32" s="23" customFormat="1" ht="15.75" hidden="1" customHeight="1" x14ac:dyDescent="0.15">
      <c r="A295" s="113" t="str">
        <f t="shared" si="29"/>
        <v>×</v>
      </c>
      <c r="B295" s="179"/>
      <c r="C295" s="179"/>
      <c r="G295" s="328" t="str">
        <f t="shared" si="30"/>
        <v/>
      </c>
      <c r="H295" s="328"/>
      <c r="I295" s="329"/>
      <c r="J295" s="330" t="str">
        <f t="shared" si="31"/>
        <v/>
      </c>
      <c r="K295" s="330"/>
      <c r="L295" s="330"/>
      <c r="M295" s="330"/>
      <c r="N295" s="330" t="str">
        <f t="shared" si="32"/>
        <v/>
      </c>
      <c r="O295" s="330"/>
      <c r="P295" s="330"/>
      <c r="Q295" s="449"/>
      <c r="R295" s="460"/>
      <c r="S295" s="461"/>
      <c r="T295" s="461"/>
      <c r="U295" s="461"/>
      <c r="V295" s="330" t="str">
        <f t="shared" si="33"/>
        <v/>
      </c>
      <c r="W295" s="330"/>
      <c r="X295" s="330"/>
      <c r="Y295" s="330"/>
      <c r="Z295" s="330"/>
      <c r="AA295" s="330" t="str">
        <f t="shared" si="34"/>
        <v/>
      </c>
      <c r="AB295" s="330"/>
      <c r="AC295" s="330"/>
      <c r="AD295" s="330"/>
      <c r="AE295" s="449"/>
    </row>
    <row r="296" spans="1:32" s="23" customFormat="1" ht="15.75" hidden="1" customHeight="1" x14ac:dyDescent="0.15">
      <c r="A296" s="114" t="str">
        <f t="shared" si="29"/>
        <v>×</v>
      </c>
      <c r="B296" s="179"/>
      <c r="C296" s="179"/>
      <c r="G296" s="332" t="str">
        <f t="shared" si="30"/>
        <v/>
      </c>
      <c r="H296" s="332"/>
      <c r="I296" s="333"/>
      <c r="J296" s="339" t="str">
        <f t="shared" si="31"/>
        <v/>
      </c>
      <c r="K296" s="339"/>
      <c r="L296" s="339"/>
      <c r="M296" s="339"/>
      <c r="N296" s="339" t="str">
        <f t="shared" si="32"/>
        <v/>
      </c>
      <c r="O296" s="339"/>
      <c r="P296" s="339"/>
      <c r="Q296" s="564"/>
      <c r="R296" s="560"/>
      <c r="S296" s="561"/>
      <c r="T296" s="561"/>
      <c r="U296" s="561"/>
      <c r="V296" s="339" t="str">
        <f t="shared" si="33"/>
        <v/>
      </c>
      <c r="W296" s="339"/>
      <c r="X296" s="339"/>
      <c r="Y296" s="339"/>
      <c r="Z296" s="339"/>
      <c r="AA296" s="339" t="str">
        <f t="shared" si="34"/>
        <v/>
      </c>
      <c r="AB296" s="339"/>
      <c r="AC296" s="339"/>
      <c r="AD296" s="339"/>
      <c r="AE296" s="564"/>
    </row>
    <row r="297" spans="1:32" s="23" customFormat="1" ht="15.75" customHeight="1" x14ac:dyDescent="0.15">
      <c r="A297" s="115" t="str">
        <f t="shared" ref="A297:A302" si="35">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x14ac:dyDescent="0.15">
      <c r="A298" s="115" t="str">
        <f t="shared" si="35"/>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x14ac:dyDescent="0.15">
      <c r="A299" s="115" t="str">
        <f t="shared" si="35"/>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5"/>
        <v/>
      </c>
      <c r="B300" s="179"/>
      <c r="G300" s="358" t="s">
        <v>74</v>
      </c>
      <c r="H300" s="358"/>
      <c r="I300" s="238"/>
      <c r="J300" s="238" t="s">
        <v>411</v>
      </c>
      <c r="K300" s="238"/>
      <c r="L300" s="238"/>
      <c r="M300" s="238"/>
      <c r="N300" s="238" t="s">
        <v>410</v>
      </c>
      <c r="O300" s="238"/>
      <c r="P300" s="238"/>
      <c r="Q300" s="457"/>
      <c r="R300" s="486" t="s">
        <v>382</v>
      </c>
      <c r="S300" s="239"/>
      <c r="T300" s="239"/>
      <c r="U300" s="239"/>
      <c r="V300" s="239"/>
      <c r="W300" s="239"/>
      <c r="X300" s="239"/>
      <c r="Y300" s="239"/>
      <c r="Z300" s="239"/>
      <c r="AA300" s="239"/>
      <c r="AB300" s="239"/>
      <c r="AC300" s="239"/>
      <c r="AD300" s="239"/>
      <c r="AE300" s="290"/>
    </row>
    <row r="301" spans="1:32" s="23" customFormat="1" ht="15.75" customHeight="1" x14ac:dyDescent="0.15">
      <c r="A301" s="115" t="str">
        <f t="shared" si="35"/>
        <v/>
      </c>
      <c r="B301" s="179"/>
      <c r="G301" s="453"/>
      <c r="H301" s="453"/>
      <c r="I301" s="403"/>
      <c r="J301" s="403"/>
      <c r="K301" s="403"/>
      <c r="L301" s="403"/>
      <c r="M301" s="403"/>
      <c r="N301" s="403"/>
      <c r="O301" s="403"/>
      <c r="P301" s="403"/>
      <c r="Q301" s="458"/>
      <c r="R301" s="455" t="s">
        <v>412</v>
      </c>
      <c r="S301" s="403"/>
      <c r="T301" s="403"/>
      <c r="U301" s="403"/>
      <c r="V301" s="403" t="s">
        <v>408</v>
      </c>
      <c r="W301" s="403"/>
      <c r="X301" s="403"/>
      <c r="Y301" s="403"/>
      <c r="Z301" s="403"/>
      <c r="AA301" s="403" t="s">
        <v>409</v>
      </c>
      <c r="AB301" s="403"/>
      <c r="AC301" s="403"/>
      <c r="AD301" s="403"/>
      <c r="AE301" s="458"/>
    </row>
    <row r="302" spans="1:32" s="23" customFormat="1" ht="15.75" customHeight="1" x14ac:dyDescent="0.15">
      <c r="A302" s="115" t="str">
        <f t="shared" si="35"/>
        <v/>
      </c>
      <c r="B302" s="179"/>
      <c r="G302" s="359"/>
      <c r="H302" s="359"/>
      <c r="I302" s="315"/>
      <c r="J302" s="315"/>
      <c r="K302" s="315"/>
      <c r="L302" s="315"/>
      <c r="M302" s="315"/>
      <c r="N302" s="315"/>
      <c r="O302" s="315"/>
      <c r="P302" s="315"/>
      <c r="Q302" s="459"/>
      <c r="R302" s="478"/>
      <c r="S302" s="315"/>
      <c r="T302" s="315"/>
      <c r="U302" s="315"/>
      <c r="V302" s="315"/>
      <c r="W302" s="315"/>
      <c r="X302" s="315"/>
      <c r="Y302" s="315"/>
      <c r="Z302" s="315"/>
      <c r="AA302" s="315"/>
      <c r="AB302" s="315"/>
      <c r="AC302" s="315"/>
      <c r="AD302" s="315"/>
      <c r="AE302" s="459"/>
    </row>
    <row r="303" spans="1:32" s="23" customFormat="1" ht="15.75" customHeight="1" x14ac:dyDescent="0.15">
      <c r="A303" s="115" t="str">
        <f t="shared" ref="A303:A318" si="36">IF(液状化L2の有無="",IF(G303="","×",""),"×")</f>
        <v/>
      </c>
      <c r="B303" s="179"/>
      <c r="G303" s="363">
        <f>G281</f>
        <v>2</v>
      </c>
      <c r="H303" s="363"/>
      <c r="I303" s="302"/>
      <c r="J303" s="383">
        <f t="shared" ref="J303:J318" si="37">U259</f>
        <v>3010</v>
      </c>
      <c r="K303" s="383"/>
      <c r="L303" s="383"/>
      <c r="M303" s="383"/>
      <c r="N303" s="383">
        <f t="shared" ref="N303:N318" si="38">Z259</f>
        <v>3010</v>
      </c>
      <c r="O303" s="383"/>
      <c r="P303" s="383"/>
      <c r="Q303" s="565"/>
      <c r="R303" s="566">
        <v>0.1379999965429306</v>
      </c>
      <c r="S303" s="503"/>
      <c r="T303" s="503"/>
      <c r="U303" s="503"/>
      <c r="V303" s="383">
        <f t="shared" ref="V303:V318" si="39">IF(J281="","",ROUND(J281*R303,-1))</f>
        <v>420</v>
      </c>
      <c r="W303" s="383"/>
      <c r="X303" s="383"/>
      <c r="Y303" s="383"/>
      <c r="Z303" s="383"/>
      <c r="AA303" s="383">
        <f t="shared" ref="AA303:AA318" si="40">IF(N281="","",ROUND(N281*R303,-1))</f>
        <v>420</v>
      </c>
      <c r="AB303" s="383"/>
      <c r="AC303" s="383"/>
      <c r="AD303" s="383"/>
      <c r="AE303" s="565"/>
    </row>
    <row r="304" spans="1:32" s="23" customFormat="1" ht="15.75" customHeight="1" x14ac:dyDescent="0.15">
      <c r="A304" s="115" t="str">
        <f t="shared" si="36"/>
        <v/>
      </c>
      <c r="B304" s="179"/>
      <c r="G304" s="328">
        <f t="shared" ref="G304:G318" si="41">G282</f>
        <v>3</v>
      </c>
      <c r="H304" s="328"/>
      <c r="I304" s="329"/>
      <c r="J304" s="330">
        <f t="shared" si="37"/>
        <v>2520</v>
      </c>
      <c r="K304" s="330"/>
      <c r="L304" s="330"/>
      <c r="M304" s="330"/>
      <c r="N304" s="330">
        <f t="shared" si="38"/>
        <v>2520</v>
      </c>
      <c r="O304" s="330"/>
      <c r="P304" s="330"/>
      <c r="Q304" s="449"/>
      <c r="R304" s="460">
        <v>1</v>
      </c>
      <c r="S304" s="461"/>
      <c r="T304" s="461"/>
      <c r="U304" s="461"/>
      <c r="V304" s="330">
        <f t="shared" si="39"/>
        <v>2520</v>
      </c>
      <c r="W304" s="330"/>
      <c r="X304" s="330"/>
      <c r="Y304" s="330"/>
      <c r="Z304" s="330"/>
      <c r="AA304" s="330">
        <f t="shared" si="40"/>
        <v>2520</v>
      </c>
      <c r="AB304" s="330"/>
      <c r="AC304" s="330"/>
      <c r="AD304" s="330"/>
      <c r="AE304" s="449"/>
    </row>
    <row r="305" spans="1:31" s="23" customFormat="1" ht="15.75" customHeight="1" x14ac:dyDescent="0.15">
      <c r="A305" s="115" t="str">
        <f t="shared" si="36"/>
        <v/>
      </c>
      <c r="B305" s="179"/>
      <c r="G305" s="328">
        <f t="shared" si="41"/>
        <v>4</v>
      </c>
      <c r="H305" s="328"/>
      <c r="I305" s="329"/>
      <c r="J305" s="330">
        <f t="shared" si="37"/>
        <v>7730</v>
      </c>
      <c r="K305" s="330"/>
      <c r="L305" s="330"/>
      <c r="M305" s="330"/>
      <c r="N305" s="330">
        <f t="shared" si="38"/>
        <v>7730</v>
      </c>
      <c r="O305" s="330"/>
      <c r="P305" s="330"/>
      <c r="Q305" s="449"/>
      <c r="R305" s="460">
        <v>1</v>
      </c>
      <c r="S305" s="461"/>
      <c r="T305" s="461"/>
      <c r="U305" s="461"/>
      <c r="V305" s="330">
        <f t="shared" si="39"/>
        <v>7730</v>
      </c>
      <c r="W305" s="330"/>
      <c r="X305" s="330"/>
      <c r="Y305" s="330"/>
      <c r="Z305" s="330"/>
      <c r="AA305" s="330">
        <f t="shared" si="40"/>
        <v>7730</v>
      </c>
      <c r="AB305" s="330"/>
      <c r="AC305" s="330"/>
      <c r="AD305" s="330"/>
      <c r="AE305" s="449"/>
    </row>
    <row r="306" spans="1:31" s="23" customFormat="1" ht="15.75" customHeight="1" x14ac:dyDescent="0.15">
      <c r="A306" s="115" t="str">
        <f t="shared" si="36"/>
        <v/>
      </c>
      <c r="B306" s="179"/>
      <c r="G306" s="328">
        <f t="shared" si="41"/>
        <v>5</v>
      </c>
      <c r="H306" s="328"/>
      <c r="I306" s="329"/>
      <c r="J306" s="330">
        <f t="shared" si="37"/>
        <v>7730</v>
      </c>
      <c r="K306" s="330"/>
      <c r="L306" s="330"/>
      <c r="M306" s="330"/>
      <c r="N306" s="330">
        <f t="shared" si="38"/>
        <v>7730</v>
      </c>
      <c r="O306" s="330"/>
      <c r="P306" s="330"/>
      <c r="Q306" s="449"/>
      <c r="R306" s="460">
        <v>1</v>
      </c>
      <c r="S306" s="461"/>
      <c r="T306" s="461"/>
      <c r="U306" s="461"/>
      <c r="V306" s="330">
        <f t="shared" si="39"/>
        <v>7730</v>
      </c>
      <c r="W306" s="330"/>
      <c r="X306" s="330"/>
      <c r="Y306" s="330"/>
      <c r="Z306" s="330"/>
      <c r="AA306" s="330">
        <f t="shared" si="40"/>
        <v>7730</v>
      </c>
      <c r="AB306" s="330"/>
      <c r="AC306" s="330"/>
      <c r="AD306" s="330"/>
      <c r="AE306" s="449"/>
    </row>
    <row r="307" spans="1:31" s="23" customFormat="1" ht="15.75" customHeight="1" x14ac:dyDescent="0.15">
      <c r="A307" s="115" t="str">
        <f t="shared" si="36"/>
        <v/>
      </c>
      <c r="B307" s="179"/>
      <c r="G307" s="328">
        <f t="shared" si="41"/>
        <v>6</v>
      </c>
      <c r="H307" s="328"/>
      <c r="I307" s="329"/>
      <c r="J307" s="330">
        <f t="shared" si="37"/>
        <v>7730</v>
      </c>
      <c r="K307" s="330"/>
      <c r="L307" s="330"/>
      <c r="M307" s="330"/>
      <c r="N307" s="330">
        <f t="shared" si="38"/>
        <v>7730</v>
      </c>
      <c r="O307" s="330"/>
      <c r="P307" s="330"/>
      <c r="Q307" s="449"/>
      <c r="R307" s="460">
        <v>1</v>
      </c>
      <c r="S307" s="461"/>
      <c r="T307" s="461"/>
      <c r="U307" s="461"/>
      <c r="V307" s="330">
        <f t="shared" si="39"/>
        <v>7730</v>
      </c>
      <c r="W307" s="330"/>
      <c r="X307" s="330"/>
      <c r="Y307" s="330"/>
      <c r="Z307" s="330"/>
      <c r="AA307" s="330">
        <f t="shared" si="40"/>
        <v>7730</v>
      </c>
      <c r="AB307" s="330"/>
      <c r="AC307" s="330"/>
      <c r="AD307" s="330"/>
      <c r="AE307" s="449"/>
    </row>
    <row r="308" spans="1:31" s="23" customFormat="1" ht="15.75" customHeight="1" x14ac:dyDescent="0.15">
      <c r="A308" s="115" t="str">
        <f t="shared" si="36"/>
        <v/>
      </c>
      <c r="B308" s="179"/>
      <c r="G308" s="328">
        <f t="shared" si="41"/>
        <v>7</v>
      </c>
      <c r="H308" s="328"/>
      <c r="I308" s="329"/>
      <c r="J308" s="330">
        <f t="shared" si="37"/>
        <v>50870</v>
      </c>
      <c r="K308" s="330"/>
      <c r="L308" s="330"/>
      <c r="M308" s="330"/>
      <c r="N308" s="330">
        <f t="shared" si="38"/>
        <v>50870</v>
      </c>
      <c r="O308" s="330"/>
      <c r="P308" s="330"/>
      <c r="Q308" s="449"/>
      <c r="R308" s="460">
        <v>0.33300000429153442</v>
      </c>
      <c r="S308" s="461"/>
      <c r="T308" s="461"/>
      <c r="U308" s="461"/>
      <c r="V308" s="330">
        <f t="shared" si="39"/>
        <v>16940</v>
      </c>
      <c r="W308" s="330"/>
      <c r="X308" s="330"/>
      <c r="Y308" s="330"/>
      <c r="Z308" s="330"/>
      <c r="AA308" s="330">
        <f t="shared" si="40"/>
        <v>16940</v>
      </c>
      <c r="AB308" s="330"/>
      <c r="AC308" s="330"/>
      <c r="AD308" s="330"/>
      <c r="AE308" s="449"/>
    </row>
    <row r="309" spans="1:31" s="23" customFormat="1" ht="15.75" customHeight="1" x14ac:dyDescent="0.15">
      <c r="A309" s="115" t="str">
        <f t="shared" si="36"/>
        <v/>
      </c>
      <c r="B309" s="179"/>
      <c r="G309" s="328">
        <f t="shared" si="41"/>
        <v>8</v>
      </c>
      <c r="H309" s="328"/>
      <c r="I309" s="329"/>
      <c r="J309" s="330">
        <f t="shared" si="37"/>
        <v>24170</v>
      </c>
      <c r="K309" s="330"/>
      <c r="L309" s="330"/>
      <c r="M309" s="330"/>
      <c r="N309" s="330">
        <f t="shared" si="38"/>
        <v>24170</v>
      </c>
      <c r="O309" s="330"/>
      <c r="P309" s="330"/>
      <c r="Q309" s="449"/>
      <c r="R309" s="460">
        <v>1</v>
      </c>
      <c r="S309" s="461"/>
      <c r="T309" s="461"/>
      <c r="U309" s="461"/>
      <c r="V309" s="330">
        <f t="shared" si="39"/>
        <v>24170</v>
      </c>
      <c r="W309" s="330"/>
      <c r="X309" s="330"/>
      <c r="Y309" s="330"/>
      <c r="Z309" s="330"/>
      <c r="AA309" s="330">
        <f t="shared" si="40"/>
        <v>24170</v>
      </c>
      <c r="AB309" s="330"/>
      <c r="AC309" s="330"/>
      <c r="AD309" s="330"/>
      <c r="AE309" s="449"/>
    </row>
    <row r="310" spans="1:31" s="23" customFormat="1" ht="15.75" customHeight="1" x14ac:dyDescent="0.15">
      <c r="A310" s="115" t="str">
        <f t="shared" si="36"/>
        <v/>
      </c>
      <c r="B310" s="179"/>
      <c r="G310" s="328">
        <f t="shared" si="41"/>
        <v>9</v>
      </c>
      <c r="H310" s="328"/>
      <c r="I310" s="329"/>
      <c r="J310" s="330">
        <f t="shared" si="37"/>
        <v>39390</v>
      </c>
      <c r="K310" s="330"/>
      <c r="L310" s="330"/>
      <c r="M310" s="330"/>
      <c r="N310" s="330">
        <f t="shared" si="38"/>
        <v>39390</v>
      </c>
      <c r="O310" s="330"/>
      <c r="P310" s="330"/>
      <c r="Q310" s="449"/>
      <c r="R310" s="460">
        <v>1</v>
      </c>
      <c r="S310" s="461"/>
      <c r="T310" s="461"/>
      <c r="U310" s="461"/>
      <c r="V310" s="330">
        <f t="shared" si="39"/>
        <v>39390</v>
      </c>
      <c r="W310" s="330"/>
      <c r="X310" s="330"/>
      <c r="Y310" s="330"/>
      <c r="Z310" s="330"/>
      <c r="AA310" s="330">
        <f t="shared" si="40"/>
        <v>39390</v>
      </c>
      <c r="AB310" s="330"/>
      <c r="AC310" s="330"/>
      <c r="AD310" s="330"/>
      <c r="AE310" s="449"/>
    </row>
    <row r="311" spans="1:31" s="23" customFormat="1" ht="15.75" customHeight="1" x14ac:dyDescent="0.15">
      <c r="A311" s="115" t="str">
        <f t="shared" si="36"/>
        <v/>
      </c>
      <c r="B311" s="179"/>
      <c r="G311" s="328">
        <f t="shared" si="41"/>
        <v>10</v>
      </c>
      <c r="H311" s="328"/>
      <c r="I311" s="329"/>
      <c r="J311" s="330">
        <f t="shared" si="37"/>
        <v>28330</v>
      </c>
      <c r="K311" s="330"/>
      <c r="L311" s="330"/>
      <c r="M311" s="330"/>
      <c r="N311" s="330">
        <f t="shared" si="38"/>
        <v>28330</v>
      </c>
      <c r="O311" s="330"/>
      <c r="P311" s="330"/>
      <c r="Q311" s="449"/>
      <c r="R311" s="460">
        <v>1</v>
      </c>
      <c r="S311" s="461"/>
      <c r="T311" s="461"/>
      <c r="U311" s="461"/>
      <c r="V311" s="330">
        <f t="shared" si="39"/>
        <v>28330</v>
      </c>
      <c r="W311" s="330"/>
      <c r="X311" s="330"/>
      <c r="Y311" s="330"/>
      <c r="Z311" s="330"/>
      <c r="AA311" s="330">
        <f t="shared" si="40"/>
        <v>28330</v>
      </c>
      <c r="AB311" s="330"/>
      <c r="AC311" s="330"/>
      <c r="AD311" s="330"/>
      <c r="AE311" s="449"/>
    </row>
    <row r="312" spans="1:31" s="23" customFormat="1" ht="15.75" customHeight="1" x14ac:dyDescent="0.15">
      <c r="A312" s="115" t="str">
        <f t="shared" si="36"/>
        <v/>
      </c>
      <c r="B312" s="179"/>
      <c r="G312" s="328">
        <f t="shared" si="41"/>
        <v>11</v>
      </c>
      <c r="H312" s="328"/>
      <c r="I312" s="329"/>
      <c r="J312" s="330">
        <f t="shared" si="37"/>
        <v>39390</v>
      </c>
      <c r="K312" s="330"/>
      <c r="L312" s="330"/>
      <c r="M312" s="330"/>
      <c r="N312" s="330">
        <f t="shared" si="38"/>
        <v>39390</v>
      </c>
      <c r="O312" s="330"/>
      <c r="P312" s="330"/>
      <c r="Q312" s="449"/>
      <c r="R312" s="460">
        <v>1</v>
      </c>
      <c r="S312" s="461"/>
      <c r="T312" s="461"/>
      <c r="U312" s="461"/>
      <c r="V312" s="330">
        <f t="shared" si="39"/>
        <v>39390</v>
      </c>
      <c r="W312" s="330"/>
      <c r="X312" s="330"/>
      <c r="Y312" s="330"/>
      <c r="Z312" s="330"/>
      <c r="AA312" s="330">
        <f t="shared" si="40"/>
        <v>39390</v>
      </c>
      <c r="AB312" s="330"/>
      <c r="AC312" s="330"/>
      <c r="AD312" s="330"/>
      <c r="AE312" s="449"/>
    </row>
    <row r="313" spans="1:31" s="23" customFormat="1" ht="15.75" customHeight="1" x14ac:dyDescent="0.15">
      <c r="A313" s="115" t="str">
        <f t="shared" si="36"/>
        <v/>
      </c>
      <c r="B313" s="179"/>
      <c r="G313" s="328">
        <f t="shared" si="41"/>
        <v>12</v>
      </c>
      <c r="H313" s="328"/>
      <c r="I313" s="329"/>
      <c r="J313" s="330">
        <f t="shared" si="37"/>
        <v>26700</v>
      </c>
      <c r="K313" s="330"/>
      <c r="L313" s="330"/>
      <c r="M313" s="330"/>
      <c r="N313" s="330">
        <f t="shared" si="38"/>
        <v>26700</v>
      </c>
      <c r="O313" s="330"/>
      <c r="P313" s="330"/>
      <c r="Q313" s="449"/>
      <c r="R313" s="460">
        <v>1</v>
      </c>
      <c r="S313" s="461"/>
      <c r="T313" s="461"/>
      <c r="U313" s="461"/>
      <c r="V313" s="330">
        <f t="shared" si="39"/>
        <v>26700</v>
      </c>
      <c r="W313" s="330"/>
      <c r="X313" s="330"/>
      <c r="Y313" s="330"/>
      <c r="Z313" s="330"/>
      <c r="AA313" s="330">
        <f t="shared" si="40"/>
        <v>26700</v>
      </c>
      <c r="AB313" s="330"/>
      <c r="AC313" s="330"/>
      <c r="AD313" s="330"/>
      <c r="AE313" s="449"/>
    </row>
    <row r="314" spans="1:31" s="23" customFormat="1" ht="15.75" hidden="1" customHeight="1" x14ac:dyDescent="0.15">
      <c r="A314" s="115" t="str">
        <f t="shared" si="36"/>
        <v>×</v>
      </c>
      <c r="B314" s="179"/>
      <c r="G314" s="328" t="str">
        <f t="shared" si="41"/>
        <v/>
      </c>
      <c r="H314" s="328"/>
      <c r="I314" s="329"/>
      <c r="J314" s="330" t="str">
        <f t="shared" si="37"/>
        <v/>
      </c>
      <c r="K314" s="330"/>
      <c r="L314" s="330"/>
      <c r="M314" s="330"/>
      <c r="N314" s="330" t="str">
        <f t="shared" si="38"/>
        <v/>
      </c>
      <c r="O314" s="330"/>
      <c r="P314" s="330"/>
      <c r="Q314" s="449"/>
      <c r="R314" s="460"/>
      <c r="S314" s="461"/>
      <c r="T314" s="461"/>
      <c r="U314" s="461"/>
      <c r="V314" s="330" t="str">
        <f t="shared" si="39"/>
        <v/>
      </c>
      <c r="W314" s="330"/>
      <c r="X314" s="330"/>
      <c r="Y314" s="330"/>
      <c r="Z314" s="330"/>
      <c r="AA314" s="330" t="str">
        <f t="shared" si="40"/>
        <v/>
      </c>
      <c r="AB314" s="330"/>
      <c r="AC314" s="330"/>
      <c r="AD314" s="330"/>
      <c r="AE314" s="449"/>
    </row>
    <row r="315" spans="1:31" s="23" customFormat="1" ht="15.75" hidden="1" customHeight="1" x14ac:dyDescent="0.15">
      <c r="A315" s="115" t="str">
        <f t="shared" si="36"/>
        <v>×</v>
      </c>
      <c r="B315" s="179"/>
      <c r="G315" s="328" t="str">
        <f t="shared" si="41"/>
        <v/>
      </c>
      <c r="H315" s="328"/>
      <c r="I315" s="329"/>
      <c r="J315" s="330" t="str">
        <f t="shared" si="37"/>
        <v/>
      </c>
      <c r="K315" s="330"/>
      <c r="L315" s="330"/>
      <c r="M315" s="330"/>
      <c r="N315" s="330" t="str">
        <f t="shared" si="38"/>
        <v/>
      </c>
      <c r="O315" s="330"/>
      <c r="P315" s="330"/>
      <c r="Q315" s="449"/>
      <c r="R315" s="460"/>
      <c r="S315" s="461"/>
      <c r="T315" s="461"/>
      <c r="U315" s="461"/>
      <c r="V315" s="330" t="str">
        <f t="shared" si="39"/>
        <v/>
      </c>
      <c r="W315" s="330"/>
      <c r="X315" s="330"/>
      <c r="Y315" s="330"/>
      <c r="Z315" s="330"/>
      <c r="AA315" s="330" t="str">
        <f t="shared" si="40"/>
        <v/>
      </c>
      <c r="AB315" s="330"/>
      <c r="AC315" s="330"/>
      <c r="AD315" s="330"/>
      <c r="AE315" s="449"/>
    </row>
    <row r="316" spans="1:31" s="23" customFormat="1" ht="15.75" hidden="1" customHeight="1" x14ac:dyDescent="0.15">
      <c r="A316" s="115" t="str">
        <f t="shared" si="36"/>
        <v>×</v>
      </c>
      <c r="B316" s="179"/>
      <c r="G316" s="328" t="str">
        <f t="shared" si="41"/>
        <v/>
      </c>
      <c r="H316" s="328"/>
      <c r="I316" s="329"/>
      <c r="J316" s="330" t="str">
        <f t="shared" si="37"/>
        <v/>
      </c>
      <c r="K316" s="330"/>
      <c r="L316" s="330"/>
      <c r="M316" s="330"/>
      <c r="N316" s="330" t="str">
        <f t="shared" si="38"/>
        <v/>
      </c>
      <c r="O316" s="330"/>
      <c r="P316" s="330"/>
      <c r="Q316" s="449"/>
      <c r="R316" s="460"/>
      <c r="S316" s="461"/>
      <c r="T316" s="461"/>
      <c r="U316" s="461"/>
      <c r="V316" s="330" t="str">
        <f t="shared" si="39"/>
        <v/>
      </c>
      <c r="W316" s="330"/>
      <c r="X316" s="330"/>
      <c r="Y316" s="330"/>
      <c r="Z316" s="330"/>
      <c r="AA316" s="330" t="str">
        <f t="shared" si="40"/>
        <v/>
      </c>
      <c r="AB316" s="330"/>
      <c r="AC316" s="330"/>
      <c r="AD316" s="330"/>
      <c r="AE316" s="449"/>
    </row>
    <row r="317" spans="1:31" s="23" customFormat="1" ht="15.75" hidden="1" customHeight="1" x14ac:dyDescent="0.15">
      <c r="A317" s="115" t="str">
        <f t="shared" si="36"/>
        <v>×</v>
      </c>
      <c r="B317" s="179"/>
      <c r="G317" s="328" t="str">
        <f t="shared" si="41"/>
        <v/>
      </c>
      <c r="H317" s="328"/>
      <c r="I317" s="329"/>
      <c r="J317" s="330" t="str">
        <f t="shared" si="37"/>
        <v/>
      </c>
      <c r="K317" s="330"/>
      <c r="L317" s="330"/>
      <c r="M317" s="330"/>
      <c r="N317" s="330" t="str">
        <f t="shared" si="38"/>
        <v/>
      </c>
      <c r="O317" s="330"/>
      <c r="P317" s="330"/>
      <c r="Q317" s="449"/>
      <c r="R317" s="460"/>
      <c r="S317" s="461"/>
      <c r="T317" s="461"/>
      <c r="U317" s="461"/>
      <c r="V317" s="330" t="str">
        <f t="shared" si="39"/>
        <v/>
      </c>
      <c r="W317" s="330"/>
      <c r="X317" s="330"/>
      <c r="Y317" s="330"/>
      <c r="Z317" s="330"/>
      <c r="AA317" s="330" t="str">
        <f t="shared" si="40"/>
        <v/>
      </c>
      <c r="AB317" s="330"/>
      <c r="AC317" s="330"/>
      <c r="AD317" s="330"/>
      <c r="AE317" s="449"/>
    </row>
    <row r="318" spans="1:31" s="23" customFormat="1" ht="15.75" hidden="1" customHeight="1" x14ac:dyDescent="0.15">
      <c r="A318" s="115" t="str">
        <f t="shared" si="36"/>
        <v>×</v>
      </c>
      <c r="B318" s="179"/>
      <c r="G318" s="332" t="str">
        <f t="shared" si="41"/>
        <v/>
      </c>
      <c r="H318" s="332"/>
      <c r="I318" s="333"/>
      <c r="J318" s="339" t="str">
        <f t="shared" si="37"/>
        <v/>
      </c>
      <c r="K318" s="339"/>
      <c r="L318" s="339"/>
      <c r="M318" s="339"/>
      <c r="N318" s="339" t="str">
        <f t="shared" si="38"/>
        <v/>
      </c>
      <c r="O318" s="339"/>
      <c r="P318" s="339"/>
      <c r="Q318" s="564"/>
      <c r="R318" s="560"/>
      <c r="S318" s="561"/>
      <c r="T318" s="561"/>
      <c r="U318" s="561"/>
      <c r="V318" s="339" t="str">
        <f t="shared" si="39"/>
        <v/>
      </c>
      <c r="W318" s="339"/>
      <c r="X318" s="339"/>
      <c r="Y318" s="339"/>
      <c r="Z318" s="339"/>
      <c r="AA318" s="339" t="str">
        <f t="shared" si="40"/>
        <v/>
      </c>
      <c r="AB318" s="339"/>
      <c r="AC318" s="339"/>
      <c r="AD318" s="339"/>
      <c r="AE318" s="564"/>
    </row>
    <row r="319" spans="1:31" s="23" customFormat="1" ht="15.75" customHeight="1" x14ac:dyDescent="0.15">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x14ac:dyDescent="0.15">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358" t="s">
        <v>74</v>
      </c>
      <c r="H322" s="238"/>
      <c r="I322" s="238"/>
      <c r="J322" s="454" t="s">
        <v>402</v>
      </c>
      <c r="K322" s="239"/>
      <c r="L322" s="239"/>
      <c r="M322" s="239"/>
      <c r="N322" s="238" t="s">
        <v>403</v>
      </c>
      <c r="O322" s="239"/>
      <c r="P322" s="239"/>
      <c r="Q322" s="450"/>
      <c r="R322" s="454" t="s">
        <v>187</v>
      </c>
      <c r="S322" s="238"/>
      <c r="T322" s="476"/>
      <c r="U322" s="385" t="s">
        <v>408</v>
      </c>
      <c r="V322" s="386"/>
      <c r="W322" s="386"/>
      <c r="X322" s="386"/>
      <c r="Y322" s="387"/>
      <c r="Z322" s="276" t="s">
        <v>409</v>
      </c>
      <c r="AA322" s="386"/>
      <c r="AB322" s="386"/>
      <c r="AC322" s="386"/>
      <c r="AD322" s="386"/>
      <c r="AH322" s="30"/>
      <c r="AI322" s="30"/>
      <c r="AJ322" s="30"/>
      <c r="AK322" s="30"/>
      <c r="CF322" s="30"/>
      <c r="CG322" s="30"/>
      <c r="CH322" s="30"/>
      <c r="CI322" s="30"/>
      <c r="CJ322" s="30"/>
    </row>
    <row r="323" spans="1:88" s="23" customFormat="1" ht="15.75" customHeight="1" x14ac:dyDescent="0.15">
      <c r="G323" s="453"/>
      <c r="H323" s="403"/>
      <c r="I323" s="403"/>
      <c r="J323" s="455"/>
      <c r="K323" s="305"/>
      <c r="L323" s="305"/>
      <c r="M323" s="305"/>
      <c r="N323" s="403"/>
      <c r="O323" s="305"/>
      <c r="P323" s="305"/>
      <c r="Q323" s="451"/>
      <c r="R323" s="455"/>
      <c r="S323" s="403"/>
      <c r="T323" s="477"/>
      <c r="U323" s="388"/>
      <c r="V323" s="389"/>
      <c r="W323" s="389"/>
      <c r="X323" s="389"/>
      <c r="Y323" s="390"/>
      <c r="Z323" s="480"/>
      <c r="AA323" s="389"/>
      <c r="AB323" s="389"/>
      <c r="AC323" s="389"/>
      <c r="AD323" s="389"/>
      <c r="AH323" s="30"/>
      <c r="AI323" s="30"/>
      <c r="AJ323" s="30"/>
      <c r="AK323" s="30"/>
      <c r="CF323" s="30"/>
      <c r="CG323" s="30"/>
      <c r="CH323" s="30"/>
      <c r="CI323" s="30"/>
      <c r="CJ323" s="30"/>
    </row>
    <row r="324" spans="1:88" s="23" customFormat="1" ht="15.75" customHeight="1" x14ac:dyDescent="0.15">
      <c r="G324" s="359"/>
      <c r="H324" s="315"/>
      <c r="I324" s="315"/>
      <c r="J324" s="456"/>
      <c r="K324" s="240"/>
      <c r="L324" s="240"/>
      <c r="M324" s="240"/>
      <c r="N324" s="240"/>
      <c r="O324" s="240"/>
      <c r="P324" s="240"/>
      <c r="Q324" s="452"/>
      <c r="R324" s="478"/>
      <c r="S324" s="315"/>
      <c r="T324" s="479"/>
      <c r="U324" s="391"/>
      <c r="V324" s="392"/>
      <c r="W324" s="392"/>
      <c r="X324" s="392"/>
      <c r="Y324" s="350"/>
      <c r="Z324" s="277"/>
      <c r="AA324" s="392"/>
      <c r="AB324" s="392"/>
      <c r="AC324" s="392"/>
      <c r="AD324" s="392"/>
      <c r="AH324" s="30"/>
      <c r="AI324" s="30"/>
      <c r="AJ324" s="30"/>
      <c r="AK324" s="30"/>
      <c r="CF324" s="30"/>
      <c r="CG324" s="30"/>
      <c r="CH324" s="30"/>
      <c r="CI324" s="30"/>
      <c r="CJ324" s="30"/>
    </row>
    <row r="325" spans="1:88" s="23" customFormat="1" ht="15.75" customHeight="1" x14ac:dyDescent="0.15">
      <c r="A325" s="181" t="str">
        <f t="shared" ref="A325:A340" si="42">IF(G325="","×","")</f>
        <v/>
      </c>
      <c r="B325" s="179"/>
      <c r="G325" s="363">
        <f t="shared" ref="G325:G340" si="43">G259</f>
        <v>2</v>
      </c>
      <c r="H325" s="302"/>
      <c r="I325" s="302"/>
      <c r="J325" s="485">
        <f t="shared" ref="J325:J340" si="44">IF(AD136="","",AD136*AE$193)</f>
        <v>4015.3122000000003</v>
      </c>
      <c r="K325" s="383"/>
      <c r="L325" s="383"/>
      <c r="M325" s="383"/>
      <c r="N325" s="383">
        <f t="shared" ref="N325:N340" si="45">IF(AD136="","",AD136*AE$194)</f>
        <v>4015.3122000000003</v>
      </c>
      <c r="O325" s="383"/>
      <c r="P325" s="383"/>
      <c r="Q325" s="384"/>
      <c r="R325" s="481">
        <f>S229</f>
        <v>1.5</v>
      </c>
      <c r="S325" s="482"/>
      <c r="T325" s="483"/>
      <c r="U325" s="473">
        <f>IF(J325="","",ROUND(J325*R325,-1))</f>
        <v>6020</v>
      </c>
      <c r="V325" s="474"/>
      <c r="W325" s="475"/>
      <c r="X325" s="475"/>
      <c r="Y325" s="475"/>
      <c r="Z325" s="475">
        <f>IF(N325="","",ROUND(N325*R325,-1))</f>
        <v>6020</v>
      </c>
      <c r="AA325" s="475"/>
      <c r="AB325" s="475"/>
      <c r="AC325" s="475"/>
      <c r="AD325" s="484"/>
      <c r="AH325" s="30"/>
      <c r="AI325" s="30"/>
      <c r="AJ325" s="30"/>
      <c r="AK325" s="30"/>
      <c r="CG325" s="30"/>
      <c r="CH325" s="30"/>
      <c r="CI325" s="30"/>
      <c r="CJ325" s="30"/>
    </row>
    <row r="326" spans="1:88" s="23" customFormat="1" ht="15.75" customHeight="1" x14ac:dyDescent="0.15">
      <c r="A326" s="181" t="str">
        <f t="shared" si="42"/>
        <v/>
      </c>
      <c r="B326" s="179"/>
      <c r="G326" s="353">
        <f t="shared" si="43"/>
        <v>3</v>
      </c>
      <c r="H326" s="304"/>
      <c r="I326" s="304"/>
      <c r="J326" s="334">
        <f t="shared" si="44"/>
        <v>3364.4124000000002</v>
      </c>
      <c r="K326" s="330"/>
      <c r="L326" s="330"/>
      <c r="M326" s="330"/>
      <c r="N326" s="330">
        <f t="shared" si="45"/>
        <v>3364.4124000000002</v>
      </c>
      <c r="O326" s="330"/>
      <c r="P326" s="330"/>
      <c r="Q326" s="331"/>
      <c r="R326" s="341">
        <f>R325</f>
        <v>1.5</v>
      </c>
      <c r="S326" s="300"/>
      <c r="T326" s="342"/>
      <c r="U326" s="345">
        <f t="shared" ref="U326:U340" si="46">IF(J326="","",ROUND(J326*R326,-1))</f>
        <v>5050</v>
      </c>
      <c r="V326" s="346"/>
      <c r="W326" s="335"/>
      <c r="X326" s="335"/>
      <c r="Y326" s="335"/>
      <c r="Z326" s="335">
        <f t="shared" ref="Z326:Z340" si="47">IF(N326="","",ROUND(N326*R326,-1))</f>
        <v>5050</v>
      </c>
      <c r="AA326" s="335"/>
      <c r="AB326" s="335"/>
      <c r="AC326" s="335"/>
      <c r="AD326" s="336"/>
      <c r="AH326" s="30"/>
      <c r="AI326" s="30"/>
      <c r="AJ326" s="30"/>
      <c r="AK326" s="30"/>
      <c r="CG326" s="30"/>
      <c r="CH326" s="30"/>
      <c r="CI326" s="30"/>
      <c r="CJ326" s="30"/>
    </row>
    <row r="327" spans="1:88" s="23" customFormat="1" ht="15.75" customHeight="1" x14ac:dyDescent="0.15">
      <c r="A327" s="181" t="str">
        <f t="shared" si="42"/>
        <v/>
      </c>
      <c r="B327" s="179"/>
      <c r="G327" s="353">
        <f t="shared" si="43"/>
        <v>4</v>
      </c>
      <c r="H327" s="304"/>
      <c r="I327" s="304"/>
      <c r="J327" s="334">
        <f t="shared" si="44"/>
        <v>10309.7952</v>
      </c>
      <c r="K327" s="330"/>
      <c r="L327" s="330"/>
      <c r="M327" s="330"/>
      <c r="N327" s="330">
        <f t="shared" si="45"/>
        <v>10309.7952</v>
      </c>
      <c r="O327" s="330"/>
      <c r="P327" s="330"/>
      <c r="Q327" s="331"/>
      <c r="R327" s="341">
        <f t="shared" ref="R327:R340" si="48">R326</f>
        <v>1.5</v>
      </c>
      <c r="S327" s="300"/>
      <c r="T327" s="342"/>
      <c r="U327" s="345">
        <f t="shared" si="46"/>
        <v>15460</v>
      </c>
      <c r="V327" s="346"/>
      <c r="W327" s="335"/>
      <c r="X327" s="335"/>
      <c r="Y327" s="335"/>
      <c r="Z327" s="335">
        <f t="shared" si="47"/>
        <v>15460</v>
      </c>
      <c r="AA327" s="335"/>
      <c r="AB327" s="335"/>
      <c r="AC327" s="335"/>
      <c r="AD327" s="336"/>
      <c r="AH327" s="30"/>
      <c r="AI327" s="30"/>
      <c r="AJ327" s="30"/>
      <c r="CF327" s="30"/>
      <c r="CG327" s="30"/>
      <c r="CH327" s="30"/>
      <c r="CI327" s="30"/>
    </row>
    <row r="328" spans="1:88" s="23" customFormat="1" ht="15.75" customHeight="1" x14ac:dyDescent="0.15">
      <c r="A328" s="181" t="str">
        <f t="shared" si="42"/>
        <v/>
      </c>
      <c r="B328" s="179"/>
      <c r="G328" s="353">
        <f t="shared" si="43"/>
        <v>5</v>
      </c>
      <c r="H328" s="304"/>
      <c r="I328" s="304"/>
      <c r="J328" s="334">
        <f t="shared" si="44"/>
        <v>10309.7952</v>
      </c>
      <c r="K328" s="330"/>
      <c r="L328" s="330"/>
      <c r="M328" s="330"/>
      <c r="N328" s="330">
        <f t="shared" si="45"/>
        <v>10309.7952</v>
      </c>
      <c r="O328" s="330"/>
      <c r="P328" s="330"/>
      <c r="Q328" s="331"/>
      <c r="R328" s="341">
        <f t="shared" si="48"/>
        <v>1.5</v>
      </c>
      <c r="S328" s="300"/>
      <c r="T328" s="342"/>
      <c r="U328" s="345">
        <f t="shared" si="46"/>
        <v>15460</v>
      </c>
      <c r="V328" s="346"/>
      <c r="W328" s="335"/>
      <c r="X328" s="335"/>
      <c r="Y328" s="335"/>
      <c r="Z328" s="335">
        <f t="shared" si="47"/>
        <v>15460</v>
      </c>
      <c r="AA328" s="335"/>
      <c r="AB328" s="335"/>
      <c r="AC328" s="335"/>
      <c r="AD328" s="336"/>
      <c r="AH328" s="30"/>
      <c r="AI328" s="30"/>
      <c r="AJ328" s="30"/>
      <c r="CF328" s="30"/>
      <c r="CG328" s="30"/>
      <c r="CH328" s="30"/>
      <c r="CI328" s="30"/>
    </row>
    <row r="329" spans="1:88" s="23" customFormat="1" ht="15.75" customHeight="1" x14ac:dyDescent="0.15">
      <c r="A329" s="181" t="str">
        <f t="shared" si="42"/>
        <v/>
      </c>
      <c r="B329" s="179"/>
      <c r="G329" s="353">
        <f t="shared" si="43"/>
        <v>6</v>
      </c>
      <c r="H329" s="304"/>
      <c r="I329" s="304"/>
      <c r="J329" s="334">
        <f t="shared" si="44"/>
        <v>10309.7952</v>
      </c>
      <c r="K329" s="330"/>
      <c r="L329" s="330"/>
      <c r="M329" s="330"/>
      <c r="N329" s="330">
        <f t="shared" si="45"/>
        <v>10309.7952</v>
      </c>
      <c r="O329" s="330"/>
      <c r="P329" s="330"/>
      <c r="Q329" s="331"/>
      <c r="R329" s="341">
        <f t="shared" si="48"/>
        <v>1.5</v>
      </c>
      <c r="S329" s="300"/>
      <c r="T329" s="342"/>
      <c r="U329" s="345">
        <f t="shared" si="46"/>
        <v>15460</v>
      </c>
      <c r="V329" s="346"/>
      <c r="W329" s="335"/>
      <c r="X329" s="335"/>
      <c r="Y329" s="335"/>
      <c r="Z329" s="335">
        <f t="shared" si="47"/>
        <v>15460</v>
      </c>
      <c r="AA329" s="335"/>
      <c r="AB329" s="335"/>
      <c r="AC329" s="335"/>
      <c r="AD329" s="336"/>
      <c r="AH329" s="30"/>
      <c r="AI329" s="30"/>
      <c r="AJ329" s="30"/>
      <c r="CF329" s="30"/>
      <c r="CG329" s="30"/>
      <c r="CH329" s="30"/>
      <c r="CI329" s="30"/>
    </row>
    <row r="330" spans="1:88" s="23" customFormat="1" ht="15.75" customHeight="1" x14ac:dyDescent="0.15">
      <c r="A330" s="181" t="str">
        <f t="shared" si="42"/>
        <v/>
      </c>
      <c r="B330" s="179"/>
      <c r="G330" s="353">
        <f t="shared" si="43"/>
        <v>7</v>
      </c>
      <c r="H330" s="304"/>
      <c r="I330" s="304"/>
      <c r="J330" s="334">
        <f t="shared" si="44"/>
        <v>67828.417199999996</v>
      </c>
      <c r="K330" s="330"/>
      <c r="L330" s="330"/>
      <c r="M330" s="330"/>
      <c r="N330" s="330">
        <f t="shared" si="45"/>
        <v>67828.417199999996</v>
      </c>
      <c r="O330" s="330"/>
      <c r="P330" s="330"/>
      <c r="Q330" s="331"/>
      <c r="R330" s="341">
        <f t="shared" si="48"/>
        <v>1.5</v>
      </c>
      <c r="S330" s="300"/>
      <c r="T330" s="342"/>
      <c r="U330" s="345">
        <f t="shared" si="46"/>
        <v>101740</v>
      </c>
      <c r="V330" s="346"/>
      <c r="W330" s="335"/>
      <c r="X330" s="335"/>
      <c r="Y330" s="335"/>
      <c r="Z330" s="335">
        <f t="shared" si="47"/>
        <v>101740</v>
      </c>
      <c r="AA330" s="335"/>
      <c r="AB330" s="335"/>
      <c r="AC330" s="335"/>
      <c r="AD330" s="336"/>
      <c r="AH330" s="30"/>
      <c r="AI330" s="30"/>
      <c r="AJ330" s="30"/>
      <c r="CF330" s="30"/>
      <c r="CG330" s="30"/>
      <c r="CH330" s="30"/>
      <c r="CI330" s="30"/>
    </row>
    <row r="331" spans="1:88" s="23" customFormat="1" ht="15.75" customHeight="1" x14ac:dyDescent="0.15">
      <c r="A331" s="181" t="str">
        <f t="shared" si="42"/>
        <v/>
      </c>
      <c r="B331" s="179"/>
      <c r="G331" s="353">
        <f t="shared" si="43"/>
        <v>8</v>
      </c>
      <c r="H331" s="304"/>
      <c r="I331" s="304"/>
      <c r="J331" s="334">
        <f t="shared" si="44"/>
        <v>32232.002400000001</v>
      </c>
      <c r="K331" s="330"/>
      <c r="L331" s="330"/>
      <c r="M331" s="330"/>
      <c r="N331" s="330">
        <f t="shared" si="45"/>
        <v>32232.002400000001</v>
      </c>
      <c r="O331" s="330"/>
      <c r="P331" s="330"/>
      <c r="Q331" s="331"/>
      <c r="R331" s="341">
        <f t="shared" si="48"/>
        <v>1.5</v>
      </c>
      <c r="S331" s="300"/>
      <c r="T331" s="342"/>
      <c r="U331" s="345">
        <f t="shared" si="46"/>
        <v>48350</v>
      </c>
      <c r="V331" s="346"/>
      <c r="W331" s="335"/>
      <c r="X331" s="335"/>
      <c r="Y331" s="335"/>
      <c r="Z331" s="335">
        <f t="shared" si="47"/>
        <v>48350</v>
      </c>
      <c r="AA331" s="335"/>
      <c r="AB331" s="335"/>
      <c r="AC331" s="335"/>
      <c r="AD331" s="336"/>
      <c r="AH331" s="30"/>
      <c r="AI331" s="30"/>
      <c r="AJ331" s="30"/>
      <c r="CF331" s="30"/>
      <c r="CG331" s="30"/>
      <c r="CH331" s="30"/>
      <c r="CI331" s="30"/>
    </row>
    <row r="332" spans="1:88" s="23" customFormat="1" ht="15.75" customHeight="1" x14ac:dyDescent="0.15">
      <c r="A332" s="181" t="str">
        <f t="shared" si="42"/>
        <v/>
      </c>
      <c r="B332" s="179"/>
      <c r="G332" s="353">
        <f t="shared" si="43"/>
        <v>9</v>
      </c>
      <c r="H332" s="304"/>
      <c r="I332" s="304"/>
      <c r="J332" s="334">
        <f t="shared" si="44"/>
        <v>52526.347200000004</v>
      </c>
      <c r="K332" s="330"/>
      <c r="L332" s="330"/>
      <c r="M332" s="330"/>
      <c r="N332" s="330">
        <f t="shared" si="45"/>
        <v>52526.347200000004</v>
      </c>
      <c r="O332" s="330"/>
      <c r="P332" s="330"/>
      <c r="Q332" s="331"/>
      <c r="R332" s="341">
        <f t="shared" si="48"/>
        <v>1.5</v>
      </c>
      <c r="S332" s="300"/>
      <c r="T332" s="342"/>
      <c r="U332" s="345">
        <f t="shared" si="46"/>
        <v>78790</v>
      </c>
      <c r="V332" s="346"/>
      <c r="W332" s="335"/>
      <c r="X332" s="335"/>
      <c r="Y332" s="335"/>
      <c r="Z332" s="335">
        <f t="shared" si="47"/>
        <v>78790</v>
      </c>
      <c r="AA332" s="335"/>
      <c r="AB332" s="335"/>
      <c r="AC332" s="335"/>
      <c r="AD332" s="336"/>
      <c r="AH332" s="30"/>
      <c r="AI332" s="30"/>
      <c r="AJ332" s="30"/>
      <c r="CF332" s="30"/>
      <c r="CG332" s="30"/>
      <c r="CH332" s="30"/>
      <c r="CI332" s="30"/>
    </row>
    <row r="333" spans="1:88" s="23" customFormat="1" ht="15.75" customHeight="1" x14ac:dyDescent="0.15">
      <c r="A333" s="181" t="str">
        <f t="shared" si="42"/>
        <v/>
      </c>
      <c r="B333" s="179"/>
      <c r="G333" s="353">
        <f t="shared" si="43"/>
        <v>10</v>
      </c>
      <c r="H333" s="304"/>
      <c r="I333" s="304"/>
      <c r="J333" s="334">
        <f t="shared" si="44"/>
        <v>37766.898000000001</v>
      </c>
      <c r="K333" s="330"/>
      <c r="L333" s="330"/>
      <c r="M333" s="330"/>
      <c r="N333" s="330">
        <f t="shared" si="45"/>
        <v>37766.898000000001</v>
      </c>
      <c r="O333" s="330"/>
      <c r="P333" s="330"/>
      <c r="Q333" s="331"/>
      <c r="R333" s="341">
        <f t="shared" si="48"/>
        <v>1.5</v>
      </c>
      <c r="S333" s="300"/>
      <c r="T333" s="342"/>
      <c r="U333" s="345">
        <f t="shared" si="46"/>
        <v>56650</v>
      </c>
      <c r="V333" s="346"/>
      <c r="W333" s="335"/>
      <c r="X333" s="335"/>
      <c r="Y333" s="335"/>
      <c r="Z333" s="335">
        <f t="shared" si="47"/>
        <v>56650</v>
      </c>
      <c r="AA333" s="335"/>
      <c r="AB333" s="335"/>
      <c r="AC333" s="335"/>
      <c r="AD333" s="336"/>
      <c r="AH333" s="30"/>
      <c r="AI333" s="30"/>
      <c r="AJ333" s="30"/>
      <c r="CF333" s="30"/>
      <c r="CG333" s="30"/>
      <c r="CH333" s="30"/>
      <c r="CI333" s="30"/>
    </row>
    <row r="334" spans="1:88" s="23" customFormat="1" ht="15.75" customHeight="1" x14ac:dyDescent="0.15">
      <c r="A334" s="181" t="str">
        <f t="shared" si="42"/>
        <v/>
      </c>
      <c r="B334" s="179"/>
      <c r="G334" s="353">
        <f t="shared" si="43"/>
        <v>11</v>
      </c>
      <c r="H334" s="304"/>
      <c r="I334" s="304"/>
      <c r="J334" s="334">
        <f t="shared" si="44"/>
        <v>52526.347200000004</v>
      </c>
      <c r="K334" s="330"/>
      <c r="L334" s="330"/>
      <c r="M334" s="330"/>
      <c r="N334" s="330">
        <f t="shared" si="45"/>
        <v>52526.347200000004</v>
      </c>
      <c r="O334" s="330"/>
      <c r="P334" s="330"/>
      <c r="Q334" s="331"/>
      <c r="R334" s="341">
        <f t="shared" si="48"/>
        <v>1.5</v>
      </c>
      <c r="S334" s="300"/>
      <c r="T334" s="342"/>
      <c r="U334" s="345">
        <f t="shared" si="46"/>
        <v>78790</v>
      </c>
      <c r="V334" s="346"/>
      <c r="W334" s="335"/>
      <c r="X334" s="335"/>
      <c r="Y334" s="335"/>
      <c r="Z334" s="335">
        <f t="shared" si="47"/>
        <v>78790</v>
      </c>
      <c r="AA334" s="335"/>
      <c r="AB334" s="335"/>
      <c r="AC334" s="335"/>
      <c r="AD334" s="336"/>
      <c r="AH334" s="30"/>
      <c r="AI334" s="30"/>
      <c r="AJ334" s="30"/>
      <c r="CF334" s="30"/>
      <c r="CG334" s="30"/>
      <c r="CH334" s="30"/>
      <c r="CI334" s="30"/>
    </row>
    <row r="335" spans="1:88" s="23" customFormat="1" ht="15.75" customHeight="1" x14ac:dyDescent="0.15">
      <c r="A335" s="181" t="str">
        <f t="shared" si="42"/>
        <v/>
      </c>
      <c r="B335" s="179"/>
      <c r="G335" s="353">
        <f t="shared" si="43"/>
        <v>12</v>
      </c>
      <c r="H335" s="304"/>
      <c r="I335" s="304"/>
      <c r="J335" s="334">
        <f t="shared" si="44"/>
        <v>35596.414799999999</v>
      </c>
      <c r="K335" s="330"/>
      <c r="L335" s="330"/>
      <c r="M335" s="330"/>
      <c r="N335" s="330">
        <f t="shared" si="45"/>
        <v>35596.414799999999</v>
      </c>
      <c r="O335" s="330"/>
      <c r="P335" s="330"/>
      <c r="Q335" s="331"/>
      <c r="R335" s="341">
        <f t="shared" si="48"/>
        <v>1.5</v>
      </c>
      <c r="S335" s="300"/>
      <c r="T335" s="342"/>
      <c r="U335" s="345">
        <f t="shared" si="46"/>
        <v>53390</v>
      </c>
      <c r="V335" s="346"/>
      <c r="W335" s="335"/>
      <c r="X335" s="335"/>
      <c r="Y335" s="335"/>
      <c r="Z335" s="335">
        <f t="shared" si="47"/>
        <v>53390</v>
      </c>
      <c r="AA335" s="335"/>
      <c r="AB335" s="335"/>
      <c r="AC335" s="335"/>
      <c r="AD335" s="336"/>
      <c r="AH335" s="30"/>
      <c r="AI335" s="30"/>
      <c r="AJ335" s="30"/>
      <c r="CF335" s="30"/>
      <c r="CG335" s="30"/>
      <c r="CH335" s="30"/>
      <c r="CI335" s="30"/>
    </row>
    <row r="336" spans="1:88" s="23" customFormat="1" ht="15.75" hidden="1" customHeight="1" x14ac:dyDescent="0.15">
      <c r="A336" s="181" t="str">
        <f t="shared" si="42"/>
        <v>×</v>
      </c>
      <c r="B336" s="179"/>
      <c r="G336" s="353" t="str">
        <f t="shared" si="43"/>
        <v/>
      </c>
      <c r="H336" s="304"/>
      <c r="I336" s="304"/>
      <c r="J336" s="334" t="str">
        <f t="shared" si="44"/>
        <v/>
      </c>
      <c r="K336" s="330"/>
      <c r="L336" s="330"/>
      <c r="M336" s="330"/>
      <c r="N336" s="330" t="str">
        <f t="shared" si="45"/>
        <v/>
      </c>
      <c r="O336" s="330"/>
      <c r="P336" s="330"/>
      <c r="Q336" s="331"/>
      <c r="R336" s="341">
        <f t="shared" si="48"/>
        <v>1.5</v>
      </c>
      <c r="S336" s="300"/>
      <c r="T336" s="342"/>
      <c r="U336" s="345" t="str">
        <f t="shared" si="46"/>
        <v/>
      </c>
      <c r="V336" s="346"/>
      <c r="W336" s="335"/>
      <c r="X336" s="335"/>
      <c r="Y336" s="335"/>
      <c r="Z336" s="335" t="str">
        <f t="shared" si="47"/>
        <v/>
      </c>
      <c r="AA336" s="335"/>
      <c r="AB336" s="335"/>
      <c r="AC336" s="335"/>
      <c r="AD336" s="336"/>
      <c r="AH336" s="30"/>
      <c r="AI336" s="30"/>
      <c r="AJ336" s="30"/>
      <c r="CF336" s="30"/>
      <c r="CG336" s="30"/>
      <c r="CH336" s="30"/>
      <c r="CI336" s="30"/>
    </row>
    <row r="337" spans="1:87" s="23" customFormat="1" ht="15.75" hidden="1" customHeight="1" x14ac:dyDescent="0.15">
      <c r="A337" s="181" t="str">
        <f t="shared" si="42"/>
        <v>×</v>
      </c>
      <c r="B337" s="179"/>
      <c r="G337" s="353" t="str">
        <f t="shared" si="43"/>
        <v/>
      </c>
      <c r="H337" s="304"/>
      <c r="I337" s="304"/>
      <c r="J337" s="334" t="str">
        <f t="shared" si="44"/>
        <v/>
      </c>
      <c r="K337" s="330"/>
      <c r="L337" s="330"/>
      <c r="M337" s="330"/>
      <c r="N337" s="330" t="str">
        <f t="shared" si="45"/>
        <v/>
      </c>
      <c r="O337" s="330"/>
      <c r="P337" s="330"/>
      <c r="Q337" s="331"/>
      <c r="R337" s="341">
        <f t="shared" si="48"/>
        <v>1.5</v>
      </c>
      <c r="S337" s="300"/>
      <c r="T337" s="342"/>
      <c r="U337" s="345" t="str">
        <f t="shared" si="46"/>
        <v/>
      </c>
      <c r="V337" s="346"/>
      <c r="W337" s="335"/>
      <c r="X337" s="335"/>
      <c r="Y337" s="335"/>
      <c r="Z337" s="335" t="str">
        <f t="shared" si="47"/>
        <v/>
      </c>
      <c r="AA337" s="335"/>
      <c r="AB337" s="335"/>
      <c r="AC337" s="335"/>
      <c r="AD337" s="336"/>
      <c r="AH337" s="30"/>
      <c r="AI337" s="30"/>
      <c r="AJ337" s="30"/>
      <c r="CF337" s="30"/>
      <c r="CG337" s="30"/>
      <c r="CH337" s="30"/>
      <c r="CI337" s="30"/>
    </row>
    <row r="338" spans="1:87" s="23" customFormat="1" ht="15.75" hidden="1" customHeight="1" x14ac:dyDescent="0.15">
      <c r="A338" s="181" t="str">
        <f t="shared" si="42"/>
        <v>×</v>
      </c>
      <c r="B338" s="179"/>
      <c r="G338" s="353" t="str">
        <f t="shared" si="43"/>
        <v/>
      </c>
      <c r="H338" s="304"/>
      <c r="I338" s="304"/>
      <c r="J338" s="334" t="str">
        <f t="shared" si="44"/>
        <v/>
      </c>
      <c r="K338" s="330"/>
      <c r="L338" s="330"/>
      <c r="M338" s="330"/>
      <c r="N338" s="330" t="str">
        <f t="shared" si="45"/>
        <v/>
      </c>
      <c r="O338" s="330"/>
      <c r="P338" s="330"/>
      <c r="Q338" s="331"/>
      <c r="R338" s="341">
        <f t="shared" si="48"/>
        <v>1.5</v>
      </c>
      <c r="S338" s="300"/>
      <c r="T338" s="342"/>
      <c r="U338" s="345" t="str">
        <f t="shared" si="46"/>
        <v/>
      </c>
      <c r="V338" s="346"/>
      <c r="W338" s="335"/>
      <c r="X338" s="335"/>
      <c r="Y338" s="335"/>
      <c r="Z338" s="335" t="str">
        <f t="shared" si="47"/>
        <v/>
      </c>
      <c r="AA338" s="335"/>
      <c r="AB338" s="335"/>
      <c r="AC338" s="335"/>
      <c r="AD338" s="336"/>
      <c r="AH338" s="30"/>
      <c r="AI338" s="30"/>
      <c r="AJ338" s="30"/>
      <c r="CF338" s="30"/>
      <c r="CG338" s="30"/>
      <c r="CH338" s="30"/>
      <c r="CI338" s="30"/>
    </row>
    <row r="339" spans="1:87" s="23" customFormat="1" ht="15.75" hidden="1" customHeight="1" x14ac:dyDescent="0.15">
      <c r="A339" s="181" t="str">
        <f t="shared" si="42"/>
        <v>×</v>
      </c>
      <c r="B339" s="179"/>
      <c r="G339" s="353" t="str">
        <f t="shared" si="43"/>
        <v/>
      </c>
      <c r="H339" s="304"/>
      <c r="I339" s="304"/>
      <c r="J339" s="334" t="str">
        <f t="shared" si="44"/>
        <v/>
      </c>
      <c r="K339" s="330"/>
      <c r="L339" s="330"/>
      <c r="M339" s="330"/>
      <c r="N339" s="330" t="str">
        <f t="shared" si="45"/>
        <v/>
      </c>
      <c r="O339" s="330"/>
      <c r="P339" s="330"/>
      <c r="Q339" s="331"/>
      <c r="R339" s="341">
        <f t="shared" si="48"/>
        <v>1.5</v>
      </c>
      <c r="S339" s="300"/>
      <c r="T339" s="342"/>
      <c r="U339" s="345" t="str">
        <f t="shared" si="46"/>
        <v/>
      </c>
      <c r="V339" s="346"/>
      <c r="W339" s="335"/>
      <c r="X339" s="335"/>
      <c r="Y339" s="335"/>
      <c r="Z339" s="335" t="str">
        <f t="shared" si="47"/>
        <v/>
      </c>
      <c r="AA339" s="335"/>
      <c r="AB339" s="335"/>
      <c r="AC339" s="335"/>
      <c r="AD339" s="336"/>
      <c r="AH339" s="30"/>
      <c r="AI339" s="30"/>
      <c r="AJ339" s="30"/>
      <c r="CF339" s="30"/>
      <c r="CG339" s="30"/>
      <c r="CH339" s="30"/>
      <c r="CI339" s="30"/>
    </row>
    <row r="340" spans="1:87" s="23" customFormat="1" ht="15.75" hidden="1" customHeight="1" x14ac:dyDescent="0.15">
      <c r="A340" s="182" t="str">
        <f t="shared" si="42"/>
        <v>×</v>
      </c>
      <c r="B340" s="179"/>
      <c r="G340" s="567" t="str">
        <f t="shared" si="43"/>
        <v/>
      </c>
      <c r="H340" s="312"/>
      <c r="I340" s="312"/>
      <c r="J340" s="347" t="str">
        <f t="shared" si="44"/>
        <v/>
      </c>
      <c r="K340" s="339"/>
      <c r="L340" s="339"/>
      <c r="M340" s="339"/>
      <c r="N340" s="339" t="str">
        <f t="shared" si="45"/>
        <v/>
      </c>
      <c r="O340" s="339"/>
      <c r="P340" s="339"/>
      <c r="Q340" s="340"/>
      <c r="R340" s="343">
        <f t="shared" si="48"/>
        <v>1.5</v>
      </c>
      <c r="S340" s="316"/>
      <c r="T340" s="344"/>
      <c r="U340" s="348" t="str">
        <f t="shared" si="46"/>
        <v/>
      </c>
      <c r="V340" s="349"/>
      <c r="W340" s="337"/>
      <c r="X340" s="337"/>
      <c r="Y340" s="337"/>
      <c r="Z340" s="337" t="str">
        <f t="shared" si="47"/>
        <v/>
      </c>
      <c r="AA340" s="337"/>
      <c r="AB340" s="337"/>
      <c r="AC340" s="337"/>
      <c r="AD340" s="338"/>
      <c r="AH340" s="30"/>
      <c r="AI340" s="30"/>
      <c r="AJ340" s="30"/>
      <c r="CF340" s="30"/>
      <c r="CG340" s="30"/>
      <c r="CH340" s="30"/>
      <c r="CI340" s="30"/>
    </row>
    <row r="341" spans="1:87" s="23" customFormat="1" ht="15.75" customHeight="1" x14ac:dyDescent="0.15">
      <c r="A341" s="116" t="str">
        <f t="shared" ref="A341:A346" si="49">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9"/>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9"/>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9"/>
        <v/>
      </c>
      <c r="B344" s="179"/>
      <c r="G344" s="358" t="s">
        <v>74</v>
      </c>
      <c r="H344" s="358"/>
      <c r="I344" s="238"/>
      <c r="J344" s="238" t="s">
        <v>411</v>
      </c>
      <c r="K344" s="238"/>
      <c r="L344" s="238"/>
      <c r="M344" s="238"/>
      <c r="N344" s="238" t="s">
        <v>410</v>
      </c>
      <c r="O344" s="238"/>
      <c r="P344" s="238"/>
      <c r="Q344" s="457"/>
      <c r="R344" s="486" t="s">
        <v>381</v>
      </c>
      <c r="S344" s="239"/>
      <c r="T344" s="239"/>
      <c r="U344" s="239"/>
      <c r="V344" s="239"/>
      <c r="W344" s="239"/>
      <c r="X344" s="239"/>
      <c r="Y344" s="239"/>
      <c r="Z344" s="239"/>
      <c r="AA344" s="239"/>
      <c r="AB344" s="239"/>
      <c r="AC344" s="239"/>
      <c r="AD344" s="239"/>
      <c r="AE344" s="290"/>
    </row>
    <row r="345" spans="1:87" s="23" customFormat="1" ht="15.75" customHeight="1" x14ac:dyDescent="0.15">
      <c r="A345" s="116" t="str">
        <f t="shared" si="49"/>
        <v/>
      </c>
      <c r="B345" s="179"/>
      <c r="G345" s="453"/>
      <c r="H345" s="453"/>
      <c r="I345" s="403"/>
      <c r="J345" s="403"/>
      <c r="K345" s="403"/>
      <c r="L345" s="403"/>
      <c r="M345" s="403"/>
      <c r="N345" s="403"/>
      <c r="O345" s="403"/>
      <c r="P345" s="403"/>
      <c r="Q345" s="458"/>
      <c r="R345" s="455" t="s">
        <v>412</v>
      </c>
      <c r="S345" s="403"/>
      <c r="T345" s="403"/>
      <c r="U345" s="403"/>
      <c r="V345" s="403" t="s">
        <v>408</v>
      </c>
      <c r="W345" s="403"/>
      <c r="X345" s="403"/>
      <c r="Y345" s="403"/>
      <c r="Z345" s="403"/>
      <c r="AA345" s="403" t="s">
        <v>409</v>
      </c>
      <c r="AB345" s="403"/>
      <c r="AC345" s="403"/>
      <c r="AD345" s="403"/>
      <c r="AE345" s="458"/>
    </row>
    <row r="346" spans="1:87" s="23" customFormat="1" ht="15.75" customHeight="1" x14ac:dyDescent="0.15">
      <c r="A346" s="116" t="str">
        <f t="shared" si="49"/>
        <v/>
      </c>
      <c r="B346" s="179"/>
      <c r="G346" s="359"/>
      <c r="H346" s="359"/>
      <c r="I346" s="315"/>
      <c r="J346" s="315"/>
      <c r="K346" s="315"/>
      <c r="L346" s="315"/>
      <c r="M346" s="315"/>
      <c r="N346" s="315"/>
      <c r="O346" s="315"/>
      <c r="P346" s="315"/>
      <c r="Q346" s="459"/>
      <c r="R346" s="478"/>
      <c r="S346" s="315"/>
      <c r="T346" s="315"/>
      <c r="U346" s="315"/>
      <c r="V346" s="315"/>
      <c r="W346" s="315"/>
      <c r="X346" s="315"/>
      <c r="Y346" s="315"/>
      <c r="Z346" s="315"/>
      <c r="AA346" s="315"/>
      <c r="AB346" s="315"/>
      <c r="AC346" s="315"/>
      <c r="AD346" s="315"/>
      <c r="AE346" s="459"/>
    </row>
    <row r="347" spans="1:87" s="23" customFormat="1" ht="15.75" customHeight="1" x14ac:dyDescent="0.15">
      <c r="A347" s="116" t="str">
        <f t="shared" ref="A347:A362" si="50">IF(液状化L1の有無="",IF(G347="","×",""),"×")</f>
        <v/>
      </c>
      <c r="B347" s="179"/>
      <c r="C347" s="179"/>
      <c r="G347" s="363">
        <f t="shared" ref="G347:G362" si="51">G325</f>
        <v>2</v>
      </c>
      <c r="H347" s="363"/>
      <c r="I347" s="302"/>
      <c r="J347" s="383">
        <f>U325</f>
        <v>6020</v>
      </c>
      <c r="K347" s="383"/>
      <c r="L347" s="383"/>
      <c r="M347" s="383"/>
      <c r="N347" s="383">
        <f>Z325</f>
        <v>6020</v>
      </c>
      <c r="O347" s="383"/>
      <c r="P347" s="383"/>
      <c r="Q347" s="384"/>
      <c r="R347" s="562">
        <f t="shared" ref="R347:R362" si="52">R281</f>
        <v>1</v>
      </c>
      <c r="S347" s="563"/>
      <c r="T347" s="563"/>
      <c r="U347" s="563"/>
      <c r="V347" s="475">
        <f t="shared" ref="V347:V362" si="53">IF(J347="","",ROUND(J347*R347,-1))</f>
        <v>6020</v>
      </c>
      <c r="W347" s="475"/>
      <c r="X347" s="475"/>
      <c r="Y347" s="475"/>
      <c r="Z347" s="475"/>
      <c r="AA347" s="475">
        <f t="shared" ref="AA347:AA362" si="54">IF(N347="","",ROUND(N347*R347,-1))</f>
        <v>6020</v>
      </c>
      <c r="AB347" s="475"/>
      <c r="AC347" s="475"/>
      <c r="AD347" s="475"/>
      <c r="AE347" s="484"/>
    </row>
    <row r="348" spans="1:87" s="23" customFormat="1" ht="15.75" customHeight="1" x14ac:dyDescent="0.15">
      <c r="A348" s="116" t="str">
        <f t="shared" si="50"/>
        <v/>
      </c>
      <c r="B348" s="179"/>
      <c r="C348" s="179"/>
      <c r="G348" s="328">
        <f t="shared" si="51"/>
        <v>3</v>
      </c>
      <c r="H348" s="328"/>
      <c r="I348" s="329"/>
      <c r="J348" s="330">
        <f t="shared" ref="J348:J362" si="55">U326</f>
        <v>5050</v>
      </c>
      <c r="K348" s="330"/>
      <c r="L348" s="330"/>
      <c r="M348" s="330"/>
      <c r="N348" s="330">
        <f t="shared" ref="N348:N362" si="56">Z326</f>
        <v>5050</v>
      </c>
      <c r="O348" s="330"/>
      <c r="P348" s="330"/>
      <c r="Q348" s="331"/>
      <c r="R348" s="465">
        <f t="shared" si="52"/>
        <v>1</v>
      </c>
      <c r="S348" s="466"/>
      <c r="T348" s="466"/>
      <c r="U348" s="466"/>
      <c r="V348" s="335">
        <f t="shared" si="53"/>
        <v>5050</v>
      </c>
      <c r="W348" s="335"/>
      <c r="X348" s="335"/>
      <c r="Y348" s="335"/>
      <c r="Z348" s="335"/>
      <c r="AA348" s="335">
        <f t="shared" si="54"/>
        <v>5050</v>
      </c>
      <c r="AB348" s="335"/>
      <c r="AC348" s="335"/>
      <c r="AD348" s="335"/>
      <c r="AE348" s="336"/>
    </row>
    <row r="349" spans="1:87" s="23" customFormat="1" ht="15.75" customHeight="1" x14ac:dyDescent="0.15">
      <c r="A349" s="116" t="str">
        <f t="shared" si="50"/>
        <v/>
      </c>
      <c r="B349" s="179"/>
      <c r="C349" s="179"/>
      <c r="G349" s="328">
        <f t="shared" si="51"/>
        <v>4</v>
      </c>
      <c r="H349" s="328"/>
      <c r="I349" s="329"/>
      <c r="J349" s="330">
        <f t="shared" si="55"/>
        <v>15460</v>
      </c>
      <c r="K349" s="330"/>
      <c r="L349" s="330"/>
      <c r="M349" s="330"/>
      <c r="N349" s="330">
        <f t="shared" si="56"/>
        <v>15460</v>
      </c>
      <c r="O349" s="330"/>
      <c r="P349" s="330"/>
      <c r="Q349" s="331"/>
      <c r="R349" s="465">
        <f t="shared" si="52"/>
        <v>1</v>
      </c>
      <c r="S349" s="466"/>
      <c r="T349" s="466"/>
      <c r="U349" s="466"/>
      <c r="V349" s="335">
        <f t="shared" si="53"/>
        <v>15460</v>
      </c>
      <c r="W349" s="335"/>
      <c r="X349" s="335"/>
      <c r="Y349" s="335"/>
      <c r="Z349" s="335"/>
      <c r="AA349" s="335">
        <f t="shared" si="54"/>
        <v>15460</v>
      </c>
      <c r="AB349" s="335"/>
      <c r="AC349" s="335"/>
      <c r="AD349" s="335"/>
      <c r="AE349" s="336"/>
    </row>
    <row r="350" spans="1:87" s="23" customFormat="1" ht="15.75" customHeight="1" x14ac:dyDescent="0.15">
      <c r="A350" s="116" t="str">
        <f t="shared" si="50"/>
        <v/>
      </c>
      <c r="B350" s="179"/>
      <c r="C350" s="179"/>
      <c r="G350" s="328">
        <f t="shared" si="51"/>
        <v>5</v>
      </c>
      <c r="H350" s="328"/>
      <c r="I350" s="329"/>
      <c r="J350" s="330">
        <f t="shared" si="55"/>
        <v>15460</v>
      </c>
      <c r="K350" s="330"/>
      <c r="L350" s="330"/>
      <c r="M350" s="330"/>
      <c r="N350" s="330">
        <f t="shared" si="56"/>
        <v>15460</v>
      </c>
      <c r="O350" s="330"/>
      <c r="P350" s="330"/>
      <c r="Q350" s="331"/>
      <c r="R350" s="465">
        <f t="shared" si="52"/>
        <v>1</v>
      </c>
      <c r="S350" s="466"/>
      <c r="T350" s="466"/>
      <c r="U350" s="466"/>
      <c r="V350" s="335">
        <f t="shared" si="53"/>
        <v>15460</v>
      </c>
      <c r="W350" s="335"/>
      <c r="X350" s="335"/>
      <c r="Y350" s="335"/>
      <c r="Z350" s="335"/>
      <c r="AA350" s="335">
        <f t="shared" si="54"/>
        <v>15460</v>
      </c>
      <c r="AB350" s="335"/>
      <c r="AC350" s="335"/>
      <c r="AD350" s="335"/>
      <c r="AE350" s="336"/>
    </row>
    <row r="351" spans="1:87" s="23" customFormat="1" ht="15.75" customHeight="1" x14ac:dyDescent="0.15">
      <c r="A351" s="116" t="str">
        <f t="shared" si="50"/>
        <v/>
      </c>
      <c r="B351" s="179"/>
      <c r="C351" s="179"/>
      <c r="G351" s="328">
        <f t="shared" si="51"/>
        <v>6</v>
      </c>
      <c r="H351" s="328"/>
      <c r="I351" s="329"/>
      <c r="J351" s="330">
        <f t="shared" si="55"/>
        <v>15460</v>
      </c>
      <c r="K351" s="330"/>
      <c r="L351" s="330"/>
      <c r="M351" s="330"/>
      <c r="N351" s="330">
        <f t="shared" si="56"/>
        <v>15460</v>
      </c>
      <c r="O351" s="330"/>
      <c r="P351" s="330"/>
      <c r="Q351" s="331"/>
      <c r="R351" s="465">
        <f t="shared" si="52"/>
        <v>1</v>
      </c>
      <c r="S351" s="466"/>
      <c r="T351" s="466"/>
      <c r="U351" s="466"/>
      <c r="V351" s="335">
        <f t="shared" si="53"/>
        <v>15460</v>
      </c>
      <c r="W351" s="335"/>
      <c r="X351" s="335"/>
      <c r="Y351" s="335"/>
      <c r="Z351" s="335"/>
      <c r="AA351" s="335">
        <f t="shared" si="54"/>
        <v>15460</v>
      </c>
      <c r="AB351" s="335"/>
      <c r="AC351" s="335"/>
      <c r="AD351" s="335"/>
      <c r="AE351" s="336"/>
      <c r="CC351" s="30"/>
      <c r="CD351" s="30"/>
      <c r="CE351" s="30"/>
      <c r="CF351" s="30"/>
    </row>
    <row r="352" spans="1:87" s="23" customFormat="1" ht="15.75" customHeight="1" x14ac:dyDescent="0.15">
      <c r="A352" s="116" t="str">
        <f t="shared" si="50"/>
        <v/>
      </c>
      <c r="B352" s="179"/>
      <c r="C352" s="179"/>
      <c r="G352" s="328">
        <f t="shared" si="51"/>
        <v>7</v>
      </c>
      <c r="H352" s="328"/>
      <c r="I352" s="329"/>
      <c r="J352" s="330">
        <f t="shared" si="55"/>
        <v>101740</v>
      </c>
      <c r="K352" s="330"/>
      <c r="L352" s="330"/>
      <c r="M352" s="330"/>
      <c r="N352" s="330">
        <f t="shared" si="56"/>
        <v>101740</v>
      </c>
      <c r="O352" s="330"/>
      <c r="P352" s="330"/>
      <c r="Q352" s="331"/>
      <c r="R352" s="465">
        <f t="shared" si="52"/>
        <v>0.72100001573562622</v>
      </c>
      <c r="S352" s="466"/>
      <c r="T352" s="466"/>
      <c r="U352" s="466"/>
      <c r="V352" s="335">
        <f t="shared" si="53"/>
        <v>73350</v>
      </c>
      <c r="W352" s="335"/>
      <c r="X352" s="335"/>
      <c r="Y352" s="335"/>
      <c r="Z352" s="335"/>
      <c r="AA352" s="335">
        <f t="shared" si="54"/>
        <v>73350</v>
      </c>
      <c r="AB352" s="335"/>
      <c r="AC352" s="335"/>
      <c r="AD352" s="335"/>
      <c r="AE352" s="336"/>
      <c r="CC352" s="30"/>
      <c r="CD352" s="30"/>
      <c r="CE352" s="30"/>
      <c r="CF352" s="30"/>
    </row>
    <row r="353" spans="1:84" s="23" customFormat="1" ht="15.75" customHeight="1" x14ac:dyDescent="0.15">
      <c r="A353" s="116" t="str">
        <f t="shared" si="50"/>
        <v/>
      </c>
      <c r="B353" s="179"/>
      <c r="C353" s="179"/>
      <c r="G353" s="328">
        <f t="shared" si="51"/>
        <v>8</v>
      </c>
      <c r="H353" s="328"/>
      <c r="I353" s="329"/>
      <c r="J353" s="330">
        <f t="shared" si="55"/>
        <v>48350</v>
      </c>
      <c r="K353" s="330"/>
      <c r="L353" s="330"/>
      <c r="M353" s="330"/>
      <c r="N353" s="330">
        <f t="shared" si="56"/>
        <v>48350</v>
      </c>
      <c r="O353" s="330"/>
      <c r="P353" s="330"/>
      <c r="Q353" s="331"/>
      <c r="R353" s="465">
        <f t="shared" si="52"/>
        <v>1</v>
      </c>
      <c r="S353" s="466"/>
      <c r="T353" s="466"/>
      <c r="U353" s="466"/>
      <c r="V353" s="335">
        <f t="shared" si="53"/>
        <v>48350</v>
      </c>
      <c r="W353" s="335"/>
      <c r="X353" s="335"/>
      <c r="Y353" s="335"/>
      <c r="Z353" s="335"/>
      <c r="AA353" s="335">
        <f t="shared" si="54"/>
        <v>48350</v>
      </c>
      <c r="AB353" s="335"/>
      <c r="AC353" s="335"/>
      <c r="AD353" s="335"/>
      <c r="AE353" s="336"/>
      <c r="CC353" s="30"/>
      <c r="CD353" s="30"/>
      <c r="CE353" s="30"/>
      <c r="CF353" s="30"/>
    </row>
    <row r="354" spans="1:84" s="23" customFormat="1" ht="15.75" customHeight="1" x14ac:dyDescent="0.15">
      <c r="A354" s="116" t="str">
        <f t="shared" si="50"/>
        <v/>
      </c>
      <c r="B354" s="179"/>
      <c r="C354" s="179"/>
      <c r="G354" s="328">
        <f t="shared" si="51"/>
        <v>9</v>
      </c>
      <c r="H354" s="328"/>
      <c r="I354" s="329"/>
      <c r="J354" s="330">
        <f t="shared" si="55"/>
        <v>78790</v>
      </c>
      <c r="K354" s="330"/>
      <c r="L354" s="330"/>
      <c r="M354" s="330"/>
      <c r="N354" s="330">
        <f t="shared" si="56"/>
        <v>78790</v>
      </c>
      <c r="O354" s="330"/>
      <c r="P354" s="330"/>
      <c r="Q354" s="331"/>
      <c r="R354" s="465">
        <f t="shared" si="52"/>
        <v>1</v>
      </c>
      <c r="S354" s="466"/>
      <c r="T354" s="466"/>
      <c r="U354" s="466"/>
      <c r="V354" s="335">
        <f t="shared" si="53"/>
        <v>78790</v>
      </c>
      <c r="W354" s="335"/>
      <c r="X354" s="335"/>
      <c r="Y354" s="335"/>
      <c r="Z354" s="335"/>
      <c r="AA354" s="335">
        <f t="shared" si="54"/>
        <v>78790</v>
      </c>
      <c r="AB354" s="335"/>
      <c r="AC354" s="335"/>
      <c r="AD354" s="335"/>
      <c r="AE354" s="336"/>
      <c r="CC354" s="30"/>
      <c r="CD354" s="30"/>
      <c r="CE354" s="30"/>
      <c r="CF354" s="30"/>
    </row>
    <row r="355" spans="1:84" s="23" customFormat="1" ht="15.75" customHeight="1" x14ac:dyDescent="0.15">
      <c r="A355" s="116" t="str">
        <f t="shared" si="50"/>
        <v/>
      </c>
      <c r="B355" s="179"/>
      <c r="C355" s="179"/>
      <c r="G355" s="328">
        <f t="shared" si="51"/>
        <v>10</v>
      </c>
      <c r="H355" s="328"/>
      <c r="I355" s="329"/>
      <c r="J355" s="330">
        <f t="shared" si="55"/>
        <v>56650</v>
      </c>
      <c r="K355" s="330"/>
      <c r="L355" s="330"/>
      <c r="M355" s="330"/>
      <c r="N355" s="330">
        <f t="shared" si="56"/>
        <v>56650</v>
      </c>
      <c r="O355" s="330"/>
      <c r="P355" s="330"/>
      <c r="Q355" s="331"/>
      <c r="R355" s="465">
        <f t="shared" si="52"/>
        <v>1</v>
      </c>
      <c r="S355" s="466"/>
      <c r="T355" s="466"/>
      <c r="U355" s="466"/>
      <c r="V355" s="335">
        <f t="shared" si="53"/>
        <v>56650</v>
      </c>
      <c r="W355" s="335"/>
      <c r="X355" s="335"/>
      <c r="Y355" s="335"/>
      <c r="Z355" s="335"/>
      <c r="AA355" s="335">
        <f t="shared" si="54"/>
        <v>56650</v>
      </c>
      <c r="AB355" s="335"/>
      <c r="AC355" s="335"/>
      <c r="AD355" s="335"/>
      <c r="AE355" s="336"/>
      <c r="CC355" s="30"/>
      <c r="CD355" s="30"/>
      <c r="CE355" s="30"/>
      <c r="CF355" s="30"/>
    </row>
    <row r="356" spans="1:84" s="23" customFormat="1" ht="15.75" customHeight="1" x14ac:dyDescent="0.15">
      <c r="A356" s="116" t="str">
        <f t="shared" si="50"/>
        <v/>
      </c>
      <c r="B356" s="179"/>
      <c r="C356" s="179"/>
      <c r="G356" s="328">
        <f t="shared" si="51"/>
        <v>11</v>
      </c>
      <c r="H356" s="328"/>
      <c r="I356" s="329"/>
      <c r="J356" s="330">
        <f t="shared" si="55"/>
        <v>78790</v>
      </c>
      <c r="K356" s="330"/>
      <c r="L356" s="330"/>
      <c r="M356" s="330"/>
      <c r="N356" s="330">
        <f t="shared" si="56"/>
        <v>78790</v>
      </c>
      <c r="O356" s="330"/>
      <c r="P356" s="330"/>
      <c r="Q356" s="331"/>
      <c r="R356" s="465">
        <f t="shared" si="52"/>
        <v>1</v>
      </c>
      <c r="S356" s="466"/>
      <c r="T356" s="466"/>
      <c r="U356" s="466"/>
      <c r="V356" s="335">
        <f t="shared" si="53"/>
        <v>78790</v>
      </c>
      <c r="W356" s="335"/>
      <c r="X356" s="335"/>
      <c r="Y356" s="335"/>
      <c r="Z356" s="335"/>
      <c r="AA356" s="335">
        <f t="shared" si="54"/>
        <v>78790</v>
      </c>
      <c r="AB356" s="335"/>
      <c r="AC356" s="335"/>
      <c r="AD356" s="335"/>
      <c r="AE356" s="336"/>
      <c r="CC356" s="30"/>
      <c r="CD356" s="30"/>
      <c r="CE356" s="30"/>
      <c r="CF356" s="30"/>
    </row>
    <row r="357" spans="1:84" s="23" customFormat="1" ht="15.75" customHeight="1" x14ac:dyDescent="0.15">
      <c r="A357" s="116" t="str">
        <f t="shared" si="50"/>
        <v/>
      </c>
      <c r="B357" s="179"/>
      <c r="C357" s="179"/>
      <c r="G357" s="328">
        <f t="shared" si="51"/>
        <v>12</v>
      </c>
      <c r="H357" s="328"/>
      <c r="I357" s="329"/>
      <c r="J357" s="330">
        <f t="shared" si="55"/>
        <v>53390</v>
      </c>
      <c r="K357" s="330"/>
      <c r="L357" s="330"/>
      <c r="M357" s="330"/>
      <c r="N357" s="330">
        <f t="shared" si="56"/>
        <v>53390</v>
      </c>
      <c r="O357" s="330"/>
      <c r="P357" s="330"/>
      <c r="Q357" s="331"/>
      <c r="R357" s="465">
        <f t="shared" si="52"/>
        <v>1</v>
      </c>
      <c r="S357" s="466"/>
      <c r="T357" s="466"/>
      <c r="U357" s="466"/>
      <c r="V357" s="335">
        <f t="shared" si="53"/>
        <v>53390</v>
      </c>
      <c r="W357" s="335"/>
      <c r="X357" s="335"/>
      <c r="Y357" s="335"/>
      <c r="Z357" s="335"/>
      <c r="AA357" s="335">
        <f t="shared" si="54"/>
        <v>53390</v>
      </c>
      <c r="AB357" s="335"/>
      <c r="AC357" s="335"/>
      <c r="AD357" s="335"/>
      <c r="AE357" s="336"/>
      <c r="CC357" s="30"/>
      <c r="CD357" s="30"/>
      <c r="CE357" s="30"/>
      <c r="CF357" s="30"/>
    </row>
    <row r="358" spans="1:84" s="23" customFormat="1" ht="15.75" hidden="1" customHeight="1" x14ac:dyDescent="0.15">
      <c r="A358" s="116" t="str">
        <f t="shared" si="50"/>
        <v>×</v>
      </c>
      <c r="B358" s="179"/>
      <c r="C358" s="179"/>
      <c r="G358" s="328" t="str">
        <f t="shared" si="51"/>
        <v/>
      </c>
      <c r="H358" s="328"/>
      <c r="I358" s="329"/>
      <c r="J358" s="330" t="str">
        <f t="shared" si="55"/>
        <v/>
      </c>
      <c r="K358" s="330"/>
      <c r="L358" s="330"/>
      <c r="M358" s="330"/>
      <c r="N358" s="330" t="str">
        <f t="shared" si="56"/>
        <v/>
      </c>
      <c r="O358" s="330"/>
      <c r="P358" s="330"/>
      <c r="Q358" s="331"/>
      <c r="R358" s="465">
        <f t="shared" si="52"/>
        <v>0</v>
      </c>
      <c r="S358" s="466"/>
      <c r="T358" s="466"/>
      <c r="U358" s="466"/>
      <c r="V358" s="335" t="str">
        <f t="shared" si="53"/>
        <v/>
      </c>
      <c r="W358" s="335"/>
      <c r="X358" s="335"/>
      <c r="Y358" s="335"/>
      <c r="Z358" s="335"/>
      <c r="AA358" s="335" t="str">
        <f t="shared" si="54"/>
        <v/>
      </c>
      <c r="AB358" s="335"/>
      <c r="AC358" s="335"/>
      <c r="AD358" s="335"/>
      <c r="AE358" s="336"/>
      <c r="CC358" s="30"/>
      <c r="CD358" s="30"/>
      <c r="CE358" s="30"/>
      <c r="CF358" s="30"/>
    </row>
    <row r="359" spans="1:84" s="23" customFormat="1" ht="15.75" hidden="1" customHeight="1" x14ac:dyDescent="0.15">
      <c r="A359" s="116" t="str">
        <f t="shared" si="50"/>
        <v>×</v>
      </c>
      <c r="B359" s="179"/>
      <c r="C359" s="179"/>
      <c r="G359" s="328" t="str">
        <f t="shared" si="51"/>
        <v/>
      </c>
      <c r="H359" s="328"/>
      <c r="I359" s="329"/>
      <c r="J359" s="330" t="str">
        <f t="shared" si="55"/>
        <v/>
      </c>
      <c r="K359" s="330"/>
      <c r="L359" s="330"/>
      <c r="M359" s="330"/>
      <c r="N359" s="330" t="str">
        <f t="shared" si="56"/>
        <v/>
      </c>
      <c r="O359" s="330"/>
      <c r="P359" s="330"/>
      <c r="Q359" s="331"/>
      <c r="R359" s="465">
        <f t="shared" si="52"/>
        <v>0</v>
      </c>
      <c r="S359" s="466"/>
      <c r="T359" s="466"/>
      <c r="U359" s="466"/>
      <c r="V359" s="335" t="str">
        <f t="shared" si="53"/>
        <v/>
      </c>
      <c r="W359" s="335"/>
      <c r="X359" s="335"/>
      <c r="Y359" s="335"/>
      <c r="Z359" s="335"/>
      <c r="AA359" s="335" t="str">
        <f t="shared" si="54"/>
        <v/>
      </c>
      <c r="AB359" s="335"/>
      <c r="AC359" s="335"/>
      <c r="AD359" s="335"/>
      <c r="AE359" s="336"/>
      <c r="CC359" s="30"/>
      <c r="CD359" s="30"/>
      <c r="CE359" s="30"/>
      <c r="CF359" s="30"/>
    </row>
    <row r="360" spans="1:84" s="23" customFormat="1" ht="15.75" hidden="1" customHeight="1" x14ac:dyDescent="0.15">
      <c r="A360" s="116" t="str">
        <f t="shared" si="50"/>
        <v>×</v>
      </c>
      <c r="B360" s="179"/>
      <c r="C360" s="179"/>
      <c r="G360" s="328" t="str">
        <f t="shared" si="51"/>
        <v/>
      </c>
      <c r="H360" s="328"/>
      <c r="I360" s="329"/>
      <c r="J360" s="330" t="str">
        <f t="shared" si="55"/>
        <v/>
      </c>
      <c r="K360" s="330"/>
      <c r="L360" s="330"/>
      <c r="M360" s="330"/>
      <c r="N360" s="330" t="str">
        <f t="shared" si="56"/>
        <v/>
      </c>
      <c r="O360" s="330"/>
      <c r="P360" s="330"/>
      <c r="Q360" s="331"/>
      <c r="R360" s="465">
        <f t="shared" si="52"/>
        <v>0</v>
      </c>
      <c r="S360" s="466"/>
      <c r="T360" s="466"/>
      <c r="U360" s="466"/>
      <c r="V360" s="335" t="str">
        <f t="shared" si="53"/>
        <v/>
      </c>
      <c r="W360" s="335"/>
      <c r="X360" s="335"/>
      <c r="Y360" s="335"/>
      <c r="Z360" s="335"/>
      <c r="AA360" s="335" t="str">
        <f t="shared" si="54"/>
        <v/>
      </c>
      <c r="AB360" s="335"/>
      <c r="AC360" s="335"/>
      <c r="AD360" s="335"/>
      <c r="AE360" s="336"/>
      <c r="CC360" s="30"/>
      <c r="CD360" s="30"/>
      <c r="CE360" s="30"/>
      <c r="CF360" s="30"/>
    </row>
    <row r="361" spans="1:84" s="23" customFormat="1" ht="15.75" hidden="1" customHeight="1" x14ac:dyDescent="0.15">
      <c r="A361" s="116" t="str">
        <f t="shared" si="50"/>
        <v>×</v>
      </c>
      <c r="B361" s="179"/>
      <c r="C361" s="179"/>
      <c r="G361" s="328" t="str">
        <f t="shared" si="51"/>
        <v/>
      </c>
      <c r="H361" s="328"/>
      <c r="I361" s="329"/>
      <c r="J361" s="330" t="str">
        <f t="shared" si="55"/>
        <v/>
      </c>
      <c r="K361" s="330"/>
      <c r="L361" s="330"/>
      <c r="M361" s="330"/>
      <c r="N361" s="330" t="str">
        <f t="shared" si="56"/>
        <v/>
      </c>
      <c r="O361" s="330"/>
      <c r="P361" s="330"/>
      <c r="Q361" s="331"/>
      <c r="R361" s="465">
        <f t="shared" si="52"/>
        <v>0</v>
      </c>
      <c r="S361" s="466"/>
      <c r="T361" s="466"/>
      <c r="U361" s="466"/>
      <c r="V361" s="335" t="str">
        <f t="shared" si="53"/>
        <v/>
      </c>
      <c r="W361" s="335"/>
      <c r="X361" s="335"/>
      <c r="Y361" s="335"/>
      <c r="Z361" s="335"/>
      <c r="AA361" s="335" t="str">
        <f t="shared" si="54"/>
        <v/>
      </c>
      <c r="AB361" s="335"/>
      <c r="AC361" s="335"/>
      <c r="AD361" s="335"/>
      <c r="AE361" s="336"/>
      <c r="CC361" s="30"/>
      <c r="CD361" s="30"/>
      <c r="CE361" s="30"/>
      <c r="CF361" s="30"/>
    </row>
    <row r="362" spans="1:84" s="23" customFormat="1" ht="15.75" hidden="1" customHeight="1" x14ac:dyDescent="0.15">
      <c r="A362" s="117" t="str">
        <f t="shared" si="50"/>
        <v>×</v>
      </c>
      <c r="B362" s="179"/>
      <c r="C362" s="179"/>
      <c r="G362" s="332" t="str">
        <f t="shared" si="51"/>
        <v/>
      </c>
      <c r="H362" s="332"/>
      <c r="I362" s="333"/>
      <c r="J362" s="339" t="str">
        <f t="shared" si="55"/>
        <v/>
      </c>
      <c r="K362" s="339"/>
      <c r="L362" s="339"/>
      <c r="M362" s="339"/>
      <c r="N362" s="339" t="str">
        <f t="shared" si="56"/>
        <v/>
      </c>
      <c r="O362" s="339"/>
      <c r="P362" s="339"/>
      <c r="Q362" s="340"/>
      <c r="R362" s="568">
        <f t="shared" si="52"/>
        <v>0</v>
      </c>
      <c r="S362" s="569"/>
      <c r="T362" s="569"/>
      <c r="U362" s="569"/>
      <c r="V362" s="337" t="str">
        <f t="shared" si="53"/>
        <v/>
      </c>
      <c r="W362" s="337"/>
      <c r="X362" s="337"/>
      <c r="Y362" s="337"/>
      <c r="Z362" s="337"/>
      <c r="AA362" s="337" t="str">
        <f t="shared" si="54"/>
        <v/>
      </c>
      <c r="AB362" s="337"/>
      <c r="AC362" s="337"/>
      <c r="AD362" s="337"/>
      <c r="AE362" s="338"/>
      <c r="CC362" s="30"/>
      <c r="CD362" s="30"/>
      <c r="CE362" s="30"/>
      <c r="CF362" s="30"/>
    </row>
    <row r="363" spans="1:84" s="23" customFormat="1" ht="15.75" customHeight="1" x14ac:dyDescent="0.15">
      <c r="A363" s="115" t="str">
        <f t="shared" ref="A363:A368" si="57">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57"/>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x14ac:dyDescent="0.15">
      <c r="A365" s="115" t="str">
        <f t="shared" si="57"/>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57"/>
        <v/>
      </c>
      <c r="B366" s="179"/>
      <c r="G366" s="358" t="s">
        <v>74</v>
      </c>
      <c r="H366" s="358"/>
      <c r="I366" s="238"/>
      <c r="J366" s="238" t="s">
        <v>411</v>
      </c>
      <c r="K366" s="238"/>
      <c r="L366" s="238"/>
      <c r="M366" s="238"/>
      <c r="N366" s="238" t="s">
        <v>410</v>
      </c>
      <c r="O366" s="238"/>
      <c r="P366" s="238"/>
      <c r="Q366" s="457"/>
      <c r="R366" s="486" t="s">
        <v>382</v>
      </c>
      <c r="S366" s="239"/>
      <c r="T366" s="239"/>
      <c r="U366" s="239"/>
      <c r="V366" s="239"/>
      <c r="W366" s="239"/>
      <c r="X366" s="239"/>
      <c r="Y366" s="239"/>
      <c r="Z366" s="239"/>
      <c r="AA366" s="239"/>
      <c r="AB366" s="239"/>
      <c r="AC366" s="239"/>
      <c r="AD366" s="239"/>
      <c r="AE366" s="290"/>
    </row>
    <row r="367" spans="1:84" s="23" customFormat="1" ht="15.75" customHeight="1" x14ac:dyDescent="0.15">
      <c r="A367" s="115" t="str">
        <f t="shared" si="57"/>
        <v/>
      </c>
      <c r="B367" s="179"/>
      <c r="G367" s="453"/>
      <c r="H367" s="453"/>
      <c r="I367" s="403"/>
      <c r="J367" s="403"/>
      <c r="K367" s="403"/>
      <c r="L367" s="403"/>
      <c r="M367" s="403"/>
      <c r="N367" s="403"/>
      <c r="O367" s="403"/>
      <c r="P367" s="403"/>
      <c r="Q367" s="458"/>
      <c r="R367" s="455" t="s">
        <v>412</v>
      </c>
      <c r="S367" s="403"/>
      <c r="T367" s="403"/>
      <c r="U367" s="403"/>
      <c r="V367" s="403" t="s">
        <v>408</v>
      </c>
      <c r="W367" s="403"/>
      <c r="X367" s="403"/>
      <c r="Y367" s="403"/>
      <c r="Z367" s="403"/>
      <c r="AA367" s="403" t="s">
        <v>409</v>
      </c>
      <c r="AB367" s="403"/>
      <c r="AC367" s="403"/>
      <c r="AD367" s="403"/>
      <c r="AE367" s="458"/>
    </row>
    <row r="368" spans="1:84" s="23" customFormat="1" ht="15.75" customHeight="1" x14ac:dyDescent="0.15">
      <c r="A368" s="115" t="str">
        <f t="shared" si="57"/>
        <v/>
      </c>
      <c r="B368" s="179"/>
      <c r="G368" s="359"/>
      <c r="H368" s="359"/>
      <c r="I368" s="315"/>
      <c r="J368" s="315"/>
      <c r="K368" s="315"/>
      <c r="L368" s="315"/>
      <c r="M368" s="315"/>
      <c r="N368" s="315"/>
      <c r="O368" s="315"/>
      <c r="P368" s="315"/>
      <c r="Q368" s="459"/>
      <c r="R368" s="478"/>
      <c r="S368" s="315"/>
      <c r="T368" s="315"/>
      <c r="U368" s="315"/>
      <c r="V368" s="315"/>
      <c r="W368" s="315"/>
      <c r="X368" s="315"/>
      <c r="Y368" s="315"/>
      <c r="Z368" s="315"/>
      <c r="AA368" s="315"/>
      <c r="AB368" s="315"/>
      <c r="AC368" s="315"/>
      <c r="AD368" s="315"/>
      <c r="AE368" s="459"/>
    </row>
    <row r="369" spans="1:31" s="23" customFormat="1" ht="15.75" customHeight="1" x14ac:dyDescent="0.15">
      <c r="A369" s="115" t="str">
        <f t="shared" ref="A369:A384" si="58">IF(液状化L2の有無="",IF(G369="","×",""),"×")</f>
        <v/>
      </c>
      <c r="B369" s="179"/>
      <c r="C369" s="179"/>
      <c r="G369" s="363">
        <f t="shared" ref="G369:G384" si="59">G325</f>
        <v>2</v>
      </c>
      <c r="H369" s="363"/>
      <c r="I369" s="302"/>
      <c r="J369" s="383">
        <f>U325</f>
        <v>6020</v>
      </c>
      <c r="K369" s="383"/>
      <c r="L369" s="383"/>
      <c r="M369" s="383"/>
      <c r="N369" s="383">
        <f>Z325</f>
        <v>6020</v>
      </c>
      <c r="O369" s="383"/>
      <c r="P369" s="383"/>
      <c r="Q369" s="384"/>
      <c r="R369" s="562">
        <f t="shared" ref="R369:R384" si="60">R303</f>
        <v>0.1379999965429306</v>
      </c>
      <c r="S369" s="563"/>
      <c r="T369" s="563"/>
      <c r="U369" s="563"/>
      <c r="V369" s="475">
        <f>IF(J369="","",ROUND(J347*R369,-1))</f>
        <v>830</v>
      </c>
      <c r="W369" s="475"/>
      <c r="X369" s="475"/>
      <c r="Y369" s="475"/>
      <c r="Z369" s="475"/>
      <c r="AA369" s="475">
        <f>IF(N369="","",ROUND(N347*R369,-1))</f>
        <v>830</v>
      </c>
      <c r="AB369" s="475"/>
      <c r="AC369" s="475"/>
      <c r="AD369" s="475"/>
      <c r="AE369" s="484"/>
    </row>
    <row r="370" spans="1:31" s="23" customFormat="1" ht="15.75" customHeight="1" x14ac:dyDescent="0.15">
      <c r="A370" s="115" t="str">
        <f t="shared" si="58"/>
        <v/>
      </c>
      <c r="B370" s="179"/>
      <c r="C370" s="179"/>
      <c r="G370" s="328">
        <f t="shared" si="59"/>
        <v>3</v>
      </c>
      <c r="H370" s="328"/>
      <c r="I370" s="329"/>
      <c r="J370" s="330">
        <f t="shared" ref="J370:J384" si="61">U326</f>
        <v>5050</v>
      </c>
      <c r="K370" s="330"/>
      <c r="L370" s="330"/>
      <c r="M370" s="330"/>
      <c r="N370" s="330">
        <f t="shared" ref="N370:N384" si="62">Z326</f>
        <v>5050</v>
      </c>
      <c r="O370" s="330"/>
      <c r="P370" s="330"/>
      <c r="Q370" s="331"/>
      <c r="R370" s="465">
        <f t="shared" si="60"/>
        <v>1</v>
      </c>
      <c r="S370" s="466"/>
      <c r="T370" s="466"/>
      <c r="U370" s="466"/>
      <c r="V370" s="335">
        <f t="shared" ref="V370:V384" si="63">IF(J370="","",ROUND(J348*R370,-1))</f>
        <v>5050</v>
      </c>
      <c r="W370" s="335"/>
      <c r="X370" s="335"/>
      <c r="Y370" s="335"/>
      <c r="Z370" s="335"/>
      <c r="AA370" s="335">
        <f t="shared" ref="AA370:AA384" si="64">IF(N370="","",ROUND(N348*R370,-1))</f>
        <v>5050</v>
      </c>
      <c r="AB370" s="335"/>
      <c r="AC370" s="335"/>
      <c r="AD370" s="335"/>
      <c r="AE370" s="336"/>
    </row>
    <row r="371" spans="1:31" s="23" customFormat="1" ht="15.75" customHeight="1" x14ac:dyDescent="0.15">
      <c r="A371" s="115" t="str">
        <f t="shared" si="58"/>
        <v/>
      </c>
      <c r="B371" s="179"/>
      <c r="C371" s="179"/>
      <c r="G371" s="328">
        <f t="shared" si="59"/>
        <v>4</v>
      </c>
      <c r="H371" s="328"/>
      <c r="I371" s="329"/>
      <c r="J371" s="330">
        <f t="shared" si="61"/>
        <v>15460</v>
      </c>
      <c r="K371" s="330"/>
      <c r="L371" s="330"/>
      <c r="M371" s="330"/>
      <c r="N371" s="330">
        <f t="shared" si="62"/>
        <v>15460</v>
      </c>
      <c r="O371" s="330"/>
      <c r="P371" s="330"/>
      <c r="Q371" s="331"/>
      <c r="R371" s="465">
        <f t="shared" si="60"/>
        <v>1</v>
      </c>
      <c r="S371" s="466"/>
      <c r="T371" s="466"/>
      <c r="U371" s="466"/>
      <c r="V371" s="335">
        <f t="shared" si="63"/>
        <v>15460</v>
      </c>
      <c r="W371" s="335"/>
      <c r="X371" s="335"/>
      <c r="Y371" s="335"/>
      <c r="Z371" s="335"/>
      <c r="AA371" s="335">
        <f t="shared" si="64"/>
        <v>15460</v>
      </c>
      <c r="AB371" s="335"/>
      <c r="AC371" s="335"/>
      <c r="AD371" s="335"/>
      <c r="AE371" s="336"/>
    </row>
    <row r="372" spans="1:31" s="23" customFormat="1" ht="15.75" customHeight="1" x14ac:dyDescent="0.15">
      <c r="A372" s="115" t="str">
        <f t="shared" si="58"/>
        <v/>
      </c>
      <c r="B372" s="179"/>
      <c r="C372" s="179"/>
      <c r="G372" s="328">
        <f t="shared" si="59"/>
        <v>5</v>
      </c>
      <c r="H372" s="328"/>
      <c r="I372" s="329"/>
      <c r="J372" s="330">
        <f t="shared" si="61"/>
        <v>15460</v>
      </c>
      <c r="K372" s="330"/>
      <c r="L372" s="330"/>
      <c r="M372" s="330"/>
      <c r="N372" s="330">
        <f t="shared" si="62"/>
        <v>15460</v>
      </c>
      <c r="O372" s="330"/>
      <c r="P372" s="330"/>
      <c r="Q372" s="331"/>
      <c r="R372" s="465">
        <f t="shared" si="60"/>
        <v>1</v>
      </c>
      <c r="S372" s="466"/>
      <c r="T372" s="466"/>
      <c r="U372" s="466"/>
      <c r="V372" s="335">
        <f t="shared" si="63"/>
        <v>15460</v>
      </c>
      <c r="W372" s="335"/>
      <c r="X372" s="335"/>
      <c r="Y372" s="335"/>
      <c r="Z372" s="335"/>
      <c r="AA372" s="335">
        <f t="shared" si="64"/>
        <v>15460</v>
      </c>
      <c r="AB372" s="335"/>
      <c r="AC372" s="335"/>
      <c r="AD372" s="335"/>
      <c r="AE372" s="336"/>
    </row>
    <row r="373" spans="1:31" s="23" customFormat="1" ht="15.75" customHeight="1" x14ac:dyDescent="0.15">
      <c r="A373" s="115" t="str">
        <f t="shared" si="58"/>
        <v/>
      </c>
      <c r="B373" s="179"/>
      <c r="C373" s="179"/>
      <c r="G373" s="328">
        <f t="shared" si="59"/>
        <v>6</v>
      </c>
      <c r="H373" s="328"/>
      <c r="I373" s="329"/>
      <c r="J373" s="330">
        <f t="shared" si="61"/>
        <v>15460</v>
      </c>
      <c r="K373" s="330"/>
      <c r="L373" s="330"/>
      <c r="M373" s="330"/>
      <c r="N373" s="330">
        <f t="shared" si="62"/>
        <v>15460</v>
      </c>
      <c r="O373" s="330"/>
      <c r="P373" s="330"/>
      <c r="Q373" s="331"/>
      <c r="R373" s="465">
        <f t="shared" si="60"/>
        <v>1</v>
      </c>
      <c r="S373" s="466"/>
      <c r="T373" s="466"/>
      <c r="U373" s="466"/>
      <c r="V373" s="335">
        <f t="shared" si="63"/>
        <v>15460</v>
      </c>
      <c r="W373" s="335"/>
      <c r="X373" s="335"/>
      <c r="Y373" s="335"/>
      <c r="Z373" s="335"/>
      <c r="AA373" s="335">
        <f t="shared" si="64"/>
        <v>15460</v>
      </c>
      <c r="AB373" s="335"/>
      <c r="AC373" s="335"/>
      <c r="AD373" s="335"/>
      <c r="AE373" s="336"/>
    </row>
    <row r="374" spans="1:31" s="23" customFormat="1" ht="15.75" customHeight="1" x14ac:dyDescent="0.15">
      <c r="A374" s="115" t="str">
        <f t="shared" si="58"/>
        <v/>
      </c>
      <c r="B374" s="179"/>
      <c r="C374" s="179"/>
      <c r="G374" s="328">
        <f t="shared" si="59"/>
        <v>7</v>
      </c>
      <c r="H374" s="328"/>
      <c r="I374" s="329"/>
      <c r="J374" s="330">
        <f t="shared" si="61"/>
        <v>101740</v>
      </c>
      <c r="K374" s="330"/>
      <c r="L374" s="330"/>
      <c r="M374" s="330"/>
      <c r="N374" s="330">
        <f t="shared" si="62"/>
        <v>101740</v>
      </c>
      <c r="O374" s="330"/>
      <c r="P374" s="330"/>
      <c r="Q374" s="331"/>
      <c r="R374" s="465">
        <f t="shared" si="60"/>
        <v>0.33300000429153442</v>
      </c>
      <c r="S374" s="466"/>
      <c r="T374" s="466"/>
      <c r="U374" s="466"/>
      <c r="V374" s="335">
        <f t="shared" si="63"/>
        <v>33880</v>
      </c>
      <c r="W374" s="335"/>
      <c r="X374" s="335"/>
      <c r="Y374" s="335"/>
      <c r="Z374" s="335"/>
      <c r="AA374" s="335">
        <f t="shared" si="64"/>
        <v>33880</v>
      </c>
      <c r="AB374" s="335"/>
      <c r="AC374" s="335"/>
      <c r="AD374" s="335"/>
      <c r="AE374" s="336"/>
    </row>
    <row r="375" spans="1:31" s="23" customFormat="1" ht="15.75" customHeight="1" x14ac:dyDescent="0.15">
      <c r="A375" s="115" t="str">
        <f t="shared" si="58"/>
        <v/>
      </c>
      <c r="B375" s="179"/>
      <c r="C375" s="179"/>
      <c r="G375" s="328">
        <f t="shared" si="59"/>
        <v>8</v>
      </c>
      <c r="H375" s="328"/>
      <c r="I375" s="329"/>
      <c r="J375" s="330">
        <f t="shared" si="61"/>
        <v>48350</v>
      </c>
      <c r="K375" s="330"/>
      <c r="L375" s="330"/>
      <c r="M375" s="330"/>
      <c r="N375" s="330">
        <f t="shared" si="62"/>
        <v>48350</v>
      </c>
      <c r="O375" s="330"/>
      <c r="P375" s="330"/>
      <c r="Q375" s="331"/>
      <c r="R375" s="465">
        <f t="shared" si="60"/>
        <v>1</v>
      </c>
      <c r="S375" s="466"/>
      <c r="T375" s="466"/>
      <c r="U375" s="466"/>
      <c r="V375" s="335">
        <f t="shared" si="63"/>
        <v>48350</v>
      </c>
      <c r="W375" s="335"/>
      <c r="X375" s="335"/>
      <c r="Y375" s="335"/>
      <c r="Z375" s="335"/>
      <c r="AA375" s="335">
        <f t="shared" si="64"/>
        <v>48350</v>
      </c>
      <c r="AB375" s="335"/>
      <c r="AC375" s="335"/>
      <c r="AD375" s="335"/>
      <c r="AE375" s="336"/>
    </row>
    <row r="376" spans="1:31" s="23" customFormat="1" ht="15.75" customHeight="1" x14ac:dyDescent="0.15">
      <c r="A376" s="115" t="str">
        <f t="shared" si="58"/>
        <v/>
      </c>
      <c r="B376" s="179"/>
      <c r="C376" s="179"/>
      <c r="G376" s="328">
        <f t="shared" si="59"/>
        <v>9</v>
      </c>
      <c r="H376" s="328"/>
      <c r="I376" s="329"/>
      <c r="J376" s="330">
        <f t="shared" si="61"/>
        <v>78790</v>
      </c>
      <c r="K376" s="330"/>
      <c r="L376" s="330"/>
      <c r="M376" s="330"/>
      <c r="N376" s="330">
        <f t="shared" si="62"/>
        <v>78790</v>
      </c>
      <c r="O376" s="330"/>
      <c r="P376" s="330"/>
      <c r="Q376" s="331"/>
      <c r="R376" s="465">
        <f t="shared" si="60"/>
        <v>1</v>
      </c>
      <c r="S376" s="466"/>
      <c r="T376" s="466"/>
      <c r="U376" s="466"/>
      <c r="V376" s="335">
        <f t="shared" si="63"/>
        <v>78790</v>
      </c>
      <c r="W376" s="335"/>
      <c r="X376" s="335"/>
      <c r="Y376" s="335"/>
      <c r="Z376" s="335"/>
      <c r="AA376" s="335">
        <f t="shared" si="64"/>
        <v>78790</v>
      </c>
      <c r="AB376" s="335"/>
      <c r="AC376" s="335"/>
      <c r="AD376" s="335"/>
      <c r="AE376" s="336"/>
    </row>
    <row r="377" spans="1:31" s="23" customFormat="1" ht="15.75" customHeight="1" x14ac:dyDescent="0.15">
      <c r="A377" s="115" t="str">
        <f t="shared" si="58"/>
        <v/>
      </c>
      <c r="B377" s="179"/>
      <c r="C377" s="179"/>
      <c r="G377" s="328">
        <f t="shared" si="59"/>
        <v>10</v>
      </c>
      <c r="H377" s="328"/>
      <c r="I377" s="329"/>
      <c r="J377" s="330">
        <f t="shared" si="61"/>
        <v>56650</v>
      </c>
      <c r="K377" s="330"/>
      <c r="L377" s="330"/>
      <c r="M377" s="330"/>
      <c r="N377" s="330">
        <f t="shared" si="62"/>
        <v>56650</v>
      </c>
      <c r="O377" s="330"/>
      <c r="P377" s="330"/>
      <c r="Q377" s="331"/>
      <c r="R377" s="465">
        <f t="shared" si="60"/>
        <v>1</v>
      </c>
      <c r="S377" s="466"/>
      <c r="T377" s="466"/>
      <c r="U377" s="466"/>
      <c r="V377" s="335">
        <f t="shared" si="63"/>
        <v>56650</v>
      </c>
      <c r="W377" s="335"/>
      <c r="X377" s="335"/>
      <c r="Y377" s="335"/>
      <c r="Z377" s="335"/>
      <c r="AA377" s="335">
        <f t="shared" si="64"/>
        <v>56650</v>
      </c>
      <c r="AB377" s="335"/>
      <c r="AC377" s="335"/>
      <c r="AD377" s="335"/>
      <c r="AE377" s="336"/>
    </row>
    <row r="378" spans="1:31" s="23" customFormat="1" ht="15.75" customHeight="1" x14ac:dyDescent="0.15">
      <c r="A378" s="115" t="str">
        <f t="shared" si="58"/>
        <v/>
      </c>
      <c r="B378" s="179"/>
      <c r="C378" s="179"/>
      <c r="G378" s="328">
        <f t="shared" si="59"/>
        <v>11</v>
      </c>
      <c r="H378" s="328"/>
      <c r="I378" s="329"/>
      <c r="J378" s="330">
        <f t="shared" si="61"/>
        <v>78790</v>
      </c>
      <c r="K378" s="330"/>
      <c r="L378" s="330"/>
      <c r="M378" s="330"/>
      <c r="N378" s="330">
        <f t="shared" si="62"/>
        <v>78790</v>
      </c>
      <c r="O378" s="330"/>
      <c r="P378" s="330"/>
      <c r="Q378" s="331"/>
      <c r="R378" s="465">
        <f t="shared" si="60"/>
        <v>1</v>
      </c>
      <c r="S378" s="466"/>
      <c r="T378" s="466"/>
      <c r="U378" s="466"/>
      <c r="V378" s="335">
        <f t="shared" si="63"/>
        <v>78790</v>
      </c>
      <c r="W378" s="335"/>
      <c r="X378" s="335"/>
      <c r="Y378" s="335"/>
      <c r="Z378" s="335"/>
      <c r="AA378" s="335">
        <f t="shared" si="64"/>
        <v>78790</v>
      </c>
      <c r="AB378" s="335"/>
      <c r="AC378" s="335"/>
      <c r="AD378" s="335"/>
      <c r="AE378" s="336"/>
    </row>
    <row r="379" spans="1:31" s="23" customFormat="1" ht="15.75" customHeight="1" x14ac:dyDescent="0.15">
      <c r="A379" s="115" t="str">
        <f t="shared" si="58"/>
        <v/>
      </c>
      <c r="B379" s="179"/>
      <c r="C379" s="179"/>
      <c r="G379" s="328">
        <f t="shared" si="59"/>
        <v>12</v>
      </c>
      <c r="H379" s="328"/>
      <c r="I379" s="329"/>
      <c r="J379" s="330">
        <f t="shared" si="61"/>
        <v>53390</v>
      </c>
      <c r="K379" s="330"/>
      <c r="L379" s="330"/>
      <c r="M379" s="330"/>
      <c r="N379" s="330">
        <f t="shared" si="62"/>
        <v>53390</v>
      </c>
      <c r="O379" s="330"/>
      <c r="P379" s="330"/>
      <c r="Q379" s="331"/>
      <c r="R379" s="465">
        <f t="shared" si="60"/>
        <v>1</v>
      </c>
      <c r="S379" s="466"/>
      <c r="T379" s="466"/>
      <c r="U379" s="466"/>
      <c r="V379" s="335">
        <f t="shared" si="63"/>
        <v>53390</v>
      </c>
      <c r="W379" s="335"/>
      <c r="X379" s="335"/>
      <c r="Y379" s="335"/>
      <c r="Z379" s="335"/>
      <c r="AA379" s="335">
        <f t="shared" si="64"/>
        <v>53390</v>
      </c>
      <c r="AB379" s="335"/>
      <c r="AC379" s="335"/>
      <c r="AD379" s="335"/>
      <c r="AE379" s="336"/>
    </row>
    <row r="380" spans="1:31" s="23" customFormat="1" ht="15.75" hidden="1" customHeight="1" x14ac:dyDescent="0.15">
      <c r="A380" s="115" t="str">
        <f t="shared" si="58"/>
        <v>×</v>
      </c>
      <c r="B380" s="179"/>
      <c r="C380" s="179"/>
      <c r="G380" s="328" t="str">
        <f t="shared" si="59"/>
        <v/>
      </c>
      <c r="H380" s="328"/>
      <c r="I380" s="329"/>
      <c r="J380" s="330" t="str">
        <f t="shared" si="61"/>
        <v/>
      </c>
      <c r="K380" s="330"/>
      <c r="L380" s="330"/>
      <c r="M380" s="330"/>
      <c r="N380" s="330" t="str">
        <f t="shared" si="62"/>
        <v/>
      </c>
      <c r="O380" s="330"/>
      <c r="P380" s="330"/>
      <c r="Q380" s="331"/>
      <c r="R380" s="465">
        <f t="shared" si="60"/>
        <v>0</v>
      </c>
      <c r="S380" s="466"/>
      <c r="T380" s="466"/>
      <c r="U380" s="466"/>
      <c r="V380" s="335" t="str">
        <f t="shared" si="63"/>
        <v/>
      </c>
      <c r="W380" s="335"/>
      <c r="X380" s="335"/>
      <c r="Y380" s="335"/>
      <c r="Z380" s="335"/>
      <c r="AA380" s="335" t="str">
        <f t="shared" si="64"/>
        <v/>
      </c>
      <c r="AB380" s="335"/>
      <c r="AC380" s="335"/>
      <c r="AD380" s="335"/>
      <c r="AE380" s="336"/>
    </row>
    <row r="381" spans="1:31" s="23" customFormat="1" ht="15.75" hidden="1" customHeight="1" x14ac:dyDescent="0.15">
      <c r="A381" s="115" t="str">
        <f t="shared" si="58"/>
        <v>×</v>
      </c>
      <c r="B381" s="179"/>
      <c r="C381" s="179"/>
      <c r="G381" s="328" t="str">
        <f t="shared" si="59"/>
        <v/>
      </c>
      <c r="H381" s="328"/>
      <c r="I381" s="329"/>
      <c r="J381" s="330" t="str">
        <f t="shared" si="61"/>
        <v/>
      </c>
      <c r="K381" s="330"/>
      <c r="L381" s="330"/>
      <c r="M381" s="330"/>
      <c r="N381" s="330" t="str">
        <f t="shared" si="62"/>
        <v/>
      </c>
      <c r="O381" s="330"/>
      <c r="P381" s="330"/>
      <c r="Q381" s="331"/>
      <c r="R381" s="465">
        <f t="shared" si="60"/>
        <v>0</v>
      </c>
      <c r="S381" s="466"/>
      <c r="T381" s="466"/>
      <c r="U381" s="466"/>
      <c r="V381" s="335" t="str">
        <f t="shared" si="63"/>
        <v/>
      </c>
      <c r="W381" s="335"/>
      <c r="X381" s="335"/>
      <c r="Y381" s="335"/>
      <c r="Z381" s="335"/>
      <c r="AA381" s="335" t="str">
        <f t="shared" si="64"/>
        <v/>
      </c>
      <c r="AB381" s="335"/>
      <c r="AC381" s="335"/>
      <c r="AD381" s="335"/>
      <c r="AE381" s="336"/>
    </row>
    <row r="382" spans="1:31" s="23" customFormat="1" ht="15.75" hidden="1" customHeight="1" x14ac:dyDescent="0.15">
      <c r="A382" s="115" t="str">
        <f t="shared" si="58"/>
        <v>×</v>
      </c>
      <c r="B382" s="179"/>
      <c r="C382" s="179"/>
      <c r="G382" s="328" t="str">
        <f t="shared" si="59"/>
        <v/>
      </c>
      <c r="H382" s="328"/>
      <c r="I382" s="329"/>
      <c r="J382" s="330" t="str">
        <f t="shared" si="61"/>
        <v/>
      </c>
      <c r="K382" s="330"/>
      <c r="L382" s="330"/>
      <c r="M382" s="330"/>
      <c r="N382" s="330" t="str">
        <f t="shared" si="62"/>
        <v/>
      </c>
      <c r="O382" s="330"/>
      <c r="P382" s="330"/>
      <c r="Q382" s="331"/>
      <c r="R382" s="465">
        <f t="shared" si="60"/>
        <v>0</v>
      </c>
      <c r="S382" s="466"/>
      <c r="T382" s="466"/>
      <c r="U382" s="466"/>
      <c r="V382" s="335" t="str">
        <f t="shared" si="63"/>
        <v/>
      </c>
      <c r="W382" s="335"/>
      <c r="X382" s="335"/>
      <c r="Y382" s="335"/>
      <c r="Z382" s="335"/>
      <c r="AA382" s="335" t="str">
        <f t="shared" si="64"/>
        <v/>
      </c>
      <c r="AB382" s="335"/>
      <c r="AC382" s="335"/>
      <c r="AD382" s="335"/>
      <c r="AE382" s="336"/>
    </row>
    <row r="383" spans="1:31" s="23" customFormat="1" ht="15.75" hidden="1" customHeight="1" x14ac:dyDescent="0.15">
      <c r="A383" s="115" t="str">
        <f t="shared" si="58"/>
        <v>×</v>
      </c>
      <c r="B383" s="179"/>
      <c r="C383" s="179"/>
      <c r="G383" s="328" t="str">
        <f t="shared" si="59"/>
        <v/>
      </c>
      <c r="H383" s="328"/>
      <c r="I383" s="329"/>
      <c r="J383" s="330" t="str">
        <f t="shared" si="61"/>
        <v/>
      </c>
      <c r="K383" s="330"/>
      <c r="L383" s="330"/>
      <c r="M383" s="330"/>
      <c r="N383" s="330" t="str">
        <f t="shared" si="62"/>
        <v/>
      </c>
      <c r="O383" s="330"/>
      <c r="P383" s="330"/>
      <c r="Q383" s="331"/>
      <c r="R383" s="465">
        <f t="shared" si="60"/>
        <v>0</v>
      </c>
      <c r="S383" s="466"/>
      <c r="T383" s="466"/>
      <c r="U383" s="466"/>
      <c r="V383" s="335" t="str">
        <f t="shared" si="63"/>
        <v/>
      </c>
      <c r="W383" s="335"/>
      <c r="X383" s="335"/>
      <c r="Y383" s="335"/>
      <c r="Z383" s="335"/>
      <c r="AA383" s="335" t="str">
        <f t="shared" si="64"/>
        <v/>
      </c>
      <c r="AB383" s="335"/>
      <c r="AC383" s="335"/>
      <c r="AD383" s="335"/>
      <c r="AE383" s="336"/>
    </row>
    <row r="384" spans="1:31" s="23" customFormat="1" ht="15.75" hidden="1" customHeight="1" x14ac:dyDescent="0.15">
      <c r="A384" s="115" t="str">
        <f t="shared" si="58"/>
        <v>×</v>
      </c>
      <c r="B384" s="179"/>
      <c r="C384" s="179"/>
      <c r="G384" s="332" t="str">
        <f t="shared" si="59"/>
        <v/>
      </c>
      <c r="H384" s="332"/>
      <c r="I384" s="333"/>
      <c r="J384" s="339" t="str">
        <f t="shared" si="61"/>
        <v/>
      </c>
      <c r="K384" s="339"/>
      <c r="L384" s="339"/>
      <c r="M384" s="339"/>
      <c r="N384" s="339" t="str">
        <f t="shared" si="62"/>
        <v/>
      </c>
      <c r="O384" s="339"/>
      <c r="P384" s="339"/>
      <c r="Q384" s="340"/>
      <c r="R384" s="568">
        <f t="shared" si="60"/>
        <v>0</v>
      </c>
      <c r="S384" s="569"/>
      <c r="T384" s="569"/>
      <c r="U384" s="569"/>
      <c r="V384" s="337" t="str">
        <f t="shared" si="63"/>
        <v/>
      </c>
      <c r="W384" s="337"/>
      <c r="X384" s="337"/>
      <c r="Y384" s="337"/>
      <c r="Z384" s="337"/>
      <c r="AA384" s="337" t="str">
        <f t="shared" si="64"/>
        <v/>
      </c>
      <c r="AB384" s="337"/>
      <c r="AC384" s="337"/>
      <c r="AD384" s="337"/>
      <c r="AE384" s="338"/>
    </row>
    <row r="385" spans="1:85" s="23" customFormat="1" ht="15.75" customHeight="1" x14ac:dyDescent="0.15">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66" t="s">
        <v>125</v>
      </c>
      <c r="H391" s="266"/>
      <c r="I391" s="179" t="s">
        <v>25</v>
      </c>
      <c r="J391" s="266" t="s">
        <v>72</v>
      </c>
      <c r="K391" s="266"/>
      <c r="L391" s="179" t="s">
        <v>88</v>
      </c>
      <c r="M391" s="179" t="s">
        <v>126</v>
      </c>
      <c r="N391" s="179" t="s">
        <v>88</v>
      </c>
      <c r="O391" s="266" t="s">
        <v>421</v>
      </c>
      <c r="P391" s="266"/>
    </row>
    <row r="392" spans="1:85" s="23" customFormat="1" ht="15.75" customHeight="1" x14ac:dyDescent="0.15"/>
    <row r="393" spans="1:85" s="23" customFormat="1" ht="15.75" customHeight="1" x14ac:dyDescent="0.15">
      <c r="H393" s="23" t="s">
        <v>3</v>
      </c>
      <c r="K393" s="266" t="s">
        <v>125</v>
      </c>
      <c r="L393" s="266"/>
      <c r="M393" s="179" t="s">
        <v>2</v>
      </c>
      <c r="N393" s="23" t="s">
        <v>127</v>
      </c>
    </row>
    <row r="394" spans="1:85" s="23" customFormat="1" ht="15.75" customHeight="1" x14ac:dyDescent="0.15">
      <c r="K394" s="266" t="s">
        <v>72</v>
      </c>
      <c r="L394" s="266"/>
      <c r="M394" s="179" t="s">
        <v>2</v>
      </c>
      <c r="N394" s="23" t="s">
        <v>128</v>
      </c>
    </row>
    <row r="395" spans="1:85" s="23" customFormat="1" ht="15.75" customHeight="1" x14ac:dyDescent="0.15">
      <c r="K395" s="266" t="s">
        <v>126</v>
      </c>
      <c r="L395" s="266"/>
      <c r="M395" s="179" t="s">
        <v>2</v>
      </c>
      <c r="N395" s="23" t="s">
        <v>443</v>
      </c>
      <c r="S395" s="179" t="s">
        <v>25</v>
      </c>
      <c r="T395" s="179" t="s">
        <v>115</v>
      </c>
      <c r="U395" s="179" t="s">
        <v>88</v>
      </c>
      <c r="V395" s="186" t="s">
        <v>62</v>
      </c>
    </row>
    <row r="396" spans="1:85" s="23" customFormat="1" ht="15.75" customHeight="1" x14ac:dyDescent="0.15">
      <c r="K396" s="266" t="s">
        <v>62</v>
      </c>
      <c r="L396" s="266"/>
      <c r="M396" s="179" t="s">
        <v>2</v>
      </c>
      <c r="N396" s="23" t="s">
        <v>129</v>
      </c>
      <c r="R396" s="186" t="s">
        <v>119</v>
      </c>
      <c r="S396" s="179" t="s">
        <v>25</v>
      </c>
      <c r="T396" s="295">
        <f>杭先端径</f>
        <v>1.5</v>
      </c>
      <c r="U396" s="295"/>
      <c r="V396" s="295"/>
      <c r="W396" s="23" t="s">
        <v>120</v>
      </c>
    </row>
    <row r="397" spans="1:85" ht="15.75" customHeight="1" x14ac:dyDescent="0.15">
      <c r="K397" s="266" t="s">
        <v>407</v>
      </c>
      <c r="L397" s="266"/>
      <c r="M397" s="179"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66" t="s">
        <v>5</v>
      </c>
      <c r="H414" s="266"/>
      <c r="I414" s="179" t="s">
        <v>25</v>
      </c>
      <c r="J414" s="48">
        <v>4</v>
      </c>
      <c r="K414" s="266" t="s">
        <v>86</v>
      </c>
      <c r="L414" s="266"/>
      <c r="M414" s="179" t="s">
        <v>62</v>
      </c>
      <c r="N414" s="23" t="s">
        <v>7</v>
      </c>
      <c r="O414" s="179">
        <v>4</v>
      </c>
      <c r="P414" s="266" t="s">
        <v>141</v>
      </c>
      <c r="Q414" s="266"/>
    </row>
    <row r="415" spans="6:17" s="23" customFormat="1" ht="15.75" customHeight="1" x14ac:dyDescent="0.15"/>
    <row r="416" spans="6:17" s="23" customFormat="1" ht="15.75" customHeight="1" x14ac:dyDescent="0.15">
      <c r="H416" s="23" t="s">
        <v>3</v>
      </c>
      <c r="K416" s="266" t="s">
        <v>5</v>
      </c>
      <c r="L416" s="266"/>
      <c r="M416" s="179" t="s">
        <v>2</v>
      </c>
      <c r="N416" s="23" t="s">
        <v>144</v>
      </c>
    </row>
    <row r="417" spans="1:62" s="23" customFormat="1" ht="15.75" customHeight="1" x14ac:dyDescent="0.15">
      <c r="K417" s="266" t="s">
        <v>86</v>
      </c>
      <c r="L417" s="266"/>
      <c r="M417" s="179" t="s">
        <v>2</v>
      </c>
      <c r="N417" s="23" t="s">
        <v>89</v>
      </c>
    </row>
    <row r="418" spans="1:62" s="23" customFormat="1" ht="15.75" customHeight="1" x14ac:dyDescent="0.15">
      <c r="K418" s="266" t="s">
        <v>62</v>
      </c>
      <c r="L418" s="266"/>
      <c r="M418" s="179" t="s">
        <v>2</v>
      </c>
      <c r="N418" s="23" t="s">
        <v>129</v>
      </c>
      <c r="Q418" s="186" t="s">
        <v>119</v>
      </c>
      <c r="R418" s="179" t="s">
        <v>25</v>
      </c>
      <c r="S418" s="295">
        <f>杭先端径</f>
        <v>1.5</v>
      </c>
      <c r="T418" s="295"/>
      <c r="U418" s="295"/>
      <c r="V418" s="23" t="s">
        <v>120</v>
      </c>
    </row>
    <row r="419" spans="1:62" ht="15.75" customHeight="1" x14ac:dyDescent="0.15">
      <c r="K419" s="266" t="s">
        <v>141</v>
      </c>
      <c r="L419" s="266"/>
      <c r="M419" s="179" t="s">
        <v>2</v>
      </c>
      <c r="N419" s="23" t="s">
        <v>145</v>
      </c>
    </row>
    <row r="420" spans="1:62" ht="15.75" customHeight="1" x14ac:dyDescent="0.15">
      <c r="K420" s="266" t="s">
        <v>142</v>
      </c>
      <c r="L420" s="266"/>
      <c r="M420" s="179" t="s">
        <v>2</v>
      </c>
      <c r="N420" s="23" t="s">
        <v>605</v>
      </c>
      <c r="S420" s="186" t="s">
        <v>119</v>
      </c>
      <c r="T420" s="179" t="s">
        <v>25</v>
      </c>
      <c r="U420" s="266">
        <v>200</v>
      </c>
      <c r="V420" s="266"/>
      <c r="W420" s="23" t="s">
        <v>147</v>
      </c>
      <c r="Z420" s="179" t="s">
        <v>25</v>
      </c>
      <c r="AA420" s="266">
        <v>200</v>
      </c>
      <c r="AB420" s="266"/>
      <c r="AC420" s="179" t="s">
        <v>1</v>
      </c>
      <c r="AD420" s="189">
        <v>10</v>
      </c>
      <c r="AE420" s="198">
        <v>6</v>
      </c>
      <c r="AF420" s="23" t="s">
        <v>148</v>
      </c>
      <c r="AM420" s="24"/>
      <c r="AN420" s="24"/>
      <c r="BI420" s="179"/>
      <c r="BJ420" s="179"/>
    </row>
    <row r="421" spans="1:62" ht="15.75" customHeight="1" x14ac:dyDescent="0.15">
      <c r="K421" s="266" t="s">
        <v>143</v>
      </c>
      <c r="L421" s="266"/>
      <c r="M421" s="179" t="s">
        <v>2</v>
      </c>
      <c r="N421" s="23" t="s">
        <v>146</v>
      </c>
      <c r="W421" s="186" t="s">
        <v>119</v>
      </c>
      <c r="X421" s="179" t="s">
        <v>25</v>
      </c>
      <c r="Y421" s="266">
        <f>'入力 (1)'!J31</f>
        <v>1.7177999999999999E-2</v>
      </c>
      <c r="Z421" s="266"/>
      <c r="AA421" s="266"/>
      <c r="AB421" s="266"/>
      <c r="AC421" s="23" t="s">
        <v>620</v>
      </c>
    </row>
    <row r="422" spans="1:62" ht="15.75" customHeight="1" x14ac:dyDescent="0.15">
      <c r="B422" s="179" t="s">
        <v>571</v>
      </c>
    </row>
    <row r="424" spans="1:62"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x14ac:dyDescent="0.15">
      <c r="F425" s="358" t="s">
        <v>74</v>
      </c>
      <c r="G425" s="238"/>
      <c r="H425" s="238"/>
      <c r="I425" s="360" t="s">
        <v>150</v>
      </c>
      <c r="J425" s="361"/>
      <c r="K425" s="361"/>
      <c r="L425" s="238" t="s">
        <v>151</v>
      </c>
      <c r="M425" s="238"/>
      <c r="N425" s="238"/>
      <c r="O425" s="238"/>
      <c r="P425" s="238" t="s">
        <v>155</v>
      </c>
      <c r="Q425" s="238"/>
      <c r="R425" s="238"/>
      <c r="S425" s="238"/>
      <c r="T425" s="238"/>
      <c r="U425" s="238" t="s">
        <v>152</v>
      </c>
      <c r="V425" s="238"/>
      <c r="W425" s="238"/>
      <c r="X425" s="238"/>
      <c r="Y425" s="238" t="s">
        <v>153</v>
      </c>
      <c r="Z425" s="238"/>
      <c r="AA425" s="238"/>
      <c r="AB425" s="238"/>
      <c r="AC425" s="238" t="s">
        <v>154</v>
      </c>
      <c r="AD425" s="238"/>
      <c r="AE425" s="238"/>
      <c r="AF425" s="457"/>
    </row>
    <row r="426" spans="1:62" s="23" customFormat="1" ht="15.75" customHeight="1" x14ac:dyDescent="0.15">
      <c r="F426" s="359"/>
      <c r="G426" s="315"/>
      <c r="H426" s="315"/>
      <c r="I426" s="362"/>
      <c r="J426" s="362"/>
      <c r="K426" s="362"/>
      <c r="L426" s="315"/>
      <c r="M426" s="315"/>
      <c r="N426" s="315"/>
      <c r="O426" s="315"/>
      <c r="P426" s="315"/>
      <c r="Q426" s="315"/>
      <c r="R426" s="315"/>
      <c r="S426" s="315"/>
      <c r="T426" s="315"/>
      <c r="U426" s="315"/>
      <c r="V426" s="315"/>
      <c r="W426" s="315"/>
      <c r="X426" s="315"/>
      <c r="Y426" s="315"/>
      <c r="Z426" s="315"/>
      <c r="AA426" s="315"/>
      <c r="AB426" s="315"/>
      <c r="AC426" s="315"/>
      <c r="AD426" s="315"/>
      <c r="AE426" s="315"/>
      <c r="AF426" s="459"/>
    </row>
    <row r="427" spans="1:62" s="23" customFormat="1" ht="15.75" customHeight="1" x14ac:dyDescent="0.15">
      <c r="A427" s="181" t="str">
        <f>IF(F427="","×","")</f>
        <v/>
      </c>
      <c r="B427" s="179"/>
      <c r="F427" s="363">
        <f t="shared" ref="F427:F442" si="65">IF(G136="","",G136)</f>
        <v>2</v>
      </c>
      <c r="G427" s="302"/>
      <c r="H427" s="302"/>
      <c r="I427" s="301">
        <f>I448</f>
        <v>0.33000001311302185</v>
      </c>
      <c r="J427" s="301"/>
      <c r="K427" s="301"/>
      <c r="L427" s="383">
        <f>U237</f>
        <v>1510</v>
      </c>
      <c r="M427" s="239"/>
      <c r="N427" s="239"/>
      <c r="O427" s="239"/>
      <c r="P427" s="239">
        <f t="shared" ref="P427:P442" si="66">IF(L427="","",ROUND(L427/$Y$443,6))</f>
        <v>1.1E-4</v>
      </c>
      <c r="Q427" s="239"/>
      <c r="R427" s="239"/>
      <c r="S427" s="239"/>
      <c r="T427" s="239"/>
      <c r="U427" s="239">
        <f>IF(P427="","",ROUND(P427^0.25,4))</f>
        <v>0.1024</v>
      </c>
      <c r="V427" s="239"/>
      <c r="W427" s="239"/>
      <c r="X427" s="239"/>
      <c r="Y427" s="366">
        <f>IF(U427="","",ROUND(U427*I427,4))</f>
        <v>3.3799999999999997E-2</v>
      </c>
      <c r="Z427" s="366"/>
      <c r="AA427" s="366"/>
      <c r="AB427" s="366"/>
      <c r="AC427" s="558">
        <f>IF(Y427="","",SUM(Y$427:Y427))</f>
        <v>3.3799999999999997E-2</v>
      </c>
      <c r="AD427" s="558"/>
      <c r="AE427" s="558"/>
      <c r="AF427" s="559"/>
    </row>
    <row r="428" spans="1:62" s="23" customFormat="1" ht="15.75" customHeight="1" x14ac:dyDescent="0.15">
      <c r="A428" s="181" t="str">
        <f t="shared" ref="A428:A442" si="67">IF(F428="","×","")</f>
        <v/>
      </c>
      <c r="B428" s="179"/>
      <c r="F428" s="328">
        <f t="shared" si="65"/>
        <v>3</v>
      </c>
      <c r="G428" s="329"/>
      <c r="H428" s="329"/>
      <c r="I428" s="303">
        <f>I449</f>
        <v>1.5</v>
      </c>
      <c r="J428" s="303"/>
      <c r="K428" s="303"/>
      <c r="L428" s="330">
        <f t="shared" ref="L428:L442" si="68">U238</f>
        <v>1260</v>
      </c>
      <c r="M428" s="305"/>
      <c r="N428" s="305"/>
      <c r="O428" s="305"/>
      <c r="P428" s="305">
        <f t="shared" si="66"/>
        <v>9.2E-5</v>
      </c>
      <c r="Q428" s="305"/>
      <c r="R428" s="305"/>
      <c r="S428" s="305"/>
      <c r="T428" s="305"/>
      <c r="U428" s="305">
        <f t="shared" ref="U428:U442" si="69">IF(P428="","",ROUND(P428^0.25,4))</f>
        <v>9.7900000000000001E-2</v>
      </c>
      <c r="V428" s="305"/>
      <c r="W428" s="305"/>
      <c r="X428" s="305"/>
      <c r="Y428" s="367">
        <f t="shared" ref="Y428:Y442" si="70">IF(U428="","",ROUND(U428*I428,4))</f>
        <v>0.1469</v>
      </c>
      <c r="Z428" s="367"/>
      <c r="AA428" s="367"/>
      <c r="AB428" s="367"/>
      <c r="AC428" s="369">
        <f>IF(Y428="","",SUM(Y$427:Y428))</f>
        <v>0.1807</v>
      </c>
      <c r="AD428" s="369"/>
      <c r="AE428" s="369"/>
      <c r="AF428" s="370"/>
    </row>
    <row r="429" spans="1:62" s="23" customFormat="1" ht="15.75" customHeight="1" x14ac:dyDescent="0.15">
      <c r="A429" s="181" t="str">
        <f t="shared" si="67"/>
        <v/>
      </c>
      <c r="B429" s="179"/>
      <c r="F429" s="328">
        <f t="shared" si="65"/>
        <v>4</v>
      </c>
      <c r="G429" s="329"/>
      <c r="H429" s="329"/>
      <c r="I429" s="303">
        <f t="shared" ref="I429:I442" si="71">I450</f>
        <v>6.5500001907348633</v>
      </c>
      <c r="J429" s="303"/>
      <c r="K429" s="303"/>
      <c r="L429" s="330">
        <f t="shared" si="68"/>
        <v>3870</v>
      </c>
      <c r="M429" s="305"/>
      <c r="N429" s="305"/>
      <c r="O429" s="305"/>
      <c r="P429" s="305">
        <f t="shared" si="66"/>
        <v>2.8200000000000002E-4</v>
      </c>
      <c r="Q429" s="305"/>
      <c r="R429" s="305"/>
      <c r="S429" s="305"/>
      <c r="T429" s="305"/>
      <c r="U429" s="305">
        <f t="shared" si="69"/>
        <v>0.12959999999999999</v>
      </c>
      <c r="V429" s="305"/>
      <c r="W429" s="305"/>
      <c r="X429" s="305"/>
      <c r="Y429" s="367">
        <f t="shared" si="70"/>
        <v>0.84889999999999999</v>
      </c>
      <c r="Z429" s="367"/>
      <c r="AA429" s="367"/>
      <c r="AB429" s="367"/>
      <c r="AC429" s="369">
        <f>IF(Y429="","",SUM(Y$427:Y429))</f>
        <v>1.0296000000000001</v>
      </c>
      <c r="AD429" s="369"/>
      <c r="AE429" s="369"/>
      <c r="AF429" s="370"/>
    </row>
    <row r="430" spans="1:62" s="23" customFormat="1" ht="15.75" customHeight="1" x14ac:dyDescent="0.15">
      <c r="A430" s="181" t="str">
        <f t="shared" si="67"/>
        <v/>
      </c>
      <c r="B430" s="179"/>
      <c r="F430" s="328">
        <f t="shared" si="65"/>
        <v>5</v>
      </c>
      <c r="G430" s="329"/>
      <c r="H430" s="329"/>
      <c r="I430" s="303">
        <f t="shared" si="71"/>
        <v>3.4500000476837158</v>
      </c>
      <c r="J430" s="303"/>
      <c r="K430" s="303"/>
      <c r="L430" s="330">
        <f t="shared" si="68"/>
        <v>3870</v>
      </c>
      <c r="M430" s="305"/>
      <c r="N430" s="305"/>
      <c r="O430" s="305"/>
      <c r="P430" s="305">
        <f t="shared" si="66"/>
        <v>2.8200000000000002E-4</v>
      </c>
      <c r="Q430" s="305"/>
      <c r="R430" s="305"/>
      <c r="S430" s="305"/>
      <c r="T430" s="305"/>
      <c r="U430" s="305">
        <f t="shared" si="69"/>
        <v>0.12959999999999999</v>
      </c>
      <c r="V430" s="305"/>
      <c r="W430" s="305"/>
      <c r="X430" s="305"/>
      <c r="Y430" s="367">
        <f t="shared" si="70"/>
        <v>0.4471</v>
      </c>
      <c r="Z430" s="367"/>
      <c r="AA430" s="367"/>
      <c r="AB430" s="367"/>
      <c r="AC430" s="369">
        <f>IF(Y430="","",SUM(Y$427:Y430))</f>
        <v>1.4767000000000001</v>
      </c>
      <c r="AD430" s="369"/>
      <c r="AE430" s="369"/>
      <c r="AF430" s="370"/>
    </row>
    <row r="431" spans="1:62" s="23" customFormat="1" ht="15.75" customHeight="1" x14ac:dyDescent="0.15">
      <c r="A431" s="181" t="str">
        <f t="shared" si="67"/>
        <v/>
      </c>
      <c r="B431" s="179"/>
      <c r="F431" s="328">
        <f t="shared" si="65"/>
        <v>6</v>
      </c>
      <c r="G431" s="329"/>
      <c r="H431" s="329"/>
      <c r="I431" s="303">
        <f t="shared" si="71"/>
        <v>2.3499999046325684</v>
      </c>
      <c r="J431" s="303"/>
      <c r="K431" s="303"/>
      <c r="L431" s="330">
        <f t="shared" si="68"/>
        <v>3870</v>
      </c>
      <c r="M431" s="305"/>
      <c r="N431" s="305"/>
      <c r="O431" s="305"/>
      <c r="P431" s="305">
        <f t="shared" si="66"/>
        <v>2.8200000000000002E-4</v>
      </c>
      <c r="Q431" s="305"/>
      <c r="R431" s="305"/>
      <c r="S431" s="305"/>
      <c r="T431" s="305"/>
      <c r="U431" s="305">
        <f t="shared" si="69"/>
        <v>0.12959999999999999</v>
      </c>
      <c r="V431" s="305"/>
      <c r="W431" s="305"/>
      <c r="X431" s="305"/>
      <c r="Y431" s="367">
        <f t="shared" si="70"/>
        <v>0.30459999999999998</v>
      </c>
      <c r="Z431" s="367"/>
      <c r="AA431" s="367"/>
      <c r="AB431" s="367"/>
      <c r="AC431" s="369">
        <f>IF(Y431="","",SUM(Y$427:Y431))</f>
        <v>1.7813000000000001</v>
      </c>
      <c r="AD431" s="369"/>
      <c r="AE431" s="369"/>
      <c r="AF431" s="370"/>
    </row>
    <row r="432" spans="1:62" s="23" customFormat="1" ht="15.75" customHeight="1" x14ac:dyDescent="0.15">
      <c r="A432" s="181" t="str">
        <f t="shared" si="67"/>
        <v/>
      </c>
      <c r="B432" s="179"/>
      <c r="F432" s="328">
        <f t="shared" si="65"/>
        <v>7</v>
      </c>
      <c r="G432" s="329"/>
      <c r="H432" s="329"/>
      <c r="I432" s="303">
        <f t="shared" si="71"/>
        <v>8.6000003814697266</v>
      </c>
      <c r="J432" s="303"/>
      <c r="K432" s="303"/>
      <c r="L432" s="330">
        <f t="shared" si="68"/>
        <v>25440</v>
      </c>
      <c r="M432" s="305"/>
      <c r="N432" s="305"/>
      <c r="O432" s="305"/>
      <c r="P432" s="305">
        <f t="shared" si="66"/>
        <v>1.851E-3</v>
      </c>
      <c r="Q432" s="305"/>
      <c r="R432" s="305"/>
      <c r="S432" s="305"/>
      <c r="T432" s="305"/>
      <c r="U432" s="305">
        <f t="shared" si="69"/>
        <v>0.2074</v>
      </c>
      <c r="V432" s="305"/>
      <c r="W432" s="305"/>
      <c r="X432" s="305"/>
      <c r="Y432" s="367">
        <f t="shared" si="70"/>
        <v>1.7836000000000001</v>
      </c>
      <c r="Z432" s="367"/>
      <c r="AA432" s="367"/>
      <c r="AB432" s="367"/>
      <c r="AC432" s="369">
        <f>IF(Y432="","",SUM(Y$427:Y432))</f>
        <v>3.5649000000000002</v>
      </c>
      <c r="AD432" s="369"/>
      <c r="AE432" s="369"/>
      <c r="AF432" s="370"/>
    </row>
    <row r="433" spans="1:62" s="23" customFormat="1" ht="15.75" customHeight="1" x14ac:dyDescent="0.15">
      <c r="A433" s="181" t="str">
        <f t="shared" si="67"/>
        <v/>
      </c>
      <c r="B433" s="179"/>
      <c r="F433" s="328">
        <f t="shared" si="65"/>
        <v>8</v>
      </c>
      <c r="G433" s="329"/>
      <c r="H433" s="329"/>
      <c r="I433" s="303">
        <f t="shared" si="71"/>
        <v>2.2000000476837158</v>
      </c>
      <c r="J433" s="303"/>
      <c r="K433" s="303"/>
      <c r="L433" s="330">
        <f t="shared" si="68"/>
        <v>12090</v>
      </c>
      <c r="M433" s="305"/>
      <c r="N433" s="305"/>
      <c r="O433" s="305"/>
      <c r="P433" s="305">
        <f t="shared" si="66"/>
        <v>8.8000000000000003E-4</v>
      </c>
      <c r="Q433" s="305"/>
      <c r="R433" s="305"/>
      <c r="S433" s="305"/>
      <c r="T433" s="305"/>
      <c r="U433" s="305">
        <f t="shared" si="69"/>
        <v>0.17219999999999999</v>
      </c>
      <c r="V433" s="305"/>
      <c r="W433" s="305"/>
      <c r="X433" s="305"/>
      <c r="Y433" s="367">
        <f t="shared" si="70"/>
        <v>0.37880000000000003</v>
      </c>
      <c r="Z433" s="367"/>
      <c r="AA433" s="367"/>
      <c r="AB433" s="367"/>
      <c r="AC433" s="369">
        <f>IF(Y433="","",SUM(Y$427:Y433))</f>
        <v>3.9437000000000002</v>
      </c>
      <c r="AD433" s="369"/>
      <c r="AE433" s="369"/>
      <c r="AF433" s="370"/>
    </row>
    <row r="434" spans="1:62" s="23" customFormat="1" ht="15.75" customHeight="1" x14ac:dyDescent="0.15">
      <c r="A434" s="181" t="str">
        <f t="shared" si="67"/>
        <v/>
      </c>
      <c r="B434" s="179"/>
      <c r="F434" s="328">
        <f t="shared" si="65"/>
        <v>9</v>
      </c>
      <c r="G434" s="329"/>
      <c r="H434" s="329"/>
      <c r="I434" s="303">
        <f t="shared" si="71"/>
        <v>1.5</v>
      </c>
      <c r="J434" s="303"/>
      <c r="K434" s="303"/>
      <c r="L434" s="330">
        <f t="shared" si="68"/>
        <v>19700</v>
      </c>
      <c r="M434" s="305"/>
      <c r="N434" s="305"/>
      <c r="O434" s="305"/>
      <c r="P434" s="305">
        <f t="shared" si="66"/>
        <v>1.4339999999999999E-3</v>
      </c>
      <c r="Q434" s="305"/>
      <c r="R434" s="305"/>
      <c r="S434" s="305"/>
      <c r="T434" s="305"/>
      <c r="U434" s="305">
        <f t="shared" si="69"/>
        <v>0.1946</v>
      </c>
      <c r="V434" s="305"/>
      <c r="W434" s="305"/>
      <c r="X434" s="305"/>
      <c r="Y434" s="367">
        <f t="shared" si="70"/>
        <v>0.29189999999999999</v>
      </c>
      <c r="Z434" s="367"/>
      <c r="AA434" s="367"/>
      <c r="AB434" s="367"/>
      <c r="AC434" s="369">
        <f>IF(Y434="","",SUM(Y$427:Y434))</f>
        <v>4.2355999999999998</v>
      </c>
      <c r="AD434" s="369"/>
      <c r="AE434" s="369"/>
      <c r="AF434" s="370"/>
    </row>
    <row r="435" spans="1:62" s="23" customFormat="1" ht="15.75" customHeight="1" x14ac:dyDescent="0.15">
      <c r="A435" s="181" t="str">
        <f t="shared" si="67"/>
        <v/>
      </c>
      <c r="B435" s="179"/>
      <c r="F435" s="328">
        <f t="shared" si="65"/>
        <v>10</v>
      </c>
      <c r="G435" s="329"/>
      <c r="H435" s="329"/>
      <c r="I435" s="303">
        <f t="shared" si="71"/>
        <v>3.8499999046325684</v>
      </c>
      <c r="J435" s="303"/>
      <c r="K435" s="303"/>
      <c r="L435" s="330">
        <f t="shared" si="68"/>
        <v>14160</v>
      </c>
      <c r="M435" s="305"/>
      <c r="N435" s="305"/>
      <c r="O435" s="305"/>
      <c r="P435" s="305">
        <f t="shared" si="66"/>
        <v>1.0300000000000001E-3</v>
      </c>
      <c r="Q435" s="305"/>
      <c r="R435" s="305"/>
      <c r="S435" s="305"/>
      <c r="T435" s="305"/>
      <c r="U435" s="305">
        <f t="shared" si="69"/>
        <v>0.17910000000000001</v>
      </c>
      <c r="V435" s="305"/>
      <c r="W435" s="305"/>
      <c r="X435" s="305"/>
      <c r="Y435" s="367">
        <f t="shared" si="70"/>
        <v>0.6895</v>
      </c>
      <c r="Z435" s="367"/>
      <c r="AA435" s="367"/>
      <c r="AB435" s="367"/>
      <c r="AC435" s="369">
        <f>IF(Y435="","",SUM(Y$427:Y435))</f>
        <v>4.9250999999999996</v>
      </c>
      <c r="AD435" s="369"/>
      <c r="AE435" s="369"/>
      <c r="AF435" s="370"/>
    </row>
    <row r="436" spans="1:62" s="23" customFormat="1" ht="15.75" customHeight="1" x14ac:dyDescent="0.15">
      <c r="A436" s="181" t="str">
        <f t="shared" si="67"/>
        <v/>
      </c>
      <c r="B436" s="179"/>
      <c r="F436" s="328">
        <f t="shared" si="65"/>
        <v>11</v>
      </c>
      <c r="G436" s="329"/>
      <c r="H436" s="329"/>
      <c r="I436" s="303">
        <f t="shared" si="71"/>
        <v>2.4000000953674316</v>
      </c>
      <c r="J436" s="303"/>
      <c r="K436" s="303"/>
      <c r="L436" s="330">
        <f t="shared" si="68"/>
        <v>19700</v>
      </c>
      <c r="M436" s="305"/>
      <c r="N436" s="305"/>
      <c r="O436" s="305"/>
      <c r="P436" s="305">
        <f t="shared" si="66"/>
        <v>1.4339999999999999E-3</v>
      </c>
      <c r="Q436" s="305"/>
      <c r="R436" s="305"/>
      <c r="S436" s="305"/>
      <c r="T436" s="305"/>
      <c r="U436" s="305">
        <f t="shared" si="69"/>
        <v>0.1946</v>
      </c>
      <c r="V436" s="305"/>
      <c r="W436" s="305"/>
      <c r="X436" s="305"/>
      <c r="Y436" s="367">
        <f t="shared" si="70"/>
        <v>0.46700000000000003</v>
      </c>
      <c r="Z436" s="367"/>
      <c r="AA436" s="367"/>
      <c r="AB436" s="367"/>
      <c r="AC436" s="369">
        <f>IF(Y436="","",SUM(Y$427:Y436))</f>
        <v>5.3920999999999992</v>
      </c>
      <c r="AD436" s="369"/>
      <c r="AE436" s="369"/>
      <c r="AF436" s="370"/>
    </row>
    <row r="437" spans="1:62" s="23" customFormat="1" ht="15.75" customHeight="1" x14ac:dyDescent="0.15">
      <c r="A437" s="181" t="str">
        <f t="shared" si="67"/>
        <v/>
      </c>
      <c r="B437" s="179"/>
      <c r="F437" s="328">
        <f t="shared" si="65"/>
        <v>12</v>
      </c>
      <c r="G437" s="329"/>
      <c r="H437" s="329"/>
      <c r="I437" s="303">
        <f t="shared" si="71"/>
        <v>2.2699999809265137</v>
      </c>
      <c r="J437" s="303"/>
      <c r="K437" s="303"/>
      <c r="L437" s="330">
        <f t="shared" si="68"/>
        <v>13350</v>
      </c>
      <c r="M437" s="305"/>
      <c r="N437" s="305"/>
      <c r="O437" s="305"/>
      <c r="P437" s="305">
        <f t="shared" si="66"/>
        <v>9.7099999999999997E-4</v>
      </c>
      <c r="Q437" s="305"/>
      <c r="R437" s="305"/>
      <c r="S437" s="305"/>
      <c r="T437" s="305"/>
      <c r="U437" s="305">
        <f t="shared" si="69"/>
        <v>0.17649999999999999</v>
      </c>
      <c r="V437" s="305"/>
      <c r="W437" s="305"/>
      <c r="X437" s="305"/>
      <c r="Y437" s="367">
        <f t="shared" si="70"/>
        <v>0.4007</v>
      </c>
      <c r="Z437" s="367"/>
      <c r="AA437" s="367"/>
      <c r="AB437" s="367"/>
      <c r="AC437" s="369">
        <f>IF(Y437="","",SUM(Y$427:Y437))</f>
        <v>5.7927999999999988</v>
      </c>
      <c r="AD437" s="369"/>
      <c r="AE437" s="369"/>
      <c r="AF437" s="370"/>
    </row>
    <row r="438" spans="1:62" s="23" customFormat="1" ht="15.75" hidden="1" customHeight="1" x14ac:dyDescent="0.15">
      <c r="A438" s="181" t="str">
        <f t="shared" si="67"/>
        <v>×</v>
      </c>
      <c r="B438" s="179"/>
      <c r="F438" s="328" t="str">
        <f t="shared" si="65"/>
        <v/>
      </c>
      <c r="G438" s="329"/>
      <c r="H438" s="329"/>
      <c r="I438" s="303">
        <f t="shared" si="71"/>
        <v>0</v>
      </c>
      <c r="J438" s="303"/>
      <c r="K438" s="303"/>
      <c r="L438" s="330" t="str">
        <f t="shared" si="68"/>
        <v/>
      </c>
      <c r="M438" s="305"/>
      <c r="N438" s="305"/>
      <c r="O438" s="305"/>
      <c r="P438" s="305" t="str">
        <f t="shared" si="66"/>
        <v/>
      </c>
      <c r="Q438" s="305"/>
      <c r="R438" s="305"/>
      <c r="S438" s="305"/>
      <c r="T438" s="305"/>
      <c r="U438" s="305" t="str">
        <f t="shared" si="69"/>
        <v/>
      </c>
      <c r="V438" s="305"/>
      <c r="W438" s="305"/>
      <c r="X438" s="305"/>
      <c r="Y438" s="367" t="str">
        <f t="shared" si="70"/>
        <v/>
      </c>
      <c r="Z438" s="367"/>
      <c r="AA438" s="367"/>
      <c r="AB438" s="367"/>
      <c r="AC438" s="369" t="str">
        <f>IF(Y438="","",SUM(Y$427:Y438))</f>
        <v/>
      </c>
      <c r="AD438" s="369"/>
      <c r="AE438" s="369"/>
      <c r="AF438" s="370"/>
    </row>
    <row r="439" spans="1:62" s="23" customFormat="1" ht="15.75" hidden="1" customHeight="1" x14ac:dyDescent="0.15">
      <c r="A439" s="181" t="str">
        <f t="shared" si="67"/>
        <v>×</v>
      </c>
      <c r="B439" s="179"/>
      <c r="F439" s="328" t="str">
        <f t="shared" si="65"/>
        <v/>
      </c>
      <c r="G439" s="329"/>
      <c r="H439" s="329"/>
      <c r="I439" s="303">
        <f t="shared" si="71"/>
        <v>0</v>
      </c>
      <c r="J439" s="303"/>
      <c r="K439" s="303"/>
      <c r="L439" s="330" t="str">
        <f t="shared" si="68"/>
        <v/>
      </c>
      <c r="M439" s="305"/>
      <c r="N439" s="305"/>
      <c r="O439" s="305"/>
      <c r="P439" s="305" t="str">
        <f t="shared" si="66"/>
        <v/>
      </c>
      <c r="Q439" s="305"/>
      <c r="R439" s="305"/>
      <c r="S439" s="305"/>
      <c r="T439" s="305"/>
      <c r="U439" s="305" t="str">
        <f t="shared" si="69"/>
        <v/>
      </c>
      <c r="V439" s="305"/>
      <c r="W439" s="305"/>
      <c r="X439" s="305"/>
      <c r="Y439" s="367" t="str">
        <f t="shared" si="70"/>
        <v/>
      </c>
      <c r="Z439" s="367"/>
      <c r="AA439" s="367"/>
      <c r="AB439" s="367"/>
      <c r="AC439" s="369" t="str">
        <f>IF(Y439="","",SUM(Y$427:Y439))</f>
        <v/>
      </c>
      <c r="AD439" s="369"/>
      <c r="AE439" s="369"/>
      <c r="AF439" s="370"/>
    </row>
    <row r="440" spans="1:62" s="23" customFormat="1" ht="15.75" hidden="1" customHeight="1" x14ac:dyDescent="0.15">
      <c r="A440" s="181" t="str">
        <f t="shared" si="67"/>
        <v>×</v>
      </c>
      <c r="B440" s="179"/>
      <c r="F440" s="328" t="str">
        <f t="shared" si="65"/>
        <v/>
      </c>
      <c r="G440" s="329"/>
      <c r="H440" s="329"/>
      <c r="I440" s="303">
        <f t="shared" si="71"/>
        <v>0</v>
      </c>
      <c r="J440" s="303"/>
      <c r="K440" s="303"/>
      <c r="L440" s="330" t="str">
        <f t="shared" si="68"/>
        <v/>
      </c>
      <c r="M440" s="305"/>
      <c r="N440" s="305"/>
      <c r="O440" s="305"/>
      <c r="P440" s="305" t="str">
        <f t="shared" si="66"/>
        <v/>
      </c>
      <c r="Q440" s="305"/>
      <c r="R440" s="305"/>
      <c r="S440" s="305"/>
      <c r="T440" s="305"/>
      <c r="U440" s="305" t="str">
        <f t="shared" si="69"/>
        <v/>
      </c>
      <c r="V440" s="305"/>
      <c r="W440" s="305"/>
      <c r="X440" s="305"/>
      <c r="Y440" s="367" t="str">
        <f t="shared" si="70"/>
        <v/>
      </c>
      <c r="Z440" s="367"/>
      <c r="AA440" s="367"/>
      <c r="AB440" s="367"/>
      <c r="AC440" s="369" t="str">
        <f>IF(Y440="","",SUM(Y$427:Y440))</f>
        <v/>
      </c>
      <c r="AD440" s="369"/>
      <c r="AE440" s="369"/>
      <c r="AF440" s="370"/>
    </row>
    <row r="441" spans="1:62" s="23" customFormat="1" ht="15.75" hidden="1" customHeight="1" x14ac:dyDescent="0.15">
      <c r="A441" s="181" t="str">
        <f t="shared" si="67"/>
        <v>×</v>
      </c>
      <c r="B441" s="179"/>
      <c r="F441" s="328" t="str">
        <f t="shared" si="65"/>
        <v/>
      </c>
      <c r="G441" s="329"/>
      <c r="H441" s="329"/>
      <c r="I441" s="303">
        <f t="shared" si="71"/>
        <v>0</v>
      </c>
      <c r="J441" s="303"/>
      <c r="K441" s="303"/>
      <c r="L441" s="330" t="str">
        <f t="shared" si="68"/>
        <v/>
      </c>
      <c r="M441" s="305"/>
      <c r="N441" s="305"/>
      <c r="O441" s="305"/>
      <c r="P441" s="305" t="str">
        <f t="shared" si="66"/>
        <v/>
      </c>
      <c r="Q441" s="305"/>
      <c r="R441" s="305"/>
      <c r="S441" s="305"/>
      <c r="T441" s="305"/>
      <c r="U441" s="305" t="str">
        <f t="shared" si="69"/>
        <v/>
      </c>
      <c r="V441" s="305"/>
      <c r="W441" s="305"/>
      <c r="X441" s="305"/>
      <c r="Y441" s="367" t="str">
        <f t="shared" si="70"/>
        <v/>
      </c>
      <c r="Z441" s="367"/>
      <c r="AA441" s="367"/>
      <c r="AB441" s="367"/>
      <c r="AC441" s="369" t="str">
        <f>IF(Y441="","",SUM(Y$427:Y441))</f>
        <v/>
      </c>
      <c r="AD441" s="369"/>
      <c r="AE441" s="369"/>
      <c r="AF441" s="370"/>
    </row>
    <row r="442" spans="1:62" s="23" customFormat="1" ht="15.75" hidden="1" customHeight="1" x14ac:dyDescent="0.15">
      <c r="A442" s="181" t="str">
        <f t="shared" si="67"/>
        <v>×</v>
      </c>
      <c r="B442" s="179"/>
      <c r="F442" s="332" t="str">
        <f t="shared" si="65"/>
        <v/>
      </c>
      <c r="G442" s="333"/>
      <c r="H442" s="333"/>
      <c r="I442" s="319">
        <f t="shared" si="71"/>
        <v>0</v>
      </c>
      <c r="J442" s="319"/>
      <c r="K442" s="319"/>
      <c r="L442" s="339" t="str">
        <f t="shared" si="68"/>
        <v/>
      </c>
      <c r="M442" s="240"/>
      <c r="N442" s="240"/>
      <c r="O442" s="240"/>
      <c r="P442" s="240" t="str">
        <f t="shared" si="66"/>
        <v/>
      </c>
      <c r="Q442" s="240"/>
      <c r="R442" s="240"/>
      <c r="S442" s="240"/>
      <c r="T442" s="240"/>
      <c r="U442" s="240" t="str">
        <f t="shared" si="69"/>
        <v/>
      </c>
      <c r="V442" s="240"/>
      <c r="W442" s="240"/>
      <c r="X442" s="240"/>
      <c r="Y442" s="368" t="str">
        <f t="shared" si="70"/>
        <v/>
      </c>
      <c r="Z442" s="368"/>
      <c r="AA442" s="368"/>
      <c r="AB442" s="368"/>
      <c r="AC442" s="500" t="str">
        <f>IF(Y442="","",SUM(Y$427:Y442))</f>
        <v/>
      </c>
      <c r="AD442" s="500"/>
      <c r="AE442" s="500"/>
      <c r="AF442" s="501"/>
    </row>
    <row r="443" spans="1:62" ht="15.75" customHeight="1" x14ac:dyDescent="0.15">
      <c r="F443" s="183"/>
      <c r="G443" s="183"/>
      <c r="H443" s="183"/>
      <c r="I443" s="183"/>
      <c r="J443" s="183"/>
      <c r="K443" s="183"/>
      <c r="L443" s="183"/>
      <c r="M443" s="183"/>
      <c r="N443" s="183"/>
      <c r="O443" s="183"/>
      <c r="P443" s="183"/>
      <c r="Q443" s="183"/>
      <c r="R443" s="183"/>
      <c r="S443" s="183"/>
      <c r="T443" s="50" t="s">
        <v>119</v>
      </c>
      <c r="U443" s="183">
        <v>4</v>
      </c>
      <c r="V443" s="438" t="s">
        <v>141</v>
      </c>
      <c r="W443" s="438"/>
      <c r="X443" s="183" t="s">
        <v>25</v>
      </c>
      <c r="Y443" s="499">
        <f>Y464</f>
        <v>13742400</v>
      </c>
      <c r="Z443" s="499"/>
      <c r="AA443" s="499"/>
      <c r="AB443" s="499"/>
      <c r="AC443" s="499"/>
      <c r="AD443" s="469" t="s">
        <v>157</v>
      </c>
      <c r="AE443" s="469"/>
      <c r="AF443" s="183" t="s">
        <v>149</v>
      </c>
      <c r="AK443" s="51"/>
      <c r="AL443" s="24"/>
      <c r="AM443" s="24"/>
      <c r="AN443" s="24"/>
      <c r="BG443" s="179"/>
      <c r="BH443" s="179"/>
      <c r="BI443" s="179"/>
      <c r="BJ443" s="179"/>
    </row>
    <row r="444" spans="1:62" ht="15.75" customHeight="1" x14ac:dyDescent="0.15">
      <c r="B444" s="179" t="s">
        <v>571</v>
      </c>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358" t="s">
        <v>74</v>
      </c>
      <c r="G446" s="238"/>
      <c r="H446" s="238"/>
      <c r="I446" s="360" t="s">
        <v>150</v>
      </c>
      <c r="J446" s="361"/>
      <c r="K446" s="361"/>
      <c r="L446" s="238" t="s">
        <v>151</v>
      </c>
      <c r="M446" s="238"/>
      <c r="N446" s="238"/>
      <c r="O446" s="238"/>
      <c r="P446" s="238" t="s">
        <v>155</v>
      </c>
      <c r="Q446" s="238"/>
      <c r="R446" s="238"/>
      <c r="S446" s="238"/>
      <c r="T446" s="238"/>
      <c r="U446" s="238" t="s">
        <v>152</v>
      </c>
      <c r="V446" s="238"/>
      <c r="W446" s="238"/>
      <c r="X446" s="238"/>
      <c r="Y446" s="238" t="s">
        <v>153</v>
      </c>
      <c r="Z446" s="238"/>
      <c r="AA446" s="238"/>
      <c r="AB446" s="238"/>
      <c r="AC446" s="238" t="s">
        <v>154</v>
      </c>
      <c r="AD446" s="238"/>
      <c r="AE446" s="238"/>
      <c r="AF446" s="457"/>
    </row>
    <row r="447" spans="1:62" s="23" customFormat="1" ht="15.75" customHeight="1" x14ac:dyDescent="0.15">
      <c r="F447" s="359"/>
      <c r="G447" s="315"/>
      <c r="H447" s="315"/>
      <c r="I447" s="362"/>
      <c r="J447" s="362"/>
      <c r="K447" s="362"/>
      <c r="L447" s="315"/>
      <c r="M447" s="315"/>
      <c r="N447" s="315"/>
      <c r="O447" s="315"/>
      <c r="P447" s="315"/>
      <c r="Q447" s="315"/>
      <c r="R447" s="315"/>
      <c r="S447" s="315"/>
      <c r="T447" s="315"/>
      <c r="U447" s="315"/>
      <c r="V447" s="315"/>
      <c r="W447" s="315"/>
      <c r="X447" s="315"/>
      <c r="Y447" s="315"/>
      <c r="Z447" s="315"/>
      <c r="AA447" s="315"/>
      <c r="AB447" s="315"/>
      <c r="AC447" s="315"/>
      <c r="AD447" s="315"/>
      <c r="AE447" s="315"/>
      <c r="AF447" s="459"/>
    </row>
    <row r="448" spans="1:62" s="23" customFormat="1" ht="15.75" customHeight="1" x14ac:dyDescent="0.15">
      <c r="A448" s="181" t="str">
        <f>IF(I448="","×","")</f>
        <v/>
      </c>
      <c r="B448" s="179"/>
      <c r="F448" s="363">
        <f t="shared" ref="F448:F463" si="72">IF(G136="","",G136)</f>
        <v>2</v>
      </c>
      <c r="G448" s="302"/>
      <c r="H448" s="302"/>
      <c r="I448" s="279">
        <v>0.33000001311302185</v>
      </c>
      <c r="J448" s="279"/>
      <c r="K448" s="279"/>
      <c r="L448" s="383">
        <f t="shared" ref="L448:L463" si="73">U259</f>
        <v>3010</v>
      </c>
      <c r="M448" s="239"/>
      <c r="N448" s="239"/>
      <c r="O448" s="239"/>
      <c r="P448" s="239">
        <f t="shared" ref="P448:P463" si="74">IF(L448="","",ROUND(L448/$Y$464,6))</f>
        <v>2.1900000000000001E-4</v>
      </c>
      <c r="Q448" s="239"/>
      <c r="R448" s="239"/>
      <c r="S448" s="239"/>
      <c r="T448" s="239"/>
      <c r="U448" s="239">
        <f>IF(P448="","",ROUND(P448^0.25,4))</f>
        <v>0.1216</v>
      </c>
      <c r="V448" s="239"/>
      <c r="W448" s="239"/>
      <c r="X448" s="239"/>
      <c r="Y448" s="366">
        <f t="shared" ref="Y448:Y463" si="75">IF(U448="","",ROUND(U448*I448,4))</f>
        <v>4.0099999999999997E-2</v>
      </c>
      <c r="Z448" s="366"/>
      <c r="AA448" s="366"/>
      <c r="AB448" s="366"/>
      <c r="AC448" s="558">
        <f>IF(Y448="","",SUM(Y$448:Y448))</f>
        <v>4.0099999999999997E-2</v>
      </c>
      <c r="AD448" s="558"/>
      <c r="AE448" s="558"/>
      <c r="AF448" s="559"/>
    </row>
    <row r="449" spans="1:62" s="23" customFormat="1" ht="15.75" customHeight="1" x14ac:dyDescent="0.15">
      <c r="A449" s="181" t="str">
        <f t="shared" ref="A449:A463" si="76">IF(I449="","×","")</f>
        <v/>
      </c>
      <c r="B449" s="179"/>
      <c r="F449" s="328">
        <f t="shared" si="72"/>
        <v>3</v>
      </c>
      <c r="G449" s="329"/>
      <c r="H449" s="329"/>
      <c r="I449" s="254">
        <v>1.5</v>
      </c>
      <c r="J449" s="254"/>
      <c r="K449" s="254"/>
      <c r="L449" s="356">
        <f t="shared" si="73"/>
        <v>2520</v>
      </c>
      <c r="M449" s="357"/>
      <c r="N449" s="357"/>
      <c r="O449" s="357"/>
      <c r="P449" s="305">
        <f t="shared" si="74"/>
        <v>1.83E-4</v>
      </c>
      <c r="Q449" s="305"/>
      <c r="R449" s="305"/>
      <c r="S449" s="305"/>
      <c r="T449" s="305"/>
      <c r="U449" s="305">
        <f t="shared" ref="U449:U463" si="77">IF(P449="","",ROUND(P449^0.25,4))</f>
        <v>0.1163</v>
      </c>
      <c r="V449" s="305"/>
      <c r="W449" s="305"/>
      <c r="X449" s="305"/>
      <c r="Y449" s="367">
        <f t="shared" si="75"/>
        <v>0.17449999999999999</v>
      </c>
      <c r="Z449" s="367"/>
      <c r="AA449" s="367"/>
      <c r="AB449" s="367"/>
      <c r="AC449" s="369">
        <f>IF(Y449="","",SUM(Y$448:Y449))</f>
        <v>0.21459999999999999</v>
      </c>
      <c r="AD449" s="369"/>
      <c r="AE449" s="369"/>
      <c r="AF449" s="370"/>
    </row>
    <row r="450" spans="1:62" s="23" customFormat="1" ht="15.75" customHeight="1" x14ac:dyDescent="0.15">
      <c r="A450" s="181" t="str">
        <f t="shared" si="76"/>
        <v/>
      </c>
      <c r="B450" s="179"/>
      <c r="F450" s="328">
        <f t="shared" si="72"/>
        <v>4</v>
      </c>
      <c r="G450" s="329"/>
      <c r="H450" s="329"/>
      <c r="I450" s="254">
        <v>6.5500001907348633</v>
      </c>
      <c r="J450" s="254"/>
      <c r="K450" s="254"/>
      <c r="L450" s="356">
        <f t="shared" si="73"/>
        <v>7730</v>
      </c>
      <c r="M450" s="357"/>
      <c r="N450" s="357"/>
      <c r="O450" s="357"/>
      <c r="P450" s="305">
        <f t="shared" si="74"/>
        <v>5.62E-4</v>
      </c>
      <c r="Q450" s="305"/>
      <c r="R450" s="305"/>
      <c r="S450" s="305"/>
      <c r="T450" s="305"/>
      <c r="U450" s="305">
        <f t="shared" si="77"/>
        <v>0.154</v>
      </c>
      <c r="V450" s="305"/>
      <c r="W450" s="305"/>
      <c r="X450" s="305"/>
      <c r="Y450" s="367">
        <f t="shared" si="75"/>
        <v>1.0086999999999999</v>
      </c>
      <c r="Z450" s="367"/>
      <c r="AA450" s="367"/>
      <c r="AB450" s="367"/>
      <c r="AC450" s="369">
        <f>IF(Y450="","",SUM(Y$448:Y450))</f>
        <v>1.2232999999999998</v>
      </c>
      <c r="AD450" s="369"/>
      <c r="AE450" s="369"/>
      <c r="AF450" s="370"/>
    </row>
    <row r="451" spans="1:62" s="23" customFormat="1" ht="15.75" customHeight="1" x14ac:dyDescent="0.15">
      <c r="A451" s="181" t="str">
        <f t="shared" si="76"/>
        <v/>
      </c>
      <c r="B451" s="179"/>
      <c r="F451" s="328">
        <f t="shared" si="72"/>
        <v>5</v>
      </c>
      <c r="G451" s="329"/>
      <c r="H451" s="329"/>
      <c r="I451" s="254">
        <v>3.4500000476837158</v>
      </c>
      <c r="J451" s="254"/>
      <c r="K451" s="254"/>
      <c r="L451" s="356">
        <f t="shared" si="73"/>
        <v>7730</v>
      </c>
      <c r="M451" s="357"/>
      <c r="N451" s="357"/>
      <c r="O451" s="357"/>
      <c r="P451" s="305">
        <f t="shared" si="74"/>
        <v>5.62E-4</v>
      </c>
      <c r="Q451" s="305"/>
      <c r="R451" s="305"/>
      <c r="S451" s="305"/>
      <c r="T451" s="305"/>
      <c r="U451" s="305">
        <f t="shared" si="77"/>
        <v>0.154</v>
      </c>
      <c r="V451" s="305"/>
      <c r="W451" s="305"/>
      <c r="X451" s="305"/>
      <c r="Y451" s="367">
        <f t="shared" si="75"/>
        <v>0.53129999999999999</v>
      </c>
      <c r="Z451" s="367"/>
      <c r="AA451" s="367"/>
      <c r="AB451" s="367"/>
      <c r="AC451" s="369">
        <f>IF(Y451="","",SUM(Y$448:Y451))</f>
        <v>1.7545999999999999</v>
      </c>
      <c r="AD451" s="369"/>
      <c r="AE451" s="369"/>
      <c r="AF451" s="370"/>
    </row>
    <row r="452" spans="1:62" s="23" customFormat="1" ht="15.75" customHeight="1" x14ac:dyDescent="0.15">
      <c r="A452" s="181" t="str">
        <f t="shared" si="76"/>
        <v/>
      </c>
      <c r="B452" s="179"/>
      <c r="F452" s="328">
        <f t="shared" si="72"/>
        <v>6</v>
      </c>
      <c r="G452" s="329"/>
      <c r="H452" s="329"/>
      <c r="I452" s="254">
        <v>2.3499999046325684</v>
      </c>
      <c r="J452" s="254"/>
      <c r="K452" s="254"/>
      <c r="L452" s="356">
        <f t="shared" si="73"/>
        <v>7730</v>
      </c>
      <c r="M452" s="357"/>
      <c r="N452" s="357"/>
      <c r="O452" s="357"/>
      <c r="P452" s="305">
        <f t="shared" si="74"/>
        <v>5.62E-4</v>
      </c>
      <c r="Q452" s="305"/>
      <c r="R452" s="305"/>
      <c r="S452" s="305"/>
      <c r="T452" s="305"/>
      <c r="U452" s="305">
        <f t="shared" si="77"/>
        <v>0.154</v>
      </c>
      <c r="V452" s="305"/>
      <c r="W452" s="305"/>
      <c r="X452" s="305"/>
      <c r="Y452" s="367">
        <f t="shared" si="75"/>
        <v>0.3619</v>
      </c>
      <c r="Z452" s="367"/>
      <c r="AA452" s="367"/>
      <c r="AB452" s="367"/>
      <c r="AC452" s="369">
        <f>IF(Y452="","",SUM(Y$448:Y452))</f>
        <v>2.1164999999999998</v>
      </c>
      <c r="AD452" s="369"/>
      <c r="AE452" s="369"/>
      <c r="AF452" s="370"/>
    </row>
    <row r="453" spans="1:62" s="23" customFormat="1" ht="15.75" customHeight="1" x14ac:dyDescent="0.15">
      <c r="A453" s="181" t="str">
        <f t="shared" si="76"/>
        <v/>
      </c>
      <c r="B453" s="179"/>
      <c r="F453" s="328">
        <f t="shared" si="72"/>
        <v>7</v>
      </c>
      <c r="G453" s="329"/>
      <c r="H453" s="329"/>
      <c r="I453" s="254">
        <v>8.6000003814697266</v>
      </c>
      <c r="J453" s="254"/>
      <c r="K453" s="254"/>
      <c r="L453" s="356">
        <f t="shared" si="73"/>
        <v>50870</v>
      </c>
      <c r="M453" s="357"/>
      <c r="N453" s="357"/>
      <c r="O453" s="357"/>
      <c r="P453" s="305">
        <f t="shared" si="74"/>
        <v>3.702E-3</v>
      </c>
      <c r="Q453" s="305"/>
      <c r="R453" s="305"/>
      <c r="S453" s="305"/>
      <c r="T453" s="305"/>
      <c r="U453" s="305">
        <f t="shared" si="77"/>
        <v>0.2467</v>
      </c>
      <c r="V453" s="305"/>
      <c r="W453" s="305"/>
      <c r="X453" s="305"/>
      <c r="Y453" s="367">
        <f t="shared" si="75"/>
        <v>2.1215999999999999</v>
      </c>
      <c r="Z453" s="367"/>
      <c r="AA453" s="367"/>
      <c r="AB453" s="367"/>
      <c r="AC453" s="369">
        <f>IF(Y453="","",SUM(Y$448:Y453))</f>
        <v>4.2380999999999993</v>
      </c>
      <c r="AD453" s="369"/>
      <c r="AE453" s="369"/>
      <c r="AF453" s="370"/>
    </row>
    <row r="454" spans="1:62" s="23" customFormat="1" ht="15.75" customHeight="1" x14ac:dyDescent="0.15">
      <c r="A454" s="181" t="str">
        <f t="shared" si="76"/>
        <v/>
      </c>
      <c r="B454" s="179"/>
      <c r="F454" s="328">
        <f t="shared" si="72"/>
        <v>8</v>
      </c>
      <c r="G454" s="329"/>
      <c r="H454" s="329"/>
      <c r="I454" s="254">
        <v>2.2000000476837158</v>
      </c>
      <c r="J454" s="254"/>
      <c r="K454" s="254"/>
      <c r="L454" s="356">
        <f t="shared" si="73"/>
        <v>24170</v>
      </c>
      <c r="M454" s="357"/>
      <c r="N454" s="357"/>
      <c r="O454" s="357"/>
      <c r="P454" s="305">
        <f t="shared" si="74"/>
        <v>1.7589999999999999E-3</v>
      </c>
      <c r="Q454" s="305"/>
      <c r="R454" s="305"/>
      <c r="S454" s="305"/>
      <c r="T454" s="305"/>
      <c r="U454" s="305">
        <f t="shared" si="77"/>
        <v>0.20480000000000001</v>
      </c>
      <c r="V454" s="305"/>
      <c r="W454" s="305"/>
      <c r="X454" s="305"/>
      <c r="Y454" s="367">
        <f t="shared" si="75"/>
        <v>0.4506</v>
      </c>
      <c r="Z454" s="367"/>
      <c r="AA454" s="367"/>
      <c r="AB454" s="367"/>
      <c r="AC454" s="369">
        <f>IF(Y454="","",SUM(Y$448:Y454))</f>
        <v>4.688699999999999</v>
      </c>
      <c r="AD454" s="369"/>
      <c r="AE454" s="369"/>
      <c r="AF454" s="370"/>
    </row>
    <row r="455" spans="1:62" s="23" customFormat="1" ht="15.75" customHeight="1" x14ac:dyDescent="0.15">
      <c r="A455" s="181" t="str">
        <f t="shared" si="76"/>
        <v/>
      </c>
      <c r="B455" s="179"/>
      <c r="F455" s="328">
        <f t="shared" si="72"/>
        <v>9</v>
      </c>
      <c r="G455" s="329"/>
      <c r="H455" s="329"/>
      <c r="I455" s="254">
        <v>1.5</v>
      </c>
      <c r="J455" s="254"/>
      <c r="K455" s="254"/>
      <c r="L455" s="356">
        <f t="shared" si="73"/>
        <v>39390</v>
      </c>
      <c r="M455" s="357"/>
      <c r="N455" s="357"/>
      <c r="O455" s="357"/>
      <c r="P455" s="305">
        <f t="shared" si="74"/>
        <v>2.8660000000000001E-3</v>
      </c>
      <c r="Q455" s="305"/>
      <c r="R455" s="305"/>
      <c r="S455" s="305"/>
      <c r="T455" s="305"/>
      <c r="U455" s="305">
        <f t="shared" si="77"/>
        <v>0.23139999999999999</v>
      </c>
      <c r="V455" s="305"/>
      <c r="W455" s="305"/>
      <c r="X455" s="305"/>
      <c r="Y455" s="367">
        <f t="shared" si="75"/>
        <v>0.34710000000000002</v>
      </c>
      <c r="Z455" s="367"/>
      <c r="AA455" s="367"/>
      <c r="AB455" s="367"/>
      <c r="AC455" s="369">
        <f>IF(Y455="","",SUM(Y$448:Y455))</f>
        <v>5.0357999999999992</v>
      </c>
      <c r="AD455" s="369"/>
      <c r="AE455" s="369"/>
      <c r="AF455" s="370"/>
    </row>
    <row r="456" spans="1:62" s="23" customFormat="1" ht="15.75" customHeight="1" x14ac:dyDescent="0.15">
      <c r="A456" s="181" t="str">
        <f t="shared" si="76"/>
        <v/>
      </c>
      <c r="B456" s="179"/>
      <c r="F456" s="328">
        <f t="shared" si="72"/>
        <v>10</v>
      </c>
      <c r="G456" s="329"/>
      <c r="H456" s="329"/>
      <c r="I456" s="254">
        <v>3.8499999046325684</v>
      </c>
      <c r="J456" s="254"/>
      <c r="K456" s="254"/>
      <c r="L456" s="356">
        <f t="shared" si="73"/>
        <v>28330</v>
      </c>
      <c r="M456" s="357"/>
      <c r="N456" s="357"/>
      <c r="O456" s="357"/>
      <c r="P456" s="305">
        <f t="shared" si="74"/>
        <v>2.062E-3</v>
      </c>
      <c r="Q456" s="305"/>
      <c r="R456" s="305"/>
      <c r="S456" s="305"/>
      <c r="T456" s="305"/>
      <c r="U456" s="305">
        <f t="shared" si="77"/>
        <v>0.21310000000000001</v>
      </c>
      <c r="V456" s="305"/>
      <c r="W456" s="305"/>
      <c r="X456" s="305"/>
      <c r="Y456" s="367">
        <f t="shared" si="75"/>
        <v>0.82040000000000002</v>
      </c>
      <c r="Z456" s="367"/>
      <c r="AA456" s="367"/>
      <c r="AB456" s="367"/>
      <c r="AC456" s="369">
        <f>IF(Y456="","",SUM(Y$448:Y456))</f>
        <v>5.8561999999999994</v>
      </c>
      <c r="AD456" s="369"/>
      <c r="AE456" s="369"/>
      <c r="AF456" s="370"/>
    </row>
    <row r="457" spans="1:62" s="23" customFormat="1" ht="15.75" customHeight="1" x14ac:dyDescent="0.15">
      <c r="A457" s="181" t="str">
        <f t="shared" si="76"/>
        <v/>
      </c>
      <c r="B457" s="179"/>
      <c r="F457" s="328">
        <f t="shared" si="72"/>
        <v>11</v>
      </c>
      <c r="G457" s="329"/>
      <c r="H457" s="329"/>
      <c r="I457" s="254">
        <v>2.4000000953674316</v>
      </c>
      <c r="J457" s="254"/>
      <c r="K457" s="254"/>
      <c r="L457" s="356">
        <f t="shared" si="73"/>
        <v>39390</v>
      </c>
      <c r="M457" s="357"/>
      <c r="N457" s="357"/>
      <c r="O457" s="357"/>
      <c r="P457" s="305">
        <f t="shared" si="74"/>
        <v>2.8660000000000001E-3</v>
      </c>
      <c r="Q457" s="305"/>
      <c r="R457" s="305"/>
      <c r="S457" s="305"/>
      <c r="T457" s="305"/>
      <c r="U457" s="305">
        <f t="shared" si="77"/>
        <v>0.23139999999999999</v>
      </c>
      <c r="V457" s="305"/>
      <c r="W457" s="305"/>
      <c r="X457" s="305"/>
      <c r="Y457" s="367">
        <f t="shared" si="75"/>
        <v>0.5554</v>
      </c>
      <c r="Z457" s="367"/>
      <c r="AA457" s="367"/>
      <c r="AB457" s="367"/>
      <c r="AC457" s="369">
        <f>IF(Y457="","",SUM(Y$448:Y457))</f>
        <v>6.4115999999999991</v>
      </c>
      <c r="AD457" s="369"/>
      <c r="AE457" s="369"/>
      <c r="AF457" s="370"/>
    </row>
    <row r="458" spans="1:62" s="23" customFormat="1" ht="15.75" customHeight="1" x14ac:dyDescent="0.15">
      <c r="A458" s="181" t="str">
        <f t="shared" si="76"/>
        <v/>
      </c>
      <c r="B458" s="179"/>
      <c r="F458" s="328">
        <f t="shared" si="72"/>
        <v>12</v>
      </c>
      <c r="G458" s="329"/>
      <c r="H458" s="329"/>
      <c r="I458" s="254">
        <v>2.2699999809265137</v>
      </c>
      <c r="J458" s="254"/>
      <c r="K458" s="254"/>
      <c r="L458" s="356">
        <f t="shared" si="73"/>
        <v>26700</v>
      </c>
      <c r="M458" s="357"/>
      <c r="N458" s="357"/>
      <c r="O458" s="357"/>
      <c r="P458" s="305">
        <f t="shared" si="74"/>
        <v>1.9430000000000001E-3</v>
      </c>
      <c r="Q458" s="305"/>
      <c r="R458" s="305"/>
      <c r="S458" s="305"/>
      <c r="T458" s="305"/>
      <c r="U458" s="305">
        <f t="shared" si="77"/>
        <v>0.21</v>
      </c>
      <c r="V458" s="305"/>
      <c r="W458" s="305"/>
      <c r="X458" s="305"/>
      <c r="Y458" s="367">
        <f t="shared" si="75"/>
        <v>0.47670000000000001</v>
      </c>
      <c r="Z458" s="367"/>
      <c r="AA458" s="367"/>
      <c r="AB458" s="367"/>
      <c r="AC458" s="369">
        <f>IF(Y458="","",SUM(Y$448:Y458))</f>
        <v>6.8882999999999992</v>
      </c>
      <c r="AD458" s="369"/>
      <c r="AE458" s="369"/>
      <c r="AF458" s="370"/>
    </row>
    <row r="459" spans="1:62" s="23" customFormat="1" ht="15.75" hidden="1" customHeight="1" x14ac:dyDescent="0.15">
      <c r="A459" s="181" t="str">
        <f t="shared" si="76"/>
        <v>×</v>
      </c>
      <c r="B459" s="179"/>
      <c r="F459" s="328" t="str">
        <f t="shared" si="72"/>
        <v/>
      </c>
      <c r="G459" s="329"/>
      <c r="H459" s="329"/>
      <c r="I459" s="254"/>
      <c r="J459" s="254"/>
      <c r="K459" s="254"/>
      <c r="L459" s="356" t="str">
        <f t="shared" si="73"/>
        <v/>
      </c>
      <c r="M459" s="357"/>
      <c r="N459" s="357"/>
      <c r="O459" s="357"/>
      <c r="P459" s="305" t="str">
        <f t="shared" si="74"/>
        <v/>
      </c>
      <c r="Q459" s="305"/>
      <c r="R459" s="305"/>
      <c r="S459" s="305"/>
      <c r="T459" s="305"/>
      <c r="U459" s="305" t="str">
        <f t="shared" si="77"/>
        <v/>
      </c>
      <c r="V459" s="305"/>
      <c r="W459" s="305"/>
      <c r="X459" s="305"/>
      <c r="Y459" s="367" t="str">
        <f t="shared" si="75"/>
        <v/>
      </c>
      <c r="Z459" s="367"/>
      <c r="AA459" s="367"/>
      <c r="AB459" s="367"/>
      <c r="AC459" s="369" t="str">
        <f>IF(Y459="","",SUM(Y$448:Y459))</f>
        <v/>
      </c>
      <c r="AD459" s="369"/>
      <c r="AE459" s="369"/>
      <c r="AF459" s="370"/>
    </row>
    <row r="460" spans="1:62" s="23" customFormat="1" ht="15.75" hidden="1" customHeight="1" x14ac:dyDescent="0.15">
      <c r="A460" s="181" t="str">
        <f t="shared" si="76"/>
        <v>×</v>
      </c>
      <c r="B460" s="179"/>
      <c r="F460" s="328" t="str">
        <f t="shared" si="72"/>
        <v/>
      </c>
      <c r="G460" s="329"/>
      <c r="H460" s="329"/>
      <c r="I460" s="254"/>
      <c r="J460" s="254"/>
      <c r="K460" s="254"/>
      <c r="L460" s="356" t="str">
        <f t="shared" si="73"/>
        <v/>
      </c>
      <c r="M460" s="357"/>
      <c r="N460" s="357"/>
      <c r="O460" s="357"/>
      <c r="P460" s="305" t="str">
        <f t="shared" si="74"/>
        <v/>
      </c>
      <c r="Q460" s="305"/>
      <c r="R460" s="305"/>
      <c r="S460" s="305"/>
      <c r="T460" s="305"/>
      <c r="U460" s="305" t="str">
        <f t="shared" si="77"/>
        <v/>
      </c>
      <c r="V460" s="305"/>
      <c r="W460" s="305"/>
      <c r="X460" s="305"/>
      <c r="Y460" s="367" t="str">
        <f t="shared" si="75"/>
        <v/>
      </c>
      <c r="Z460" s="367"/>
      <c r="AA460" s="367"/>
      <c r="AB460" s="367"/>
      <c r="AC460" s="369" t="str">
        <f>IF(Y460="","",SUM(Y$448:Y460))</f>
        <v/>
      </c>
      <c r="AD460" s="369"/>
      <c r="AE460" s="369"/>
      <c r="AF460" s="370"/>
    </row>
    <row r="461" spans="1:62" s="23" customFormat="1" ht="15.75" hidden="1" customHeight="1" x14ac:dyDescent="0.15">
      <c r="A461" s="181" t="str">
        <f t="shared" si="76"/>
        <v>×</v>
      </c>
      <c r="B461" s="179"/>
      <c r="F461" s="328" t="str">
        <f t="shared" si="72"/>
        <v/>
      </c>
      <c r="G461" s="329"/>
      <c r="H461" s="329"/>
      <c r="I461" s="254"/>
      <c r="J461" s="254"/>
      <c r="K461" s="254"/>
      <c r="L461" s="356" t="str">
        <f t="shared" si="73"/>
        <v/>
      </c>
      <c r="M461" s="357"/>
      <c r="N461" s="357"/>
      <c r="O461" s="357"/>
      <c r="P461" s="305" t="str">
        <f t="shared" si="74"/>
        <v/>
      </c>
      <c r="Q461" s="305"/>
      <c r="R461" s="305"/>
      <c r="S461" s="305"/>
      <c r="T461" s="305"/>
      <c r="U461" s="305" t="str">
        <f t="shared" si="77"/>
        <v/>
      </c>
      <c r="V461" s="305"/>
      <c r="W461" s="305"/>
      <c r="X461" s="305"/>
      <c r="Y461" s="367" t="str">
        <f t="shared" si="75"/>
        <v/>
      </c>
      <c r="Z461" s="367"/>
      <c r="AA461" s="367"/>
      <c r="AB461" s="367"/>
      <c r="AC461" s="369" t="str">
        <f>IF(Y461="","",SUM(Y$448:Y461))</f>
        <v/>
      </c>
      <c r="AD461" s="369"/>
      <c r="AE461" s="369"/>
      <c r="AF461" s="370"/>
    </row>
    <row r="462" spans="1:62" s="23" customFormat="1" ht="15.75" hidden="1" customHeight="1" x14ac:dyDescent="0.15">
      <c r="A462" s="181" t="str">
        <f t="shared" si="76"/>
        <v>×</v>
      </c>
      <c r="B462" s="179"/>
      <c r="F462" s="328" t="str">
        <f t="shared" si="72"/>
        <v/>
      </c>
      <c r="G462" s="329"/>
      <c r="H462" s="329"/>
      <c r="I462" s="254"/>
      <c r="J462" s="254"/>
      <c r="K462" s="254"/>
      <c r="L462" s="356" t="str">
        <f t="shared" si="73"/>
        <v/>
      </c>
      <c r="M462" s="357"/>
      <c r="N462" s="357"/>
      <c r="O462" s="357"/>
      <c r="P462" s="305" t="str">
        <f t="shared" si="74"/>
        <v/>
      </c>
      <c r="Q462" s="305"/>
      <c r="R462" s="305"/>
      <c r="S462" s="305"/>
      <c r="T462" s="305"/>
      <c r="U462" s="305" t="str">
        <f t="shared" si="77"/>
        <v/>
      </c>
      <c r="V462" s="305"/>
      <c r="W462" s="305"/>
      <c r="X462" s="305"/>
      <c r="Y462" s="367" t="str">
        <f t="shared" si="75"/>
        <v/>
      </c>
      <c r="Z462" s="367"/>
      <c r="AA462" s="367"/>
      <c r="AB462" s="367"/>
      <c r="AC462" s="369" t="str">
        <f>IF(Y462="","",SUM(Y$448:Y462))</f>
        <v/>
      </c>
      <c r="AD462" s="369"/>
      <c r="AE462" s="369"/>
      <c r="AF462" s="370"/>
    </row>
    <row r="463" spans="1:62" s="23" customFormat="1" ht="15.75" hidden="1" customHeight="1" x14ac:dyDescent="0.15">
      <c r="A463" s="181" t="str">
        <f t="shared" si="76"/>
        <v>×</v>
      </c>
      <c r="B463" s="179"/>
      <c r="F463" s="332" t="str">
        <f t="shared" si="72"/>
        <v/>
      </c>
      <c r="G463" s="333"/>
      <c r="H463" s="333"/>
      <c r="I463" s="260"/>
      <c r="J463" s="260"/>
      <c r="K463" s="260"/>
      <c r="L463" s="496" t="str">
        <f t="shared" si="73"/>
        <v/>
      </c>
      <c r="M463" s="497"/>
      <c r="N463" s="497"/>
      <c r="O463" s="497"/>
      <c r="P463" s="240" t="str">
        <f t="shared" si="74"/>
        <v/>
      </c>
      <c r="Q463" s="240"/>
      <c r="R463" s="240"/>
      <c r="S463" s="240"/>
      <c r="T463" s="240"/>
      <c r="U463" s="240" t="str">
        <f t="shared" si="77"/>
        <v/>
      </c>
      <c r="V463" s="240"/>
      <c r="W463" s="240"/>
      <c r="X463" s="240"/>
      <c r="Y463" s="368" t="str">
        <f t="shared" si="75"/>
        <v/>
      </c>
      <c r="Z463" s="368"/>
      <c r="AA463" s="368"/>
      <c r="AB463" s="368"/>
      <c r="AC463" s="500" t="str">
        <f>IF(Y463="","",SUM(Y$448:Y463))</f>
        <v/>
      </c>
      <c r="AD463" s="500"/>
      <c r="AE463" s="500"/>
      <c r="AF463" s="501"/>
    </row>
    <row r="464" spans="1:62" ht="15.75" customHeight="1" x14ac:dyDescent="0.15">
      <c r="F464" s="183"/>
      <c r="G464" s="183"/>
      <c r="H464" s="183"/>
      <c r="I464" s="183"/>
      <c r="J464" s="183"/>
      <c r="K464" s="183"/>
      <c r="L464" s="183"/>
      <c r="M464" s="183"/>
      <c r="N464" s="183"/>
      <c r="O464" s="183"/>
      <c r="P464" s="183"/>
      <c r="Q464" s="183"/>
      <c r="R464" s="183"/>
      <c r="S464" s="183"/>
      <c r="T464" s="50" t="s">
        <v>119</v>
      </c>
      <c r="U464" s="183">
        <v>4</v>
      </c>
      <c r="V464" s="438" t="s">
        <v>141</v>
      </c>
      <c r="W464" s="438"/>
      <c r="X464" s="183" t="s">
        <v>25</v>
      </c>
      <c r="Y464" s="499">
        <f>ROUND(4*AA420*AD420^AE420*Y421,0)</f>
        <v>13742400</v>
      </c>
      <c r="Z464" s="499"/>
      <c r="AA464" s="499"/>
      <c r="AB464" s="499"/>
      <c r="AC464" s="499"/>
      <c r="AD464" s="469" t="s">
        <v>157</v>
      </c>
      <c r="AE464" s="469"/>
      <c r="AF464" s="183" t="s">
        <v>149</v>
      </c>
      <c r="AK464" s="51"/>
      <c r="AL464" s="24"/>
      <c r="AM464" s="24"/>
      <c r="AN464" s="24"/>
      <c r="BG464" s="179"/>
      <c r="BH464" s="179"/>
      <c r="BI464" s="179"/>
      <c r="BJ464" s="179"/>
    </row>
    <row r="465" spans="1:62" ht="15.75" customHeight="1" x14ac:dyDescent="0.15">
      <c r="F465" s="179"/>
      <c r="T465" s="186"/>
      <c r="Y465" s="52"/>
      <c r="Z465" s="52"/>
      <c r="AA465" s="52"/>
      <c r="AB465" s="52"/>
      <c r="AC465" s="52"/>
      <c r="AD465" s="189"/>
      <c r="AE465" s="189"/>
      <c r="AK465" s="51"/>
      <c r="AL465" s="24"/>
      <c r="AM465" s="24"/>
      <c r="AN465" s="24"/>
      <c r="BG465" s="179"/>
      <c r="BH465" s="179"/>
      <c r="BI465" s="179"/>
      <c r="BJ465" s="179"/>
    </row>
    <row r="466" spans="1:62" ht="15.75" customHeight="1" x14ac:dyDescent="0.15">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x14ac:dyDescent="0.15">
      <c r="F467" s="266" t="s">
        <v>414</v>
      </c>
      <c r="G467" s="266"/>
      <c r="H467" s="179" t="s">
        <v>25</v>
      </c>
      <c r="I467" s="355">
        <v>6.929999828338623</v>
      </c>
      <c r="J467" s="355"/>
      <c r="K467" s="355"/>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x14ac:dyDescent="0.15">
      <c r="A468" s="116" t="str">
        <f>IF(液状化L1の有無="","","×")</f>
        <v/>
      </c>
      <c r="B468" s="179" t="s">
        <v>571</v>
      </c>
      <c r="AK468" s="51"/>
      <c r="AL468" s="24"/>
      <c r="AM468" s="24"/>
      <c r="AN468" s="24"/>
      <c r="BG468" s="179"/>
      <c r="BH468" s="179"/>
      <c r="BI468" s="179"/>
      <c r="BJ468" s="179"/>
    </row>
    <row r="469" spans="1:62" ht="15.75" customHeight="1" x14ac:dyDescent="0.15">
      <c r="A469" s="116" t="str">
        <f>IF(液状化L1の有無="","","×")</f>
        <v/>
      </c>
      <c r="AK469" s="51"/>
      <c r="AL469" s="24"/>
      <c r="AM469" s="24"/>
      <c r="AN469" s="24"/>
      <c r="BG469" s="179"/>
      <c r="BH469" s="179"/>
      <c r="BI469" s="179"/>
      <c r="BJ469" s="179"/>
    </row>
    <row r="470" spans="1:62" s="23" customFormat="1" ht="15.75" customHeight="1" x14ac:dyDescent="0.15">
      <c r="A470" s="116" t="str">
        <f>IF(液状化L1の有無="","","×")</f>
        <v/>
      </c>
      <c r="B470" s="17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179"/>
      <c r="F471" s="358" t="s">
        <v>74</v>
      </c>
      <c r="G471" s="238"/>
      <c r="H471" s="238"/>
      <c r="I471" s="360" t="s">
        <v>150</v>
      </c>
      <c r="J471" s="361"/>
      <c r="K471" s="361"/>
      <c r="L471" s="238" t="s">
        <v>151</v>
      </c>
      <c r="M471" s="238"/>
      <c r="N471" s="238"/>
      <c r="O471" s="238"/>
      <c r="P471" s="238" t="s">
        <v>155</v>
      </c>
      <c r="Q471" s="238"/>
      <c r="R471" s="238"/>
      <c r="S471" s="238"/>
      <c r="T471" s="238"/>
      <c r="U471" s="238" t="s">
        <v>152</v>
      </c>
      <c r="V471" s="238"/>
      <c r="W471" s="238"/>
      <c r="X471" s="238"/>
      <c r="Y471" s="238" t="s">
        <v>153</v>
      </c>
      <c r="Z471" s="238"/>
      <c r="AA471" s="238"/>
      <c r="AB471" s="238"/>
      <c r="AC471" s="238" t="s">
        <v>154</v>
      </c>
      <c r="AD471" s="238"/>
      <c r="AE471" s="238"/>
      <c r="AF471" s="457"/>
    </row>
    <row r="472" spans="1:62" s="23" customFormat="1" ht="15.75" customHeight="1" x14ac:dyDescent="0.15">
      <c r="A472" s="116" t="str">
        <f>IF(液状化L1の有無="","","×")</f>
        <v/>
      </c>
      <c r="B472" s="179"/>
      <c r="F472" s="359"/>
      <c r="G472" s="315"/>
      <c r="H472" s="315"/>
      <c r="I472" s="362"/>
      <c r="J472" s="362"/>
      <c r="K472" s="362"/>
      <c r="L472" s="315"/>
      <c r="M472" s="315"/>
      <c r="N472" s="315"/>
      <c r="O472" s="315"/>
      <c r="P472" s="315"/>
      <c r="Q472" s="315"/>
      <c r="R472" s="315"/>
      <c r="S472" s="315"/>
      <c r="T472" s="315"/>
      <c r="U472" s="315"/>
      <c r="V472" s="315"/>
      <c r="W472" s="315"/>
      <c r="X472" s="315"/>
      <c r="Y472" s="315"/>
      <c r="Z472" s="315"/>
      <c r="AA472" s="315"/>
      <c r="AB472" s="315"/>
      <c r="AC472" s="315"/>
      <c r="AD472" s="315"/>
      <c r="AE472" s="315"/>
      <c r="AF472" s="459"/>
    </row>
    <row r="473" spans="1:62" s="23" customFormat="1" ht="15.75" customHeight="1" x14ac:dyDescent="0.15">
      <c r="A473" s="116" t="str">
        <f t="shared" ref="A473:A488" si="78">IF(液状化L1の有無="×","×",IF(F473="","×",""))</f>
        <v/>
      </c>
      <c r="B473" s="179"/>
      <c r="F473" s="363">
        <f t="shared" ref="F473:F488" si="79">F448</f>
        <v>2</v>
      </c>
      <c r="G473" s="302"/>
      <c r="H473" s="302"/>
      <c r="I473" s="301">
        <f t="shared" ref="I473:I488" si="80">I448</f>
        <v>0.33000001311302185</v>
      </c>
      <c r="J473" s="301"/>
      <c r="K473" s="301"/>
      <c r="L473" s="364">
        <f t="shared" ref="L473:L488" si="81">V281</f>
        <v>3010</v>
      </c>
      <c r="M473" s="302"/>
      <c r="N473" s="302"/>
      <c r="O473" s="302"/>
      <c r="P473" s="302">
        <f t="shared" ref="P473:P488" si="82">IF(L473="","",ROUND(L473/$Y$489,6))</f>
        <v>2.1900000000000001E-4</v>
      </c>
      <c r="Q473" s="302"/>
      <c r="R473" s="302"/>
      <c r="S473" s="302"/>
      <c r="T473" s="302"/>
      <c r="U473" s="302">
        <f>IF(P473="","",ROUND(P473^0.25,4))</f>
        <v>0.1216</v>
      </c>
      <c r="V473" s="302"/>
      <c r="W473" s="302"/>
      <c r="X473" s="302"/>
      <c r="Y473" s="570">
        <f t="shared" ref="Y473:Y488" si="83">IF(U473="","",ROUND(U473*I473,4))</f>
        <v>4.0099999999999997E-2</v>
      </c>
      <c r="Z473" s="570"/>
      <c r="AA473" s="570"/>
      <c r="AB473" s="570"/>
      <c r="AC473" s="558">
        <f>IF(Y473="","",SUM(Y$473:Y473))</f>
        <v>4.0099999999999997E-2</v>
      </c>
      <c r="AD473" s="558"/>
      <c r="AE473" s="558"/>
      <c r="AF473" s="559"/>
    </row>
    <row r="474" spans="1:62" s="23" customFormat="1" ht="15.75" customHeight="1" x14ac:dyDescent="0.15">
      <c r="A474" s="116" t="str">
        <f t="shared" si="78"/>
        <v/>
      </c>
      <c r="B474" s="179"/>
      <c r="F474" s="353">
        <f t="shared" si="79"/>
        <v>3</v>
      </c>
      <c r="G474" s="304"/>
      <c r="H474" s="304"/>
      <c r="I474" s="303">
        <f t="shared" si="80"/>
        <v>1.5</v>
      </c>
      <c r="J474" s="303"/>
      <c r="K474" s="303"/>
      <c r="L474" s="354">
        <f t="shared" si="81"/>
        <v>2520</v>
      </c>
      <c r="M474" s="304"/>
      <c r="N474" s="304"/>
      <c r="O474" s="304"/>
      <c r="P474" s="329">
        <f t="shared" si="82"/>
        <v>1.83E-4</v>
      </c>
      <c r="Q474" s="329"/>
      <c r="R474" s="329"/>
      <c r="S474" s="329"/>
      <c r="T474" s="329"/>
      <c r="U474" s="329">
        <f t="shared" ref="U474:U488" si="84">IF(P474="","",ROUND(P474^0.25,4))</f>
        <v>0.1163</v>
      </c>
      <c r="V474" s="329"/>
      <c r="W474" s="329"/>
      <c r="X474" s="329"/>
      <c r="Y474" s="371">
        <f t="shared" si="83"/>
        <v>0.17449999999999999</v>
      </c>
      <c r="Z474" s="371"/>
      <c r="AA474" s="371"/>
      <c r="AB474" s="371"/>
      <c r="AC474" s="369">
        <f>IF(Y474="","",SUM(Y$473:Y474))</f>
        <v>0.21459999999999999</v>
      </c>
      <c r="AD474" s="369"/>
      <c r="AE474" s="369"/>
      <c r="AF474" s="370"/>
    </row>
    <row r="475" spans="1:62" s="23" customFormat="1" ht="15.75" customHeight="1" x14ac:dyDescent="0.15">
      <c r="A475" s="116" t="str">
        <f t="shared" si="78"/>
        <v/>
      </c>
      <c r="B475" s="179"/>
      <c r="F475" s="353">
        <f t="shared" si="79"/>
        <v>4</v>
      </c>
      <c r="G475" s="304"/>
      <c r="H475" s="304"/>
      <c r="I475" s="303">
        <f t="shared" si="80"/>
        <v>6.5500001907348633</v>
      </c>
      <c r="J475" s="303"/>
      <c r="K475" s="303"/>
      <c r="L475" s="354">
        <f t="shared" si="81"/>
        <v>7730</v>
      </c>
      <c r="M475" s="304"/>
      <c r="N475" s="304"/>
      <c r="O475" s="304"/>
      <c r="P475" s="329">
        <f t="shared" si="82"/>
        <v>5.62E-4</v>
      </c>
      <c r="Q475" s="329"/>
      <c r="R475" s="329"/>
      <c r="S475" s="329"/>
      <c r="T475" s="329"/>
      <c r="U475" s="329">
        <f t="shared" si="84"/>
        <v>0.154</v>
      </c>
      <c r="V475" s="329"/>
      <c r="W475" s="329"/>
      <c r="X475" s="329"/>
      <c r="Y475" s="371">
        <f t="shared" si="83"/>
        <v>1.0086999999999999</v>
      </c>
      <c r="Z475" s="371"/>
      <c r="AA475" s="371"/>
      <c r="AB475" s="371"/>
      <c r="AC475" s="369">
        <f>IF(Y475="","",SUM(Y$473:Y475))</f>
        <v>1.2232999999999998</v>
      </c>
      <c r="AD475" s="369"/>
      <c r="AE475" s="369"/>
      <c r="AF475" s="370"/>
    </row>
    <row r="476" spans="1:62" s="23" customFormat="1" ht="15.75" customHeight="1" x14ac:dyDescent="0.15">
      <c r="A476" s="116" t="str">
        <f t="shared" si="78"/>
        <v/>
      </c>
      <c r="B476" s="179"/>
      <c r="F476" s="353">
        <f t="shared" si="79"/>
        <v>5</v>
      </c>
      <c r="G476" s="304"/>
      <c r="H476" s="304"/>
      <c r="I476" s="303">
        <f t="shared" si="80"/>
        <v>3.4500000476837158</v>
      </c>
      <c r="J476" s="303"/>
      <c r="K476" s="303"/>
      <c r="L476" s="354">
        <f t="shared" si="81"/>
        <v>7730</v>
      </c>
      <c r="M476" s="304"/>
      <c r="N476" s="304"/>
      <c r="O476" s="304"/>
      <c r="P476" s="329">
        <f t="shared" si="82"/>
        <v>5.62E-4</v>
      </c>
      <c r="Q476" s="329"/>
      <c r="R476" s="329"/>
      <c r="S476" s="329"/>
      <c r="T476" s="329"/>
      <c r="U476" s="329">
        <f t="shared" si="84"/>
        <v>0.154</v>
      </c>
      <c r="V476" s="329"/>
      <c r="W476" s="329"/>
      <c r="X476" s="329"/>
      <c r="Y476" s="371">
        <f t="shared" si="83"/>
        <v>0.53129999999999999</v>
      </c>
      <c r="Z476" s="371"/>
      <c r="AA476" s="371"/>
      <c r="AB476" s="371"/>
      <c r="AC476" s="369">
        <f>IF(Y476="","",SUM(Y$473:Y476))</f>
        <v>1.7545999999999999</v>
      </c>
      <c r="AD476" s="369"/>
      <c r="AE476" s="369"/>
      <c r="AF476" s="370"/>
    </row>
    <row r="477" spans="1:62" s="23" customFormat="1" ht="15.75" customHeight="1" x14ac:dyDescent="0.15">
      <c r="A477" s="116" t="str">
        <f t="shared" si="78"/>
        <v/>
      </c>
      <c r="B477" s="179"/>
      <c r="F477" s="353">
        <f t="shared" si="79"/>
        <v>6</v>
      </c>
      <c r="G477" s="304"/>
      <c r="H477" s="304"/>
      <c r="I477" s="303">
        <f t="shared" si="80"/>
        <v>2.3499999046325684</v>
      </c>
      <c r="J477" s="303"/>
      <c r="K477" s="303"/>
      <c r="L477" s="354">
        <f t="shared" si="81"/>
        <v>7730</v>
      </c>
      <c r="M477" s="304"/>
      <c r="N477" s="304"/>
      <c r="O477" s="304"/>
      <c r="P477" s="329">
        <f t="shared" si="82"/>
        <v>5.62E-4</v>
      </c>
      <c r="Q477" s="329"/>
      <c r="R477" s="329"/>
      <c r="S477" s="329"/>
      <c r="T477" s="329"/>
      <c r="U477" s="329">
        <f t="shared" si="84"/>
        <v>0.154</v>
      </c>
      <c r="V477" s="329"/>
      <c r="W477" s="329"/>
      <c r="X477" s="329"/>
      <c r="Y477" s="371">
        <f t="shared" si="83"/>
        <v>0.3619</v>
      </c>
      <c r="Z477" s="371"/>
      <c r="AA477" s="371"/>
      <c r="AB477" s="371"/>
      <c r="AC477" s="369">
        <f>IF(Y477="","",SUM(Y$473:Y477))</f>
        <v>2.1164999999999998</v>
      </c>
      <c r="AD477" s="369"/>
      <c r="AE477" s="369"/>
      <c r="AF477" s="370"/>
    </row>
    <row r="478" spans="1:62" s="23" customFormat="1" ht="15.75" customHeight="1" x14ac:dyDescent="0.15">
      <c r="A478" s="116" t="str">
        <f t="shared" si="78"/>
        <v/>
      </c>
      <c r="B478" s="179"/>
      <c r="F478" s="353">
        <f t="shared" si="79"/>
        <v>7</v>
      </c>
      <c r="G478" s="304"/>
      <c r="H478" s="304"/>
      <c r="I478" s="303">
        <f t="shared" si="80"/>
        <v>8.6000003814697266</v>
      </c>
      <c r="J478" s="303"/>
      <c r="K478" s="303"/>
      <c r="L478" s="354">
        <f t="shared" si="81"/>
        <v>36680</v>
      </c>
      <c r="M478" s="304"/>
      <c r="N478" s="304"/>
      <c r="O478" s="304"/>
      <c r="P478" s="329">
        <f t="shared" si="82"/>
        <v>2.6689999999999999E-3</v>
      </c>
      <c r="Q478" s="329"/>
      <c r="R478" s="329"/>
      <c r="S478" s="329"/>
      <c r="T478" s="329"/>
      <c r="U478" s="329">
        <f t="shared" si="84"/>
        <v>0.2273</v>
      </c>
      <c r="V478" s="329"/>
      <c r="W478" s="329"/>
      <c r="X478" s="329"/>
      <c r="Y478" s="371">
        <f t="shared" si="83"/>
        <v>1.9548000000000001</v>
      </c>
      <c r="Z478" s="371"/>
      <c r="AA478" s="371"/>
      <c r="AB478" s="371"/>
      <c r="AC478" s="369">
        <f>IF(Y478="","",SUM(Y$473:Y478))</f>
        <v>4.0712999999999999</v>
      </c>
      <c r="AD478" s="369"/>
      <c r="AE478" s="369"/>
      <c r="AF478" s="370"/>
    </row>
    <row r="479" spans="1:62" s="23" customFormat="1" ht="15.75" customHeight="1" x14ac:dyDescent="0.15">
      <c r="A479" s="116" t="str">
        <f t="shared" si="78"/>
        <v/>
      </c>
      <c r="B479" s="179"/>
      <c r="F479" s="353">
        <f t="shared" si="79"/>
        <v>8</v>
      </c>
      <c r="G479" s="304"/>
      <c r="H479" s="304"/>
      <c r="I479" s="303">
        <f t="shared" si="80"/>
        <v>2.2000000476837158</v>
      </c>
      <c r="J479" s="303"/>
      <c r="K479" s="303"/>
      <c r="L479" s="354">
        <f t="shared" si="81"/>
        <v>24170</v>
      </c>
      <c r="M479" s="304"/>
      <c r="N479" s="304"/>
      <c r="O479" s="304"/>
      <c r="P479" s="329">
        <f t="shared" si="82"/>
        <v>1.7589999999999999E-3</v>
      </c>
      <c r="Q479" s="329"/>
      <c r="R479" s="329"/>
      <c r="S479" s="329"/>
      <c r="T479" s="329"/>
      <c r="U479" s="329">
        <f t="shared" si="84"/>
        <v>0.20480000000000001</v>
      </c>
      <c r="V479" s="329"/>
      <c r="W479" s="329"/>
      <c r="X479" s="329"/>
      <c r="Y479" s="371">
        <f t="shared" si="83"/>
        <v>0.4506</v>
      </c>
      <c r="Z479" s="371"/>
      <c r="AA479" s="371"/>
      <c r="AB479" s="371"/>
      <c r="AC479" s="369">
        <f>IF(Y479="","",SUM(Y$473:Y479))</f>
        <v>4.5218999999999996</v>
      </c>
      <c r="AD479" s="369"/>
      <c r="AE479" s="369"/>
      <c r="AF479" s="370"/>
    </row>
    <row r="480" spans="1:62" s="23" customFormat="1" ht="15.75" customHeight="1" x14ac:dyDescent="0.15">
      <c r="A480" s="116" t="str">
        <f t="shared" si="78"/>
        <v/>
      </c>
      <c r="B480" s="179"/>
      <c r="F480" s="353">
        <f t="shared" si="79"/>
        <v>9</v>
      </c>
      <c r="G480" s="304"/>
      <c r="H480" s="304"/>
      <c r="I480" s="303">
        <f t="shared" si="80"/>
        <v>1.5</v>
      </c>
      <c r="J480" s="303"/>
      <c r="K480" s="303"/>
      <c r="L480" s="354">
        <f t="shared" si="81"/>
        <v>39390</v>
      </c>
      <c r="M480" s="304"/>
      <c r="N480" s="304"/>
      <c r="O480" s="304"/>
      <c r="P480" s="329">
        <f t="shared" si="82"/>
        <v>2.8660000000000001E-3</v>
      </c>
      <c r="Q480" s="329"/>
      <c r="R480" s="329"/>
      <c r="S480" s="329"/>
      <c r="T480" s="329"/>
      <c r="U480" s="329">
        <f t="shared" si="84"/>
        <v>0.23139999999999999</v>
      </c>
      <c r="V480" s="329"/>
      <c r="W480" s="329"/>
      <c r="X480" s="329"/>
      <c r="Y480" s="371">
        <f t="shared" si="83"/>
        <v>0.34710000000000002</v>
      </c>
      <c r="Z480" s="371"/>
      <c r="AA480" s="371"/>
      <c r="AB480" s="371"/>
      <c r="AC480" s="369">
        <f>IF(Y480="","",SUM(Y$473:Y480))</f>
        <v>4.8689999999999998</v>
      </c>
      <c r="AD480" s="369"/>
      <c r="AE480" s="369"/>
      <c r="AF480" s="370"/>
    </row>
    <row r="481" spans="1:62" s="23" customFormat="1" ht="15.75" customHeight="1" x14ac:dyDescent="0.15">
      <c r="A481" s="116" t="str">
        <f t="shared" si="78"/>
        <v/>
      </c>
      <c r="B481" s="179"/>
      <c r="F481" s="353">
        <f t="shared" si="79"/>
        <v>10</v>
      </c>
      <c r="G481" s="304"/>
      <c r="H481" s="304"/>
      <c r="I481" s="303">
        <f t="shared" si="80"/>
        <v>3.8499999046325684</v>
      </c>
      <c r="J481" s="303"/>
      <c r="K481" s="303"/>
      <c r="L481" s="354">
        <f t="shared" si="81"/>
        <v>28330</v>
      </c>
      <c r="M481" s="304"/>
      <c r="N481" s="304"/>
      <c r="O481" s="304"/>
      <c r="P481" s="329">
        <f t="shared" si="82"/>
        <v>2.062E-3</v>
      </c>
      <c r="Q481" s="329"/>
      <c r="R481" s="329"/>
      <c r="S481" s="329"/>
      <c r="T481" s="329"/>
      <c r="U481" s="329">
        <f t="shared" si="84"/>
        <v>0.21310000000000001</v>
      </c>
      <c r="V481" s="329"/>
      <c r="W481" s="329"/>
      <c r="X481" s="329"/>
      <c r="Y481" s="371">
        <f t="shared" si="83"/>
        <v>0.82040000000000002</v>
      </c>
      <c r="Z481" s="371"/>
      <c r="AA481" s="371"/>
      <c r="AB481" s="371"/>
      <c r="AC481" s="369">
        <f>IF(Y481="","",SUM(Y$473:Y481))</f>
        <v>5.6894</v>
      </c>
      <c r="AD481" s="369"/>
      <c r="AE481" s="369"/>
      <c r="AF481" s="370"/>
    </row>
    <row r="482" spans="1:62" s="23" customFormat="1" ht="15.75" customHeight="1" x14ac:dyDescent="0.15">
      <c r="A482" s="116" t="str">
        <f t="shared" si="78"/>
        <v/>
      </c>
      <c r="B482" s="179"/>
      <c r="F482" s="353">
        <f t="shared" si="79"/>
        <v>11</v>
      </c>
      <c r="G482" s="304"/>
      <c r="H482" s="304"/>
      <c r="I482" s="303">
        <f t="shared" si="80"/>
        <v>2.4000000953674316</v>
      </c>
      <c r="J482" s="303"/>
      <c r="K482" s="303"/>
      <c r="L482" s="354">
        <f t="shared" si="81"/>
        <v>39390</v>
      </c>
      <c r="M482" s="304"/>
      <c r="N482" s="304"/>
      <c r="O482" s="304"/>
      <c r="P482" s="329">
        <f t="shared" si="82"/>
        <v>2.8660000000000001E-3</v>
      </c>
      <c r="Q482" s="329"/>
      <c r="R482" s="329"/>
      <c r="S482" s="329"/>
      <c r="T482" s="329"/>
      <c r="U482" s="329">
        <f t="shared" si="84"/>
        <v>0.23139999999999999</v>
      </c>
      <c r="V482" s="329"/>
      <c r="W482" s="329"/>
      <c r="X482" s="329"/>
      <c r="Y482" s="371">
        <f t="shared" si="83"/>
        <v>0.5554</v>
      </c>
      <c r="Z482" s="371"/>
      <c r="AA482" s="371"/>
      <c r="AB482" s="371"/>
      <c r="AC482" s="369">
        <f>IF(Y482="","",SUM(Y$473:Y482))</f>
        <v>6.2447999999999997</v>
      </c>
      <c r="AD482" s="369"/>
      <c r="AE482" s="369"/>
      <c r="AF482" s="370"/>
    </row>
    <row r="483" spans="1:62" s="23" customFormat="1" ht="15.75" customHeight="1" x14ac:dyDescent="0.15">
      <c r="A483" s="116" t="str">
        <f t="shared" si="78"/>
        <v/>
      </c>
      <c r="B483" s="179"/>
      <c r="F483" s="353">
        <f t="shared" si="79"/>
        <v>12</v>
      </c>
      <c r="G483" s="304"/>
      <c r="H483" s="304"/>
      <c r="I483" s="303">
        <f t="shared" si="80"/>
        <v>2.2699999809265137</v>
      </c>
      <c r="J483" s="303"/>
      <c r="K483" s="303"/>
      <c r="L483" s="354">
        <f t="shared" si="81"/>
        <v>26700</v>
      </c>
      <c r="M483" s="304"/>
      <c r="N483" s="304"/>
      <c r="O483" s="304"/>
      <c r="P483" s="329">
        <f t="shared" si="82"/>
        <v>1.9430000000000001E-3</v>
      </c>
      <c r="Q483" s="329"/>
      <c r="R483" s="329"/>
      <c r="S483" s="329"/>
      <c r="T483" s="329"/>
      <c r="U483" s="329">
        <f t="shared" si="84"/>
        <v>0.21</v>
      </c>
      <c r="V483" s="329"/>
      <c r="W483" s="329"/>
      <c r="X483" s="329"/>
      <c r="Y483" s="371">
        <f t="shared" si="83"/>
        <v>0.47670000000000001</v>
      </c>
      <c r="Z483" s="371"/>
      <c r="AA483" s="371"/>
      <c r="AB483" s="371"/>
      <c r="AC483" s="369">
        <f>IF(Y483="","",SUM(Y$473:Y483))</f>
        <v>6.7214999999999998</v>
      </c>
      <c r="AD483" s="369"/>
      <c r="AE483" s="369"/>
      <c r="AF483" s="370"/>
    </row>
    <row r="484" spans="1:62" s="23" customFormat="1" ht="15.75" hidden="1" customHeight="1" x14ac:dyDescent="0.15">
      <c r="A484" s="116" t="str">
        <f t="shared" si="78"/>
        <v>×</v>
      </c>
      <c r="B484" s="179"/>
      <c r="F484" s="353" t="str">
        <f t="shared" si="79"/>
        <v/>
      </c>
      <c r="G484" s="304"/>
      <c r="H484" s="304"/>
      <c r="I484" s="303">
        <f t="shared" si="80"/>
        <v>0</v>
      </c>
      <c r="J484" s="303"/>
      <c r="K484" s="303"/>
      <c r="L484" s="354" t="str">
        <f t="shared" si="81"/>
        <v/>
      </c>
      <c r="M484" s="304"/>
      <c r="N484" s="304"/>
      <c r="O484" s="304"/>
      <c r="P484" s="329" t="str">
        <f t="shared" si="82"/>
        <v/>
      </c>
      <c r="Q484" s="329"/>
      <c r="R484" s="329"/>
      <c r="S484" s="329"/>
      <c r="T484" s="329"/>
      <c r="U484" s="329" t="str">
        <f t="shared" si="84"/>
        <v/>
      </c>
      <c r="V484" s="329"/>
      <c r="W484" s="329"/>
      <c r="X484" s="329"/>
      <c r="Y484" s="371" t="str">
        <f t="shared" si="83"/>
        <v/>
      </c>
      <c r="Z484" s="371"/>
      <c r="AA484" s="371"/>
      <c r="AB484" s="371"/>
      <c r="AC484" s="369" t="str">
        <f>IF(Y484="","",SUM(Y$473:Y484))</f>
        <v/>
      </c>
      <c r="AD484" s="369"/>
      <c r="AE484" s="369"/>
      <c r="AF484" s="370"/>
    </row>
    <row r="485" spans="1:62" s="23" customFormat="1" ht="15.75" hidden="1" customHeight="1" x14ac:dyDescent="0.15">
      <c r="A485" s="116" t="str">
        <f t="shared" si="78"/>
        <v>×</v>
      </c>
      <c r="B485" s="179"/>
      <c r="F485" s="353" t="str">
        <f t="shared" si="79"/>
        <v/>
      </c>
      <c r="G485" s="304"/>
      <c r="H485" s="304"/>
      <c r="I485" s="303">
        <f t="shared" si="80"/>
        <v>0</v>
      </c>
      <c r="J485" s="303"/>
      <c r="K485" s="303"/>
      <c r="L485" s="354" t="str">
        <f t="shared" si="81"/>
        <v/>
      </c>
      <c r="M485" s="304"/>
      <c r="N485" s="304"/>
      <c r="O485" s="304"/>
      <c r="P485" s="329" t="str">
        <f t="shared" si="82"/>
        <v/>
      </c>
      <c r="Q485" s="329"/>
      <c r="R485" s="329"/>
      <c r="S485" s="329"/>
      <c r="T485" s="329"/>
      <c r="U485" s="329" t="str">
        <f t="shared" si="84"/>
        <v/>
      </c>
      <c r="V485" s="329"/>
      <c r="W485" s="329"/>
      <c r="X485" s="329"/>
      <c r="Y485" s="371" t="str">
        <f t="shared" si="83"/>
        <v/>
      </c>
      <c r="Z485" s="371"/>
      <c r="AA485" s="371"/>
      <c r="AB485" s="371"/>
      <c r="AC485" s="369" t="str">
        <f>IF(Y485="","",SUM(Y$473:Y485))</f>
        <v/>
      </c>
      <c r="AD485" s="369"/>
      <c r="AE485" s="369"/>
      <c r="AF485" s="370"/>
    </row>
    <row r="486" spans="1:62" s="23" customFormat="1" ht="15.75" hidden="1" customHeight="1" x14ac:dyDescent="0.15">
      <c r="A486" s="116" t="str">
        <f t="shared" si="78"/>
        <v>×</v>
      </c>
      <c r="B486" s="179"/>
      <c r="F486" s="353" t="str">
        <f t="shared" si="79"/>
        <v/>
      </c>
      <c r="G486" s="304"/>
      <c r="H486" s="304"/>
      <c r="I486" s="303">
        <f t="shared" si="80"/>
        <v>0</v>
      </c>
      <c r="J486" s="303"/>
      <c r="K486" s="303"/>
      <c r="L486" s="354" t="str">
        <f t="shared" si="81"/>
        <v/>
      </c>
      <c r="M486" s="304"/>
      <c r="N486" s="304"/>
      <c r="O486" s="304"/>
      <c r="P486" s="329" t="str">
        <f t="shared" si="82"/>
        <v/>
      </c>
      <c r="Q486" s="329"/>
      <c r="R486" s="329"/>
      <c r="S486" s="329"/>
      <c r="T486" s="329"/>
      <c r="U486" s="329" t="str">
        <f t="shared" si="84"/>
        <v/>
      </c>
      <c r="V486" s="329"/>
      <c r="W486" s="329"/>
      <c r="X486" s="329"/>
      <c r="Y486" s="371" t="str">
        <f t="shared" si="83"/>
        <v/>
      </c>
      <c r="Z486" s="371"/>
      <c r="AA486" s="371"/>
      <c r="AB486" s="371"/>
      <c r="AC486" s="369" t="str">
        <f>IF(Y486="","",SUM(Y$473:Y486))</f>
        <v/>
      </c>
      <c r="AD486" s="369"/>
      <c r="AE486" s="369"/>
      <c r="AF486" s="370"/>
    </row>
    <row r="487" spans="1:62" s="23" customFormat="1" ht="15.75" hidden="1" customHeight="1" x14ac:dyDescent="0.15">
      <c r="A487" s="116" t="str">
        <f t="shared" si="78"/>
        <v>×</v>
      </c>
      <c r="B487" s="179"/>
      <c r="F487" s="353" t="str">
        <f t="shared" si="79"/>
        <v/>
      </c>
      <c r="G487" s="304"/>
      <c r="H487" s="304"/>
      <c r="I487" s="303">
        <f t="shared" si="80"/>
        <v>0</v>
      </c>
      <c r="J487" s="303"/>
      <c r="K487" s="303"/>
      <c r="L487" s="354" t="str">
        <f t="shared" si="81"/>
        <v/>
      </c>
      <c r="M487" s="304"/>
      <c r="N487" s="304"/>
      <c r="O487" s="304"/>
      <c r="P487" s="329" t="str">
        <f t="shared" si="82"/>
        <v/>
      </c>
      <c r="Q487" s="329"/>
      <c r="R487" s="329"/>
      <c r="S487" s="329"/>
      <c r="T487" s="329"/>
      <c r="U487" s="329" t="str">
        <f t="shared" si="84"/>
        <v/>
      </c>
      <c r="V487" s="329"/>
      <c r="W487" s="329"/>
      <c r="X487" s="329"/>
      <c r="Y487" s="371" t="str">
        <f t="shared" si="83"/>
        <v/>
      </c>
      <c r="Z487" s="371"/>
      <c r="AA487" s="371"/>
      <c r="AB487" s="371"/>
      <c r="AC487" s="369" t="str">
        <f>IF(Y487="","",SUM(Y$473:Y487))</f>
        <v/>
      </c>
      <c r="AD487" s="369"/>
      <c r="AE487" s="369"/>
      <c r="AF487" s="370"/>
    </row>
    <row r="488" spans="1:62" s="23" customFormat="1" ht="15.75" hidden="1" customHeight="1" x14ac:dyDescent="0.15">
      <c r="A488" s="116" t="str">
        <f t="shared" si="78"/>
        <v>×</v>
      </c>
      <c r="B488" s="179"/>
      <c r="F488" s="567" t="str">
        <f t="shared" si="79"/>
        <v/>
      </c>
      <c r="G488" s="312"/>
      <c r="H488" s="312"/>
      <c r="I488" s="311">
        <f t="shared" si="80"/>
        <v>0</v>
      </c>
      <c r="J488" s="311"/>
      <c r="K488" s="311"/>
      <c r="L488" s="571" t="str">
        <f t="shared" si="81"/>
        <v/>
      </c>
      <c r="M488" s="312"/>
      <c r="N488" s="312"/>
      <c r="O488" s="312"/>
      <c r="P488" s="333" t="str">
        <f t="shared" si="82"/>
        <v/>
      </c>
      <c r="Q488" s="333"/>
      <c r="R488" s="333"/>
      <c r="S488" s="333"/>
      <c r="T488" s="333"/>
      <c r="U488" s="333" t="str">
        <f t="shared" si="84"/>
        <v/>
      </c>
      <c r="V488" s="333"/>
      <c r="W488" s="333"/>
      <c r="X488" s="333"/>
      <c r="Y488" s="572" t="str">
        <f t="shared" si="83"/>
        <v/>
      </c>
      <c r="Z488" s="572"/>
      <c r="AA488" s="572"/>
      <c r="AB488" s="572"/>
      <c r="AC488" s="500" t="str">
        <f>IF(Y488="","",SUM(Y$473:Y488))</f>
        <v/>
      </c>
      <c r="AD488" s="500"/>
      <c r="AE488" s="500"/>
      <c r="AF488" s="501"/>
    </row>
    <row r="489" spans="1:62" ht="15.75" customHeight="1" x14ac:dyDescent="0.15">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438" t="s">
        <v>141</v>
      </c>
      <c r="W489" s="438"/>
      <c r="X489" s="183" t="s">
        <v>25</v>
      </c>
      <c r="Y489" s="499">
        <f>Y464</f>
        <v>13742400</v>
      </c>
      <c r="Z489" s="499"/>
      <c r="AA489" s="499"/>
      <c r="AB489" s="499"/>
      <c r="AC489" s="499"/>
      <c r="AD489" s="469" t="s">
        <v>157</v>
      </c>
      <c r="AE489" s="469"/>
      <c r="AF489" s="183" t="s">
        <v>149</v>
      </c>
      <c r="AK489" s="51"/>
      <c r="AL489" s="24"/>
      <c r="AM489" s="24"/>
      <c r="AN489" s="24"/>
      <c r="BG489" s="179"/>
      <c r="BH489" s="179"/>
      <c r="BI489" s="179"/>
      <c r="BJ489" s="179"/>
    </row>
    <row r="490" spans="1:62" ht="15.75" customHeight="1" x14ac:dyDescent="0.15">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x14ac:dyDescent="0.15">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x14ac:dyDescent="0.15">
      <c r="A492" s="117" t="str">
        <f>IF(液状化L1の有無="","","×")</f>
        <v/>
      </c>
      <c r="F492" s="266" t="s">
        <v>414</v>
      </c>
      <c r="G492" s="266"/>
      <c r="H492" s="179" t="s">
        <v>25</v>
      </c>
      <c r="I492" s="355">
        <v>6.929999828338623</v>
      </c>
      <c r="J492" s="355"/>
      <c r="K492" s="355"/>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x14ac:dyDescent="0.15">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17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179"/>
      <c r="F496" s="358" t="s">
        <v>74</v>
      </c>
      <c r="G496" s="238"/>
      <c r="H496" s="238"/>
      <c r="I496" s="360" t="s">
        <v>150</v>
      </c>
      <c r="J496" s="361"/>
      <c r="K496" s="361"/>
      <c r="L496" s="238" t="s">
        <v>151</v>
      </c>
      <c r="M496" s="238"/>
      <c r="N496" s="238"/>
      <c r="O496" s="238"/>
      <c r="P496" s="238" t="s">
        <v>155</v>
      </c>
      <c r="Q496" s="238"/>
      <c r="R496" s="238"/>
      <c r="S496" s="238"/>
      <c r="T496" s="238"/>
      <c r="U496" s="238" t="s">
        <v>152</v>
      </c>
      <c r="V496" s="238"/>
      <c r="W496" s="238"/>
      <c r="X496" s="238"/>
      <c r="Y496" s="238" t="s">
        <v>153</v>
      </c>
      <c r="Z496" s="238"/>
      <c r="AA496" s="238"/>
      <c r="AB496" s="238"/>
      <c r="AC496" s="238" t="s">
        <v>154</v>
      </c>
      <c r="AD496" s="238"/>
      <c r="AE496" s="238"/>
      <c r="AF496" s="457"/>
    </row>
    <row r="497" spans="1:32" s="23" customFormat="1" ht="15.75" customHeight="1" x14ac:dyDescent="0.15">
      <c r="A497" s="115" t="str">
        <f>IF(液状化L2の有無="","","×")</f>
        <v/>
      </c>
      <c r="B497" s="179"/>
      <c r="F497" s="359"/>
      <c r="G497" s="315"/>
      <c r="H497" s="315"/>
      <c r="I497" s="362"/>
      <c r="J497" s="362"/>
      <c r="K497" s="362"/>
      <c r="L497" s="315"/>
      <c r="M497" s="315"/>
      <c r="N497" s="315"/>
      <c r="O497" s="315"/>
      <c r="P497" s="315"/>
      <c r="Q497" s="315"/>
      <c r="R497" s="315"/>
      <c r="S497" s="315"/>
      <c r="T497" s="315"/>
      <c r="U497" s="315"/>
      <c r="V497" s="315"/>
      <c r="W497" s="315"/>
      <c r="X497" s="315"/>
      <c r="Y497" s="315"/>
      <c r="Z497" s="315"/>
      <c r="AA497" s="315"/>
      <c r="AB497" s="315"/>
      <c r="AC497" s="315"/>
      <c r="AD497" s="315"/>
      <c r="AE497" s="315"/>
      <c r="AF497" s="459"/>
    </row>
    <row r="498" spans="1:32" s="23" customFormat="1" ht="15.75" customHeight="1" x14ac:dyDescent="0.15">
      <c r="A498" s="115" t="str">
        <f t="shared" ref="A498:A513" si="85">IF(液状化L2の有無="×","×",IF(F498="","×",""))</f>
        <v/>
      </c>
      <c r="B498" s="179"/>
      <c r="F498" s="363">
        <f t="shared" ref="F498:F513" si="86">F473</f>
        <v>2</v>
      </c>
      <c r="G498" s="302"/>
      <c r="H498" s="302"/>
      <c r="I498" s="301">
        <f t="shared" ref="I498:I513" si="87">I473</f>
        <v>0.33000001311302185</v>
      </c>
      <c r="J498" s="301"/>
      <c r="K498" s="301"/>
      <c r="L498" s="364">
        <f t="shared" ref="L498:L513" si="88">V303</f>
        <v>420</v>
      </c>
      <c r="M498" s="302"/>
      <c r="N498" s="302"/>
      <c r="O498" s="302"/>
      <c r="P498" s="302">
        <f>IF(L498="","",ROUND(L498/$Y$514,6))</f>
        <v>3.1000000000000001E-5</v>
      </c>
      <c r="Q498" s="302"/>
      <c r="R498" s="302"/>
      <c r="S498" s="302"/>
      <c r="T498" s="302"/>
      <c r="U498" s="302">
        <f>IF(P498="","",ROUND(P498^0.25,4))</f>
        <v>7.46E-2</v>
      </c>
      <c r="V498" s="302"/>
      <c r="W498" s="302"/>
      <c r="X498" s="302"/>
      <c r="Y498" s="570">
        <f t="shared" ref="Y498:Y513" si="89">IF(U498="","",ROUND(U498*I498,4))</f>
        <v>2.46E-2</v>
      </c>
      <c r="Z498" s="570"/>
      <c r="AA498" s="570"/>
      <c r="AB498" s="570"/>
      <c r="AC498" s="558">
        <f>IF(Y498="","",SUM(Y$498:Y498))</f>
        <v>2.46E-2</v>
      </c>
      <c r="AD498" s="558"/>
      <c r="AE498" s="558"/>
      <c r="AF498" s="559"/>
    </row>
    <row r="499" spans="1:32" s="23" customFormat="1" ht="15.75" customHeight="1" x14ac:dyDescent="0.15">
      <c r="A499" s="115" t="str">
        <f t="shared" si="85"/>
        <v/>
      </c>
      <c r="B499" s="179"/>
      <c r="F499" s="328">
        <f t="shared" si="86"/>
        <v>3</v>
      </c>
      <c r="G499" s="329"/>
      <c r="H499" s="329"/>
      <c r="I499" s="306">
        <f t="shared" si="87"/>
        <v>1.5</v>
      </c>
      <c r="J499" s="306"/>
      <c r="K499" s="306"/>
      <c r="L499" s="365">
        <f t="shared" si="88"/>
        <v>2520</v>
      </c>
      <c r="M499" s="329"/>
      <c r="N499" s="329"/>
      <c r="O499" s="329"/>
      <c r="P499" s="329">
        <f t="shared" ref="P499:P513" si="90">IF(L499="","",ROUND(L499/$Y$514,6))</f>
        <v>1.83E-4</v>
      </c>
      <c r="Q499" s="329"/>
      <c r="R499" s="329"/>
      <c r="S499" s="329"/>
      <c r="T499" s="329"/>
      <c r="U499" s="329">
        <f t="shared" ref="U499:U513" si="91">IF(P499="","",ROUND(P499^0.25,4))</f>
        <v>0.1163</v>
      </c>
      <c r="V499" s="329"/>
      <c r="W499" s="329"/>
      <c r="X499" s="329"/>
      <c r="Y499" s="371">
        <f t="shared" si="89"/>
        <v>0.17449999999999999</v>
      </c>
      <c r="Z499" s="371"/>
      <c r="AA499" s="371"/>
      <c r="AB499" s="371"/>
      <c r="AC499" s="369">
        <f>IF(Y499="","",SUM(Y$498:Y499))</f>
        <v>0.1991</v>
      </c>
      <c r="AD499" s="369"/>
      <c r="AE499" s="369"/>
      <c r="AF499" s="370"/>
    </row>
    <row r="500" spans="1:32" s="23" customFormat="1" ht="15.75" customHeight="1" x14ac:dyDescent="0.15">
      <c r="A500" s="115" t="str">
        <f t="shared" si="85"/>
        <v/>
      </c>
      <c r="B500" s="179"/>
      <c r="F500" s="328">
        <f t="shared" si="86"/>
        <v>4</v>
      </c>
      <c r="G500" s="329"/>
      <c r="H500" s="329"/>
      <c r="I500" s="306">
        <f t="shared" si="87"/>
        <v>6.5500001907348633</v>
      </c>
      <c r="J500" s="306"/>
      <c r="K500" s="306"/>
      <c r="L500" s="365">
        <f t="shared" si="88"/>
        <v>7730</v>
      </c>
      <c r="M500" s="329"/>
      <c r="N500" s="329"/>
      <c r="O500" s="329"/>
      <c r="P500" s="329">
        <f t="shared" si="90"/>
        <v>5.62E-4</v>
      </c>
      <c r="Q500" s="329"/>
      <c r="R500" s="329"/>
      <c r="S500" s="329"/>
      <c r="T500" s="329"/>
      <c r="U500" s="329">
        <f t="shared" si="91"/>
        <v>0.154</v>
      </c>
      <c r="V500" s="329"/>
      <c r="W500" s="329"/>
      <c r="X500" s="329"/>
      <c r="Y500" s="371">
        <f t="shared" si="89"/>
        <v>1.0086999999999999</v>
      </c>
      <c r="Z500" s="371"/>
      <c r="AA500" s="371"/>
      <c r="AB500" s="371"/>
      <c r="AC500" s="369">
        <f>IF(Y500="","",SUM(Y$498:Y500))</f>
        <v>1.2078</v>
      </c>
      <c r="AD500" s="369"/>
      <c r="AE500" s="369"/>
      <c r="AF500" s="370"/>
    </row>
    <row r="501" spans="1:32" s="23" customFormat="1" ht="15.75" customHeight="1" x14ac:dyDescent="0.15">
      <c r="A501" s="115" t="str">
        <f t="shared" si="85"/>
        <v/>
      </c>
      <c r="B501" s="179"/>
      <c r="F501" s="328">
        <f t="shared" si="86"/>
        <v>5</v>
      </c>
      <c r="G501" s="329"/>
      <c r="H501" s="329"/>
      <c r="I501" s="306">
        <f t="shared" si="87"/>
        <v>3.4500000476837158</v>
      </c>
      <c r="J501" s="306"/>
      <c r="K501" s="306"/>
      <c r="L501" s="365">
        <f t="shared" si="88"/>
        <v>7730</v>
      </c>
      <c r="M501" s="329"/>
      <c r="N501" s="329"/>
      <c r="O501" s="329"/>
      <c r="P501" s="329">
        <f t="shared" si="90"/>
        <v>5.62E-4</v>
      </c>
      <c r="Q501" s="329"/>
      <c r="R501" s="329"/>
      <c r="S501" s="329"/>
      <c r="T501" s="329"/>
      <c r="U501" s="329">
        <f t="shared" si="91"/>
        <v>0.154</v>
      </c>
      <c r="V501" s="329"/>
      <c r="W501" s="329"/>
      <c r="X501" s="329"/>
      <c r="Y501" s="371">
        <f t="shared" si="89"/>
        <v>0.53129999999999999</v>
      </c>
      <c r="Z501" s="371"/>
      <c r="AA501" s="371"/>
      <c r="AB501" s="371"/>
      <c r="AC501" s="369">
        <f>IF(Y501="","",SUM(Y$498:Y501))</f>
        <v>1.7391000000000001</v>
      </c>
      <c r="AD501" s="369"/>
      <c r="AE501" s="369"/>
      <c r="AF501" s="370"/>
    </row>
    <row r="502" spans="1:32" s="23" customFormat="1" ht="15.75" customHeight="1" x14ac:dyDescent="0.15">
      <c r="A502" s="115" t="str">
        <f t="shared" si="85"/>
        <v/>
      </c>
      <c r="B502" s="179"/>
      <c r="F502" s="328">
        <f t="shared" si="86"/>
        <v>6</v>
      </c>
      <c r="G502" s="329"/>
      <c r="H502" s="329"/>
      <c r="I502" s="306">
        <f t="shared" si="87"/>
        <v>2.3499999046325684</v>
      </c>
      <c r="J502" s="306"/>
      <c r="K502" s="306"/>
      <c r="L502" s="365">
        <f t="shared" si="88"/>
        <v>7730</v>
      </c>
      <c r="M502" s="329"/>
      <c r="N502" s="329"/>
      <c r="O502" s="329"/>
      <c r="P502" s="329">
        <f t="shared" si="90"/>
        <v>5.62E-4</v>
      </c>
      <c r="Q502" s="329"/>
      <c r="R502" s="329"/>
      <c r="S502" s="329"/>
      <c r="T502" s="329"/>
      <c r="U502" s="329">
        <f t="shared" si="91"/>
        <v>0.154</v>
      </c>
      <c r="V502" s="329"/>
      <c r="W502" s="329"/>
      <c r="X502" s="329"/>
      <c r="Y502" s="371">
        <f t="shared" si="89"/>
        <v>0.3619</v>
      </c>
      <c r="Z502" s="371"/>
      <c r="AA502" s="371"/>
      <c r="AB502" s="371"/>
      <c r="AC502" s="369">
        <f>IF(Y502="","",SUM(Y$498:Y502))</f>
        <v>2.101</v>
      </c>
      <c r="AD502" s="369"/>
      <c r="AE502" s="369"/>
      <c r="AF502" s="370"/>
    </row>
    <row r="503" spans="1:32" s="23" customFormat="1" ht="15.75" customHeight="1" x14ac:dyDescent="0.15">
      <c r="A503" s="115" t="str">
        <f t="shared" si="85"/>
        <v/>
      </c>
      <c r="B503" s="179"/>
      <c r="F503" s="328">
        <f t="shared" si="86"/>
        <v>7</v>
      </c>
      <c r="G503" s="329"/>
      <c r="H503" s="329"/>
      <c r="I503" s="306">
        <f t="shared" si="87"/>
        <v>8.6000003814697266</v>
      </c>
      <c r="J503" s="306"/>
      <c r="K503" s="306"/>
      <c r="L503" s="365">
        <f t="shared" si="88"/>
        <v>16940</v>
      </c>
      <c r="M503" s="329"/>
      <c r="N503" s="329"/>
      <c r="O503" s="329"/>
      <c r="P503" s="329">
        <f t="shared" si="90"/>
        <v>1.2329999999999999E-3</v>
      </c>
      <c r="Q503" s="329"/>
      <c r="R503" s="329"/>
      <c r="S503" s="329"/>
      <c r="T503" s="329"/>
      <c r="U503" s="329">
        <f t="shared" si="91"/>
        <v>0.18740000000000001</v>
      </c>
      <c r="V503" s="329"/>
      <c r="W503" s="329"/>
      <c r="X503" s="329"/>
      <c r="Y503" s="371">
        <f t="shared" si="89"/>
        <v>1.6115999999999999</v>
      </c>
      <c r="Z503" s="371"/>
      <c r="AA503" s="371"/>
      <c r="AB503" s="371"/>
      <c r="AC503" s="369">
        <f>IF(Y503="","",SUM(Y$498:Y503))</f>
        <v>3.7126000000000001</v>
      </c>
      <c r="AD503" s="369"/>
      <c r="AE503" s="369"/>
      <c r="AF503" s="370"/>
    </row>
    <row r="504" spans="1:32" s="23" customFormat="1" ht="15.75" customHeight="1" x14ac:dyDescent="0.15">
      <c r="A504" s="115" t="str">
        <f t="shared" si="85"/>
        <v/>
      </c>
      <c r="B504" s="179"/>
      <c r="F504" s="328">
        <f t="shared" si="86"/>
        <v>8</v>
      </c>
      <c r="G504" s="329"/>
      <c r="H504" s="329"/>
      <c r="I504" s="306">
        <f t="shared" si="87"/>
        <v>2.2000000476837158</v>
      </c>
      <c r="J504" s="306"/>
      <c r="K504" s="306"/>
      <c r="L504" s="365">
        <f t="shared" si="88"/>
        <v>24170</v>
      </c>
      <c r="M504" s="329"/>
      <c r="N504" s="329"/>
      <c r="O504" s="329"/>
      <c r="P504" s="329">
        <f t="shared" si="90"/>
        <v>1.7589999999999999E-3</v>
      </c>
      <c r="Q504" s="329"/>
      <c r="R504" s="329"/>
      <c r="S504" s="329"/>
      <c r="T504" s="329"/>
      <c r="U504" s="329">
        <f t="shared" si="91"/>
        <v>0.20480000000000001</v>
      </c>
      <c r="V504" s="329"/>
      <c r="W504" s="329"/>
      <c r="X504" s="329"/>
      <c r="Y504" s="371">
        <f t="shared" si="89"/>
        <v>0.4506</v>
      </c>
      <c r="Z504" s="371"/>
      <c r="AA504" s="371"/>
      <c r="AB504" s="371"/>
      <c r="AC504" s="369">
        <f>IF(Y504="","",SUM(Y$498:Y504))</f>
        <v>4.1631999999999998</v>
      </c>
      <c r="AD504" s="369"/>
      <c r="AE504" s="369"/>
      <c r="AF504" s="370"/>
    </row>
    <row r="505" spans="1:32" s="23" customFormat="1" ht="15.75" customHeight="1" x14ac:dyDescent="0.15">
      <c r="A505" s="115" t="str">
        <f t="shared" si="85"/>
        <v/>
      </c>
      <c r="B505" s="179"/>
      <c r="F505" s="328">
        <f t="shared" si="86"/>
        <v>9</v>
      </c>
      <c r="G505" s="329"/>
      <c r="H505" s="329"/>
      <c r="I505" s="306">
        <f t="shared" si="87"/>
        <v>1.5</v>
      </c>
      <c r="J505" s="306"/>
      <c r="K505" s="306"/>
      <c r="L505" s="365">
        <f t="shared" si="88"/>
        <v>39390</v>
      </c>
      <c r="M505" s="329"/>
      <c r="N505" s="329"/>
      <c r="O505" s="329"/>
      <c r="P505" s="329">
        <f t="shared" si="90"/>
        <v>2.8660000000000001E-3</v>
      </c>
      <c r="Q505" s="329"/>
      <c r="R505" s="329"/>
      <c r="S505" s="329"/>
      <c r="T505" s="329"/>
      <c r="U505" s="329">
        <f t="shared" si="91"/>
        <v>0.23139999999999999</v>
      </c>
      <c r="V505" s="329"/>
      <c r="W505" s="329"/>
      <c r="X505" s="329"/>
      <c r="Y505" s="371">
        <f t="shared" si="89"/>
        <v>0.34710000000000002</v>
      </c>
      <c r="Z505" s="371"/>
      <c r="AA505" s="371"/>
      <c r="AB505" s="371"/>
      <c r="AC505" s="369">
        <f>IF(Y505="","",SUM(Y$498:Y505))</f>
        <v>4.5103</v>
      </c>
      <c r="AD505" s="369"/>
      <c r="AE505" s="369"/>
      <c r="AF505" s="370"/>
    </row>
    <row r="506" spans="1:32" s="23" customFormat="1" ht="15.75" customHeight="1" x14ac:dyDescent="0.15">
      <c r="A506" s="115" t="str">
        <f t="shared" si="85"/>
        <v/>
      </c>
      <c r="B506" s="179"/>
      <c r="F506" s="328">
        <f t="shared" si="86"/>
        <v>10</v>
      </c>
      <c r="G506" s="329"/>
      <c r="H506" s="329"/>
      <c r="I506" s="306">
        <f t="shared" si="87"/>
        <v>3.8499999046325684</v>
      </c>
      <c r="J506" s="306"/>
      <c r="K506" s="306"/>
      <c r="L506" s="365">
        <f t="shared" si="88"/>
        <v>28330</v>
      </c>
      <c r="M506" s="329"/>
      <c r="N506" s="329"/>
      <c r="O506" s="329"/>
      <c r="P506" s="329">
        <f t="shared" si="90"/>
        <v>2.062E-3</v>
      </c>
      <c r="Q506" s="329"/>
      <c r="R506" s="329"/>
      <c r="S506" s="329"/>
      <c r="T506" s="329"/>
      <c r="U506" s="329">
        <f t="shared" si="91"/>
        <v>0.21310000000000001</v>
      </c>
      <c r="V506" s="329"/>
      <c r="W506" s="329"/>
      <c r="X506" s="329"/>
      <c r="Y506" s="371">
        <f t="shared" si="89"/>
        <v>0.82040000000000002</v>
      </c>
      <c r="Z506" s="371"/>
      <c r="AA506" s="371"/>
      <c r="AB506" s="371"/>
      <c r="AC506" s="369">
        <f>IF(Y506="","",SUM(Y$498:Y506))</f>
        <v>5.3307000000000002</v>
      </c>
      <c r="AD506" s="369"/>
      <c r="AE506" s="369"/>
      <c r="AF506" s="370"/>
    </row>
    <row r="507" spans="1:32" s="23" customFormat="1" ht="15.75" customHeight="1" x14ac:dyDescent="0.15">
      <c r="A507" s="115" t="str">
        <f t="shared" si="85"/>
        <v/>
      </c>
      <c r="B507" s="179"/>
      <c r="F507" s="328">
        <f t="shared" si="86"/>
        <v>11</v>
      </c>
      <c r="G507" s="329"/>
      <c r="H507" s="329"/>
      <c r="I507" s="306">
        <f t="shared" si="87"/>
        <v>2.4000000953674316</v>
      </c>
      <c r="J507" s="306"/>
      <c r="K507" s="306"/>
      <c r="L507" s="365">
        <f t="shared" si="88"/>
        <v>39390</v>
      </c>
      <c r="M507" s="329"/>
      <c r="N507" s="329"/>
      <c r="O507" s="329"/>
      <c r="P507" s="329">
        <f t="shared" si="90"/>
        <v>2.8660000000000001E-3</v>
      </c>
      <c r="Q507" s="329"/>
      <c r="R507" s="329"/>
      <c r="S507" s="329"/>
      <c r="T507" s="329"/>
      <c r="U507" s="329">
        <f t="shared" si="91"/>
        <v>0.23139999999999999</v>
      </c>
      <c r="V507" s="329"/>
      <c r="W507" s="329"/>
      <c r="X507" s="329"/>
      <c r="Y507" s="371">
        <f t="shared" si="89"/>
        <v>0.5554</v>
      </c>
      <c r="Z507" s="371"/>
      <c r="AA507" s="371"/>
      <c r="AB507" s="371"/>
      <c r="AC507" s="369">
        <f>IF(Y507="","",SUM(Y$498:Y507))</f>
        <v>5.8860999999999999</v>
      </c>
      <c r="AD507" s="369"/>
      <c r="AE507" s="369"/>
      <c r="AF507" s="370"/>
    </row>
    <row r="508" spans="1:32" s="23" customFormat="1" ht="15.75" customHeight="1" x14ac:dyDescent="0.15">
      <c r="A508" s="115" t="str">
        <f t="shared" si="85"/>
        <v/>
      </c>
      <c r="B508" s="179"/>
      <c r="F508" s="328">
        <f t="shared" si="86"/>
        <v>12</v>
      </c>
      <c r="G508" s="329"/>
      <c r="H508" s="329"/>
      <c r="I508" s="306">
        <f t="shared" si="87"/>
        <v>2.2699999809265137</v>
      </c>
      <c r="J508" s="306"/>
      <c r="K508" s="306"/>
      <c r="L508" s="365">
        <f t="shared" si="88"/>
        <v>26700</v>
      </c>
      <c r="M508" s="329"/>
      <c r="N508" s="329"/>
      <c r="O508" s="329"/>
      <c r="P508" s="329">
        <f t="shared" si="90"/>
        <v>1.9430000000000001E-3</v>
      </c>
      <c r="Q508" s="329"/>
      <c r="R508" s="329"/>
      <c r="S508" s="329"/>
      <c r="T508" s="329"/>
      <c r="U508" s="329">
        <f t="shared" si="91"/>
        <v>0.21</v>
      </c>
      <c r="V508" s="329"/>
      <c r="W508" s="329"/>
      <c r="X508" s="329"/>
      <c r="Y508" s="371">
        <f t="shared" si="89"/>
        <v>0.47670000000000001</v>
      </c>
      <c r="Z508" s="371"/>
      <c r="AA508" s="371"/>
      <c r="AB508" s="371"/>
      <c r="AC508" s="369">
        <f>IF(Y508="","",SUM(Y$498:Y508))</f>
        <v>6.3628</v>
      </c>
      <c r="AD508" s="369"/>
      <c r="AE508" s="369"/>
      <c r="AF508" s="370"/>
    </row>
    <row r="509" spans="1:32" s="23" customFormat="1" ht="15.75" hidden="1" customHeight="1" x14ac:dyDescent="0.15">
      <c r="A509" s="115" t="str">
        <f t="shared" si="85"/>
        <v>×</v>
      </c>
      <c r="B509" s="179"/>
      <c r="F509" s="328" t="str">
        <f t="shared" si="86"/>
        <v/>
      </c>
      <c r="G509" s="329"/>
      <c r="H509" s="329"/>
      <c r="I509" s="306">
        <f t="shared" si="87"/>
        <v>0</v>
      </c>
      <c r="J509" s="306"/>
      <c r="K509" s="306"/>
      <c r="L509" s="365" t="str">
        <f t="shared" si="88"/>
        <v/>
      </c>
      <c r="M509" s="329"/>
      <c r="N509" s="329"/>
      <c r="O509" s="329"/>
      <c r="P509" s="329" t="str">
        <f t="shared" si="90"/>
        <v/>
      </c>
      <c r="Q509" s="329"/>
      <c r="R509" s="329"/>
      <c r="S509" s="329"/>
      <c r="T509" s="329"/>
      <c r="U509" s="329" t="str">
        <f t="shared" si="91"/>
        <v/>
      </c>
      <c r="V509" s="329"/>
      <c r="W509" s="329"/>
      <c r="X509" s="329"/>
      <c r="Y509" s="371" t="str">
        <f t="shared" si="89"/>
        <v/>
      </c>
      <c r="Z509" s="371"/>
      <c r="AA509" s="371"/>
      <c r="AB509" s="371"/>
      <c r="AC509" s="369" t="str">
        <f>IF(Y509="","",SUM(Y$498:Y509))</f>
        <v/>
      </c>
      <c r="AD509" s="369"/>
      <c r="AE509" s="369"/>
      <c r="AF509" s="370"/>
    </row>
    <row r="510" spans="1:32" s="23" customFormat="1" ht="15.75" hidden="1" customHeight="1" x14ac:dyDescent="0.15">
      <c r="A510" s="115" t="str">
        <f t="shared" si="85"/>
        <v>×</v>
      </c>
      <c r="B510" s="179"/>
      <c r="F510" s="328" t="str">
        <f t="shared" si="86"/>
        <v/>
      </c>
      <c r="G510" s="329"/>
      <c r="H510" s="329"/>
      <c r="I510" s="306">
        <f t="shared" si="87"/>
        <v>0</v>
      </c>
      <c r="J510" s="306"/>
      <c r="K510" s="306"/>
      <c r="L510" s="365" t="str">
        <f t="shared" si="88"/>
        <v/>
      </c>
      <c r="M510" s="329"/>
      <c r="N510" s="329"/>
      <c r="O510" s="329"/>
      <c r="P510" s="329" t="str">
        <f t="shared" si="90"/>
        <v/>
      </c>
      <c r="Q510" s="329"/>
      <c r="R510" s="329"/>
      <c r="S510" s="329"/>
      <c r="T510" s="329"/>
      <c r="U510" s="329" t="str">
        <f t="shared" si="91"/>
        <v/>
      </c>
      <c r="V510" s="329"/>
      <c r="W510" s="329"/>
      <c r="X510" s="329"/>
      <c r="Y510" s="371" t="str">
        <f t="shared" si="89"/>
        <v/>
      </c>
      <c r="Z510" s="371"/>
      <c r="AA510" s="371"/>
      <c r="AB510" s="371"/>
      <c r="AC510" s="369" t="str">
        <f>IF(Y510="","",SUM(Y$498:Y510))</f>
        <v/>
      </c>
      <c r="AD510" s="369"/>
      <c r="AE510" s="369"/>
      <c r="AF510" s="370"/>
    </row>
    <row r="511" spans="1:32" s="23" customFormat="1" ht="15.75" hidden="1" customHeight="1" x14ac:dyDescent="0.15">
      <c r="A511" s="115" t="str">
        <f t="shared" si="85"/>
        <v>×</v>
      </c>
      <c r="B511" s="179"/>
      <c r="F511" s="328" t="str">
        <f t="shared" si="86"/>
        <v/>
      </c>
      <c r="G511" s="329"/>
      <c r="H511" s="329"/>
      <c r="I511" s="306">
        <f t="shared" si="87"/>
        <v>0</v>
      </c>
      <c r="J511" s="306"/>
      <c r="K511" s="306"/>
      <c r="L511" s="365" t="str">
        <f t="shared" si="88"/>
        <v/>
      </c>
      <c r="M511" s="329"/>
      <c r="N511" s="329"/>
      <c r="O511" s="329"/>
      <c r="P511" s="329" t="str">
        <f t="shared" si="90"/>
        <v/>
      </c>
      <c r="Q511" s="329"/>
      <c r="R511" s="329"/>
      <c r="S511" s="329"/>
      <c r="T511" s="329"/>
      <c r="U511" s="329" t="str">
        <f t="shared" si="91"/>
        <v/>
      </c>
      <c r="V511" s="329"/>
      <c r="W511" s="329"/>
      <c r="X511" s="329"/>
      <c r="Y511" s="371" t="str">
        <f t="shared" si="89"/>
        <v/>
      </c>
      <c r="Z511" s="371"/>
      <c r="AA511" s="371"/>
      <c r="AB511" s="371"/>
      <c r="AC511" s="369" t="str">
        <f>IF(Y511="","",SUM(Y$498:Y511))</f>
        <v/>
      </c>
      <c r="AD511" s="369"/>
      <c r="AE511" s="369"/>
      <c r="AF511" s="370"/>
    </row>
    <row r="512" spans="1:32" s="23" customFormat="1" ht="15.75" hidden="1" customHeight="1" x14ac:dyDescent="0.15">
      <c r="A512" s="115" t="str">
        <f t="shared" si="85"/>
        <v>×</v>
      </c>
      <c r="B512" s="179"/>
      <c r="F512" s="328" t="str">
        <f t="shared" si="86"/>
        <v/>
      </c>
      <c r="G512" s="329"/>
      <c r="H512" s="329"/>
      <c r="I512" s="306">
        <f t="shared" si="87"/>
        <v>0</v>
      </c>
      <c r="J512" s="306"/>
      <c r="K512" s="306"/>
      <c r="L512" s="365" t="str">
        <f t="shared" si="88"/>
        <v/>
      </c>
      <c r="M512" s="329"/>
      <c r="N512" s="329"/>
      <c r="O512" s="329"/>
      <c r="P512" s="329" t="str">
        <f t="shared" si="90"/>
        <v/>
      </c>
      <c r="Q512" s="329"/>
      <c r="R512" s="329"/>
      <c r="S512" s="329"/>
      <c r="T512" s="329"/>
      <c r="U512" s="329" t="str">
        <f t="shared" si="91"/>
        <v/>
      </c>
      <c r="V512" s="329"/>
      <c r="W512" s="329"/>
      <c r="X512" s="329"/>
      <c r="Y512" s="371" t="str">
        <f t="shared" si="89"/>
        <v/>
      </c>
      <c r="Z512" s="371"/>
      <c r="AA512" s="371"/>
      <c r="AB512" s="371"/>
      <c r="AC512" s="369" t="str">
        <f>IF(Y512="","",SUM(Y$498:Y512))</f>
        <v/>
      </c>
      <c r="AD512" s="369"/>
      <c r="AE512" s="369"/>
      <c r="AF512" s="370"/>
    </row>
    <row r="513" spans="1:62" s="23" customFormat="1" ht="15.75" hidden="1" customHeight="1" x14ac:dyDescent="0.15">
      <c r="A513" s="115" t="str">
        <f t="shared" si="85"/>
        <v>×</v>
      </c>
      <c r="B513" s="179"/>
      <c r="F513" s="332" t="str">
        <f t="shared" si="86"/>
        <v/>
      </c>
      <c r="G513" s="333"/>
      <c r="H513" s="333"/>
      <c r="I513" s="319">
        <f t="shared" si="87"/>
        <v>0</v>
      </c>
      <c r="J513" s="319"/>
      <c r="K513" s="319"/>
      <c r="L513" s="573" t="str">
        <f t="shared" si="88"/>
        <v/>
      </c>
      <c r="M513" s="333"/>
      <c r="N513" s="333"/>
      <c r="O513" s="333"/>
      <c r="P513" s="333" t="str">
        <f t="shared" si="90"/>
        <v/>
      </c>
      <c r="Q513" s="333"/>
      <c r="R513" s="333"/>
      <c r="S513" s="333"/>
      <c r="T513" s="333"/>
      <c r="U513" s="333" t="str">
        <f t="shared" si="91"/>
        <v/>
      </c>
      <c r="V513" s="333"/>
      <c r="W513" s="333"/>
      <c r="X513" s="333"/>
      <c r="Y513" s="572" t="str">
        <f t="shared" si="89"/>
        <v/>
      </c>
      <c r="Z513" s="572"/>
      <c r="AA513" s="572"/>
      <c r="AB513" s="572"/>
      <c r="AC513" s="500" t="str">
        <f>IF(Y513="","",SUM(Y$498:Y513))</f>
        <v/>
      </c>
      <c r="AD513" s="500"/>
      <c r="AE513" s="500"/>
      <c r="AF513" s="501"/>
    </row>
    <row r="514" spans="1:62" ht="15.75" customHeight="1" x14ac:dyDescent="0.15">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438" t="s">
        <v>141</v>
      </c>
      <c r="W514" s="438"/>
      <c r="X514" s="183" t="s">
        <v>25</v>
      </c>
      <c r="Y514" s="499">
        <f>Y489</f>
        <v>13742400</v>
      </c>
      <c r="Z514" s="499"/>
      <c r="AA514" s="499"/>
      <c r="AB514" s="499"/>
      <c r="AC514" s="499"/>
      <c r="AD514" s="469" t="s">
        <v>157</v>
      </c>
      <c r="AE514" s="469"/>
      <c r="AF514" s="183" t="s">
        <v>149</v>
      </c>
      <c r="AK514" s="51"/>
      <c r="AL514" s="24"/>
      <c r="AM514" s="24"/>
      <c r="AN514" s="24"/>
      <c r="BG514" s="179"/>
      <c r="BH514" s="179"/>
      <c r="BI514" s="179"/>
      <c r="BJ514" s="179"/>
    </row>
    <row r="515" spans="1:62" ht="15.75" customHeight="1" x14ac:dyDescent="0.15">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x14ac:dyDescent="0.15">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x14ac:dyDescent="0.15">
      <c r="A517" s="115" t="str">
        <f>IF(液状化L2の有無="","","×")</f>
        <v/>
      </c>
      <c r="F517" s="266" t="s">
        <v>414</v>
      </c>
      <c r="G517" s="266"/>
      <c r="H517" s="179" t="s">
        <v>25</v>
      </c>
      <c r="I517" s="355">
        <v>7.0300002098083496</v>
      </c>
      <c r="J517" s="355"/>
      <c r="K517" s="355"/>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x14ac:dyDescent="0.15">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x14ac:dyDescent="0.15">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358" t="s">
        <v>74</v>
      </c>
      <c r="G521" s="238"/>
      <c r="H521" s="238"/>
      <c r="I521" s="360" t="s">
        <v>150</v>
      </c>
      <c r="J521" s="361"/>
      <c r="K521" s="361"/>
      <c r="L521" s="238" t="s">
        <v>151</v>
      </c>
      <c r="M521" s="238"/>
      <c r="N521" s="238"/>
      <c r="O521" s="238"/>
      <c r="P521" s="238" t="s">
        <v>155</v>
      </c>
      <c r="Q521" s="238"/>
      <c r="R521" s="238"/>
      <c r="S521" s="238"/>
      <c r="T521" s="238"/>
      <c r="U521" s="238" t="s">
        <v>152</v>
      </c>
      <c r="V521" s="238"/>
      <c r="W521" s="238"/>
      <c r="X521" s="238"/>
      <c r="Y521" s="238" t="s">
        <v>153</v>
      </c>
      <c r="Z521" s="238"/>
      <c r="AA521" s="238"/>
      <c r="AB521" s="238"/>
      <c r="AC521" s="238" t="s">
        <v>154</v>
      </c>
      <c r="AD521" s="238"/>
      <c r="AE521" s="238"/>
      <c r="AF521" s="457"/>
    </row>
    <row r="522" spans="1:62" s="23" customFormat="1" ht="15.75" customHeight="1" x14ac:dyDescent="0.15">
      <c r="F522" s="359"/>
      <c r="G522" s="315"/>
      <c r="H522" s="315"/>
      <c r="I522" s="362"/>
      <c r="J522" s="362"/>
      <c r="K522" s="362"/>
      <c r="L522" s="315"/>
      <c r="M522" s="315"/>
      <c r="N522" s="315"/>
      <c r="O522" s="315"/>
      <c r="P522" s="315"/>
      <c r="Q522" s="315"/>
      <c r="R522" s="315"/>
      <c r="S522" s="315"/>
      <c r="T522" s="315"/>
      <c r="U522" s="315"/>
      <c r="V522" s="315"/>
      <c r="W522" s="315"/>
      <c r="X522" s="315"/>
      <c r="Y522" s="315"/>
      <c r="Z522" s="315"/>
      <c r="AA522" s="315"/>
      <c r="AB522" s="315"/>
      <c r="AC522" s="315"/>
      <c r="AD522" s="315"/>
      <c r="AE522" s="315"/>
      <c r="AF522" s="459"/>
    </row>
    <row r="523" spans="1:62" s="23" customFormat="1" ht="15.75" customHeight="1" x14ac:dyDescent="0.15">
      <c r="A523" s="181" t="str">
        <f>IF(F523="","×","")</f>
        <v/>
      </c>
      <c r="B523" s="179"/>
      <c r="F523" s="363">
        <f t="shared" ref="F523:F538" si="92">IF(G136="","",G136)</f>
        <v>2</v>
      </c>
      <c r="G523" s="302"/>
      <c r="H523" s="302"/>
      <c r="I523" s="301">
        <f>I498</f>
        <v>0.33000001311302185</v>
      </c>
      <c r="J523" s="301"/>
      <c r="K523" s="301"/>
      <c r="L523" s="383">
        <f>Z237</f>
        <v>1510</v>
      </c>
      <c r="M523" s="239"/>
      <c r="N523" s="239"/>
      <c r="O523" s="239"/>
      <c r="P523" s="239">
        <f>IF(L523="","",ROUND(L523/$Y$539,6))</f>
        <v>1.1E-4</v>
      </c>
      <c r="Q523" s="239"/>
      <c r="R523" s="239"/>
      <c r="S523" s="239"/>
      <c r="T523" s="239"/>
      <c r="U523" s="239">
        <f>IF(P523="","",ROUND(P523^0.25,4))</f>
        <v>0.1024</v>
      </c>
      <c r="V523" s="239"/>
      <c r="W523" s="239"/>
      <c r="X523" s="239"/>
      <c r="Y523" s="366">
        <f t="shared" ref="Y523:Y538" si="93">IF(U523="","",ROUND(U523*I523,4))</f>
        <v>3.3799999999999997E-2</v>
      </c>
      <c r="Z523" s="366"/>
      <c r="AA523" s="366"/>
      <c r="AB523" s="366"/>
      <c r="AC523" s="558">
        <f>IF(Y523="","",SUM(Y523:Y$523))</f>
        <v>3.3799999999999997E-2</v>
      </c>
      <c r="AD523" s="558"/>
      <c r="AE523" s="558"/>
      <c r="AF523" s="559"/>
    </row>
    <row r="524" spans="1:62" s="23" customFormat="1" ht="15.75" customHeight="1" x14ac:dyDescent="0.15">
      <c r="A524" s="181" t="str">
        <f t="shared" ref="A524:A538" si="94">IF(F524="","×","")</f>
        <v/>
      </c>
      <c r="B524" s="179"/>
      <c r="F524" s="328">
        <f t="shared" si="92"/>
        <v>3</v>
      </c>
      <c r="G524" s="329"/>
      <c r="H524" s="329"/>
      <c r="I524" s="306">
        <f t="shared" ref="I524:I538" si="95">I499</f>
        <v>1.5</v>
      </c>
      <c r="J524" s="306"/>
      <c r="K524" s="306"/>
      <c r="L524" s="330">
        <f t="shared" ref="L524:L538" si="96">Z238</f>
        <v>1260</v>
      </c>
      <c r="M524" s="305"/>
      <c r="N524" s="305"/>
      <c r="O524" s="305"/>
      <c r="P524" s="305">
        <f t="shared" ref="P524:P538" si="97">IF(L524="","",ROUND(L524/$Y$539,6))</f>
        <v>9.2E-5</v>
      </c>
      <c r="Q524" s="305"/>
      <c r="R524" s="305"/>
      <c r="S524" s="305"/>
      <c r="T524" s="305"/>
      <c r="U524" s="305">
        <f t="shared" ref="U524:U538" si="98">IF(P524="","",ROUND(P524^0.25,4))</f>
        <v>9.7900000000000001E-2</v>
      </c>
      <c r="V524" s="305"/>
      <c r="W524" s="305"/>
      <c r="X524" s="305"/>
      <c r="Y524" s="367">
        <f t="shared" si="93"/>
        <v>0.1469</v>
      </c>
      <c r="Z524" s="367"/>
      <c r="AA524" s="367"/>
      <c r="AB524" s="367"/>
      <c r="AC524" s="369">
        <f>IF(Y524="","",SUM(Y$523:Y524))</f>
        <v>0.1807</v>
      </c>
      <c r="AD524" s="369"/>
      <c r="AE524" s="369"/>
      <c r="AF524" s="370"/>
    </row>
    <row r="525" spans="1:62" s="23" customFormat="1" ht="15.75" customHeight="1" x14ac:dyDescent="0.15">
      <c r="A525" s="181" t="str">
        <f t="shared" si="94"/>
        <v/>
      </c>
      <c r="B525" s="179"/>
      <c r="F525" s="328">
        <f t="shared" si="92"/>
        <v>4</v>
      </c>
      <c r="G525" s="329"/>
      <c r="H525" s="329"/>
      <c r="I525" s="306">
        <f t="shared" si="95"/>
        <v>6.5500001907348633</v>
      </c>
      <c r="J525" s="306"/>
      <c r="K525" s="306"/>
      <c r="L525" s="330">
        <f t="shared" si="96"/>
        <v>3870</v>
      </c>
      <c r="M525" s="305"/>
      <c r="N525" s="305"/>
      <c r="O525" s="305"/>
      <c r="P525" s="305">
        <f t="shared" si="97"/>
        <v>2.8200000000000002E-4</v>
      </c>
      <c r="Q525" s="305"/>
      <c r="R525" s="305"/>
      <c r="S525" s="305"/>
      <c r="T525" s="305"/>
      <c r="U525" s="305">
        <f t="shared" si="98"/>
        <v>0.12959999999999999</v>
      </c>
      <c r="V525" s="305"/>
      <c r="W525" s="305"/>
      <c r="X525" s="305"/>
      <c r="Y525" s="367">
        <f t="shared" si="93"/>
        <v>0.84889999999999999</v>
      </c>
      <c r="Z525" s="367"/>
      <c r="AA525" s="367"/>
      <c r="AB525" s="367"/>
      <c r="AC525" s="369">
        <f>IF(Y525="","",SUM(Y$523:Y525))</f>
        <v>1.0296000000000001</v>
      </c>
      <c r="AD525" s="369"/>
      <c r="AE525" s="369"/>
      <c r="AF525" s="370"/>
    </row>
    <row r="526" spans="1:62" s="23" customFormat="1" ht="15.75" customHeight="1" x14ac:dyDescent="0.15">
      <c r="A526" s="181" t="str">
        <f t="shared" si="94"/>
        <v/>
      </c>
      <c r="B526" s="179"/>
      <c r="F526" s="328">
        <f t="shared" si="92"/>
        <v>5</v>
      </c>
      <c r="G526" s="329"/>
      <c r="H526" s="329"/>
      <c r="I526" s="306">
        <f t="shared" si="95"/>
        <v>3.4500000476837158</v>
      </c>
      <c r="J526" s="306"/>
      <c r="K526" s="306"/>
      <c r="L526" s="330">
        <f t="shared" si="96"/>
        <v>3870</v>
      </c>
      <c r="M526" s="305"/>
      <c r="N526" s="305"/>
      <c r="O526" s="305"/>
      <c r="P526" s="305">
        <f t="shared" si="97"/>
        <v>2.8200000000000002E-4</v>
      </c>
      <c r="Q526" s="305"/>
      <c r="R526" s="305"/>
      <c r="S526" s="305"/>
      <c r="T526" s="305"/>
      <c r="U526" s="305">
        <f t="shared" si="98"/>
        <v>0.12959999999999999</v>
      </c>
      <c r="V526" s="305"/>
      <c r="W526" s="305"/>
      <c r="X526" s="305"/>
      <c r="Y526" s="367">
        <f t="shared" si="93"/>
        <v>0.4471</v>
      </c>
      <c r="Z526" s="367"/>
      <c r="AA526" s="367"/>
      <c r="AB526" s="367"/>
      <c r="AC526" s="369">
        <f>IF(Y526="","",SUM(Y$523:Y526))</f>
        <v>1.4767000000000001</v>
      </c>
      <c r="AD526" s="369"/>
      <c r="AE526" s="369"/>
      <c r="AF526" s="370"/>
    </row>
    <row r="527" spans="1:62" s="23" customFormat="1" ht="15.75" customHeight="1" x14ac:dyDescent="0.15">
      <c r="A527" s="181" t="str">
        <f t="shared" si="94"/>
        <v/>
      </c>
      <c r="B527" s="179"/>
      <c r="F527" s="328">
        <f t="shared" si="92"/>
        <v>6</v>
      </c>
      <c r="G527" s="329"/>
      <c r="H527" s="329"/>
      <c r="I527" s="306">
        <f t="shared" si="95"/>
        <v>2.3499999046325684</v>
      </c>
      <c r="J527" s="306"/>
      <c r="K527" s="306"/>
      <c r="L527" s="330">
        <f t="shared" si="96"/>
        <v>3870</v>
      </c>
      <c r="M527" s="305"/>
      <c r="N527" s="305"/>
      <c r="O527" s="305"/>
      <c r="P527" s="305">
        <f t="shared" si="97"/>
        <v>2.8200000000000002E-4</v>
      </c>
      <c r="Q527" s="305"/>
      <c r="R527" s="305"/>
      <c r="S527" s="305"/>
      <c r="T527" s="305"/>
      <c r="U527" s="305">
        <f t="shared" si="98"/>
        <v>0.12959999999999999</v>
      </c>
      <c r="V527" s="305"/>
      <c r="W527" s="305"/>
      <c r="X527" s="305"/>
      <c r="Y527" s="367">
        <f t="shared" si="93"/>
        <v>0.30459999999999998</v>
      </c>
      <c r="Z527" s="367"/>
      <c r="AA527" s="367"/>
      <c r="AB527" s="367"/>
      <c r="AC527" s="369">
        <f>IF(Y527="","",SUM(Y$523:Y527))</f>
        <v>1.7813000000000001</v>
      </c>
      <c r="AD527" s="369"/>
      <c r="AE527" s="369"/>
      <c r="AF527" s="370"/>
    </row>
    <row r="528" spans="1:62" s="23" customFormat="1" ht="15.75" customHeight="1" x14ac:dyDescent="0.15">
      <c r="A528" s="181" t="str">
        <f t="shared" si="94"/>
        <v/>
      </c>
      <c r="B528" s="179"/>
      <c r="F528" s="328">
        <f t="shared" si="92"/>
        <v>7</v>
      </c>
      <c r="G528" s="329"/>
      <c r="H528" s="329"/>
      <c r="I528" s="306">
        <f t="shared" si="95"/>
        <v>8.6000003814697266</v>
      </c>
      <c r="J528" s="306"/>
      <c r="K528" s="306"/>
      <c r="L528" s="330">
        <f t="shared" si="96"/>
        <v>25440</v>
      </c>
      <c r="M528" s="305"/>
      <c r="N528" s="305"/>
      <c r="O528" s="305"/>
      <c r="P528" s="305">
        <f t="shared" si="97"/>
        <v>1.851E-3</v>
      </c>
      <c r="Q528" s="305"/>
      <c r="R528" s="305"/>
      <c r="S528" s="305"/>
      <c r="T528" s="305"/>
      <c r="U528" s="305">
        <f t="shared" si="98"/>
        <v>0.2074</v>
      </c>
      <c r="V528" s="305"/>
      <c r="W528" s="305"/>
      <c r="X528" s="305"/>
      <c r="Y528" s="367">
        <f t="shared" si="93"/>
        <v>1.7836000000000001</v>
      </c>
      <c r="Z528" s="367"/>
      <c r="AA528" s="367"/>
      <c r="AB528" s="367"/>
      <c r="AC528" s="369">
        <f>IF(Y528="","",SUM(Y$523:Y528))</f>
        <v>3.5649000000000002</v>
      </c>
      <c r="AD528" s="369"/>
      <c r="AE528" s="369"/>
      <c r="AF528" s="370"/>
    </row>
    <row r="529" spans="1:62" s="23" customFormat="1" ht="15.75" customHeight="1" x14ac:dyDescent="0.15">
      <c r="A529" s="181" t="str">
        <f t="shared" si="94"/>
        <v/>
      </c>
      <c r="B529" s="179"/>
      <c r="F529" s="328">
        <f t="shared" si="92"/>
        <v>8</v>
      </c>
      <c r="G529" s="329"/>
      <c r="H529" s="329"/>
      <c r="I529" s="306">
        <f t="shared" si="95"/>
        <v>2.2000000476837158</v>
      </c>
      <c r="J529" s="306"/>
      <c r="K529" s="306"/>
      <c r="L529" s="330">
        <f t="shared" si="96"/>
        <v>12090</v>
      </c>
      <c r="M529" s="305"/>
      <c r="N529" s="305"/>
      <c r="O529" s="305"/>
      <c r="P529" s="305">
        <f t="shared" si="97"/>
        <v>8.8000000000000003E-4</v>
      </c>
      <c r="Q529" s="305"/>
      <c r="R529" s="305"/>
      <c r="S529" s="305"/>
      <c r="T529" s="305"/>
      <c r="U529" s="305">
        <f t="shared" si="98"/>
        <v>0.17219999999999999</v>
      </c>
      <c r="V529" s="305"/>
      <c r="W529" s="305"/>
      <c r="X529" s="305"/>
      <c r="Y529" s="367">
        <f t="shared" si="93"/>
        <v>0.37880000000000003</v>
      </c>
      <c r="Z529" s="367"/>
      <c r="AA529" s="367"/>
      <c r="AB529" s="367"/>
      <c r="AC529" s="369">
        <f>IF(Y529="","",SUM(Y$523:Y529))</f>
        <v>3.9437000000000002</v>
      </c>
      <c r="AD529" s="369"/>
      <c r="AE529" s="369"/>
      <c r="AF529" s="370"/>
    </row>
    <row r="530" spans="1:62" s="23" customFormat="1" ht="15.75" customHeight="1" x14ac:dyDescent="0.15">
      <c r="A530" s="181" t="str">
        <f t="shared" si="94"/>
        <v/>
      </c>
      <c r="B530" s="179"/>
      <c r="F530" s="328">
        <f t="shared" si="92"/>
        <v>9</v>
      </c>
      <c r="G530" s="329"/>
      <c r="H530" s="329"/>
      <c r="I530" s="306">
        <f t="shared" si="95"/>
        <v>1.5</v>
      </c>
      <c r="J530" s="306"/>
      <c r="K530" s="306"/>
      <c r="L530" s="330">
        <f t="shared" si="96"/>
        <v>19700</v>
      </c>
      <c r="M530" s="305"/>
      <c r="N530" s="305"/>
      <c r="O530" s="305"/>
      <c r="P530" s="305">
        <f t="shared" si="97"/>
        <v>1.4339999999999999E-3</v>
      </c>
      <c r="Q530" s="305"/>
      <c r="R530" s="305"/>
      <c r="S530" s="305"/>
      <c r="T530" s="305"/>
      <c r="U530" s="305">
        <f t="shared" si="98"/>
        <v>0.1946</v>
      </c>
      <c r="V530" s="305"/>
      <c r="W530" s="305"/>
      <c r="X530" s="305"/>
      <c r="Y530" s="367">
        <f t="shared" si="93"/>
        <v>0.29189999999999999</v>
      </c>
      <c r="Z530" s="367"/>
      <c r="AA530" s="367"/>
      <c r="AB530" s="367"/>
      <c r="AC530" s="369">
        <f>IF(Y530="","",SUM(Y$523:Y530))</f>
        <v>4.2355999999999998</v>
      </c>
      <c r="AD530" s="369"/>
      <c r="AE530" s="369"/>
      <c r="AF530" s="370"/>
    </row>
    <row r="531" spans="1:62" s="23" customFormat="1" ht="15.75" customHeight="1" x14ac:dyDescent="0.15">
      <c r="A531" s="181" t="str">
        <f t="shared" si="94"/>
        <v/>
      </c>
      <c r="B531" s="179"/>
      <c r="F531" s="328">
        <f t="shared" si="92"/>
        <v>10</v>
      </c>
      <c r="G531" s="329"/>
      <c r="H531" s="329"/>
      <c r="I531" s="306">
        <f t="shared" si="95"/>
        <v>3.8499999046325684</v>
      </c>
      <c r="J531" s="306"/>
      <c r="K531" s="306"/>
      <c r="L531" s="330">
        <f t="shared" si="96"/>
        <v>14160</v>
      </c>
      <c r="M531" s="305"/>
      <c r="N531" s="305"/>
      <c r="O531" s="305"/>
      <c r="P531" s="305">
        <f t="shared" si="97"/>
        <v>1.0300000000000001E-3</v>
      </c>
      <c r="Q531" s="305"/>
      <c r="R531" s="305"/>
      <c r="S531" s="305"/>
      <c r="T531" s="305"/>
      <c r="U531" s="305">
        <f t="shared" si="98"/>
        <v>0.17910000000000001</v>
      </c>
      <c r="V531" s="305"/>
      <c r="W531" s="305"/>
      <c r="X531" s="305"/>
      <c r="Y531" s="367">
        <f t="shared" si="93"/>
        <v>0.6895</v>
      </c>
      <c r="Z531" s="367"/>
      <c r="AA531" s="367"/>
      <c r="AB531" s="367"/>
      <c r="AC531" s="369">
        <f>IF(Y531="","",SUM(Y$523:Y531))</f>
        <v>4.9250999999999996</v>
      </c>
      <c r="AD531" s="369"/>
      <c r="AE531" s="369"/>
      <c r="AF531" s="370"/>
    </row>
    <row r="532" spans="1:62" s="23" customFormat="1" ht="15.75" customHeight="1" x14ac:dyDescent="0.15">
      <c r="A532" s="181" t="str">
        <f t="shared" si="94"/>
        <v/>
      </c>
      <c r="B532" s="179"/>
      <c r="F532" s="328">
        <f t="shared" si="92"/>
        <v>11</v>
      </c>
      <c r="G532" s="329"/>
      <c r="H532" s="329"/>
      <c r="I532" s="306">
        <f t="shared" si="95"/>
        <v>2.4000000953674316</v>
      </c>
      <c r="J532" s="306"/>
      <c r="K532" s="306"/>
      <c r="L532" s="330">
        <f t="shared" si="96"/>
        <v>19700</v>
      </c>
      <c r="M532" s="305"/>
      <c r="N532" s="305"/>
      <c r="O532" s="305"/>
      <c r="P532" s="305">
        <f t="shared" si="97"/>
        <v>1.4339999999999999E-3</v>
      </c>
      <c r="Q532" s="305"/>
      <c r="R532" s="305"/>
      <c r="S532" s="305"/>
      <c r="T532" s="305"/>
      <c r="U532" s="305">
        <f t="shared" si="98"/>
        <v>0.1946</v>
      </c>
      <c r="V532" s="305"/>
      <c r="W532" s="305"/>
      <c r="X532" s="305"/>
      <c r="Y532" s="367">
        <f t="shared" si="93"/>
        <v>0.46700000000000003</v>
      </c>
      <c r="Z532" s="367"/>
      <c r="AA532" s="367"/>
      <c r="AB532" s="367"/>
      <c r="AC532" s="369">
        <f>IF(Y532="","",SUM(Y$523:Y532))</f>
        <v>5.3920999999999992</v>
      </c>
      <c r="AD532" s="369"/>
      <c r="AE532" s="369"/>
      <c r="AF532" s="370"/>
    </row>
    <row r="533" spans="1:62" s="23" customFormat="1" ht="15.75" customHeight="1" x14ac:dyDescent="0.15">
      <c r="A533" s="181" t="str">
        <f t="shared" si="94"/>
        <v/>
      </c>
      <c r="B533" s="179"/>
      <c r="F533" s="328">
        <f t="shared" si="92"/>
        <v>12</v>
      </c>
      <c r="G533" s="329"/>
      <c r="H533" s="329"/>
      <c r="I533" s="306">
        <f t="shared" si="95"/>
        <v>2.2699999809265137</v>
      </c>
      <c r="J533" s="306"/>
      <c r="K533" s="306"/>
      <c r="L533" s="330">
        <f t="shared" si="96"/>
        <v>13350</v>
      </c>
      <c r="M533" s="305"/>
      <c r="N533" s="305"/>
      <c r="O533" s="305"/>
      <c r="P533" s="305">
        <f t="shared" si="97"/>
        <v>9.7099999999999997E-4</v>
      </c>
      <c r="Q533" s="305"/>
      <c r="R533" s="305"/>
      <c r="S533" s="305"/>
      <c r="T533" s="305"/>
      <c r="U533" s="305">
        <f t="shared" si="98"/>
        <v>0.17649999999999999</v>
      </c>
      <c r="V533" s="305"/>
      <c r="W533" s="305"/>
      <c r="X533" s="305"/>
      <c r="Y533" s="367">
        <f t="shared" si="93"/>
        <v>0.4007</v>
      </c>
      <c r="Z533" s="367"/>
      <c r="AA533" s="367"/>
      <c r="AB533" s="367"/>
      <c r="AC533" s="369">
        <f>IF(Y533="","",SUM(Y$523:Y533))</f>
        <v>5.7927999999999988</v>
      </c>
      <c r="AD533" s="369"/>
      <c r="AE533" s="369"/>
      <c r="AF533" s="370"/>
    </row>
    <row r="534" spans="1:62" s="23" customFormat="1" ht="15.75" hidden="1" customHeight="1" x14ac:dyDescent="0.15">
      <c r="A534" s="181" t="str">
        <f t="shared" si="94"/>
        <v>×</v>
      </c>
      <c r="B534" s="179"/>
      <c r="F534" s="328" t="str">
        <f t="shared" si="92"/>
        <v/>
      </c>
      <c r="G534" s="329"/>
      <c r="H534" s="329"/>
      <c r="I534" s="306">
        <f t="shared" si="95"/>
        <v>0</v>
      </c>
      <c r="J534" s="306"/>
      <c r="K534" s="306"/>
      <c r="L534" s="330" t="str">
        <f t="shared" si="96"/>
        <v/>
      </c>
      <c r="M534" s="305"/>
      <c r="N534" s="305"/>
      <c r="O534" s="305"/>
      <c r="P534" s="305" t="str">
        <f t="shared" si="97"/>
        <v/>
      </c>
      <c r="Q534" s="305"/>
      <c r="R534" s="305"/>
      <c r="S534" s="305"/>
      <c r="T534" s="305"/>
      <c r="U534" s="305" t="str">
        <f t="shared" si="98"/>
        <v/>
      </c>
      <c r="V534" s="305"/>
      <c r="W534" s="305"/>
      <c r="X534" s="305"/>
      <c r="Y534" s="367" t="str">
        <f t="shared" si="93"/>
        <v/>
      </c>
      <c r="Z534" s="367"/>
      <c r="AA534" s="367"/>
      <c r="AB534" s="367"/>
      <c r="AC534" s="369" t="str">
        <f>IF(Y534="","",SUM(Y$523:Y534))</f>
        <v/>
      </c>
      <c r="AD534" s="369"/>
      <c r="AE534" s="369"/>
      <c r="AF534" s="370"/>
    </row>
    <row r="535" spans="1:62" s="23" customFormat="1" ht="15.75" hidden="1" customHeight="1" x14ac:dyDescent="0.15">
      <c r="A535" s="181" t="str">
        <f t="shared" si="94"/>
        <v>×</v>
      </c>
      <c r="B535" s="179"/>
      <c r="F535" s="328" t="str">
        <f t="shared" si="92"/>
        <v/>
      </c>
      <c r="G535" s="329"/>
      <c r="H535" s="329"/>
      <c r="I535" s="306">
        <f t="shared" si="95"/>
        <v>0</v>
      </c>
      <c r="J535" s="306"/>
      <c r="K535" s="306"/>
      <c r="L535" s="330" t="str">
        <f t="shared" si="96"/>
        <v/>
      </c>
      <c r="M535" s="305"/>
      <c r="N535" s="305"/>
      <c r="O535" s="305"/>
      <c r="P535" s="305" t="str">
        <f t="shared" si="97"/>
        <v/>
      </c>
      <c r="Q535" s="305"/>
      <c r="R535" s="305"/>
      <c r="S535" s="305"/>
      <c r="T535" s="305"/>
      <c r="U535" s="305" t="str">
        <f t="shared" si="98"/>
        <v/>
      </c>
      <c r="V535" s="305"/>
      <c r="W535" s="305"/>
      <c r="X535" s="305"/>
      <c r="Y535" s="367" t="str">
        <f t="shared" si="93"/>
        <v/>
      </c>
      <c r="Z535" s="367"/>
      <c r="AA535" s="367"/>
      <c r="AB535" s="367"/>
      <c r="AC535" s="369" t="str">
        <f>IF(Y535="","",SUM(Y$523:Y535))</f>
        <v/>
      </c>
      <c r="AD535" s="369"/>
      <c r="AE535" s="369"/>
      <c r="AF535" s="370"/>
    </row>
    <row r="536" spans="1:62" s="23" customFormat="1" ht="15.75" hidden="1" customHeight="1" x14ac:dyDescent="0.15">
      <c r="A536" s="181" t="str">
        <f t="shared" si="94"/>
        <v>×</v>
      </c>
      <c r="B536" s="179"/>
      <c r="F536" s="328" t="str">
        <f t="shared" si="92"/>
        <v/>
      </c>
      <c r="G536" s="329"/>
      <c r="H536" s="329"/>
      <c r="I536" s="306">
        <f t="shared" si="95"/>
        <v>0</v>
      </c>
      <c r="J536" s="306"/>
      <c r="K536" s="306"/>
      <c r="L536" s="330" t="str">
        <f t="shared" si="96"/>
        <v/>
      </c>
      <c r="M536" s="305"/>
      <c r="N536" s="305"/>
      <c r="O536" s="305"/>
      <c r="P536" s="305" t="str">
        <f t="shared" si="97"/>
        <v/>
      </c>
      <c r="Q536" s="305"/>
      <c r="R536" s="305"/>
      <c r="S536" s="305"/>
      <c r="T536" s="305"/>
      <c r="U536" s="305" t="str">
        <f t="shared" si="98"/>
        <v/>
      </c>
      <c r="V536" s="305"/>
      <c r="W536" s="305"/>
      <c r="X536" s="305"/>
      <c r="Y536" s="367" t="str">
        <f t="shared" si="93"/>
        <v/>
      </c>
      <c r="Z536" s="367"/>
      <c r="AA536" s="367"/>
      <c r="AB536" s="367"/>
      <c r="AC536" s="369" t="str">
        <f>IF(Y536="","",SUM(Y$523:Y536))</f>
        <v/>
      </c>
      <c r="AD536" s="369"/>
      <c r="AE536" s="369"/>
      <c r="AF536" s="370"/>
    </row>
    <row r="537" spans="1:62" s="23" customFormat="1" ht="15.75" hidden="1" customHeight="1" x14ac:dyDescent="0.15">
      <c r="A537" s="181" t="str">
        <f t="shared" si="94"/>
        <v>×</v>
      </c>
      <c r="B537" s="179"/>
      <c r="F537" s="328" t="str">
        <f t="shared" si="92"/>
        <v/>
      </c>
      <c r="G537" s="329"/>
      <c r="H537" s="329"/>
      <c r="I537" s="306">
        <f t="shared" si="95"/>
        <v>0</v>
      </c>
      <c r="J537" s="306"/>
      <c r="K537" s="306"/>
      <c r="L537" s="330" t="str">
        <f t="shared" si="96"/>
        <v/>
      </c>
      <c r="M537" s="305"/>
      <c r="N537" s="305"/>
      <c r="O537" s="305"/>
      <c r="P537" s="305" t="str">
        <f t="shared" si="97"/>
        <v/>
      </c>
      <c r="Q537" s="305"/>
      <c r="R537" s="305"/>
      <c r="S537" s="305"/>
      <c r="T537" s="305"/>
      <c r="U537" s="305" t="str">
        <f t="shared" si="98"/>
        <v/>
      </c>
      <c r="V537" s="305"/>
      <c r="W537" s="305"/>
      <c r="X537" s="305"/>
      <c r="Y537" s="367" t="str">
        <f t="shared" si="93"/>
        <v/>
      </c>
      <c r="Z537" s="367"/>
      <c r="AA537" s="367"/>
      <c r="AB537" s="367"/>
      <c r="AC537" s="369" t="str">
        <f>IF(Y537="","",SUM(Y$523:Y537))</f>
        <v/>
      </c>
      <c r="AD537" s="369"/>
      <c r="AE537" s="369"/>
      <c r="AF537" s="370"/>
    </row>
    <row r="538" spans="1:62" s="23" customFormat="1" ht="15.75" hidden="1" customHeight="1" x14ac:dyDescent="0.15">
      <c r="A538" s="181" t="str">
        <f t="shared" si="94"/>
        <v>×</v>
      </c>
      <c r="B538" s="179"/>
      <c r="F538" s="332" t="str">
        <f t="shared" si="92"/>
        <v/>
      </c>
      <c r="G538" s="333"/>
      <c r="H538" s="333"/>
      <c r="I538" s="319">
        <f t="shared" si="95"/>
        <v>0</v>
      </c>
      <c r="J538" s="319"/>
      <c r="K538" s="319"/>
      <c r="L538" s="339" t="str">
        <f t="shared" si="96"/>
        <v/>
      </c>
      <c r="M538" s="240"/>
      <c r="N538" s="240"/>
      <c r="O538" s="240"/>
      <c r="P538" s="240" t="str">
        <f t="shared" si="97"/>
        <v/>
      </c>
      <c r="Q538" s="240"/>
      <c r="R538" s="240"/>
      <c r="S538" s="240"/>
      <c r="T538" s="240"/>
      <c r="U538" s="240" t="str">
        <f t="shared" si="98"/>
        <v/>
      </c>
      <c r="V538" s="240"/>
      <c r="W538" s="240"/>
      <c r="X538" s="240"/>
      <c r="Y538" s="368" t="str">
        <f t="shared" si="93"/>
        <v/>
      </c>
      <c r="Z538" s="368"/>
      <c r="AA538" s="368"/>
      <c r="AB538" s="368"/>
      <c r="AC538" s="500" t="str">
        <f>IF(Y538="","",SUM(Y$523:Y538))</f>
        <v/>
      </c>
      <c r="AD538" s="500"/>
      <c r="AE538" s="500"/>
      <c r="AF538" s="501"/>
    </row>
    <row r="539" spans="1:62" ht="15.75" customHeight="1" x14ac:dyDescent="0.15">
      <c r="F539" s="183"/>
      <c r="G539" s="183"/>
      <c r="H539" s="183"/>
      <c r="I539" s="183"/>
      <c r="J539" s="183"/>
      <c r="K539" s="183"/>
      <c r="L539" s="183"/>
      <c r="M539" s="183"/>
      <c r="N539" s="183"/>
      <c r="O539" s="183"/>
      <c r="P539" s="183"/>
      <c r="Q539" s="183"/>
      <c r="R539" s="183"/>
      <c r="S539" s="183"/>
      <c r="T539" s="50" t="s">
        <v>119</v>
      </c>
      <c r="U539" s="183">
        <v>4</v>
      </c>
      <c r="V539" s="438" t="s">
        <v>141</v>
      </c>
      <c r="W539" s="438"/>
      <c r="X539" s="183" t="s">
        <v>25</v>
      </c>
      <c r="Y539" s="499">
        <f>Y561</f>
        <v>13742400</v>
      </c>
      <c r="Z539" s="499"/>
      <c r="AA539" s="499"/>
      <c r="AB539" s="499"/>
      <c r="AC539" s="499"/>
      <c r="AD539" s="469" t="s">
        <v>157</v>
      </c>
      <c r="AE539" s="469"/>
      <c r="AF539" s="183" t="s">
        <v>149</v>
      </c>
      <c r="AK539" s="51"/>
      <c r="AL539" s="24"/>
      <c r="AM539" s="24"/>
      <c r="AN539" s="24"/>
      <c r="BG539" s="179"/>
      <c r="BH539" s="179"/>
      <c r="BI539" s="179"/>
      <c r="BJ539" s="179"/>
    </row>
    <row r="540" spans="1:62" ht="15.75" customHeight="1" x14ac:dyDescent="0.15">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x14ac:dyDescent="0.15">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358" t="s">
        <v>74</v>
      </c>
      <c r="G543" s="238"/>
      <c r="H543" s="238"/>
      <c r="I543" s="360" t="s">
        <v>150</v>
      </c>
      <c r="J543" s="361"/>
      <c r="K543" s="361"/>
      <c r="L543" s="238" t="s">
        <v>151</v>
      </c>
      <c r="M543" s="238"/>
      <c r="N543" s="238"/>
      <c r="O543" s="238"/>
      <c r="P543" s="238" t="s">
        <v>155</v>
      </c>
      <c r="Q543" s="238"/>
      <c r="R543" s="238"/>
      <c r="S543" s="238"/>
      <c r="T543" s="238"/>
      <c r="U543" s="238" t="s">
        <v>152</v>
      </c>
      <c r="V543" s="238"/>
      <c r="W543" s="238"/>
      <c r="X543" s="238"/>
      <c r="Y543" s="238" t="s">
        <v>153</v>
      </c>
      <c r="Z543" s="238"/>
      <c r="AA543" s="238"/>
      <c r="AB543" s="238"/>
      <c r="AC543" s="238" t="s">
        <v>154</v>
      </c>
      <c r="AD543" s="238"/>
      <c r="AE543" s="238"/>
      <c r="AF543" s="457"/>
    </row>
    <row r="544" spans="1:62" s="23" customFormat="1" ht="15.75" customHeight="1" x14ac:dyDescent="0.15">
      <c r="F544" s="359"/>
      <c r="G544" s="315"/>
      <c r="H544" s="315"/>
      <c r="I544" s="362"/>
      <c r="J544" s="362"/>
      <c r="K544" s="362"/>
      <c r="L544" s="315"/>
      <c r="M544" s="315"/>
      <c r="N544" s="315"/>
      <c r="O544" s="315"/>
      <c r="P544" s="315"/>
      <c r="Q544" s="315"/>
      <c r="R544" s="315"/>
      <c r="S544" s="315"/>
      <c r="T544" s="315"/>
      <c r="U544" s="315"/>
      <c r="V544" s="315"/>
      <c r="W544" s="315"/>
      <c r="X544" s="315"/>
      <c r="Y544" s="315"/>
      <c r="Z544" s="315"/>
      <c r="AA544" s="315"/>
      <c r="AB544" s="315"/>
      <c r="AC544" s="315"/>
      <c r="AD544" s="315"/>
      <c r="AE544" s="315"/>
      <c r="AF544" s="459"/>
    </row>
    <row r="545" spans="1:32" s="23" customFormat="1" ht="15.75" customHeight="1" x14ac:dyDescent="0.15">
      <c r="A545" s="181" t="str">
        <f>IF(F545="","×","")</f>
        <v/>
      </c>
      <c r="B545" s="179"/>
      <c r="F545" s="363">
        <f t="shared" ref="F545:F560" si="99">IF(G136="","",G136)</f>
        <v>2</v>
      </c>
      <c r="G545" s="302"/>
      <c r="H545" s="302"/>
      <c r="I545" s="301">
        <f t="shared" ref="I545:I560" si="100">I498</f>
        <v>0.33000001311302185</v>
      </c>
      <c r="J545" s="301"/>
      <c r="K545" s="301"/>
      <c r="L545" s="383">
        <f t="shared" ref="L545:L560" si="101">Z259</f>
        <v>3010</v>
      </c>
      <c r="M545" s="239"/>
      <c r="N545" s="239"/>
      <c r="O545" s="239"/>
      <c r="P545" s="239">
        <f t="shared" ref="P545:P560" si="102">IF(L545="","",ROUND(L545/$Y$561,6))</f>
        <v>2.1900000000000001E-4</v>
      </c>
      <c r="Q545" s="239"/>
      <c r="R545" s="239"/>
      <c r="S545" s="239"/>
      <c r="T545" s="239"/>
      <c r="U545" s="239">
        <f>IF(P545="","",ROUND(P545^0.25,4))</f>
        <v>0.1216</v>
      </c>
      <c r="V545" s="239"/>
      <c r="W545" s="239"/>
      <c r="X545" s="239"/>
      <c r="Y545" s="366">
        <f t="shared" ref="Y545:Y560" si="103">IF(U545="","",ROUND(U545*I545,4))</f>
        <v>4.0099999999999997E-2</v>
      </c>
      <c r="Z545" s="366"/>
      <c r="AA545" s="366"/>
      <c r="AB545" s="366"/>
      <c r="AC545" s="558">
        <f>IF(Y545="","",SUM(Y$545:Y545))</f>
        <v>4.0099999999999997E-2</v>
      </c>
      <c r="AD545" s="558"/>
      <c r="AE545" s="558"/>
      <c r="AF545" s="559"/>
    </row>
    <row r="546" spans="1:32" s="23" customFormat="1" ht="15.75" customHeight="1" x14ac:dyDescent="0.15">
      <c r="A546" s="181" t="str">
        <f t="shared" ref="A546:A560" si="104">IF(F546="","×","")</f>
        <v/>
      </c>
      <c r="B546" s="179"/>
      <c r="F546" s="328">
        <f t="shared" si="99"/>
        <v>3</v>
      </c>
      <c r="G546" s="329"/>
      <c r="H546" s="329"/>
      <c r="I546" s="306">
        <f t="shared" si="100"/>
        <v>1.5</v>
      </c>
      <c r="J546" s="306"/>
      <c r="K546" s="306"/>
      <c r="L546" s="330">
        <f t="shared" si="101"/>
        <v>2520</v>
      </c>
      <c r="M546" s="305"/>
      <c r="N546" s="305"/>
      <c r="O546" s="305"/>
      <c r="P546" s="305">
        <f t="shared" si="102"/>
        <v>1.83E-4</v>
      </c>
      <c r="Q546" s="305"/>
      <c r="R546" s="305"/>
      <c r="S546" s="305"/>
      <c r="T546" s="305"/>
      <c r="U546" s="305">
        <f t="shared" ref="U546:U560" si="105">IF(P546="","",ROUND(P546^0.25,4))</f>
        <v>0.1163</v>
      </c>
      <c r="V546" s="305"/>
      <c r="W546" s="305"/>
      <c r="X546" s="305"/>
      <c r="Y546" s="367">
        <f t="shared" si="103"/>
        <v>0.17449999999999999</v>
      </c>
      <c r="Z546" s="367"/>
      <c r="AA546" s="367"/>
      <c r="AB546" s="367"/>
      <c r="AC546" s="369">
        <f>IF(Y546="","",SUM(Y$545:Y546))</f>
        <v>0.21459999999999999</v>
      </c>
      <c r="AD546" s="369"/>
      <c r="AE546" s="369"/>
      <c r="AF546" s="370"/>
    </row>
    <row r="547" spans="1:32" s="23" customFormat="1" ht="15.75" customHeight="1" x14ac:dyDescent="0.15">
      <c r="A547" s="181" t="str">
        <f t="shared" si="104"/>
        <v/>
      </c>
      <c r="B547" s="179"/>
      <c r="F547" s="328">
        <f t="shared" si="99"/>
        <v>4</v>
      </c>
      <c r="G547" s="329"/>
      <c r="H547" s="329"/>
      <c r="I547" s="306">
        <f t="shared" si="100"/>
        <v>6.5500001907348633</v>
      </c>
      <c r="J547" s="306"/>
      <c r="K547" s="306"/>
      <c r="L547" s="330">
        <f t="shared" si="101"/>
        <v>7730</v>
      </c>
      <c r="M547" s="305"/>
      <c r="N547" s="305"/>
      <c r="O547" s="305"/>
      <c r="P547" s="305">
        <f t="shared" si="102"/>
        <v>5.62E-4</v>
      </c>
      <c r="Q547" s="305"/>
      <c r="R547" s="305"/>
      <c r="S547" s="305"/>
      <c r="T547" s="305"/>
      <c r="U547" s="305">
        <f t="shared" si="105"/>
        <v>0.154</v>
      </c>
      <c r="V547" s="305"/>
      <c r="W547" s="305"/>
      <c r="X547" s="305"/>
      <c r="Y547" s="367">
        <f t="shared" si="103"/>
        <v>1.0086999999999999</v>
      </c>
      <c r="Z547" s="367"/>
      <c r="AA547" s="367"/>
      <c r="AB547" s="367"/>
      <c r="AC547" s="369">
        <f>IF(Y547="","",SUM(Y$545:Y547))</f>
        <v>1.2232999999999998</v>
      </c>
      <c r="AD547" s="369"/>
      <c r="AE547" s="369"/>
      <c r="AF547" s="370"/>
    </row>
    <row r="548" spans="1:32" s="23" customFormat="1" ht="15.75" customHeight="1" x14ac:dyDescent="0.15">
      <c r="A548" s="181" t="str">
        <f t="shared" si="104"/>
        <v/>
      </c>
      <c r="B548" s="179"/>
      <c r="F548" s="328">
        <f t="shared" si="99"/>
        <v>5</v>
      </c>
      <c r="G548" s="329"/>
      <c r="H548" s="329"/>
      <c r="I548" s="306">
        <f t="shared" si="100"/>
        <v>3.4500000476837158</v>
      </c>
      <c r="J548" s="306"/>
      <c r="K548" s="306"/>
      <c r="L548" s="330">
        <f t="shared" si="101"/>
        <v>7730</v>
      </c>
      <c r="M548" s="305"/>
      <c r="N548" s="305"/>
      <c r="O548" s="305"/>
      <c r="P548" s="305">
        <f t="shared" si="102"/>
        <v>5.62E-4</v>
      </c>
      <c r="Q548" s="305"/>
      <c r="R548" s="305"/>
      <c r="S548" s="305"/>
      <c r="T548" s="305"/>
      <c r="U548" s="305">
        <f t="shared" si="105"/>
        <v>0.154</v>
      </c>
      <c r="V548" s="305"/>
      <c r="W548" s="305"/>
      <c r="X548" s="305"/>
      <c r="Y548" s="367">
        <f t="shared" si="103"/>
        <v>0.53129999999999999</v>
      </c>
      <c r="Z548" s="367"/>
      <c r="AA548" s="367"/>
      <c r="AB548" s="367"/>
      <c r="AC548" s="369">
        <f>IF(Y548="","",SUM(Y$545:Y548))</f>
        <v>1.7545999999999999</v>
      </c>
      <c r="AD548" s="369"/>
      <c r="AE548" s="369"/>
      <c r="AF548" s="370"/>
    </row>
    <row r="549" spans="1:32" s="23" customFormat="1" ht="15.75" customHeight="1" x14ac:dyDescent="0.15">
      <c r="A549" s="181" t="str">
        <f t="shared" si="104"/>
        <v/>
      </c>
      <c r="B549" s="179"/>
      <c r="F549" s="328">
        <f t="shared" si="99"/>
        <v>6</v>
      </c>
      <c r="G549" s="329"/>
      <c r="H549" s="329"/>
      <c r="I549" s="306">
        <f t="shared" si="100"/>
        <v>2.3499999046325684</v>
      </c>
      <c r="J549" s="306"/>
      <c r="K549" s="306"/>
      <c r="L549" s="330">
        <f t="shared" si="101"/>
        <v>7730</v>
      </c>
      <c r="M549" s="305"/>
      <c r="N549" s="305"/>
      <c r="O549" s="305"/>
      <c r="P549" s="305">
        <f t="shared" si="102"/>
        <v>5.62E-4</v>
      </c>
      <c r="Q549" s="305"/>
      <c r="R549" s="305"/>
      <c r="S549" s="305"/>
      <c r="T549" s="305"/>
      <c r="U549" s="305">
        <f t="shared" si="105"/>
        <v>0.154</v>
      </c>
      <c r="V549" s="305"/>
      <c r="W549" s="305"/>
      <c r="X549" s="305"/>
      <c r="Y549" s="367">
        <f t="shared" si="103"/>
        <v>0.3619</v>
      </c>
      <c r="Z549" s="367"/>
      <c r="AA549" s="367"/>
      <c r="AB549" s="367"/>
      <c r="AC549" s="369">
        <f>IF(Y549="","",SUM(Y$545:Y549))</f>
        <v>2.1164999999999998</v>
      </c>
      <c r="AD549" s="369"/>
      <c r="AE549" s="369"/>
      <c r="AF549" s="370"/>
    </row>
    <row r="550" spans="1:32" s="23" customFormat="1" ht="15.75" customHeight="1" x14ac:dyDescent="0.15">
      <c r="A550" s="181" t="str">
        <f t="shared" si="104"/>
        <v/>
      </c>
      <c r="B550" s="179"/>
      <c r="F550" s="328">
        <f t="shared" si="99"/>
        <v>7</v>
      </c>
      <c r="G550" s="329"/>
      <c r="H550" s="329"/>
      <c r="I550" s="306">
        <f t="shared" si="100"/>
        <v>8.6000003814697266</v>
      </c>
      <c r="J550" s="306"/>
      <c r="K550" s="306"/>
      <c r="L550" s="330">
        <f t="shared" si="101"/>
        <v>50870</v>
      </c>
      <c r="M550" s="305"/>
      <c r="N550" s="305"/>
      <c r="O550" s="305"/>
      <c r="P550" s="305">
        <f t="shared" si="102"/>
        <v>3.702E-3</v>
      </c>
      <c r="Q550" s="305"/>
      <c r="R550" s="305"/>
      <c r="S550" s="305"/>
      <c r="T550" s="305"/>
      <c r="U550" s="305">
        <f t="shared" si="105"/>
        <v>0.2467</v>
      </c>
      <c r="V550" s="305"/>
      <c r="W550" s="305"/>
      <c r="X550" s="305"/>
      <c r="Y550" s="367">
        <f t="shared" si="103"/>
        <v>2.1215999999999999</v>
      </c>
      <c r="Z550" s="367"/>
      <c r="AA550" s="367"/>
      <c r="AB550" s="367"/>
      <c r="AC550" s="369">
        <f>IF(Y550="","",SUM(Y$545:Y550))</f>
        <v>4.2380999999999993</v>
      </c>
      <c r="AD550" s="369"/>
      <c r="AE550" s="369"/>
      <c r="AF550" s="370"/>
    </row>
    <row r="551" spans="1:32" s="23" customFormat="1" ht="15.75" customHeight="1" x14ac:dyDescent="0.15">
      <c r="A551" s="181" t="str">
        <f t="shared" si="104"/>
        <v/>
      </c>
      <c r="B551" s="179"/>
      <c r="F551" s="328">
        <f t="shared" si="99"/>
        <v>8</v>
      </c>
      <c r="G551" s="329"/>
      <c r="H551" s="329"/>
      <c r="I551" s="306">
        <f t="shared" si="100"/>
        <v>2.2000000476837158</v>
      </c>
      <c r="J551" s="306"/>
      <c r="K551" s="306"/>
      <c r="L551" s="330">
        <f t="shared" si="101"/>
        <v>24170</v>
      </c>
      <c r="M551" s="305"/>
      <c r="N551" s="305"/>
      <c r="O551" s="305"/>
      <c r="P551" s="305">
        <f t="shared" si="102"/>
        <v>1.7589999999999999E-3</v>
      </c>
      <c r="Q551" s="305"/>
      <c r="R551" s="305"/>
      <c r="S551" s="305"/>
      <c r="T551" s="305"/>
      <c r="U551" s="305">
        <f t="shared" si="105"/>
        <v>0.20480000000000001</v>
      </c>
      <c r="V551" s="305"/>
      <c r="W551" s="305"/>
      <c r="X551" s="305"/>
      <c r="Y551" s="367">
        <f t="shared" si="103"/>
        <v>0.4506</v>
      </c>
      <c r="Z551" s="367"/>
      <c r="AA551" s="367"/>
      <c r="AB551" s="367"/>
      <c r="AC551" s="369">
        <f>IF(Y551="","",SUM(Y$545:Y551))</f>
        <v>4.688699999999999</v>
      </c>
      <c r="AD551" s="369"/>
      <c r="AE551" s="369"/>
      <c r="AF551" s="370"/>
    </row>
    <row r="552" spans="1:32" s="23" customFormat="1" ht="15.75" customHeight="1" x14ac:dyDescent="0.15">
      <c r="A552" s="181" t="str">
        <f t="shared" si="104"/>
        <v/>
      </c>
      <c r="B552" s="179"/>
      <c r="F552" s="328">
        <f t="shared" si="99"/>
        <v>9</v>
      </c>
      <c r="G552" s="329"/>
      <c r="H552" s="329"/>
      <c r="I552" s="306">
        <f t="shared" si="100"/>
        <v>1.5</v>
      </c>
      <c r="J552" s="306"/>
      <c r="K552" s="306"/>
      <c r="L552" s="330">
        <f t="shared" si="101"/>
        <v>39390</v>
      </c>
      <c r="M552" s="305"/>
      <c r="N552" s="305"/>
      <c r="O552" s="305"/>
      <c r="P552" s="305">
        <f t="shared" si="102"/>
        <v>2.8660000000000001E-3</v>
      </c>
      <c r="Q552" s="305"/>
      <c r="R552" s="305"/>
      <c r="S552" s="305"/>
      <c r="T552" s="305"/>
      <c r="U552" s="305">
        <f t="shared" si="105"/>
        <v>0.23139999999999999</v>
      </c>
      <c r="V552" s="305"/>
      <c r="W552" s="305"/>
      <c r="X552" s="305"/>
      <c r="Y552" s="367">
        <f t="shared" si="103"/>
        <v>0.34710000000000002</v>
      </c>
      <c r="Z552" s="367"/>
      <c r="AA552" s="367"/>
      <c r="AB552" s="367"/>
      <c r="AC552" s="369">
        <f>IF(Y552="","",SUM(Y$545:Y552))</f>
        <v>5.0357999999999992</v>
      </c>
      <c r="AD552" s="369"/>
      <c r="AE552" s="369"/>
      <c r="AF552" s="370"/>
    </row>
    <row r="553" spans="1:32" s="23" customFormat="1" ht="15.75" customHeight="1" x14ac:dyDescent="0.15">
      <c r="A553" s="181" t="str">
        <f t="shared" si="104"/>
        <v/>
      </c>
      <c r="B553" s="179"/>
      <c r="F553" s="328">
        <f t="shared" si="99"/>
        <v>10</v>
      </c>
      <c r="G553" s="329"/>
      <c r="H553" s="329"/>
      <c r="I553" s="306">
        <f t="shared" si="100"/>
        <v>3.8499999046325684</v>
      </c>
      <c r="J553" s="306"/>
      <c r="K553" s="306"/>
      <c r="L553" s="330">
        <f t="shared" si="101"/>
        <v>28330</v>
      </c>
      <c r="M553" s="305"/>
      <c r="N553" s="305"/>
      <c r="O553" s="305"/>
      <c r="P553" s="305">
        <f t="shared" si="102"/>
        <v>2.062E-3</v>
      </c>
      <c r="Q553" s="305"/>
      <c r="R553" s="305"/>
      <c r="S553" s="305"/>
      <c r="T553" s="305"/>
      <c r="U553" s="305">
        <f t="shared" si="105"/>
        <v>0.21310000000000001</v>
      </c>
      <c r="V553" s="305"/>
      <c r="W553" s="305"/>
      <c r="X553" s="305"/>
      <c r="Y553" s="367">
        <f t="shared" si="103"/>
        <v>0.82040000000000002</v>
      </c>
      <c r="Z553" s="367"/>
      <c r="AA553" s="367"/>
      <c r="AB553" s="367"/>
      <c r="AC553" s="369">
        <f>IF(Y553="","",SUM(Y$545:Y553))</f>
        <v>5.8561999999999994</v>
      </c>
      <c r="AD553" s="369"/>
      <c r="AE553" s="369"/>
      <c r="AF553" s="370"/>
    </row>
    <row r="554" spans="1:32" s="23" customFormat="1" ht="15.75" customHeight="1" x14ac:dyDescent="0.15">
      <c r="A554" s="181" t="str">
        <f t="shared" si="104"/>
        <v/>
      </c>
      <c r="B554" s="179"/>
      <c r="F554" s="328">
        <f t="shared" si="99"/>
        <v>11</v>
      </c>
      <c r="G554" s="329"/>
      <c r="H554" s="329"/>
      <c r="I554" s="306">
        <f t="shared" si="100"/>
        <v>2.4000000953674316</v>
      </c>
      <c r="J554" s="306"/>
      <c r="K554" s="306"/>
      <c r="L554" s="330">
        <f t="shared" si="101"/>
        <v>39390</v>
      </c>
      <c r="M554" s="305"/>
      <c r="N554" s="305"/>
      <c r="O554" s="305"/>
      <c r="P554" s="305">
        <f t="shared" si="102"/>
        <v>2.8660000000000001E-3</v>
      </c>
      <c r="Q554" s="305"/>
      <c r="R554" s="305"/>
      <c r="S554" s="305"/>
      <c r="T554" s="305"/>
      <c r="U554" s="305">
        <f t="shared" si="105"/>
        <v>0.23139999999999999</v>
      </c>
      <c r="V554" s="305"/>
      <c r="W554" s="305"/>
      <c r="X554" s="305"/>
      <c r="Y554" s="367">
        <f t="shared" si="103"/>
        <v>0.5554</v>
      </c>
      <c r="Z554" s="367"/>
      <c r="AA554" s="367"/>
      <c r="AB554" s="367"/>
      <c r="AC554" s="369">
        <f>IF(Y554="","",SUM(Y$545:Y554))</f>
        <v>6.4115999999999991</v>
      </c>
      <c r="AD554" s="369"/>
      <c r="AE554" s="369"/>
      <c r="AF554" s="370"/>
    </row>
    <row r="555" spans="1:32" s="23" customFormat="1" ht="15.75" customHeight="1" x14ac:dyDescent="0.15">
      <c r="A555" s="181" t="str">
        <f t="shared" si="104"/>
        <v/>
      </c>
      <c r="B555" s="179"/>
      <c r="F555" s="328">
        <f t="shared" si="99"/>
        <v>12</v>
      </c>
      <c r="G555" s="329"/>
      <c r="H555" s="329"/>
      <c r="I555" s="306">
        <f t="shared" si="100"/>
        <v>2.2699999809265137</v>
      </c>
      <c r="J555" s="306"/>
      <c r="K555" s="306"/>
      <c r="L555" s="330">
        <f t="shared" si="101"/>
        <v>26700</v>
      </c>
      <c r="M555" s="305"/>
      <c r="N555" s="305"/>
      <c r="O555" s="305"/>
      <c r="P555" s="305">
        <f t="shared" si="102"/>
        <v>1.9430000000000001E-3</v>
      </c>
      <c r="Q555" s="305"/>
      <c r="R555" s="305"/>
      <c r="S555" s="305"/>
      <c r="T555" s="305"/>
      <c r="U555" s="305">
        <f t="shared" si="105"/>
        <v>0.21</v>
      </c>
      <c r="V555" s="305"/>
      <c r="W555" s="305"/>
      <c r="X555" s="305"/>
      <c r="Y555" s="367">
        <f t="shared" si="103"/>
        <v>0.47670000000000001</v>
      </c>
      <c r="Z555" s="367"/>
      <c r="AA555" s="367"/>
      <c r="AB555" s="367"/>
      <c r="AC555" s="369">
        <f>IF(Y555="","",SUM(Y$545:Y555))</f>
        <v>6.8882999999999992</v>
      </c>
      <c r="AD555" s="369"/>
      <c r="AE555" s="369"/>
      <c r="AF555" s="370"/>
    </row>
    <row r="556" spans="1:32" s="23" customFormat="1" ht="15.75" hidden="1" customHeight="1" x14ac:dyDescent="0.15">
      <c r="A556" s="181" t="str">
        <f t="shared" si="104"/>
        <v>×</v>
      </c>
      <c r="B556" s="179"/>
      <c r="F556" s="328" t="str">
        <f t="shared" si="99"/>
        <v/>
      </c>
      <c r="G556" s="329"/>
      <c r="H556" s="329"/>
      <c r="I556" s="306">
        <f t="shared" si="100"/>
        <v>0</v>
      </c>
      <c r="J556" s="306"/>
      <c r="K556" s="306"/>
      <c r="L556" s="330" t="str">
        <f t="shared" si="101"/>
        <v/>
      </c>
      <c r="M556" s="305"/>
      <c r="N556" s="305"/>
      <c r="O556" s="305"/>
      <c r="P556" s="305" t="str">
        <f t="shared" si="102"/>
        <v/>
      </c>
      <c r="Q556" s="305"/>
      <c r="R556" s="305"/>
      <c r="S556" s="305"/>
      <c r="T556" s="305"/>
      <c r="U556" s="305" t="str">
        <f t="shared" si="105"/>
        <v/>
      </c>
      <c r="V556" s="305"/>
      <c r="W556" s="305"/>
      <c r="X556" s="305"/>
      <c r="Y556" s="367" t="str">
        <f t="shared" si="103"/>
        <v/>
      </c>
      <c r="Z556" s="367"/>
      <c r="AA556" s="367"/>
      <c r="AB556" s="367"/>
      <c r="AC556" s="369" t="str">
        <f>IF(Y556="","",SUM(Y$545:Y556))</f>
        <v/>
      </c>
      <c r="AD556" s="369"/>
      <c r="AE556" s="369"/>
      <c r="AF556" s="370"/>
    </row>
    <row r="557" spans="1:32" s="23" customFormat="1" ht="15.75" hidden="1" customHeight="1" x14ac:dyDescent="0.15">
      <c r="A557" s="181" t="str">
        <f t="shared" si="104"/>
        <v>×</v>
      </c>
      <c r="B557" s="179"/>
      <c r="F557" s="328" t="str">
        <f t="shared" si="99"/>
        <v/>
      </c>
      <c r="G557" s="329"/>
      <c r="H557" s="329"/>
      <c r="I557" s="306">
        <f t="shared" si="100"/>
        <v>0</v>
      </c>
      <c r="J557" s="306"/>
      <c r="K557" s="306"/>
      <c r="L557" s="330" t="str">
        <f t="shared" si="101"/>
        <v/>
      </c>
      <c r="M557" s="305"/>
      <c r="N557" s="305"/>
      <c r="O557" s="305"/>
      <c r="P557" s="305" t="str">
        <f t="shared" si="102"/>
        <v/>
      </c>
      <c r="Q557" s="305"/>
      <c r="R557" s="305"/>
      <c r="S557" s="305"/>
      <c r="T557" s="305"/>
      <c r="U557" s="305" t="str">
        <f t="shared" si="105"/>
        <v/>
      </c>
      <c r="V557" s="305"/>
      <c r="W557" s="305"/>
      <c r="X557" s="305"/>
      <c r="Y557" s="367" t="str">
        <f t="shared" si="103"/>
        <v/>
      </c>
      <c r="Z557" s="367"/>
      <c r="AA557" s="367"/>
      <c r="AB557" s="367"/>
      <c r="AC557" s="369" t="str">
        <f>IF(Y557="","",SUM(Y$545:Y557))</f>
        <v/>
      </c>
      <c r="AD557" s="369"/>
      <c r="AE557" s="369"/>
      <c r="AF557" s="370"/>
    </row>
    <row r="558" spans="1:32" s="23" customFormat="1" ht="15.75" hidden="1" customHeight="1" x14ac:dyDescent="0.15">
      <c r="A558" s="181" t="str">
        <f t="shared" si="104"/>
        <v>×</v>
      </c>
      <c r="B558" s="179"/>
      <c r="F558" s="328" t="str">
        <f t="shared" si="99"/>
        <v/>
      </c>
      <c r="G558" s="329"/>
      <c r="H558" s="329"/>
      <c r="I558" s="306">
        <f t="shared" si="100"/>
        <v>0</v>
      </c>
      <c r="J558" s="306"/>
      <c r="K558" s="306"/>
      <c r="L558" s="330" t="str">
        <f t="shared" si="101"/>
        <v/>
      </c>
      <c r="M558" s="305"/>
      <c r="N558" s="305"/>
      <c r="O558" s="305"/>
      <c r="P558" s="305" t="str">
        <f t="shared" si="102"/>
        <v/>
      </c>
      <c r="Q558" s="305"/>
      <c r="R558" s="305"/>
      <c r="S558" s="305"/>
      <c r="T558" s="305"/>
      <c r="U558" s="305" t="str">
        <f t="shared" si="105"/>
        <v/>
      </c>
      <c r="V558" s="305"/>
      <c r="W558" s="305"/>
      <c r="X558" s="305"/>
      <c r="Y558" s="367" t="str">
        <f t="shared" si="103"/>
        <v/>
      </c>
      <c r="Z558" s="367"/>
      <c r="AA558" s="367"/>
      <c r="AB558" s="367"/>
      <c r="AC558" s="369" t="str">
        <f>IF(Y558="","",SUM(Y$545:Y558))</f>
        <v/>
      </c>
      <c r="AD558" s="369"/>
      <c r="AE558" s="369"/>
      <c r="AF558" s="370"/>
    </row>
    <row r="559" spans="1:32" s="23" customFormat="1" ht="15.75" hidden="1" customHeight="1" x14ac:dyDescent="0.15">
      <c r="A559" s="181" t="str">
        <f t="shared" si="104"/>
        <v>×</v>
      </c>
      <c r="B559" s="179"/>
      <c r="F559" s="328" t="str">
        <f t="shared" si="99"/>
        <v/>
      </c>
      <c r="G559" s="329"/>
      <c r="H559" s="329"/>
      <c r="I559" s="306">
        <f t="shared" si="100"/>
        <v>0</v>
      </c>
      <c r="J559" s="306"/>
      <c r="K559" s="306"/>
      <c r="L559" s="330" t="str">
        <f t="shared" si="101"/>
        <v/>
      </c>
      <c r="M559" s="305"/>
      <c r="N559" s="305"/>
      <c r="O559" s="305"/>
      <c r="P559" s="305" t="str">
        <f t="shared" si="102"/>
        <v/>
      </c>
      <c r="Q559" s="305"/>
      <c r="R559" s="305"/>
      <c r="S559" s="305"/>
      <c r="T559" s="305"/>
      <c r="U559" s="305" t="str">
        <f t="shared" si="105"/>
        <v/>
      </c>
      <c r="V559" s="305"/>
      <c r="W559" s="305"/>
      <c r="X559" s="305"/>
      <c r="Y559" s="367" t="str">
        <f t="shared" si="103"/>
        <v/>
      </c>
      <c r="Z559" s="367"/>
      <c r="AA559" s="367"/>
      <c r="AB559" s="367"/>
      <c r="AC559" s="369" t="str">
        <f>IF(Y559="","",SUM(Y$545:Y559))</f>
        <v/>
      </c>
      <c r="AD559" s="369"/>
      <c r="AE559" s="369"/>
      <c r="AF559" s="370"/>
    </row>
    <row r="560" spans="1:32" s="23" customFormat="1" ht="15.75" hidden="1" customHeight="1" x14ac:dyDescent="0.15">
      <c r="A560" s="181" t="str">
        <f t="shared" si="104"/>
        <v>×</v>
      </c>
      <c r="B560" s="179"/>
      <c r="F560" s="332" t="str">
        <f t="shared" si="99"/>
        <v/>
      </c>
      <c r="G560" s="333"/>
      <c r="H560" s="333"/>
      <c r="I560" s="319">
        <f t="shared" si="100"/>
        <v>0</v>
      </c>
      <c r="J560" s="319"/>
      <c r="K560" s="319"/>
      <c r="L560" s="339" t="str">
        <f t="shared" si="101"/>
        <v/>
      </c>
      <c r="M560" s="240"/>
      <c r="N560" s="240"/>
      <c r="O560" s="240"/>
      <c r="P560" s="240" t="str">
        <f t="shared" si="102"/>
        <v/>
      </c>
      <c r="Q560" s="240"/>
      <c r="R560" s="240"/>
      <c r="S560" s="240"/>
      <c r="T560" s="240"/>
      <c r="U560" s="240" t="str">
        <f t="shared" si="105"/>
        <v/>
      </c>
      <c r="V560" s="240"/>
      <c r="W560" s="240"/>
      <c r="X560" s="240"/>
      <c r="Y560" s="368" t="str">
        <f t="shared" si="103"/>
        <v/>
      </c>
      <c r="Z560" s="368"/>
      <c r="AA560" s="368"/>
      <c r="AB560" s="368"/>
      <c r="AC560" s="500" t="str">
        <f>IF(Y560="","",SUM(Y$545:Y560))</f>
        <v/>
      </c>
      <c r="AD560" s="500"/>
      <c r="AE560" s="500"/>
      <c r="AF560" s="501"/>
    </row>
    <row r="561" spans="1:62" ht="15.75" customHeight="1" x14ac:dyDescent="0.15">
      <c r="F561" s="183"/>
      <c r="G561" s="183"/>
      <c r="H561" s="183"/>
      <c r="I561" s="183"/>
      <c r="J561" s="183"/>
      <c r="K561" s="183"/>
      <c r="L561" s="183"/>
      <c r="M561" s="183"/>
      <c r="N561" s="183"/>
      <c r="O561" s="183"/>
      <c r="P561" s="183"/>
      <c r="Q561" s="183"/>
      <c r="R561" s="183"/>
      <c r="S561" s="183"/>
      <c r="T561" s="50" t="s">
        <v>119</v>
      </c>
      <c r="U561" s="183">
        <v>4</v>
      </c>
      <c r="V561" s="438" t="s">
        <v>141</v>
      </c>
      <c r="W561" s="438"/>
      <c r="X561" s="183" t="s">
        <v>25</v>
      </c>
      <c r="Y561" s="499">
        <f>ROUND(4*AA420*AD420^AE420*Y421,0)</f>
        <v>13742400</v>
      </c>
      <c r="Z561" s="499"/>
      <c r="AA561" s="499"/>
      <c r="AB561" s="499"/>
      <c r="AC561" s="499"/>
      <c r="AD561" s="469" t="s">
        <v>157</v>
      </c>
      <c r="AE561" s="469"/>
      <c r="AF561" s="183" t="s">
        <v>149</v>
      </c>
      <c r="AK561" s="51"/>
      <c r="AL561" s="24"/>
      <c r="AM561" s="24"/>
      <c r="AN561" s="24"/>
      <c r="BG561" s="179"/>
      <c r="BH561" s="179"/>
      <c r="BI561" s="179"/>
      <c r="BJ561" s="179"/>
    </row>
    <row r="562" spans="1:62" ht="15.75" customHeight="1" x14ac:dyDescent="0.15">
      <c r="F562" s="179"/>
      <c r="T562" s="186"/>
      <c r="Y562" s="52"/>
      <c r="Z562" s="52"/>
      <c r="AA562" s="52"/>
      <c r="AB562" s="52"/>
      <c r="AC562" s="52"/>
      <c r="AD562" s="189"/>
      <c r="AE562" s="189"/>
      <c r="AK562" s="51"/>
      <c r="AL562" s="24"/>
      <c r="AM562" s="24"/>
      <c r="AN562" s="24"/>
      <c r="BG562" s="179"/>
      <c r="BH562" s="179"/>
      <c r="BI562" s="179"/>
      <c r="BJ562" s="179"/>
    </row>
    <row r="563" spans="1:62" ht="15.75" customHeight="1" x14ac:dyDescent="0.15">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x14ac:dyDescent="0.15">
      <c r="F564" s="266" t="s">
        <v>414</v>
      </c>
      <c r="G564" s="266"/>
      <c r="H564" s="179" t="s">
        <v>25</v>
      </c>
      <c r="I564" s="355">
        <v>6.929999828338623</v>
      </c>
      <c r="J564" s="355"/>
      <c r="K564" s="355"/>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x14ac:dyDescent="0.15">
      <c r="A565" s="116" t="str">
        <f>IF(液状化L1の有無="","","×")</f>
        <v/>
      </c>
      <c r="B565" s="179" t="s">
        <v>571</v>
      </c>
      <c r="F565" s="179"/>
      <c r="AK565" s="51"/>
      <c r="AL565" s="24"/>
      <c r="AM565" s="24"/>
      <c r="AN565" s="24"/>
      <c r="BG565" s="179"/>
      <c r="BH565" s="179"/>
      <c r="BI565" s="179"/>
      <c r="BJ565" s="179"/>
    </row>
    <row r="566" spans="1:62" ht="15.75" customHeight="1" x14ac:dyDescent="0.15">
      <c r="A566" s="116" t="str">
        <f>IF(液状化L1の有無="","","×")</f>
        <v/>
      </c>
      <c r="F566" s="179"/>
      <c r="AK566" s="51"/>
      <c r="AL566" s="24"/>
      <c r="AM566" s="24"/>
      <c r="AN566" s="24"/>
      <c r="BG566" s="179"/>
      <c r="BH566" s="179"/>
      <c r="BI566" s="179"/>
      <c r="BJ566" s="179"/>
    </row>
    <row r="567" spans="1:62" s="23" customFormat="1" ht="15.75" customHeight="1" x14ac:dyDescent="0.15">
      <c r="A567" s="116" t="str">
        <f>IF(液状化L1の有無="","","×")</f>
        <v/>
      </c>
      <c r="B567" s="17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179"/>
      <c r="F568" s="358" t="s">
        <v>74</v>
      </c>
      <c r="G568" s="238"/>
      <c r="H568" s="238"/>
      <c r="I568" s="360" t="s">
        <v>150</v>
      </c>
      <c r="J568" s="361"/>
      <c r="K568" s="361"/>
      <c r="L568" s="238" t="s">
        <v>151</v>
      </c>
      <c r="M568" s="238"/>
      <c r="N568" s="238"/>
      <c r="O568" s="238"/>
      <c r="P568" s="238" t="s">
        <v>155</v>
      </c>
      <c r="Q568" s="238"/>
      <c r="R568" s="238"/>
      <c r="S568" s="238"/>
      <c r="T568" s="238"/>
      <c r="U568" s="238" t="s">
        <v>152</v>
      </c>
      <c r="V568" s="238"/>
      <c r="W568" s="238"/>
      <c r="X568" s="238"/>
      <c r="Y568" s="238" t="s">
        <v>153</v>
      </c>
      <c r="Z568" s="238"/>
      <c r="AA568" s="238"/>
      <c r="AB568" s="238"/>
      <c r="AC568" s="238" t="s">
        <v>154</v>
      </c>
      <c r="AD568" s="238"/>
      <c r="AE568" s="238"/>
      <c r="AF568" s="457"/>
    </row>
    <row r="569" spans="1:62" s="23" customFormat="1" ht="15.75" customHeight="1" x14ac:dyDescent="0.15">
      <c r="A569" s="116" t="str">
        <f>IF(液状化L1の有無="","","×")</f>
        <v/>
      </c>
      <c r="B569" s="179"/>
      <c r="F569" s="359"/>
      <c r="G569" s="315"/>
      <c r="H569" s="315"/>
      <c r="I569" s="362"/>
      <c r="J569" s="362"/>
      <c r="K569" s="362"/>
      <c r="L569" s="315"/>
      <c r="M569" s="315"/>
      <c r="N569" s="315"/>
      <c r="O569" s="315"/>
      <c r="P569" s="315"/>
      <c r="Q569" s="315"/>
      <c r="R569" s="315"/>
      <c r="S569" s="315"/>
      <c r="T569" s="315"/>
      <c r="U569" s="315"/>
      <c r="V569" s="315"/>
      <c r="W569" s="315"/>
      <c r="X569" s="315"/>
      <c r="Y569" s="315"/>
      <c r="Z569" s="315"/>
      <c r="AA569" s="315"/>
      <c r="AB569" s="315"/>
      <c r="AC569" s="315"/>
      <c r="AD569" s="315"/>
      <c r="AE569" s="315"/>
      <c r="AF569" s="459"/>
    </row>
    <row r="570" spans="1:62" s="23" customFormat="1" ht="15.75" customHeight="1" x14ac:dyDescent="0.15">
      <c r="A570" s="116" t="str">
        <f t="shared" ref="A570:A585" si="106">IF(液状化L1の有無="×","×",IF(F570="","×",""))</f>
        <v/>
      </c>
      <c r="B570" s="179"/>
      <c r="F570" s="363">
        <f t="shared" ref="F570:F585" si="107">F545</f>
        <v>2</v>
      </c>
      <c r="G570" s="302"/>
      <c r="H570" s="302"/>
      <c r="I570" s="301">
        <f t="shared" ref="I570:I585" si="108">I545</f>
        <v>0.33000001311302185</v>
      </c>
      <c r="J570" s="301"/>
      <c r="K570" s="301"/>
      <c r="L570" s="364">
        <f t="shared" ref="L570:L585" si="109">AA281</f>
        <v>3010</v>
      </c>
      <c r="M570" s="302"/>
      <c r="N570" s="302"/>
      <c r="O570" s="302"/>
      <c r="P570" s="302">
        <f t="shared" ref="P570:P585" si="110">IF(L570="","",ROUND(L570/$Y$586,6))</f>
        <v>2.1900000000000001E-4</v>
      </c>
      <c r="Q570" s="302"/>
      <c r="R570" s="302"/>
      <c r="S570" s="302"/>
      <c r="T570" s="302"/>
      <c r="U570" s="302">
        <f>IF(P570="","",ROUND(P570^0.25,4))</f>
        <v>0.1216</v>
      </c>
      <c r="V570" s="302"/>
      <c r="W570" s="302"/>
      <c r="X570" s="302"/>
      <c r="Y570" s="570">
        <f t="shared" ref="Y570:Y585" si="111">IF(U570="","",ROUND(U570*I570,4))</f>
        <v>4.0099999999999997E-2</v>
      </c>
      <c r="Z570" s="570"/>
      <c r="AA570" s="570"/>
      <c r="AB570" s="570"/>
      <c r="AC570" s="558">
        <f>IF(Y570="","",SUM(Y$570:Y570))</f>
        <v>4.0099999999999997E-2</v>
      </c>
      <c r="AD570" s="558"/>
      <c r="AE570" s="558"/>
      <c r="AF570" s="559"/>
    </row>
    <row r="571" spans="1:62" s="23" customFormat="1" ht="15.75" customHeight="1" x14ac:dyDescent="0.15">
      <c r="A571" s="116" t="str">
        <f t="shared" si="106"/>
        <v/>
      </c>
      <c r="B571" s="179"/>
      <c r="F571" s="353">
        <f t="shared" si="107"/>
        <v>3</v>
      </c>
      <c r="G571" s="304"/>
      <c r="H571" s="304"/>
      <c r="I571" s="303">
        <f t="shared" si="108"/>
        <v>1.5</v>
      </c>
      <c r="J571" s="303"/>
      <c r="K571" s="303"/>
      <c r="L571" s="365">
        <f t="shared" si="109"/>
        <v>2520</v>
      </c>
      <c r="M571" s="329"/>
      <c r="N571" s="329"/>
      <c r="O571" s="329"/>
      <c r="P571" s="329">
        <f t="shared" si="110"/>
        <v>1.83E-4</v>
      </c>
      <c r="Q571" s="329"/>
      <c r="R571" s="329"/>
      <c r="S571" s="329"/>
      <c r="T571" s="329"/>
      <c r="U571" s="329">
        <f t="shared" ref="U571:U585" si="112">IF(P571="","",ROUND(P571^0.25,4))</f>
        <v>0.1163</v>
      </c>
      <c r="V571" s="329"/>
      <c r="W571" s="329"/>
      <c r="X571" s="329"/>
      <c r="Y571" s="371">
        <f t="shared" si="111"/>
        <v>0.17449999999999999</v>
      </c>
      <c r="Z571" s="371"/>
      <c r="AA571" s="371"/>
      <c r="AB571" s="371"/>
      <c r="AC571" s="369">
        <f>IF(Y571="","",SUM(Y$570:Y571))</f>
        <v>0.21459999999999999</v>
      </c>
      <c r="AD571" s="369"/>
      <c r="AE571" s="369"/>
      <c r="AF571" s="370"/>
    </row>
    <row r="572" spans="1:62" s="23" customFormat="1" ht="15.75" customHeight="1" x14ac:dyDescent="0.15">
      <c r="A572" s="116" t="str">
        <f t="shared" si="106"/>
        <v/>
      </c>
      <c r="B572" s="179"/>
      <c r="F572" s="353">
        <f t="shared" si="107"/>
        <v>4</v>
      </c>
      <c r="G572" s="304"/>
      <c r="H572" s="304"/>
      <c r="I572" s="303">
        <f t="shared" si="108"/>
        <v>6.5500001907348633</v>
      </c>
      <c r="J572" s="303"/>
      <c r="K572" s="303"/>
      <c r="L572" s="365">
        <f t="shared" si="109"/>
        <v>7730</v>
      </c>
      <c r="M572" s="329"/>
      <c r="N572" s="329"/>
      <c r="O572" s="329"/>
      <c r="P572" s="329">
        <f t="shared" si="110"/>
        <v>5.62E-4</v>
      </c>
      <c r="Q572" s="329"/>
      <c r="R572" s="329"/>
      <c r="S572" s="329"/>
      <c r="T572" s="329"/>
      <c r="U572" s="329">
        <f t="shared" si="112"/>
        <v>0.154</v>
      </c>
      <c r="V572" s="329"/>
      <c r="W572" s="329"/>
      <c r="X572" s="329"/>
      <c r="Y572" s="371">
        <f t="shared" si="111"/>
        <v>1.0086999999999999</v>
      </c>
      <c r="Z572" s="371"/>
      <c r="AA572" s="371"/>
      <c r="AB572" s="371"/>
      <c r="AC572" s="369">
        <f>IF(Y572="","",SUM(Y$570:Y572))</f>
        <v>1.2232999999999998</v>
      </c>
      <c r="AD572" s="369"/>
      <c r="AE572" s="369"/>
      <c r="AF572" s="370"/>
    </row>
    <row r="573" spans="1:62" s="23" customFormat="1" ht="15.75" customHeight="1" x14ac:dyDescent="0.15">
      <c r="A573" s="116" t="str">
        <f t="shared" si="106"/>
        <v/>
      </c>
      <c r="B573" s="179"/>
      <c r="F573" s="353">
        <f t="shared" si="107"/>
        <v>5</v>
      </c>
      <c r="G573" s="304"/>
      <c r="H573" s="304"/>
      <c r="I573" s="303">
        <f t="shared" si="108"/>
        <v>3.4500000476837158</v>
      </c>
      <c r="J573" s="303"/>
      <c r="K573" s="303"/>
      <c r="L573" s="365">
        <f t="shared" si="109"/>
        <v>7730</v>
      </c>
      <c r="M573" s="329"/>
      <c r="N573" s="329"/>
      <c r="O573" s="329"/>
      <c r="P573" s="329">
        <f t="shared" si="110"/>
        <v>5.62E-4</v>
      </c>
      <c r="Q573" s="329"/>
      <c r="R573" s="329"/>
      <c r="S573" s="329"/>
      <c r="T573" s="329"/>
      <c r="U573" s="329">
        <f t="shared" si="112"/>
        <v>0.154</v>
      </c>
      <c r="V573" s="329"/>
      <c r="W573" s="329"/>
      <c r="X573" s="329"/>
      <c r="Y573" s="371">
        <f t="shared" si="111"/>
        <v>0.53129999999999999</v>
      </c>
      <c r="Z573" s="371"/>
      <c r="AA573" s="371"/>
      <c r="AB573" s="371"/>
      <c r="AC573" s="369">
        <f>IF(Y573="","",SUM(Y$570:Y573))</f>
        <v>1.7545999999999999</v>
      </c>
      <c r="AD573" s="369"/>
      <c r="AE573" s="369"/>
      <c r="AF573" s="370"/>
    </row>
    <row r="574" spans="1:62" s="23" customFormat="1" ht="15.75" customHeight="1" x14ac:dyDescent="0.15">
      <c r="A574" s="116" t="str">
        <f t="shared" si="106"/>
        <v/>
      </c>
      <c r="B574" s="179"/>
      <c r="F574" s="353">
        <f t="shared" si="107"/>
        <v>6</v>
      </c>
      <c r="G574" s="304"/>
      <c r="H574" s="304"/>
      <c r="I574" s="303">
        <f t="shared" si="108"/>
        <v>2.3499999046325684</v>
      </c>
      <c r="J574" s="303"/>
      <c r="K574" s="303"/>
      <c r="L574" s="365">
        <f t="shared" si="109"/>
        <v>7730</v>
      </c>
      <c r="M574" s="329"/>
      <c r="N574" s="329"/>
      <c r="O574" s="329"/>
      <c r="P574" s="329">
        <f t="shared" si="110"/>
        <v>5.62E-4</v>
      </c>
      <c r="Q574" s="329"/>
      <c r="R574" s="329"/>
      <c r="S574" s="329"/>
      <c r="T574" s="329"/>
      <c r="U574" s="329">
        <f t="shared" si="112"/>
        <v>0.154</v>
      </c>
      <c r="V574" s="329"/>
      <c r="W574" s="329"/>
      <c r="X574" s="329"/>
      <c r="Y574" s="371">
        <f t="shared" si="111"/>
        <v>0.3619</v>
      </c>
      <c r="Z574" s="371"/>
      <c r="AA574" s="371"/>
      <c r="AB574" s="371"/>
      <c r="AC574" s="369">
        <f>IF(Y574="","",SUM(Y$570:Y574))</f>
        <v>2.1164999999999998</v>
      </c>
      <c r="AD574" s="369"/>
      <c r="AE574" s="369"/>
      <c r="AF574" s="370"/>
    </row>
    <row r="575" spans="1:62" s="23" customFormat="1" ht="15.75" customHeight="1" x14ac:dyDescent="0.15">
      <c r="A575" s="116" t="str">
        <f t="shared" si="106"/>
        <v/>
      </c>
      <c r="B575" s="179"/>
      <c r="F575" s="353">
        <f t="shared" si="107"/>
        <v>7</v>
      </c>
      <c r="G575" s="304"/>
      <c r="H575" s="304"/>
      <c r="I575" s="303">
        <f t="shared" si="108"/>
        <v>8.6000003814697266</v>
      </c>
      <c r="J575" s="303"/>
      <c r="K575" s="303"/>
      <c r="L575" s="365">
        <f t="shared" si="109"/>
        <v>36680</v>
      </c>
      <c r="M575" s="329"/>
      <c r="N575" s="329"/>
      <c r="O575" s="329"/>
      <c r="P575" s="329">
        <f t="shared" si="110"/>
        <v>2.6689999999999999E-3</v>
      </c>
      <c r="Q575" s="329"/>
      <c r="R575" s="329"/>
      <c r="S575" s="329"/>
      <c r="T575" s="329"/>
      <c r="U575" s="329">
        <f t="shared" si="112"/>
        <v>0.2273</v>
      </c>
      <c r="V575" s="329"/>
      <c r="W575" s="329"/>
      <c r="X575" s="329"/>
      <c r="Y575" s="371">
        <f t="shared" si="111"/>
        <v>1.9548000000000001</v>
      </c>
      <c r="Z575" s="371"/>
      <c r="AA575" s="371"/>
      <c r="AB575" s="371"/>
      <c r="AC575" s="369">
        <f>IF(Y575="","",SUM(Y$570:Y575))</f>
        <v>4.0712999999999999</v>
      </c>
      <c r="AD575" s="369"/>
      <c r="AE575" s="369"/>
      <c r="AF575" s="370"/>
    </row>
    <row r="576" spans="1:62" s="23" customFormat="1" ht="15.75" customHeight="1" x14ac:dyDescent="0.15">
      <c r="A576" s="116" t="str">
        <f t="shared" si="106"/>
        <v/>
      </c>
      <c r="B576" s="179"/>
      <c r="F576" s="353">
        <f t="shared" si="107"/>
        <v>8</v>
      </c>
      <c r="G576" s="304"/>
      <c r="H576" s="304"/>
      <c r="I576" s="303">
        <f t="shared" si="108"/>
        <v>2.2000000476837158</v>
      </c>
      <c r="J576" s="303"/>
      <c r="K576" s="303"/>
      <c r="L576" s="365">
        <f t="shared" si="109"/>
        <v>24170</v>
      </c>
      <c r="M576" s="329"/>
      <c r="N576" s="329"/>
      <c r="O576" s="329"/>
      <c r="P576" s="329">
        <f t="shared" si="110"/>
        <v>1.7589999999999999E-3</v>
      </c>
      <c r="Q576" s="329"/>
      <c r="R576" s="329"/>
      <c r="S576" s="329"/>
      <c r="T576" s="329"/>
      <c r="U576" s="329">
        <f t="shared" si="112"/>
        <v>0.20480000000000001</v>
      </c>
      <c r="V576" s="329"/>
      <c r="W576" s="329"/>
      <c r="X576" s="329"/>
      <c r="Y576" s="371">
        <f t="shared" si="111"/>
        <v>0.4506</v>
      </c>
      <c r="Z576" s="371"/>
      <c r="AA576" s="371"/>
      <c r="AB576" s="371"/>
      <c r="AC576" s="369">
        <f>IF(Y576="","",SUM(Y$570:Y576))</f>
        <v>4.5218999999999996</v>
      </c>
      <c r="AD576" s="369"/>
      <c r="AE576" s="369"/>
      <c r="AF576" s="370"/>
    </row>
    <row r="577" spans="1:62" s="23" customFormat="1" ht="15.75" customHeight="1" x14ac:dyDescent="0.15">
      <c r="A577" s="116" t="str">
        <f t="shared" si="106"/>
        <v/>
      </c>
      <c r="B577" s="179"/>
      <c r="F577" s="353">
        <f t="shared" si="107"/>
        <v>9</v>
      </c>
      <c r="G577" s="304"/>
      <c r="H577" s="304"/>
      <c r="I577" s="303">
        <f t="shared" si="108"/>
        <v>1.5</v>
      </c>
      <c r="J577" s="303"/>
      <c r="K577" s="303"/>
      <c r="L577" s="365">
        <f t="shared" si="109"/>
        <v>39390</v>
      </c>
      <c r="M577" s="329"/>
      <c r="N577" s="329"/>
      <c r="O577" s="329"/>
      <c r="P577" s="329">
        <f t="shared" si="110"/>
        <v>2.8660000000000001E-3</v>
      </c>
      <c r="Q577" s="329"/>
      <c r="R577" s="329"/>
      <c r="S577" s="329"/>
      <c r="T577" s="329"/>
      <c r="U577" s="329">
        <f t="shared" si="112"/>
        <v>0.23139999999999999</v>
      </c>
      <c r="V577" s="329"/>
      <c r="W577" s="329"/>
      <c r="X577" s="329"/>
      <c r="Y577" s="371">
        <f t="shared" si="111"/>
        <v>0.34710000000000002</v>
      </c>
      <c r="Z577" s="371"/>
      <c r="AA577" s="371"/>
      <c r="AB577" s="371"/>
      <c r="AC577" s="369">
        <f>IF(Y577="","",SUM(Y$570:Y577))</f>
        <v>4.8689999999999998</v>
      </c>
      <c r="AD577" s="369"/>
      <c r="AE577" s="369"/>
      <c r="AF577" s="370"/>
    </row>
    <row r="578" spans="1:62" s="23" customFormat="1" ht="15.75" customHeight="1" x14ac:dyDescent="0.15">
      <c r="A578" s="116" t="str">
        <f t="shared" si="106"/>
        <v/>
      </c>
      <c r="B578" s="179"/>
      <c r="F578" s="353">
        <f t="shared" si="107"/>
        <v>10</v>
      </c>
      <c r="G578" s="304"/>
      <c r="H578" s="304"/>
      <c r="I578" s="303">
        <f t="shared" si="108"/>
        <v>3.8499999046325684</v>
      </c>
      <c r="J578" s="303"/>
      <c r="K578" s="303"/>
      <c r="L578" s="365">
        <f t="shared" si="109"/>
        <v>28330</v>
      </c>
      <c r="M578" s="329"/>
      <c r="N578" s="329"/>
      <c r="O578" s="329"/>
      <c r="P578" s="329">
        <f t="shared" si="110"/>
        <v>2.062E-3</v>
      </c>
      <c r="Q578" s="329"/>
      <c r="R578" s="329"/>
      <c r="S578" s="329"/>
      <c r="T578" s="329"/>
      <c r="U578" s="329">
        <f t="shared" si="112"/>
        <v>0.21310000000000001</v>
      </c>
      <c r="V578" s="329"/>
      <c r="W578" s="329"/>
      <c r="X578" s="329"/>
      <c r="Y578" s="371">
        <f t="shared" si="111"/>
        <v>0.82040000000000002</v>
      </c>
      <c r="Z578" s="371"/>
      <c r="AA578" s="371"/>
      <c r="AB578" s="371"/>
      <c r="AC578" s="369">
        <f>IF(Y578="","",SUM(Y$570:Y578))</f>
        <v>5.6894</v>
      </c>
      <c r="AD578" s="369"/>
      <c r="AE578" s="369"/>
      <c r="AF578" s="370"/>
    </row>
    <row r="579" spans="1:62" s="23" customFormat="1" ht="15.75" customHeight="1" x14ac:dyDescent="0.15">
      <c r="A579" s="116" t="str">
        <f t="shared" si="106"/>
        <v/>
      </c>
      <c r="B579" s="179"/>
      <c r="F579" s="353">
        <f t="shared" si="107"/>
        <v>11</v>
      </c>
      <c r="G579" s="304"/>
      <c r="H579" s="304"/>
      <c r="I579" s="303">
        <f t="shared" si="108"/>
        <v>2.4000000953674316</v>
      </c>
      <c r="J579" s="303"/>
      <c r="K579" s="303"/>
      <c r="L579" s="365">
        <f t="shared" si="109"/>
        <v>39390</v>
      </c>
      <c r="M579" s="329"/>
      <c r="N579" s="329"/>
      <c r="O579" s="329"/>
      <c r="P579" s="329">
        <f t="shared" si="110"/>
        <v>2.8660000000000001E-3</v>
      </c>
      <c r="Q579" s="329"/>
      <c r="R579" s="329"/>
      <c r="S579" s="329"/>
      <c r="T579" s="329"/>
      <c r="U579" s="329">
        <f t="shared" si="112"/>
        <v>0.23139999999999999</v>
      </c>
      <c r="V579" s="329"/>
      <c r="W579" s="329"/>
      <c r="X579" s="329"/>
      <c r="Y579" s="371">
        <f t="shared" si="111"/>
        <v>0.5554</v>
      </c>
      <c r="Z579" s="371"/>
      <c r="AA579" s="371"/>
      <c r="AB579" s="371"/>
      <c r="AC579" s="369">
        <f>IF(Y579="","",SUM(Y$570:Y579))</f>
        <v>6.2447999999999997</v>
      </c>
      <c r="AD579" s="369"/>
      <c r="AE579" s="369"/>
      <c r="AF579" s="370"/>
    </row>
    <row r="580" spans="1:62" s="23" customFormat="1" ht="15.75" customHeight="1" x14ac:dyDescent="0.15">
      <c r="A580" s="116" t="str">
        <f t="shared" si="106"/>
        <v/>
      </c>
      <c r="B580" s="179"/>
      <c r="F580" s="353">
        <f t="shared" si="107"/>
        <v>12</v>
      </c>
      <c r="G580" s="304"/>
      <c r="H580" s="304"/>
      <c r="I580" s="303">
        <f t="shared" si="108"/>
        <v>2.2699999809265137</v>
      </c>
      <c r="J580" s="303"/>
      <c r="K580" s="303"/>
      <c r="L580" s="365">
        <f t="shared" si="109"/>
        <v>26700</v>
      </c>
      <c r="M580" s="329"/>
      <c r="N580" s="329"/>
      <c r="O580" s="329"/>
      <c r="P580" s="329">
        <f t="shared" si="110"/>
        <v>1.9430000000000001E-3</v>
      </c>
      <c r="Q580" s="329"/>
      <c r="R580" s="329"/>
      <c r="S580" s="329"/>
      <c r="T580" s="329"/>
      <c r="U580" s="329">
        <f t="shared" si="112"/>
        <v>0.21</v>
      </c>
      <c r="V580" s="329"/>
      <c r="W580" s="329"/>
      <c r="X580" s="329"/>
      <c r="Y580" s="371">
        <f t="shared" si="111"/>
        <v>0.47670000000000001</v>
      </c>
      <c r="Z580" s="371"/>
      <c r="AA580" s="371"/>
      <c r="AB580" s="371"/>
      <c r="AC580" s="369">
        <f>IF(Y580="","",SUM(Y$570:Y580))</f>
        <v>6.7214999999999998</v>
      </c>
      <c r="AD580" s="369"/>
      <c r="AE580" s="369"/>
      <c r="AF580" s="370"/>
    </row>
    <row r="581" spans="1:62" s="23" customFormat="1" ht="15.75" hidden="1" customHeight="1" x14ac:dyDescent="0.15">
      <c r="A581" s="116" t="str">
        <f t="shared" si="106"/>
        <v>×</v>
      </c>
      <c r="B581" s="179"/>
      <c r="F581" s="353" t="str">
        <f t="shared" si="107"/>
        <v/>
      </c>
      <c r="G581" s="304"/>
      <c r="H581" s="304"/>
      <c r="I581" s="303">
        <f t="shared" si="108"/>
        <v>0</v>
      </c>
      <c r="J581" s="303"/>
      <c r="K581" s="303"/>
      <c r="L581" s="365" t="str">
        <f t="shared" si="109"/>
        <v/>
      </c>
      <c r="M581" s="329"/>
      <c r="N581" s="329"/>
      <c r="O581" s="329"/>
      <c r="P581" s="329" t="str">
        <f t="shared" si="110"/>
        <v/>
      </c>
      <c r="Q581" s="329"/>
      <c r="R581" s="329"/>
      <c r="S581" s="329"/>
      <c r="T581" s="329"/>
      <c r="U581" s="329" t="str">
        <f t="shared" si="112"/>
        <v/>
      </c>
      <c r="V581" s="329"/>
      <c r="W581" s="329"/>
      <c r="X581" s="329"/>
      <c r="Y581" s="371" t="str">
        <f t="shared" si="111"/>
        <v/>
      </c>
      <c r="Z581" s="371"/>
      <c r="AA581" s="371"/>
      <c r="AB581" s="371"/>
      <c r="AC581" s="369" t="str">
        <f>IF(Y581="","",SUM(Y$570:Y581))</f>
        <v/>
      </c>
      <c r="AD581" s="369"/>
      <c r="AE581" s="369"/>
      <c r="AF581" s="370"/>
    </row>
    <row r="582" spans="1:62" s="23" customFormat="1" ht="15.75" hidden="1" customHeight="1" x14ac:dyDescent="0.15">
      <c r="A582" s="116" t="str">
        <f t="shared" si="106"/>
        <v>×</v>
      </c>
      <c r="B582" s="179"/>
      <c r="F582" s="353" t="str">
        <f t="shared" si="107"/>
        <v/>
      </c>
      <c r="G582" s="304"/>
      <c r="H582" s="304"/>
      <c r="I582" s="303">
        <f t="shared" si="108"/>
        <v>0</v>
      </c>
      <c r="J582" s="303"/>
      <c r="K582" s="303"/>
      <c r="L582" s="365" t="str">
        <f t="shared" si="109"/>
        <v/>
      </c>
      <c r="M582" s="329"/>
      <c r="N582" s="329"/>
      <c r="O582" s="329"/>
      <c r="P582" s="329" t="str">
        <f t="shared" si="110"/>
        <v/>
      </c>
      <c r="Q582" s="329"/>
      <c r="R582" s="329"/>
      <c r="S582" s="329"/>
      <c r="T582" s="329"/>
      <c r="U582" s="329" t="str">
        <f t="shared" si="112"/>
        <v/>
      </c>
      <c r="V582" s="329"/>
      <c r="W582" s="329"/>
      <c r="X582" s="329"/>
      <c r="Y582" s="371" t="str">
        <f t="shared" si="111"/>
        <v/>
      </c>
      <c r="Z582" s="371"/>
      <c r="AA582" s="371"/>
      <c r="AB582" s="371"/>
      <c r="AC582" s="369" t="str">
        <f>IF(Y582="","",SUM(Y$570:Y582))</f>
        <v/>
      </c>
      <c r="AD582" s="369"/>
      <c r="AE582" s="369"/>
      <c r="AF582" s="370"/>
    </row>
    <row r="583" spans="1:62" s="23" customFormat="1" ht="15.75" hidden="1" customHeight="1" x14ac:dyDescent="0.15">
      <c r="A583" s="116" t="str">
        <f t="shared" si="106"/>
        <v>×</v>
      </c>
      <c r="B583" s="179"/>
      <c r="F583" s="353" t="str">
        <f t="shared" si="107"/>
        <v/>
      </c>
      <c r="G583" s="304"/>
      <c r="H583" s="304"/>
      <c r="I583" s="303">
        <f t="shared" si="108"/>
        <v>0</v>
      </c>
      <c r="J583" s="303"/>
      <c r="K583" s="303"/>
      <c r="L583" s="365" t="str">
        <f t="shared" si="109"/>
        <v/>
      </c>
      <c r="M583" s="329"/>
      <c r="N583" s="329"/>
      <c r="O583" s="329"/>
      <c r="P583" s="329" t="str">
        <f t="shared" si="110"/>
        <v/>
      </c>
      <c r="Q583" s="329"/>
      <c r="R583" s="329"/>
      <c r="S583" s="329"/>
      <c r="T583" s="329"/>
      <c r="U583" s="329" t="str">
        <f t="shared" si="112"/>
        <v/>
      </c>
      <c r="V583" s="329"/>
      <c r="W583" s="329"/>
      <c r="X583" s="329"/>
      <c r="Y583" s="371" t="str">
        <f t="shared" si="111"/>
        <v/>
      </c>
      <c r="Z583" s="371"/>
      <c r="AA583" s="371"/>
      <c r="AB583" s="371"/>
      <c r="AC583" s="369" t="str">
        <f>IF(Y583="","",SUM(Y$570:Y583))</f>
        <v/>
      </c>
      <c r="AD583" s="369"/>
      <c r="AE583" s="369"/>
      <c r="AF583" s="370"/>
    </row>
    <row r="584" spans="1:62" s="23" customFormat="1" ht="15.75" hidden="1" customHeight="1" x14ac:dyDescent="0.15">
      <c r="A584" s="116" t="str">
        <f t="shared" si="106"/>
        <v>×</v>
      </c>
      <c r="B584" s="179"/>
      <c r="F584" s="353" t="str">
        <f t="shared" si="107"/>
        <v/>
      </c>
      <c r="G584" s="304"/>
      <c r="H584" s="304"/>
      <c r="I584" s="303">
        <f t="shared" si="108"/>
        <v>0</v>
      </c>
      <c r="J584" s="303"/>
      <c r="K584" s="303"/>
      <c r="L584" s="365" t="str">
        <f t="shared" si="109"/>
        <v/>
      </c>
      <c r="M584" s="329"/>
      <c r="N584" s="329"/>
      <c r="O584" s="329"/>
      <c r="P584" s="329" t="str">
        <f t="shared" si="110"/>
        <v/>
      </c>
      <c r="Q584" s="329"/>
      <c r="R584" s="329"/>
      <c r="S584" s="329"/>
      <c r="T584" s="329"/>
      <c r="U584" s="329" t="str">
        <f t="shared" si="112"/>
        <v/>
      </c>
      <c r="V584" s="329"/>
      <c r="W584" s="329"/>
      <c r="X584" s="329"/>
      <c r="Y584" s="371" t="str">
        <f t="shared" si="111"/>
        <v/>
      </c>
      <c r="Z584" s="371"/>
      <c r="AA584" s="371"/>
      <c r="AB584" s="371"/>
      <c r="AC584" s="369" t="str">
        <f>IF(Y584="","",SUM(Y$570:Y584))</f>
        <v/>
      </c>
      <c r="AD584" s="369"/>
      <c r="AE584" s="369"/>
      <c r="AF584" s="370"/>
    </row>
    <row r="585" spans="1:62" s="23" customFormat="1" ht="15.75" hidden="1" customHeight="1" x14ac:dyDescent="0.15">
      <c r="A585" s="116" t="str">
        <f t="shared" si="106"/>
        <v>×</v>
      </c>
      <c r="B585" s="179"/>
      <c r="F585" s="567" t="str">
        <f t="shared" si="107"/>
        <v/>
      </c>
      <c r="G585" s="312"/>
      <c r="H585" s="312"/>
      <c r="I585" s="311">
        <f t="shared" si="108"/>
        <v>0</v>
      </c>
      <c r="J585" s="311"/>
      <c r="K585" s="311"/>
      <c r="L585" s="573" t="str">
        <f t="shared" si="109"/>
        <v/>
      </c>
      <c r="M585" s="333"/>
      <c r="N585" s="333"/>
      <c r="O585" s="333"/>
      <c r="P585" s="333" t="str">
        <f t="shared" si="110"/>
        <v/>
      </c>
      <c r="Q585" s="333"/>
      <c r="R585" s="333"/>
      <c r="S585" s="333"/>
      <c r="T585" s="333"/>
      <c r="U585" s="333" t="str">
        <f t="shared" si="112"/>
        <v/>
      </c>
      <c r="V585" s="333"/>
      <c r="W585" s="333"/>
      <c r="X585" s="333"/>
      <c r="Y585" s="572" t="str">
        <f t="shared" si="111"/>
        <v/>
      </c>
      <c r="Z585" s="572"/>
      <c r="AA585" s="572"/>
      <c r="AB585" s="572"/>
      <c r="AC585" s="500" t="str">
        <f>IF(Y585="","",SUM(Y$570:Y585))</f>
        <v/>
      </c>
      <c r="AD585" s="500"/>
      <c r="AE585" s="500"/>
      <c r="AF585" s="501"/>
    </row>
    <row r="586" spans="1:62" ht="15.75" customHeight="1" x14ac:dyDescent="0.15">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438" t="s">
        <v>141</v>
      </c>
      <c r="W586" s="438"/>
      <c r="X586" s="183" t="s">
        <v>25</v>
      </c>
      <c r="Y586" s="499">
        <f>Y561</f>
        <v>13742400</v>
      </c>
      <c r="Z586" s="499"/>
      <c r="AA586" s="499"/>
      <c r="AB586" s="499"/>
      <c r="AC586" s="499"/>
      <c r="AD586" s="469" t="s">
        <v>157</v>
      </c>
      <c r="AE586" s="469"/>
      <c r="AF586" s="183" t="s">
        <v>149</v>
      </c>
      <c r="AK586" s="51"/>
      <c r="AL586" s="24"/>
      <c r="AM586" s="24"/>
      <c r="AN586" s="24"/>
      <c r="BG586" s="179"/>
      <c r="BH586" s="179"/>
      <c r="BI586" s="179"/>
      <c r="BJ586" s="179"/>
    </row>
    <row r="587" spans="1:62" ht="15.75" customHeight="1" x14ac:dyDescent="0.15">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x14ac:dyDescent="0.15">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x14ac:dyDescent="0.15">
      <c r="A589" s="117" t="str">
        <f>IF(液状化L1の有無="","","×")</f>
        <v/>
      </c>
      <c r="F589" s="266" t="s">
        <v>414</v>
      </c>
      <c r="G589" s="266"/>
      <c r="H589" s="179" t="s">
        <v>25</v>
      </c>
      <c r="I589" s="355">
        <v>6.929999828338623</v>
      </c>
      <c r="J589" s="355"/>
      <c r="K589" s="355"/>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x14ac:dyDescent="0.15">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17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179"/>
      <c r="F593" s="358" t="s">
        <v>74</v>
      </c>
      <c r="G593" s="238"/>
      <c r="H593" s="238"/>
      <c r="I593" s="360" t="s">
        <v>150</v>
      </c>
      <c r="J593" s="361"/>
      <c r="K593" s="361"/>
      <c r="L593" s="238" t="s">
        <v>151</v>
      </c>
      <c r="M593" s="238"/>
      <c r="N593" s="238"/>
      <c r="O593" s="238"/>
      <c r="P593" s="238" t="s">
        <v>155</v>
      </c>
      <c r="Q593" s="238"/>
      <c r="R593" s="238"/>
      <c r="S593" s="238"/>
      <c r="T593" s="238"/>
      <c r="U593" s="238" t="s">
        <v>152</v>
      </c>
      <c r="V593" s="238"/>
      <c r="W593" s="238"/>
      <c r="X593" s="238"/>
      <c r="Y593" s="238" t="s">
        <v>153</v>
      </c>
      <c r="Z593" s="238"/>
      <c r="AA593" s="238"/>
      <c r="AB593" s="238"/>
      <c r="AC593" s="238" t="s">
        <v>154</v>
      </c>
      <c r="AD593" s="238"/>
      <c r="AE593" s="238"/>
      <c r="AF593" s="457"/>
    </row>
    <row r="594" spans="1:32" s="23" customFormat="1" ht="15.75" customHeight="1" x14ac:dyDescent="0.15">
      <c r="A594" s="115" t="str">
        <f>IF(液状化L2の有無="","","×")</f>
        <v/>
      </c>
      <c r="B594" s="179"/>
      <c r="F594" s="359"/>
      <c r="G594" s="315"/>
      <c r="H594" s="315"/>
      <c r="I594" s="362"/>
      <c r="J594" s="362"/>
      <c r="K594" s="362"/>
      <c r="L594" s="315"/>
      <c r="M594" s="315"/>
      <c r="N594" s="315"/>
      <c r="O594" s="315"/>
      <c r="P594" s="315"/>
      <c r="Q594" s="315"/>
      <c r="R594" s="315"/>
      <c r="S594" s="315"/>
      <c r="T594" s="315"/>
      <c r="U594" s="315"/>
      <c r="V594" s="315"/>
      <c r="W594" s="315"/>
      <c r="X594" s="315"/>
      <c r="Y594" s="315"/>
      <c r="Z594" s="315"/>
      <c r="AA594" s="315"/>
      <c r="AB594" s="315"/>
      <c r="AC594" s="315"/>
      <c r="AD594" s="315"/>
      <c r="AE594" s="315"/>
      <c r="AF594" s="459"/>
    </row>
    <row r="595" spans="1:32" s="23" customFormat="1" ht="15.75" customHeight="1" x14ac:dyDescent="0.15">
      <c r="A595" s="115" t="str">
        <f t="shared" ref="A595:A610" si="113">IF(液状化L2の有無="×","×",IF(F595="","×",""))</f>
        <v/>
      </c>
      <c r="B595" s="179"/>
      <c r="F595" s="363">
        <f t="shared" ref="F595:F610" si="114">F570</f>
        <v>2</v>
      </c>
      <c r="G595" s="302"/>
      <c r="H595" s="302"/>
      <c r="I595" s="301">
        <f t="shared" ref="I595:I610" si="115">I570</f>
        <v>0.33000001311302185</v>
      </c>
      <c r="J595" s="301"/>
      <c r="K595" s="301"/>
      <c r="L595" s="364">
        <f t="shared" ref="L595:L610" si="116">AA303</f>
        <v>420</v>
      </c>
      <c r="M595" s="302"/>
      <c r="N595" s="302"/>
      <c r="O595" s="302"/>
      <c r="P595" s="302">
        <f>IF(L595="","",ROUND(L595/$Y$611,6))</f>
        <v>3.1000000000000001E-5</v>
      </c>
      <c r="Q595" s="302"/>
      <c r="R595" s="302"/>
      <c r="S595" s="302"/>
      <c r="T595" s="302"/>
      <c r="U595" s="302">
        <f>IF(P595="","",ROUND(P595^0.25,4))</f>
        <v>7.46E-2</v>
      </c>
      <c r="V595" s="302"/>
      <c r="W595" s="302"/>
      <c r="X595" s="302"/>
      <c r="Y595" s="570">
        <f t="shared" ref="Y595:Y610" si="117">IF(U595="","",ROUND(U595*I595,4))</f>
        <v>2.46E-2</v>
      </c>
      <c r="Z595" s="570"/>
      <c r="AA595" s="570"/>
      <c r="AB595" s="570"/>
      <c r="AC595" s="558">
        <f>IF(Y595="","",SUM(Y$595:Y595))</f>
        <v>2.46E-2</v>
      </c>
      <c r="AD595" s="558"/>
      <c r="AE595" s="558"/>
      <c r="AF595" s="559"/>
    </row>
    <row r="596" spans="1:32" s="23" customFormat="1" ht="15.75" customHeight="1" x14ac:dyDescent="0.15">
      <c r="A596" s="115" t="str">
        <f t="shared" si="113"/>
        <v/>
      </c>
      <c r="B596" s="179"/>
      <c r="F596" s="328">
        <f t="shared" si="114"/>
        <v>3</v>
      </c>
      <c r="G596" s="329"/>
      <c r="H596" s="329"/>
      <c r="I596" s="306">
        <f t="shared" si="115"/>
        <v>1.5</v>
      </c>
      <c r="J596" s="306"/>
      <c r="K596" s="306"/>
      <c r="L596" s="365">
        <f t="shared" si="116"/>
        <v>2520</v>
      </c>
      <c r="M596" s="329"/>
      <c r="N596" s="329"/>
      <c r="O596" s="329"/>
      <c r="P596" s="329">
        <f t="shared" ref="P596:P610" si="118">IF(L596="","",ROUND(L596/$Y$611,6))</f>
        <v>1.83E-4</v>
      </c>
      <c r="Q596" s="329"/>
      <c r="R596" s="329"/>
      <c r="S596" s="329"/>
      <c r="T596" s="329"/>
      <c r="U596" s="329">
        <f t="shared" ref="U596:U610" si="119">IF(P596="","",ROUND(P596^0.25,4))</f>
        <v>0.1163</v>
      </c>
      <c r="V596" s="329"/>
      <c r="W596" s="329"/>
      <c r="X596" s="329"/>
      <c r="Y596" s="371">
        <f t="shared" si="117"/>
        <v>0.17449999999999999</v>
      </c>
      <c r="Z596" s="371"/>
      <c r="AA596" s="371"/>
      <c r="AB596" s="371"/>
      <c r="AC596" s="369">
        <f>IF(Y596="","",SUM(Y$595:Y596))</f>
        <v>0.1991</v>
      </c>
      <c r="AD596" s="369"/>
      <c r="AE596" s="369"/>
      <c r="AF596" s="370"/>
    </row>
    <row r="597" spans="1:32" s="23" customFormat="1" ht="15.75" customHeight="1" x14ac:dyDescent="0.15">
      <c r="A597" s="115" t="str">
        <f t="shared" si="113"/>
        <v/>
      </c>
      <c r="B597" s="179"/>
      <c r="F597" s="328">
        <f t="shared" si="114"/>
        <v>4</v>
      </c>
      <c r="G597" s="329"/>
      <c r="H597" s="329"/>
      <c r="I597" s="306">
        <f t="shared" si="115"/>
        <v>6.5500001907348633</v>
      </c>
      <c r="J597" s="306"/>
      <c r="K597" s="306"/>
      <c r="L597" s="365">
        <f t="shared" si="116"/>
        <v>7730</v>
      </c>
      <c r="M597" s="329"/>
      <c r="N597" s="329"/>
      <c r="O597" s="329"/>
      <c r="P597" s="329">
        <f t="shared" si="118"/>
        <v>5.62E-4</v>
      </c>
      <c r="Q597" s="329"/>
      <c r="R597" s="329"/>
      <c r="S597" s="329"/>
      <c r="T597" s="329"/>
      <c r="U597" s="329">
        <f t="shared" si="119"/>
        <v>0.154</v>
      </c>
      <c r="V597" s="329"/>
      <c r="W597" s="329"/>
      <c r="X597" s="329"/>
      <c r="Y597" s="371">
        <f t="shared" si="117"/>
        <v>1.0086999999999999</v>
      </c>
      <c r="Z597" s="371"/>
      <c r="AA597" s="371"/>
      <c r="AB597" s="371"/>
      <c r="AC597" s="369">
        <f>IF(Y597="","",SUM(Y$595:Y597))</f>
        <v>1.2078</v>
      </c>
      <c r="AD597" s="369"/>
      <c r="AE597" s="369"/>
      <c r="AF597" s="370"/>
    </row>
    <row r="598" spans="1:32" s="23" customFormat="1" ht="15.75" customHeight="1" x14ac:dyDescent="0.15">
      <c r="A598" s="115" t="str">
        <f t="shared" si="113"/>
        <v/>
      </c>
      <c r="B598" s="179"/>
      <c r="F598" s="328">
        <f t="shared" si="114"/>
        <v>5</v>
      </c>
      <c r="G598" s="329"/>
      <c r="H598" s="329"/>
      <c r="I598" s="306">
        <f t="shared" si="115"/>
        <v>3.4500000476837158</v>
      </c>
      <c r="J598" s="306"/>
      <c r="K598" s="306"/>
      <c r="L598" s="365">
        <f t="shared" si="116"/>
        <v>7730</v>
      </c>
      <c r="M598" s="329"/>
      <c r="N598" s="329"/>
      <c r="O598" s="329"/>
      <c r="P598" s="329">
        <f t="shared" si="118"/>
        <v>5.62E-4</v>
      </c>
      <c r="Q598" s="329"/>
      <c r="R598" s="329"/>
      <c r="S598" s="329"/>
      <c r="T598" s="329"/>
      <c r="U598" s="329">
        <f t="shared" si="119"/>
        <v>0.154</v>
      </c>
      <c r="V598" s="329"/>
      <c r="W598" s="329"/>
      <c r="X598" s="329"/>
      <c r="Y598" s="371">
        <f t="shared" si="117"/>
        <v>0.53129999999999999</v>
      </c>
      <c r="Z598" s="371"/>
      <c r="AA598" s="371"/>
      <c r="AB598" s="371"/>
      <c r="AC598" s="369">
        <f>IF(Y598="","",SUM(Y$595:Y598))</f>
        <v>1.7391000000000001</v>
      </c>
      <c r="AD598" s="369"/>
      <c r="AE598" s="369"/>
      <c r="AF598" s="370"/>
    </row>
    <row r="599" spans="1:32" s="23" customFormat="1" ht="15.75" customHeight="1" x14ac:dyDescent="0.15">
      <c r="A599" s="115" t="str">
        <f t="shared" si="113"/>
        <v/>
      </c>
      <c r="B599" s="179"/>
      <c r="F599" s="328">
        <f t="shared" si="114"/>
        <v>6</v>
      </c>
      <c r="G599" s="329"/>
      <c r="H599" s="329"/>
      <c r="I599" s="306">
        <f t="shared" si="115"/>
        <v>2.3499999046325684</v>
      </c>
      <c r="J599" s="306"/>
      <c r="K599" s="306"/>
      <c r="L599" s="365">
        <f t="shared" si="116"/>
        <v>7730</v>
      </c>
      <c r="M599" s="329"/>
      <c r="N599" s="329"/>
      <c r="O599" s="329"/>
      <c r="P599" s="329">
        <f t="shared" si="118"/>
        <v>5.62E-4</v>
      </c>
      <c r="Q599" s="329"/>
      <c r="R599" s="329"/>
      <c r="S599" s="329"/>
      <c r="T599" s="329"/>
      <c r="U599" s="329">
        <f t="shared" si="119"/>
        <v>0.154</v>
      </c>
      <c r="V599" s="329"/>
      <c r="W599" s="329"/>
      <c r="X599" s="329"/>
      <c r="Y599" s="371">
        <f t="shared" si="117"/>
        <v>0.3619</v>
      </c>
      <c r="Z599" s="371"/>
      <c r="AA599" s="371"/>
      <c r="AB599" s="371"/>
      <c r="AC599" s="369">
        <f>IF(Y599="","",SUM(Y$595:Y599))</f>
        <v>2.101</v>
      </c>
      <c r="AD599" s="369"/>
      <c r="AE599" s="369"/>
      <c r="AF599" s="370"/>
    </row>
    <row r="600" spans="1:32" s="23" customFormat="1" ht="15.75" customHeight="1" x14ac:dyDescent="0.15">
      <c r="A600" s="115" t="str">
        <f t="shared" si="113"/>
        <v/>
      </c>
      <c r="B600" s="179"/>
      <c r="F600" s="328">
        <f t="shared" si="114"/>
        <v>7</v>
      </c>
      <c r="G600" s="329"/>
      <c r="H600" s="329"/>
      <c r="I600" s="306">
        <f t="shared" si="115"/>
        <v>8.6000003814697266</v>
      </c>
      <c r="J600" s="306"/>
      <c r="K600" s="306"/>
      <c r="L600" s="365">
        <f t="shared" si="116"/>
        <v>16940</v>
      </c>
      <c r="M600" s="329"/>
      <c r="N600" s="329"/>
      <c r="O600" s="329"/>
      <c r="P600" s="329">
        <f t="shared" si="118"/>
        <v>1.2329999999999999E-3</v>
      </c>
      <c r="Q600" s="329"/>
      <c r="R600" s="329"/>
      <c r="S600" s="329"/>
      <c r="T600" s="329"/>
      <c r="U600" s="329">
        <f t="shared" si="119"/>
        <v>0.18740000000000001</v>
      </c>
      <c r="V600" s="329"/>
      <c r="W600" s="329"/>
      <c r="X600" s="329"/>
      <c r="Y600" s="371">
        <f t="shared" si="117"/>
        <v>1.6115999999999999</v>
      </c>
      <c r="Z600" s="371"/>
      <c r="AA600" s="371"/>
      <c r="AB600" s="371"/>
      <c r="AC600" s="369">
        <f>IF(Y600="","",SUM(Y$595:Y600))</f>
        <v>3.7126000000000001</v>
      </c>
      <c r="AD600" s="369"/>
      <c r="AE600" s="369"/>
      <c r="AF600" s="370"/>
    </row>
    <row r="601" spans="1:32" s="23" customFormat="1" ht="15.75" customHeight="1" x14ac:dyDescent="0.15">
      <c r="A601" s="115" t="str">
        <f t="shared" si="113"/>
        <v/>
      </c>
      <c r="B601" s="179"/>
      <c r="F601" s="328">
        <f t="shared" si="114"/>
        <v>8</v>
      </c>
      <c r="G601" s="329"/>
      <c r="H601" s="329"/>
      <c r="I601" s="306">
        <f t="shared" si="115"/>
        <v>2.2000000476837158</v>
      </c>
      <c r="J601" s="306"/>
      <c r="K601" s="306"/>
      <c r="L601" s="365">
        <f t="shared" si="116"/>
        <v>24170</v>
      </c>
      <c r="M601" s="329"/>
      <c r="N601" s="329"/>
      <c r="O601" s="329"/>
      <c r="P601" s="329">
        <f t="shared" si="118"/>
        <v>1.7589999999999999E-3</v>
      </c>
      <c r="Q601" s="329"/>
      <c r="R601" s="329"/>
      <c r="S601" s="329"/>
      <c r="T601" s="329"/>
      <c r="U601" s="329">
        <f t="shared" si="119"/>
        <v>0.20480000000000001</v>
      </c>
      <c r="V601" s="329"/>
      <c r="W601" s="329"/>
      <c r="X601" s="329"/>
      <c r="Y601" s="371">
        <f t="shared" si="117"/>
        <v>0.4506</v>
      </c>
      <c r="Z601" s="371"/>
      <c r="AA601" s="371"/>
      <c r="AB601" s="371"/>
      <c r="AC601" s="369">
        <f>IF(Y601="","",SUM(Y$595:Y601))</f>
        <v>4.1631999999999998</v>
      </c>
      <c r="AD601" s="369"/>
      <c r="AE601" s="369"/>
      <c r="AF601" s="370"/>
    </row>
    <row r="602" spans="1:32" s="23" customFormat="1" ht="15.75" customHeight="1" x14ac:dyDescent="0.15">
      <c r="A602" s="115" t="str">
        <f t="shared" si="113"/>
        <v/>
      </c>
      <c r="B602" s="179"/>
      <c r="F602" s="328">
        <f t="shared" si="114"/>
        <v>9</v>
      </c>
      <c r="G602" s="329"/>
      <c r="H602" s="329"/>
      <c r="I602" s="306">
        <f t="shared" si="115"/>
        <v>1.5</v>
      </c>
      <c r="J602" s="306"/>
      <c r="K602" s="306"/>
      <c r="L602" s="365">
        <f t="shared" si="116"/>
        <v>39390</v>
      </c>
      <c r="M602" s="329"/>
      <c r="N602" s="329"/>
      <c r="O602" s="329"/>
      <c r="P602" s="329">
        <f t="shared" si="118"/>
        <v>2.8660000000000001E-3</v>
      </c>
      <c r="Q602" s="329"/>
      <c r="R602" s="329"/>
      <c r="S602" s="329"/>
      <c r="T602" s="329"/>
      <c r="U602" s="329">
        <f t="shared" si="119"/>
        <v>0.23139999999999999</v>
      </c>
      <c r="V602" s="329"/>
      <c r="W602" s="329"/>
      <c r="X602" s="329"/>
      <c r="Y602" s="371">
        <f t="shared" si="117"/>
        <v>0.34710000000000002</v>
      </c>
      <c r="Z602" s="371"/>
      <c r="AA602" s="371"/>
      <c r="AB602" s="371"/>
      <c r="AC602" s="369">
        <f>IF(Y602="","",SUM(Y$595:Y602))</f>
        <v>4.5103</v>
      </c>
      <c r="AD602" s="369"/>
      <c r="AE602" s="369"/>
      <c r="AF602" s="370"/>
    </row>
    <row r="603" spans="1:32" s="23" customFormat="1" ht="15.75" customHeight="1" x14ac:dyDescent="0.15">
      <c r="A603" s="115" t="str">
        <f t="shared" si="113"/>
        <v/>
      </c>
      <c r="B603" s="179"/>
      <c r="F603" s="328">
        <f t="shared" si="114"/>
        <v>10</v>
      </c>
      <c r="G603" s="329"/>
      <c r="H603" s="329"/>
      <c r="I603" s="306">
        <f t="shared" si="115"/>
        <v>3.8499999046325684</v>
      </c>
      <c r="J603" s="306"/>
      <c r="K603" s="306"/>
      <c r="L603" s="365">
        <f t="shared" si="116"/>
        <v>28330</v>
      </c>
      <c r="M603" s="329"/>
      <c r="N603" s="329"/>
      <c r="O603" s="329"/>
      <c r="P603" s="329">
        <f t="shared" si="118"/>
        <v>2.062E-3</v>
      </c>
      <c r="Q603" s="329"/>
      <c r="R603" s="329"/>
      <c r="S603" s="329"/>
      <c r="T603" s="329"/>
      <c r="U603" s="329">
        <f t="shared" si="119"/>
        <v>0.21310000000000001</v>
      </c>
      <c r="V603" s="329"/>
      <c r="W603" s="329"/>
      <c r="X603" s="329"/>
      <c r="Y603" s="371">
        <f t="shared" si="117"/>
        <v>0.82040000000000002</v>
      </c>
      <c r="Z603" s="371"/>
      <c r="AA603" s="371"/>
      <c r="AB603" s="371"/>
      <c r="AC603" s="369">
        <f>IF(Y603="","",SUM(Y$595:Y603))</f>
        <v>5.3307000000000002</v>
      </c>
      <c r="AD603" s="369"/>
      <c r="AE603" s="369"/>
      <c r="AF603" s="370"/>
    </row>
    <row r="604" spans="1:32" s="23" customFormat="1" ht="15.75" customHeight="1" x14ac:dyDescent="0.15">
      <c r="A604" s="115" t="str">
        <f t="shared" si="113"/>
        <v/>
      </c>
      <c r="B604" s="179"/>
      <c r="F604" s="328">
        <f t="shared" si="114"/>
        <v>11</v>
      </c>
      <c r="G604" s="329"/>
      <c r="H604" s="329"/>
      <c r="I604" s="306">
        <f t="shared" si="115"/>
        <v>2.4000000953674316</v>
      </c>
      <c r="J604" s="306"/>
      <c r="K604" s="306"/>
      <c r="L604" s="365">
        <f t="shared" si="116"/>
        <v>39390</v>
      </c>
      <c r="M604" s="329"/>
      <c r="N604" s="329"/>
      <c r="O604" s="329"/>
      <c r="P604" s="329">
        <f t="shared" si="118"/>
        <v>2.8660000000000001E-3</v>
      </c>
      <c r="Q604" s="329"/>
      <c r="R604" s="329"/>
      <c r="S604" s="329"/>
      <c r="T604" s="329"/>
      <c r="U604" s="329">
        <f t="shared" si="119"/>
        <v>0.23139999999999999</v>
      </c>
      <c r="V604" s="329"/>
      <c r="W604" s="329"/>
      <c r="X604" s="329"/>
      <c r="Y604" s="371">
        <f t="shared" si="117"/>
        <v>0.5554</v>
      </c>
      <c r="Z604" s="371"/>
      <c r="AA604" s="371"/>
      <c r="AB604" s="371"/>
      <c r="AC604" s="369">
        <f>IF(Y604="","",SUM(Y$595:Y604))</f>
        <v>5.8860999999999999</v>
      </c>
      <c r="AD604" s="369"/>
      <c r="AE604" s="369"/>
      <c r="AF604" s="370"/>
    </row>
    <row r="605" spans="1:32" s="23" customFormat="1" ht="15.75" customHeight="1" x14ac:dyDescent="0.15">
      <c r="A605" s="115" t="str">
        <f t="shared" si="113"/>
        <v/>
      </c>
      <c r="B605" s="179"/>
      <c r="F605" s="328">
        <f t="shared" si="114"/>
        <v>12</v>
      </c>
      <c r="G605" s="329"/>
      <c r="H605" s="329"/>
      <c r="I605" s="306">
        <f t="shared" si="115"/>
        <v>2.2699999809265137</v>
      </c>
      <c r="J605" s="306"/>
      <c r="K605" s="306"/>
      <c r="L605" s="365">
        <f t="shared" si="116"/>
        <v>26700</v>
      </c>
      <c r="M605" s="329"/>
      <c r="N605" s="329"/>
      <c r="O605" s="329"/>
      <c r="P605" s="329">
        <f t="shared" si="118"/>
        <v>1.9430000000000001E-3</v>
      </c>
      <c r="Q605" s="329"/>
      <c r="R605" s="329"/>
      <c r="S605" s="329"/>
      <c r="T605" s="329"/>
      <c r="U605" s="329">
        <f t="shared" si="119"/>
        <v>0.21</v>
      </c>
      <c r="V605" s="329"/>
      <c r="W605" s="329"/>
      <c r="X605" s="329"/>
      <c r="Y605" s="371">
        <f t="shared" si="117"/>
        <v>0.47670000000000001</v>
      </c>
      <c r="Z605" s="371"/>
      <c r="AA605" s="371"/>
      <c r="AB605" s="371"/>
      <c r="AC605" s="369">
        <f>IF(Y605="","",SUM(Y$595:Y605))</f>
        <v>6.3628</v>
      </c>
      <c r="AD605" s="369"/>
      <c r="AE605" s="369"/>
      <c r="AF605" s="370"/>
    </row>
    <row r="606" spans="1:32" s="23" customFormat="1" ht="15.75" hidden="1" customHeight="1" x14ac:dyDescent="0.15">
      <c r="A606" s="115" t="str">
        <f t="shared" si="113"/>
        <v>×</v>
      </c>
      <c r="B606" s="179"/>
      <c r="F606" s="328" t="str">
        <f t="shared" si="114"/>
        <v/>
      </c>
      <c r="G606" s="329"/>
      <c r="H606" s="329"/>
      <c r="I606" s="306">
        <f t="shared" si="115"/>
        <v>0</v>
      </c>
      <c r="J606" s="306"/>
      <c r="K606" s="306"/>
      <c r="L606" s="365" t="str">
        <f t="shared" si="116"/>
        <v/>
      </c>
      <c r="M606" s="329"/>
      <c r="N606" s="329"/>
      <c r="O606" s="329"/>
      <c r="P606" s="329" t="str">
        <f t="shared" si="118"/>
        <v/>
      </c>
      <c r="Q606" s="329"/>
      <c r="R606" s="329"/>
      <c r="S606" s="329"/>
      <c r="T606" s="329"/>
      <c r="U606" s="329" t="str">
        <f t="shared" si="119"/>
        <v/>
      </c>
      <c r="V606" s="329"/>
      <c r="W606" s="329"/>
      <c r="X606" s="329"/>
      <c r="Y606" s="371" t="str">
        <f t="shared" si="117"/>
        <v/>
      </c>
      <c r="Z606" s="371"/>
      <c r="AA606" s="371"/>
      <c r="AB606" s="371"/>
      <c r="AC606" s="369" t="str">
        <f>IF(Y606="","",SUM(Y$595:Y606))</f>
        <v/>
      </c>
      <c r="AD606" s="369"/>
      <c r="AE606" s="369"/>
      <c r="AF606" s="370"/>
    </row>
    <row r="607" spans="1:32" s="23" customFormat="1" ht="15.75" hidden="1" customHeight="1" x14ac:dyDescent="0.15">
      <c r="A607" s="115" t="str">
        <f t="shared" si="113"/>
        <v>×</v>
      </c>
      <c r="B607" s="179"/>
      <c r="F607" s="328" t="str">
        <f t="shared" si="114"/>
        <v/>
      </c>
      <c r="G607" s="329"/>
      <c r="H607" s="329"/>
      <c r="I607" s="306">
        <f t="shared" si="115"/>
        <v>0</v>
      </c>
      <c r="J607" s="306"/>
      <c r="K607" s="306"/>
      <c r="L607" s="365" t="str">
        <f t="shared" si="116"/>
        <v/>
      </c>
      <c r="M607" s="329"/>
      <c r="N607" s="329"/>
      <c r="O607" s="329"/>
      <c r="P607" s="329" t="str">
        <f t="shared" si="118"/>
        <v/>
      </c>
      <c r="Q607" s="329"/>
      <c r="R607" s="329"/>
      <c r="S607" s="329"/>
      <c r="T607" s="329"/>
      <c r="U607" s="329" t="str">
        <f t="shared" si="119"/>
        <v/>
      </c>
      <c r="V607" s="329"/>
      <c r="W607" s="329"/>
      <c r="X607" s="329"/>
      <c r="Y607" s="371" t="str">
        <f t="shared" si="117"/>
        <v/>
      </c>
      <c r="Z607" s="371"/>
      <c r="AA607" s="371"/>
      <c r="AB607" s="371"/>
      <c r="AC607" s="369" t="str">
        <f>IF(Y607="","",SUM(Y$595:Y607))</f>
        <v/>
      </c>
      <c r="AD607" s="369"/>
      <c r="AE607" s="369"/>
      <c r="AF607" s="370"/>
    </row>
    <row r="608" spans="1:32" s="23" customFormat="1" ht="15.75" hidden="1" customHeight="1" x14ac:dyDescent="0.15">
      <c r="A608" s="115" t="str">
        <f t="shared" si="113"/>
        <v>×</v>
      </c>
      <c r="B608" s="179"/>
      <c r="F608" s="328" t="str">
        <f t="shared" si="114"/>
        <v/>
      </c>
      <c r="G608" s="329"/>
      <c r="H608" s="329"/>
      <c r="I608" s="306">
        <f t="shared" si="115"/>
        <v>0</v>
      </c>
      <c r="J608" s="306"/>
      <c r="K608" s="306"/>
      <c r="L608" s="365" t="str">
        <f t="shared" si="116"/>
        <v/>
      </c>
      <c r="M608" s="329"/>
      <c r="N608" s="329"/>
      <c r="O608" s="329"/>
      <c r="P608" s="329" t="str">
        <f t="shared" si="118"/>
        <v/>
      </c>
      <c r="Q608" s="329"/>
      <c r="R608" s="329"/>
      <c r="S608" s="329"/>
      <c r="T608" s="329"/>
      <c r="U608" s="329" t="str">
        <f t="shared" si="119"/>
        <v/>
      </c>
      <c r="V608" s="329"/>
      <c r="W608" s="329"/>
      <c r="X608" s="329"/>
      <c r="Y608" s="371" t="str">
        <f t="shared" si="117"/>
        <v/>
      </c>
      <c r="Z608" s="371"/>
      <c r="AA608" s="371"/>
      <c r="AB608" s="371"/>
      <c r="AC608" s="369" t="str">
        <f>IF(Y608="","",SUM(Y$595:Y608))</f>
        <v/>
      </c>
      <c r="AD608" s="369"/>
      <c r="AE608" s="369"/>
      <c r="AF608" s="370"/>
    </row>
    <row r="609" spans="1:62" s="23" customFormat="1" ht="15.75" hidden="1" customHeight="1" x14ac:dyDescent="0.15">
      <c r="A609" s="115" t="str">
        <f t="shared" si="113"/>
        <v>×</v>
      </c>
      <c r="B609" s="179"/>
      <c r="F609" s="328" t="str">
        <f t="shared" si="114"/>
        <v/>
      </c>
      <c r="G609" s="329"/>
      <c r="H609" s="329"/>
      <c r="I609" s="306">
        <f t="shared" si="115"/>
        <v>0</v>
      </c>
      <c r="J609" s="306"/>
      <c r="K609" s="306"/>
      <c r="L609" s="365" t="str">
        <f t="shared" si="116"/>
        <v/>
      </c>
      <c r="M609" s="329"/>
      <c r="N609" s="329"/>
      <c r="O609" s="329"/>
      <c r="P609" s="329" t="str">
        <f t="shared" si="118"/>
        <v/>
      </c>
      <c r="Q609" s="329"/>
      <c r="R609" s="329"/>
      <c r="S609" s="329"/>
      <c r="T609" s="329"/>
      <c r="U609" s="329" t="str">
        <f t="shared" si="119"/>
        <v/>
      </c>
      <c r="V609" s="329"/>
      <c r="W609" s="329"/>
      <c r="X609" s="329"/>
      <c r="Y609" s="371" t="str">
        <f t="shared" si="117"/>
        <v/>
      </c>
      <c r="Z609" s="371"/>
      <c r="AA609" s="371"/>
      <c r="AB609" s="371"/>
      <c r="AC609" s="369" t="str">
        <f>IF(Y609="","",SUM(Y$595:Y609))</f>
        <v/>
      </c>
      <c r="AD609" s="369"/>
      <c r="AE609" s="369"/>
      <c r="AF609" s="370"/>
    </row>
    <row r="610" spans="1:62" s="23" customFormat="1" ht="15.75" hidden="1" customHeight="1" x14ac:dyDescent="0.15">
      <c r="A610" s="115" t="str">
        <f t="shared" si="113"/>
        <v>×</v>
      </c>
      <c r="B610" s="179"/>
      <c r="F610" s="332" t="str">
        <f t="shared" si="114"/>
        <v/>
      </c>
      <c r="G610" s="333"/>
      <c r="H610" s="333"/>
      <c r="I610" s="319">
        <f t="shared" si="115"/>
        <v>0</v>
      </c>
      <c r="J610" s="319"/>
      <c r="K610" s="319"/>
      <c r="L610" s="573" t="str">
        <f t="shared" si="116"/>
        <v/>
      </c>
      <c r="M610" s="333"/>
      <c r="N610" s="333"/>
      <c r="O610" s="333"/>
      <c r="P610" s="333" t="str">
        <f t="shared" si="118"/>
        <v/>
      </c>
      <c r="Q610" s="333"/>
      <c r="R610" s="333"/>
      <c r="S610" s="333"/>
      <c r="T610" s="333"/>
      <c r="U610" s="333" t="str">
        <f t="shared" si="119"/>
        <v/>
      </c>
      <c r="V610" s="333"/>
      <c r="W610" s="333"/>
      <c r="X610" s="333"/>
      <c r="Y610" s="572" t="str">
        <f t="shared" si="117"/>
        <v/>
      </c>
      <c r="Z610" s="572"/>
      <c r="AA610" s="572"/>
      <c r="AB610" s="572"/>
      <c r="AC610" s="500" t="str">
        <f>IF(Y610="","",SUM(Y$595:Y610))</f>
        <v/>
      </c>
      <c r="AD610" s="500"/>
      <c r="AE610" s="500"/>
      <c r="AF610" s="501"/>
    </row>
    <row r="611" spans="1:62" ht="15.75" customHeight="1" x14ac:dyDescent="0.15">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438" t="s">
        <v>141</v>
      </c>
      <c r="W611" s="438"/>
      <c r="X611" s="183" t="s">
        <v>25</v>
      </c>
      <c r="Y611" s="499">
        <f>Y586</f>
        <v>13742400</v>
      </c>
      <c r="Z611" s="499"/>
      <c r="AA611" s="499"/>
      <c r="AB611" s="499"/>
      <c r="AC611" s="499"/>
      <c r="AD611" s="469" t="s">
        <v>157</v>
      </c>
      <c r="AE611" s="469"/>
      <c r="AF611" s="183" t="s">
        <v>149</v>
      </c>
      <c r="AK611" s="51"/>
      <c r="AL611" s="24"/>
      <c r="AM611" s="24"/>
      <c r="AN611" s="24"/>
      <c r="BG611" s="179"/>
      <c r="BH611" s="179"/>
      <c r="BI611" s="179"/>
      <c r="BJ611" s="179"/>
    </row>
    <row r="612" spans="1:62" ht="15.75" customHeight="1" x14ac:dyDescent="0.15">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x14ac:dyDescent="0.15">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x14ac:dyDescent="0.15">
      <c r="A614" s="115" t="str">
        <f>IF(液状化L2の有無="","","×")</f>
        <v/>
      </c>
      <c r="F614" s="266" t="s">
        <v>414</v>
      </c>
      <c r="G614" s="266"/>
      <c r="H614" s="179" t="s">
        <v>25</v>
      </c>
      <c r="I614" s="355">
        <v>7.0300002098083496</v>
      </c>
      <c r="J614" s="355"/>
      <c r="K614" s="355"/>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x14ac:dyDescent="0.15">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x14ac:dyDescent="0.15">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17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514" t="s">
        <v>417</v>
      </c>
      <c r="H623" s="361"/>
      <c r="I623" s="361"/>
      <c r="J623" s="361"/>
      <c r="K623" s="361"/>
      <c r="L623" s="361"/>
      <c r="M623" s="361"/>
      <c r="N623" s="361"/>
      <c r="O623" s="361"/>
      <c r="P623" s="361"/>
      <c r="Q623" s="361"/>
      <c r="R623" s="361"/>
      <c r="S623" s="361"/>
      <c r="T623" s="515"/>
      <c r="U623" s="486" t="s">
        <v>418</v>
      </c>
      <c r="V623" s="239"/>
      <c r="W623" s="239"/>
      <c r="X623" s="239"/>
      <c r="Y623" s="239"/>
      <c r="Z623" s="239"/>
      <c r="AA623" s="239"/>
      <c r="AB623" s="239"/>
      <c r="AC623" s="239"/>
      <c r="AD623" s="239"/>
      <c r="AE623" s="239"/>
      <c r="AF623" s="239"/>
      <c r="AG623" s="239"/>
      <c r="AH623" s="290"/>
    </row>
    <row r="624" spans="1:62" s="23" customFormat="1" ht="15.75" customHeight="1" x14ac:dyDescent="0.15">
      <c r="G624" s="350" t="s">
        <v>74</v>
      </c>
      <c r="H624" s="275"/>
      <c r="I624" s="275"/>
      <c r="J624" s="275" t="s">
        <v>182</v>
      </c>
      <c r="K624" s="275"/>
      <c r="L624" s="275"/>
      <c r="M624" s="275"/>
      <c r="N624" s="351" t="s">
        <v>181</v>
      </c>
      <c r="O624" s="352"/>
      <c r="P624" s="352"/>
      <c r="Q624" s="275" t="s">
        <v>548</v>
      </c>
      <c r="R624" s="275"/>
      <c r="S624" s="275"/>
      <c r="T624" s="277"/>
      <c r="U624" s="553" t="s">
        <v>74</v>
      </c>
      <c r="V624" s="275"/>
      <c r="W624" s="275"/>
      <c r="X624" s="275" t="s">
        <v>182</v>
      </c>
      <c r="Y624" s="275"/>
      <c r="Z624" s="275"/>
      <c r="AA624" s="275"/>
      <c r="AB624" s="351" t="s">
        <v>181</v>
      </c>
      <c r="AC624" s="352"/>
      <c r="AD624" s="352"/>
      <c r="AE624" s="275" t="s">
        <v>548</v>
      </c>
      <c r="AF624" s="275"/>
      <c r="AG624" s="275"/>
      <c r="AH624" s="277"/>
    </row>
    <row r="625" spans="1:34" s="23" customFormat="1" ht="15.75" customHeight="1" x14ac:dyDescent="0.15">
      <c r="G625" s="270"/>
      <c r="H625" s="271"/>
      <c r="I625" s="271"/>
      <c r="J625" s="271"/>
      <c r="K625" s="271"/>
      <c r="L625" s="271"/>
      <c r="M625" s="271"/>
      <c r="N625" s="273"/>
      <c r="O625" s="273"/>
      <c r="P625" s="273"/>
      <c r="Q625" s="271"/>
      <c r="R625" s="271"/>
      <c r="S625" s="271"/>
      <c r="T625" s="579"/>
      <c r="U625" s="516"/>
      <c r="V625" s="271"/>
      <c r="W625" s="271"/>
      <c r="X625" s="271"/>
      <c r="Y625" s="271"/>
      <c r="Z625" s="271"/>
      <c r="AA625" s="271"/>
      <c r="AB625" s="273"/>
      <c r="AC625" s="273"/>
      <c r="AD625" s="273"/>
      <c r="AE625" s="271"/>
      <c r="AF625" s="271"/>
      <c r="AG625" s="271"/>
      <c r="AH625" s="579"/>
    </row>
    <row r="626" spans="1:34" s="23" customFormat="1" ht="15.75" customHeight="1" x14ac:dyDescent="0.15">
      <c r="A626" s="181" t="str">
        <f t="shared" ref="A626:A641" si="120">IF(LEN(G626)+LEN(U626)=0,"×","")</f>
        <v/>
      </c>
      <c r="B626" s="179"/>
      <c r="C626" s="179"/>
      <c r="D626" s="179"/>
      <c r="G626" s="278">
        <v>2</v>
      </c>
      <c r="H626" s="244"/>
      <c r="I626" s="244"/>
      <c r="J626" s="576">
        <v>0</v>
      </c>
      <c r="K626" s="576"/>
      <c r="L626" s="576"/>
      <c r="M626" s="576"/>
      <c r="N626" s="279">
        <v>0.33000001311302185</v>
      </c>
      <c r="O626" s="279"/>
      <c r="P626" s="279"/>
      <c r="Q626" s="364">
        <f>IF(J626="","",J626*AE642)</f>
        <v>0</v>
      </c>
      <c r="R626" s="364"/>
      <c r="S626" s="364"/>
      <c r="T626" s="577"/>
      <c r="U626" s="505">
        <v>2</v>
      </c>
      <c r="V626" s="244"/>
      <c r="W626" s="244"/>
      <c r="X626" s="576">
        <v>0</v>
      </c>
      <c r="Y626" s="576"/>
      <c r="Z626" s="576"/>
      <c r="AA626" s="576"/>
      <c r="AB626" s="279">
        <v>0.33000001311302185</v>
      </c>
      <c r="AC626" s="279"/>
      <c r="AD626" s="279"/>
      <c r="AE626" s="364">
        <f>IF(X626="","",X626*AE642)</f>
        <v>0</v>
      </c>
      <c r="AF626" s="364"/>
      <c r="AG626" s="364"/>
      <c r="AH626" s="578"/>
    </row>
    <row r="627" spans="1:34" s="23" customFormat="1" ht="15.75" customHeight="1" x14ac:dyDescent="0.15">
      <c r="A627" s="181" t="str">
        <f t="shared" si="120"/>
        <v/>
      </c>
      <c r="B627" s="179"/>
      <c r="C627" s="179"/>
      <c r="D627" s="179"/>
      <c r="G627" s="253">
        <v>3</v>
      </c>
      <c r="H627" s="245"/>
      <c r="I627" s="245"/>
      <c r="J627" s="580">
        <v>0</v>
      </c>
      <c r="K627" s="580"/>
      <c r="L627" s="580"/>
      <c r="M627" s="580"/>
      <c r="N627" s="254">
        <v>1.5</v>
      </c>
      <c r="O627" s="254"/>
      <c r="P627" s="254"/>
      <c r="Q627" s="365">
        <f>IF(J627="","",J627*AE642)</f>
        <v>0</v>
      </c>
      <c r="R627" s="365"/>
      <c r="S627" s="365"/>
      <c r="T627" s="582"/>
      <c r="U627" s="506">
        <v>3</v>
      </c>
      <c r="V627" s="245"/>
      <c r="W627" s="245"/>
      <c r="X627" s="580">
        <v>0</v>
      </c>
      <c r="Y627" s="580"/>
      <c r="Z627" s="580"/>
      <c r="AA627" s="580"/>
      <c r="AB627" s="254">
        <v>1.5</v>
      </c>
      <c r="AC627" s="254"/>
      <c r="AD627" s="254"/>
      <c r="AE627" s="365">
        <f>IF(X627="","",X627*AE642)</f>
        <v>0</v>
      </c>
      <c r="AF627" s="365"/>
      <c r="AG627" s="365"/>
      <c r="AH627" s="574"/>
    </row>
    <row r="628" spans="1:34" s="23" customFormat="1" ht="15.75" customHeight="1" x14ac:dyDescent="0.15">
      <c r="A628" s="181" t="str">
        <f t="shared" si="120"/>
        <v/>
      </c>
      <c r="B628" s="179"/>
      <c r="C628" s="179"/>
      <c r="D628" s="179"/>
      <c r="G628" s="253">
        <v>4</v>
      </c>
      <c r="H628" s="245"/>
      <c r="I628" s="245"/>
      <c r="J628" s="580">
        <v>2138</v>
      </c>
      <c r="K628" s="580"/>
      <c r="L628" s="580"/>
      <c r="M628" s="580"/>
      <c r="N628" s="254">
        <v>6.5500001907348633</v>
      </c>
      <c r="O628" s="254"/>
      <c r="P628" s="254"/>
      <c r="Q628" s="365">
        <f>IF(J628="","",J628*AE642)</f>
        <v>10075.087640062466</v>
      </c>
      <c r="R628" s="365"/>
      <c r="S628" s="365"/>
      <c r="T628" s="582"/>
      <c r="U628" s="506">
        <v>4</v>
      </c>
      <c r="V628" s="245"/>
      <c r="W628" s="245"/>
      <c r="X628" s="580">
        <v>2138</v>
      </c>
      <c r="Y628" s="580"/>
      <c r="Z628" s="580"/>
      <c r="AA628" s="580"/>
      <c r="AB628" s="254">
        <v>6.5500001907348633</v>
      </c>
      <c r="AC628" s="254"/>
      <c r="AD628" s="254"/>
      <c r="AE628" s="365">
        <f>IF(X628="","",X628*AE642)</f>
        <v>10075.087640062466</v>
      </c>
      <c r="AF628" s="365"/>
      <c r="AG628" s="365"/>
      <c r="AH628" s="574"/>
    </row>
    <row r="629" spans="1:34" s="23" customFormat="1" ht="15.75" customHeight="1" x14ac:dyDescent="0.15">
      <c r="A629" s="181" t="str">
        <f t="shared" si="120"/>
        <v/>
      </c>
      <c r="B629" s="179"/>
      <c r="C629" s="179"/>
      <c r="D629" s="179"/>
      <c r="G629" s="253">
        <v>5</v>
      </c>
      <c r="H629" s="245"/>
      <c r="I629" s="245"/>
      <c r="J629" s="580">
        <v>2138</v>
      </c>
      <c r="K629" s="580"/>
      <c r="L629" s="580"/>
      <c r="M629" s="580"/>
      <c r="N629" s="254">
        <v>3.4500000476837158</v>
      </c>
      <c r="O629" s="254"/>
      <c r="P629" s="254"/>
      <c r="Q629" s="365">
        <f>IF(J629="","",J629*AE642)</f>
        <v>10075.087640062466</v>
      </c>
      <c r="R629" s="365"/>
      <c r="S629" s="365"/>
      <c r="T629" s="582"/>
      <c r="U629" s="506">
        <v>5</v>
      </c>
      <c r="V629" s="245"/>
      <c r="W629" s="245"/>
      <c r="X629" s="580">
        <v>2138</v>
      </c>
      <c r="Y629" s="580"/>
      <c r="Z629" s="580"/>
      <c r="AA629" s="580"/>
      <c r="AB629" s="254">
        <v>3.4500000476837158</v>
      </c>
      <c r="AC629" s="254"/>
      <c r="AD629" s="254"/>
      <c r="AE629" s="365">
        <f>IF(X629="","",X629*AE642)</f>
        <v>10075.087640062466</v>
      </c>
      <c r="AF629" s="365"/>
      <c r="AG629" s="365"/>
      <c r="AH629" s="574"/>
    </row>
    <row r="630" spans="1:34" s="23" customFormat="1" ht="15.75" customHeight="1" x14ac:dyDescent="0.15">
      <c r="A630" s="181" t="str">
        <f t="shared" si="120"/>
        <v/>
      </c>
      <c r="B630" s="179"/>
      <c r="C630" s="179"/>
      <c r="D630" s="179"/>
      <c r="G630" s="253">
        <v>6</v>
      </c>
      <c r="H630" s="245"/>
      <c r="I630" s="245"/>
      <c r="J630" s="580">
        <v>2138</v>
      </c>
      <c r="K630" s="580"/>
      <c r="L630" s="580"/>
      <c r="M630" s="580"/>
      <c r="N630" s="254">
        <v>2.3499999046325684</v>
      </c>
      <c r="O630" s="254"/>
      <c r="P630" s="254"/>
      <c r="Q630" s="365">
        <f>IF(J630="","",J630*AE642)</f>
        <v>10075.087640062466</v>
      </c>
      <c r="R630" s="365"/>
      <c r="S630" s="365"/>
      <c r="T630" s="582"/>
      <c r="U630" s="506">
        <v>6</v>
      </c>
      <c r="V630" s="245"/>
      <c r="W630" s="245"/>
      <c r="X630" s="580">
        <v>2138</v>
      </c>
      <c r="Y630" s="580"/>
      <c r="Z630" s="580"/>
      <c r="AA630" s="580"/>
      <c r="AB630" s="254">
        <v>2.3499999046325684</v>
      </c>
      <c r="AC630" s="254"/>
      <c r="AD630" s="254"/>
      <c r="AE630" s="365">
        <f>IF(X630="","",X630*AE642)</f>
        <v>10075.087640062466</v>
      </c>
      <c r="AF630" s="365"/>
      <c r="AG630" s="365"/>
      <c r="AH630" s="574"/>
    </row>
    <row r="631" spans="1:34" s="23" customFormat="1" ht="15.75" customHeight="1" x14ac:dyDescent="0.15">
      <c r="A631" s="181" t="str">
        <f t="shared" si="120"/>
        <v/>
      </c>
      <c r="B631" s="179"/>
      <c r="C631" s="179"/>
      <c r="D631" s="179"/>
      <c r="G631" s="253">
        <v>7</v>
      </c>
      <c r="H631" s="245"/>
      <c r="I631" s="245"/>
      <c r="J631" s="580">
        <v>14063</v>
      </c>
      <c r="K631" s="580"/>
      <c r="L631" s="580"/>
      <c r="M631" s="580"/>
      <c r="N631" s="254">
        <v>8.6000003814697266</v>
      </c>
      <c r="O631" s="254"/>
      <c r="P631" s="254"/>
      <c r="Q631" s="365">
        <f>IF(J631="","",J631*AE642)</f>
        <v>66270.326231149884</v>
      </c>
      <c r="R631" s="365"/>
      <c r="S631" s="365"/>
      <c r="T631" s="582"/>
      <c r="U631" s="506">
        <v>7</v>
      </c>
      <c r="V631" s="245"/>
      <c r="W631" s="245"/>
      <c r="X631" s="580">
        <v>14063</v>
      </c>
      <c r="Y631" s="580"/>
      <c r="Z631" s="580"/>
      <c r="AA631" s="580"/>
      <c r="AB631" s="254">
        <v>8.6000003814697266</v>
      </c>
      <c r="AC631" s="254"/>
      <c r="AD631" s="254"/>
      <c r="AE631" s="365">
        <f>IF(X631="","",X631*AE642)</f>
        <v>66270.326231149884</v>
      </c>
      <c r="AF631" s="365"/>
      <c r="AG631" s="365"/>
      <c r="AH631" s="574"/>
    </row>
    <row r="632" spans="1:34" s="23" customFormat="1" ht="15.75" customHeight="1" x14ac:dyDescent="0.15">
      <c r="A632" s="181" t="str">
        <f t="shared" si="120"/>
        <v/>
      </c>
      <c r="B632" s="179"/>
      <c r="C632" s="179"/>
      <c r="D632" s="179"/>
      <c r="G632" s="253">
        <v>8</v>
      </c>
      <c r="H632" s="245"/>
      <c r="I632" s="245"/>
      <c r="J632" s="580">
        <v>6683</v>
      </c>
      <c r="K632" s="580"/>
      <c r="L632" s="580"/>
      <c r="M632" s="580"/>
      <c r="N632" s="254">
        <v>2.2000000476837158</v>
      </c>
      <c r="O632" s="254"/>
      <c r="P632" s="254"/>
      <c r="Q632" s="365">
        <f>IF(J632="","",J632*AE642)</f>
        <v>31492.89555591088</v>
      </c>
      <c r="R632" s="365"/>
      <c r="S632" s="365"/>
      <c r="T632" s="582"/>
      <c r="U632" s="506">
        <v>8</v>
      </c>
      <c r="V632" s="245"/>
      <c r="W632" s="245"/>
      <c r="X632" s="580">
        <v>6683</v>
      </c>
      <c r="Y632" s="580"/>
      <c r="Z632" s="580"/>
      <c r="AA632" s="580"/>
      <c r="AB632" s="254">
        <v>2.2000000476837158</v>
      </c>
      <c r="AC632" s="254"/>
      <c r="AD632" s="254"/>
      <c r="AE632" s="365">
        <f>IF(X632="","",X632*AE642)</f>
        <v>31492.89555591088</v>
      </c>
      <c r="AF632" s="365"/>
      <c r="AG632" s="365"/>
      <c r="AH632" s="574"/>
    </row>
    <row r="633" spans="1:34" s="23" customFormat="1" ht="15.75" customHeight="1" x14ac:dyDescent="0.15">
      <c r="A633" s="181" t="str">
        <f t="shared" si="120"/>
        <v/>
      </c>
      <c r="B633" s="179"/>
      <c r="C633" s="179"/>
      <c r="D633" s="179"/>
      <c r="G633" s="253">
        <v>9</v>
      </c>
      <c r="H633" s="245"/>
      <c r="I633" s="245"/>
      <c r="J633" s="580">
        <v>10890</v>
      </c>
      <c r="K633" s="580"/>
      <c r="L633" s="580"/>
      <c r="M633" s="580"/>
      <c r="N633" s="254">
        <v>1.5</v>
      </c>
      <c r="O633" s="254"/>
      <c r="P633" s="254"/>
      <c r="Q633" s="365">
        <f>IF(J633="","",J633*AE642)</f>
        <v>51317.915996389267</v>
      </c>
      <c r="R633" s="365"/>
      <c r="S633" s="365"/>
      <c r="T633" s="582"/>
      <c r="U633" s="506">
        <v>9</v>
      </c>
      <c r="V633" s="245"/>
      <c r="W633" s="245"/>
      <c r="X633" s="580">
        <v>10890</v>
      </c>
      <c r="Y633" s="580"/>
      <c r="Z633" s="580"/>
      <c r="AA633" s="580"/>
      <c r="AB633" s="254">
        <v>1.5</v>
      </c>
      <c r="AC633" s="254"/>
      <c r="AD633" s="254"/>
      <c r="AE633" s="365">
        <f>IF(X633="","",X633*AE642)</f>
        <v>51317.915996389267</v>
      </c>
      <c r="AF633" s="365"/>
      <c r="AG633" s="365"/>
      <c r="AH633" s="574"/>
    </row>
    <row r="634" spans="1:34" s="23" customFormat="1" ht="15.75" customHeight="1" x14ac:dyDescent="0.15">
      <c r="A634" s="181" t="str">
        <f t="shared" si="120"/>
        <v/>
      </c>
      <c r="B634" s="179"/>
      <c r="C634" s="179"/>
      <c r="D634" s="179"/>
      <c r="G634" s="253">
        <v>10</v>
      </c>
      <c r="H634" s="245"/>
      <c r="I634" s="245"/>
      <c r="J634" s="580">
        <v>7830</v>
      </c>
      <c r="K634" s="580"/>
      <c r="L634" s="580"/>
      <c r="M634" s="580"/>
      <c r="N634" s="254">
        <v>3.8499999046325684</v>
      </c>
      <c r="O634" s="254"/>
      <c r="P634" s="254"/>
      <c r="Q634" s="365">
        <f>IF(J634="","",J634*AE642)</f>
        <v>36898.005716412117</v>
      </c>
      <c r="R634" s="365"/>
      <c r="S634" s="365"/>
      <c r="T634" s="582"/>
      <c r="U634" s="506">
        <v>10</v>
      </c>
      <c r="V634" s="245"/>
      <c r="W634" s="245"/>
      <c r="X634" s="580">
        <v>7830</v>
      </c>
      <c r="Y634" s="580"/>
      <c r="Z634" s="580"/>
      <c r="AA634" s="580"/>
      <c r="AB634" s="254">
        <v>3.8499999046325684</v>
      </c>
      <c r="AC634" s="254"/>
      <c r="AD634" s="254"/>
      <c r="AE634" s="365">
        <f>IF(X634="","",X634*AE642)</f>
        <v>36898.005716412117</v>
      </c>
      <c r="AF634" s="365"/>
      <c r="AG634" s="365"/>
      <c r="AH634" s="574"/>
    </row>
    <row r="635" spans="1:34" s="23" customFormat="1" ht="15.75" customHeight="1" x14ac:dyDescent="0.15">
      <c r="A635" s="181" t="str">
        <f t="shared" si="120"/>
        <v/>
      </c>
      <c r="B635" s="179"/>
      <c r="C635" s="179"/>
      <c r="D635" s="179"/>
      <c r="G635" s="253">
        <v>11</v>
      </c>
      <c r="H635" s="245"/>
      <c r="I635" s="245"/>
      <c r="J635" s="580">
        <v>10890</v>
      </c>
      <c r="K635" s="580"/>
      <c r="L635" s="580"/>
      <c r="M635" s="580"/>
      <c r="N635" s="254">
        <v>2.4000000953674316</v>
      </c>
      <c r="O635" s="254"/>
      <c r="P635" s="254"/>
      <c r="Q635" s="365">
        <f>IF(J635="","",J635*AE642)</f>
        <v>51317.915996389267</v>
      </c>
      <c r="R635" s="365"/>
      <c r="S635" s="365"/>
      <c r="T635" s="582"/>
      <c r="U635" s="506">
        <v>11</v>
      </c>
      <c r="V635" s="245"/>
      <c r="W635" s="245"/>
      <c r="X635" s="580">
        <v>10890</v>
      </c>
      <c r="Y635" s="580"/>
      <c r="Z635" s="580"/>
      <c r="AA635" s="580"/>
      <c r="AB635" s="254">
        <v>2.4000000953674316</v>
      </c>
      <c r="AC635" s="254"/>
      <c r="AD635" s="254"/>
      <c r="AE635" s="365">
        <f>IF(X635="","",X635*AE642)</f>
        <v>51317.915996389267</v>
      </c>
      <c r="AF635" s="365"/>
      <c r="AG635" s="365"/>
      <c r="AH635" s="574"/>
    </row>
    <row r="636" spans="1:34" s="23" customFormat="1" ht="15.75" customHeight="1" x14ac:dyDescent="0.15">
      <c r="A636" s="181" t="str">
        <f t="shared" si="120"/>
        <v/>
      </c>
      <c r="B636" s="179"/>
      <c r="C636" s="179"/>
      <c r="D636" s="179"/>
      <c r="G636" s="253">
        <v>12</v>
      </c>
      <c r="H636" s="245"/>
      <c r="I636" s="245"/>
      <c r="J636" s="580">
        <v>7380</v>
      </c>
      <c r="K636" s="580"/>
      <c r="L636" s="580"/>
      <c r="M636" s="580"/>
      <c r="N636" s="254">
        <v>2.2699999809265137</v>
      </c>
      <c r="O636" s="254"/>
      <c r="P636" s="254"/>
      <c r="Q636" s="365">
        <f>IF(J636="","",J636*AE642)</f>
        <v>34777.430675239011</v>
      </c>
      <c r="R636" s="365"/>
      <c r="S636" s="365"/>
      <c r="T636" s="582"/>
      <c r="U636" s="506">
        <v>12</v>
      </c>
      <c r="V636" s="245"/>
      <c r="W636" s="245"/>
      <c r="X636" s="580">
        <v>7380</v>
      </c>
      <c r="Y636" s="580"/>
      <c r="Z636" s="580"/>
      <c r="AA636" s="580"/>
      <c r="AB636" s="254">
        <v>2.2699999809265137</v>
      </c>
      <c r="AC636" s="254"/>
      <c r="AD636" s="254"/>
      <c r="AE636" s="365">
        <f>IF(X636="","",X636*AE642)</f>
        <v>34777.430675239011</v>
      </c>
      <c r="AF636" s="365"/>
      <c r="AG636" s="365"/>
      <c r="AH636" s="574"/>
    </row>
    <row r="637" spans="1:34" s="23" customFormat="1" ht="15.75" hidden="1" customHeight="1" x14ac:dyDescent="0.15">
      <c r="A637" s="181" t="str">
        <f t="shared" si="120"/>
        <v>×</v>
      </c>
      <c r="B637" s="179"/>
      <c r="C637" s="179"/>
      <c r="D637" s="179"/>
      <c r="G637" s="253"/>
      <c r="H637" s="245"/>
      <c r="I637" s="245"/>
      <c r="J637" s="580"/>
      <c r="K637" s="580"/>
      <c r="L637" s="580"/>
      <c r="M637" s="580"/>
      <c r="N637" s="254"/>
      <c r="O637" s="254"/>
      <c r="P637" s="254"/>
      <c r="Q637" s="365" t="str">
        <f>IF(J637="","",J637*AE642)</f>
        <v/>
      </c>
      <c r="R637" s="365"/>
      <c r="S637" s="365"/>
      <c r="T637" s="582"/>
      <c r="U637" s="506"/>
      <c r="V637" s="245"/>
      <c r="W637" s="245"/>
      <c r="X637" s="580"/>
      <c r="Y637" s="580"/>
      <c r="Z637" s="580"/>
      <c r="AA637" s="580"/>
      <c r="AB637" s="254"/>
      <c r="AC637" s="254"/>
      <c r="AD637" s="254"/>
      <c r="AE637" s="365" t="str">
        <f>IF(X637="","",X637*AE642)</f>
        <v/>
      </c>
      <c r="AF637" s="365"/>
      <c r="AG637" s="365"/>
      <c r="AH637" s="574"/>
    </row>
    <row r="638" spans="1:34" s="23" customFormat="1" ht="15.75" hidden="1" customHeight="1" x14ac:dyDescent="0.15">
      <c r="A638" s="181" t="str">
        <f t="shared" si="120"/>
        <v>×</v>
      </c>
      <c r="B638" s="179"/>
      <c r="C638" s="179"/>
      <c r="D638" s="179"/>
      <c r="G638" s="253"/>
      <c r="H638" s="245"/>
      <c r="I638" s="245"/>
      <c r="J638" s="580"/>
      <c r="K638" s="580"/>
      <c r="L638" s="580"/>
      <c r="M638" s="580"/>
      <c r="N638" s="254"/>
      <c r="O638" s="254"/>
      <c r="P638" s="254"/>
      <c r="Q638" s="365" t="str">
        <f>IF(J638="","",J638*AE642)</f>
        <v/>
      </c>
      <c r="R638" s="365"/>
      <c r="S638" s="365"/>
      <c r="T638" s="582"/>
      <c r="U638" s="506"/>
      <c r="V638" s="245"/>
      <c r="W638" s="245"/>
      <c r="X638" s="580"/>
      <c r="Y638" s="580"/>
      <c r="Z638" s="580"/>
      <c r="AA638" s="580"/>
      <c r="AB638" s="254"/>
      <c r="AC638" s="254"/>
      <c r="AD638" s="254"/>
      <c r="AE638" s="365" t="str">
        <f>IF(X638="","",X638*AE642)</f>
        <v/>
      </c>
      <c r="AF638" s="365"/>
      <c r="AG638" s="365"/>
      <c r="AH638" s="574"/>
    </row>
    <row r="639" spans="1:34" s="23" customFormat="1" ht="15.75" hidden="1" customHeight="1" x14ac:dyDescent="0.15">
      <c r="A639" s="181" t="str">
        <f t="shared" si="120"/>
        <v>×</v>
      </c>
      <c r="B639" s="179"/>
      <c r="C639" s="179"/>
      <c r="D639" s="179"/>
      <c r="G639" s="253"/>
      <c r="H639" s="245"/>
      <c r="I639" s="245"/>
      <c r="J639" s="580"/>
      <c r="K639" s="580"/>
      <c r="L639" s="580"/>
      <c r="M639" s="580"/>
      <c r="N639" s="254"/>
      <c r="O639" s="254"/>
      <c r="P639" s="254"/>
      <c r="Q639" s="365" t="str">
        <f>IF(J639="","",J639*AE642)</f>
        <v/>
      </c>
      <c r="R639" s="365"/>
      <c r="S639" s="365"/>
      <c r="T639" s="582"/>
      <c r="U639" s="506"/>
      <c r="V639" s="245"/>
      <c r="W639" s="245"/>
      <c r="X639" s="580"/>
      <c r="Y639" s="580"/>
      <c r="Z639" s="580"/>
      <c r="AA639" s="580"/>
      <c r="AB639" s="254"/>
      <c r="AC639" s="254"/>
      <c r="AD639" s="254"/>
      <c r="AE639" s="365" t="str">
        <f>IF(X639="","",X639*AE642)</f>
        <v/>
      </c>
      <c r="AF639" s="365"/>
      <c r="AG639" s="365"/>
      <c r="AH639" s="574"/>
    </row>
    <row r="640" spans="1:34" s="23" customFormat="1" ht="15.75" hidden="1" customHeight="1" x14ac:dyDescent="0.15">
      <c r="A640" s="181" t="str">
        <f t="shared" si="120"/>
        <v>×</v>
      </c>
      <c r="B640" s="179"/>
      <c r="C640" s="179"/>
      <c r="D640" s="179"/>
      <c r="G640" s="253"/>
      <c r="H640" s="245"/>
      <c r="I640" s="245"/>
      <c r="J640" s="580"/>
      <c r="K640" s="580"/>
      <c r="L640" s="580"/>
      <c r="M640" s="580"/>
      <c r="N640" s="254"/>
      <c r="O640" s="254"/>
      <c r="P640" s="254"/>
      <c r="Q640" s="365" t="str">
        <f>IF(J640="","",J640*AE642)</f>
        <v/>
      </c>
      <c r="R640" s="365"/>
      <c r="S640" s="365"/>
      <c r="T640" s="582"/>
      <c r="U640" s="506"/>
      <c r="V640" s="245"/>
      <c r="W640" s="245"/>
      <c r="X640" s="580"/>
      <c r="Y640" s="580"/>
      <c r="Z640" s="580"/>
      <c r="AA640" s="580"/>
      <c r="AB640" s="254"/>
      <c r="AC640" s="254"/>
      <c r="AD640" s="254"/>
      <c r="AE640" s="365" t="str">
        <f>IF(X640="","",X640*AE642)</f>
        <v/>
      </c>
      <c r="AF640" s="365"/>
      <c r="AG640" s="365"/>
      <c r="AH640" s="574"/>
    </row>
    <row r="641" spans="1:35" s="23" customFormat="1" ht="15.75" hidden="1" customHeight="1" x14ac:dyDescent="0.15">
      <c r="A641" s="181" t="str">
        <f t="shared" si="120"/>
        <v>×</v>
      </c>
      <c r="B641" s="179"/>
      <c r="C641" s="179"/>
      <c r="D641" s="179"/>
      <c r="G641" s="259"/>
      <c r="H641" s="246"/>
      <c r="I641" s="246"/>
      <c r="J641" s="581"/>
      <c r="K641" s="581"/>
      <c r="L641" s="581"/>
      <c r="M641" s="581"/>
      <c r="N641" s="260"/>
      <c r="O641" s="260"/>
      <c r="P641" s="260"/>
      <c r="Q641" s="573" t="str">
        <f>IF(J641="","",J641*AE642)</f>
        <v/>
      </c>
      <c r="R641" s="573"/>
      <c r="S641" s="573"/>
      <c r="T641" s="583"/>
      <c r="U641" s="584"/>
      <c r="V641" s="246"/>
      <c r="W641" s="246"/>
      <c r="X641" s="581"/>
      <c r="Y641" s="581"/>
      <c r="Z641" s="581"/>
      <c r="AA641" s="581"/>
      <c r="AB641" s="260"/>
      <c r="AC641" s="260"/>
      <c r="AD641" s="260"/>
      <c r="AE641" s="573" t="str">
        <f>IF(X641="","",X641*AE642)</f>
        <v/>
      </c>
      <c r="AF641" s="573"/>
      <c r="AG641" s="573"/>
      <c r="AH641" s="575"/>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498">
        <f>PI()*杭先端径</f>
        <v>4.7123889803846897</v>
      </c>
      <c r="AF642" s="498"/>
      <c r="AG642" s="498"/>
      <c r="AH642" s="62" t="s">
        <v>549</v>
      </c>
    </row>
    <row r="643" spans="1:35" s="23" customFormat="1" ht="15.75" customHeight="1" x14ac:dyDescent="0.15">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x14ac:dyDescent="0.15">
      <c r="L644" s="179"/>
      <c r="M644" s="179"/>
      <c r="N644" s="179"/>
      <c r="O644" s="180"/>
      <c r="P644" s="180"/>
      <c r="Q644" s="180"/>
      <c r="R644" s="179"/>
      <c r="S644" s="179"/>
      <c r="T644" s="179"/>
      <c r="U644" s="180"/>
      <c r="V644" s="180"/>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514" t="s">
        <v>417</v>
      </c>
      <c r="H646" s="361"/>
      <c r="I646" s="361"/>
      <c r="J646" s="361"/>
      <c r="K646" s="361"/>
      <c r="L646" s="361"/>
      <c r="M646" s="361"/>
      <c r="N646" s="361"/>
      <c r="O646" s="361"/>
      <c r="P646" s="361"/>
      <c r="Q646" s="361"/>
      <c r="R646" s="361"/>
      <c r="S646" s="361"/>
      <c r="T646" s="515"/>
      <c r="U646" s="486" t="s">
        <v>418</v>
      </c>
      <c r="V646" s="239"/>
      <c r="W646" s="239"/>
      <c r="X646" s="239"/>
      <c r="Y646" s="239"/>
      <c r="Z646" s="239"/>
      <c r="AA646" s="239"/>
      <c r="AB646" s="239"/>
      <c r="AC646" s="239"/>
      <c r="AD646" s="239"/>
      <c r="AE646" s="239"/>
      <c r="AF646" s="239"/>
      <c r="AG646" s="239"/>
      <c r="AH646" s="290"/>
    </row>
    <row r="647" spans="1:35" s="23" customFormat="1" ht="15.75" customHeight="1" x14ac:dyDescent="0.15">
      <c r="G647" s="350" t="s">
        <v>74</v>
      </c>
      <c r="H647" s="275"/>
      <c r="I647" s="275"/>
      <c r="J647" s="275" t="s">
        <v>182</v>
      </c>
      <c r="K647" s="275"/>
      <c r="L647" s="275"/>
      <c r="M647" s="275"/>
      <c r="N647" s="351" t="s">
        <v>181</v>
      </c>
      <c r="O647" s="352"/>
      <c r="P647" s="352"/>
      <c r="Q647" s="275" t="s">
        <v>548</v>
      </c>
      <c r="R647" s="275"/>
      <c r="S647" s="275"/>
      <c r="T647" s="277"/>
      <c r="U647" s="553" t="s">
        <v>74</v>
      </c>
      <c r="V647" s="275"/>
      <c r="W647" s="275"/>
      <c r="X647" s="275" t="s">
        <v>182</v>
      </c>
      <c r="Y647" s="275"/>
      <c r="Z647" s="275"/>
      <c r="AA647" s="275"/>
      <c r="AB647" s="351" t="s">
        <v>181</v>
      </c>
      <c r="AC647" s="352"/>
      <c r="AD647" s="352"/>
      <c r="AE647" s="275" t="s">
        <v>548</v>
      </c>
      <c r="AF647" s="275"/>
      <c r="AG647" s="275"/>
      <c r="AH647" s="277"/>
    </row>
    <row r="648" spans="1:35" s="23" customFormat="1" ht="15.75" customHeight="1" x14ac:dyDescent="0.15">
      <c r="G648" s="270"/>
      <c r="H648" s="271"/>
      <c r="I648" s="271"/>
      <c r="J648" s="271"/>
      <c r="K648" s="271"/>
      <c r="L648" s="271"/>
      <c r="M648" s="271"/>
      <c r="N648" s="273"/>
      <c r="O648" s="273"/>
      <c r="P648" s="273"/>
      <c r="Q648" s="271"/>
      <c r="R648" s="271"/>
      <c r="S648" s="271"/>
      <c r="T648" s="579"/>
      <c r="U648" s="516"/>
      <c r="V648" s="271"/>
      <c r="W648" s="271"/>
      <c r="X648" s="271"/>
      <c r="Y648" s="271"/>
      <c r="Z648" s="271"/>
      <c r="AA648" s="271"/>
      <c r="AB648" s="273"/>
      <c r="AC648" s="273"/>
      <c r="AD648" s="273"/>
      <c r="AE648" s="271"/>
      <c r="AF648" s="271"/>
      <c r="AG648" s="271"/>
      <c r="AH648" s="579"/>
    </row>
    <row r="649" spans="1:35" s="23" customFormat="1" ht="15.75" customHeight="1" x14ac:dyDescent="0.15">
      <c r="A649" s="181" t="str">
        <f t="shared" ref="A649:A664" si="121">IF(LEN(G649)+LEN(U649)=0,"×","")</f>
        <v/>
      </c>
      <c r="B649" s="179"/>
      <c r="C649" s="179"/>
      <c r="D649" s="179"/>
      <c r="G649" s="278">
        <v>2</v>
      </c>
      <c r="H649" s="244"/>
      <c r="I649" s="244"/>
      <c r="J649" s="576">
        <v>1665</v>
      </c>
      <c r="K649" s="576"/>
      <c r="L649" s="576"/>
      <c r="M649" s="576"/>
      <c r="N649" s="279">
        <v>0.33000001311302185</v>
      </c>
      <c r="O649" s="279"/>
      <c r="P649" s="279"/>
      <c r="Q649" s="364">
        <f>IF(J649="","",J649*AE665)</f>
        <v>7846.1276523405086</v>
      </c>
      <c r="R649" s="364"/>
      <c r="S649" s="364"/>
      <c r="T649" s="577"/>
      <c r="U649" s="505">
        <v>2</v>
      </c>
      <c r="V649" s="244"/>
      <c r="W649" s="244"/>
      <c r="X649" s="576">
        <v>1665</v>
      </c>
      <c r="Y649" s="576"/>
      <c r="Z649" s="576"/>
      <c r="AA649" s="576"/>
      <c r="AB649" s="279">
        <v>0.33000001311302185</v>
      </c>
      <c r="AC649" s="279"/>
      <c r="AD649" s="279"/>
      <c r="AE649" s="364">
        <f>IF(X649="","",X649*AE665)</f>
        <v>7846.1276523405086</v>
      </c>
      <c r="AF649" s="364"/>
      <c r="AG649" s="364"/>
      <c r="AH649" s="578"/>
    </row>
    <row r="650" spans="1:35" s="23" customFormat="1" ht="15.75" customHeight="1" x14ac:dyDescent="0.15">
      <c r="A650" s="181" t="str">
        <f t="shared" si="121"/>
        <v/>
      </c>
      <c r="B650" s="179"/>
      <c r="C650" s="179"/>
      <c r="D650" s="179"/>
      <c r="G650" s="253">
        <v>3</v>
      </c>
      <c r="H650" s="245"/>
      <c r="I650" s="245"/>
      <c r="J650" s="580">
        <v>1395</v>
      </c>
      <c r="K650" s="580"/>
      <c r="L650" s="580"/>
      <c r="M650" s="580"/>
      <c r="N650" s="254">
        <v>1.5</v>
      </c>
      <c r="O650" s="254"/>
      <c r="P650" s="254"/>
      <c r="Q650" s="365">
        <f>IF(J650="","",J650*AE665)</f>
        <v>6573.7826276366422</v>
      </c>
      <c r="R650" s="365"/>
      <c r="S650" s="365"/>
      <c r="T650" s="582"/>
      <c r="U650" s="506">
        <v>3</v>
      </c>
      <c r="V650" s="245"/>
      <c r="W650" s="245"/>
      <c r="X650" s="580">
        <v>1395</v>
      </c>
      <c r="Y650" s="580"/>
      <c r="Z650" s="580"/>
      <c r="AA650" s="580"/>
      <c r="AB650" s="254">
        <v>1.5</v>
      </c>
      <c r="AC650" s="254"/>
      <c r="AD650" s="254"/>
      <c r="AE650" s="365">
        <f>IF(X650="","",X650*AE665)</f>
        <v>6573.7826276366422</v>
      </c>
      <c r="AF650" s="365"/>
      <c r="AG650" s="365"/>
      <c r="AH650" s="574"/>
    </row>
    <row r="651" spans="1:35" s="23" customFormat="1" ht="15.75" customHeight="1" x14ac:dyDescent="0.15">
      <c r="A651" s="181" t="str">
        <f t="shared" si="121"/>
        <v/>
      </c>
      <c r="B651" s="179"/>
      <c r="C651" s="179"/>
      <c r="D651" s="179"/>
      <c r="G651" s="253">
        <v>4</v>
      </c>
      <c r="H651" s="245"/>
      <c r="I651" s="245"/>
      <c r="J651" s="580">
        <v>4275</v>
      </c>
      <c r="K651" s="580"/>
      <c r="L651" s="580"/>
      <c r="M651" s="580"/>
      <c r="N651" s="254">
        <v>6.5500001907348633</v>
      </c>
      <c r="O651" s="254"/>
      <c r="P651" s="254"/>
      <c r="Q651" s="365">
        <f>IF(J651="","",J651*AE665)</f>
        <v>20145.462891144547</v>
      </c>
      <c r="R651" s="365"/>
      <c r="S651" s="365"/>
      <c r="T651" s="582"/>
      <c r="U651" s="506">
        <v>4</v>
      </c>
      <c r="V651" s="245"/>
      <c r="W651" s="245"/>
      <c r="X651" s="580">
        <v>4275</v>
      </c>
      <c r="Y651" s="580"/>
      <c r="Z651" s="580"/>
      <c r="AA651" s="580"/>
      <c r="AB651" s="254">
        <v>6.5500001907348633</v>
      </c>
      <c r="AC651" s="254"/>
      <c r="AD651" s="254"/>
      <c r="AE651" s="365">
        <f>IF(X651="","",X651*AE665)</f>
        <v>20145.462891144547</v>
      </c>
      <c r="AF651" s="365"/>
      <c r="AG651" s="365"/>
      <c r="AH651" s="574"/>
    </row>
    <row r="652" spans="1:35" s="23" customFormat="1" ht="15.75" customHeight="1" x14ac:dyDescent="0.15">
      <c r="A652" s="181" t="str">
        <f t="shared" si="121"/>
        <v/>
      </c>
      <c r="B652" s="179"/>
      <c r="C652" s="179"/>
      <c r="D652" s="179"/>
      <c r="G652" s="253">
        <v>5</v>
      </c>
      <c r="H652" s="245"/>
      <c r="I652" s="245"/>
      <c r="J652" s="580">
        <v>4275</v>
      </c>
      <c r="K652" s="580"/>
      <c r="L652" s="580"/>
      <c r="M652" s="580"/>
      <c r="N652" s="254">
        <v>3.4500000476837158</v>
      </c>
      <c r="O652" s="254"/>
      <c r="P652" s="254"/>
      <c r="Q652" s="365">
        <f>IF(J652="","",J652*AE665)</f>
        <v>20145.462891144547</v>
      </c>
      <c r="R652" s="365"/>
      <c r="S652" s="365"/>
      <c r="T652" s="582"/>
      <c r="U652" s="506">
        <v>5</v>
      </c>
      <c r="V652" s="245"/>
      <c r="W652" s="245"/>
      <c r="X652" s="580">
        <v>4275</v>
      </c>
      <c r="Y652" s="580"/>
      <c r="Z652" s="580"/>
      <c r="AA652" s="580"/>
      <c r="AB652" s="254">
        <v>3.4500000476837158</v>
      </c>
      <c r="AC652" s="254"/>
      <c r="AD652" s="254"/>
      <c r="AE652" s="365">
        <f>IF(X652="","",X652*AE665)</f>
        <v>20145.462891144547</v>
      </c>
      <c r="AF652" s="365"/>
      <c r="AG652" s="365"/>
      <c r="AH652" s="574"/>
    </row>
    <row r="653" spans="1:35" s="23" customFormat="1" ht="15.75" customHeight="1" x14ac:dyDescent="0.15">
      <c r="A653" s="181" t="str">
        <f t="shared" si="121"/>
        <v/>
      </c>
      <c r="B653" s="179"/>
      <c r="C653" s="179"/>
      <c r="D653" s="179"/>
      <c r="G653" s="253">
        <v>6</v>
      </c>
      <c r="H653" s="245"/>
      <c r="I653" s="245"/>
      <c r="J653" s="580">
        <v>4275</v>
      </c>
      <c r="K653" s="580"/>
      <c r="L653" s="580"/>
      <c r="M653" s="580"/>
      <c r="N653" s="254">
        <v>2.3499999046325684</v>
      </c>
      <c r="O653" s="254"/>
      <c r="P653" s="254"/>
      <c r="Q653" s="365">
        <f>IF(J653="","",J653*AE665)</f>
        <v>20145.462891144547</v>
      </c>
      <c r="R653" s="365"/>
      <c r="S653" s="365"/>
      <c r="T653" s="582"/>
      <c r="U653" s="506">
        <v>6</v>
      </c>
      <c r="V653" s="245"/>
      <c r="W653" s="245"/>
      <c r="X653" s="580">
        <v>4275</v>
      </c>
      <c r="Y653" s="580"/>
      <c r="Z653" s="580"/>
      <c r="AA653" s="580"/>
      <c r="AB653" s="254">
        <v>2.3499999046325684</v>
      </c>
      <c r="AC653" s="254"/>
      <c r="AD653" s="254"/>
      <c r="AE653" s="365">
        <f>IF(X653="","",X653*AE665)</f>
        <v>20145.462891144547</v>
      </c>
      <c r="AF653" s="365"/>
      <c r="AG653" s="365"/>
      <c r="AH653" s="574"/>
    </row>
    <row r="654" spans="1:35" s="23" customFormat="1" ht="15.75" customHeight="1" x14ac:dyDescent="0.15">
      <c r="A654" s="181" t="str">
        <f t="shared" si="121"/>
        <v/>
      </c>
      <c r="B654" s="179"/>
      <c r="C654" s="179"/>
      <c r="D654" s="179"/>
      <c r="G654" s="253">
        <v>7</v>
      </c>
      <c r="H654" s="245"/>
      <c r="I654" s="245"/>
      <c r="J654" s="580">
        <v>28125</v>
      </c>
      <c r="K654" s="580"/>
      <c r="L654" s="580"/>
      <c r="M654" s="580"/>
      <c r="N654" s="254">
        <v>8.6000003814697266</v>
      </c>
      <c r="O654" s="254"/>
      <c r="P654" s="254"/>
      <c r="Q654" s="365">
        <f>IF(J654="","",J654*AE665)</f>
        <v>132535.94007331939</v>
      </c>
      <c r="R654" s="365"/>
      <c r="S654" s="365"/>
      <c r="T654" s="582"/>
      <c r="U654" s="506">
        <v>7</v>
      </c>
      <c r="V654" s="245"/>
      <c r="W654" s="245"/>
      <c r="X654" s="580">
        <v>28125</v>
      </c>
      <c r="Y654" s="580"/>
      <c r="Z654" s="580"/>
      <c r="AA654" s="580"/>
      <c r="AB654" s="254">
        <v>8.6000003814697266</v>
      </c>
      <c r="AC654" s="254"/>
      <c r="AD654" s="254"/>
      <c r="AE654" s="365">
        <f>IF(X654="","",X654*AE665)</f>
        <v>132535.94007331939</v>
      </c>
      <c r="AF654" s="365"/>
      <c r="AG654" s="365"/>
      <c r="AH654" s="574"/>
    </row>
    <row r="655" spans="1:35" s="23" customFormat="1" ht="15.75" customHeight="1" x14ac:dyDescent="0.15">
      <c r="A655" s="181" t="str">
        <f t="shared" si="121"/>
        <v/>
      </c>
      <c r="B655" s="179"/>
      <c r="C655" s="179"/>
      <c r="D655" s="179"/>
      <c r="G655" s="253">
        <v>8</v>
      </c>
      <c r="H655" s="245"/>
      <c r="I655" s="245"/>
      <c r="J655" s="580">
        <v>13365</v>
      </c>
      <c r="K655" s="580"/>
      <c r="L655" s="580"/>
      <c r="M655" s="580"/>
      <c r="N655" s="254">
        <v>2.2000000476837158</v>
      </c>
      <c r="O655" s="254"/>
      <c r="P655" s="254"/>
      <c r="Q655" s="365">
        <f>IF(J655="","",J655*AE665)</f>
        <v>62981.078722841376</v>
      </c>
      <c r="R655" s="365"/>
      <c r="S655" s="365"/>
      <c r="T655" s="582"/>
      <c r="U655" s="506">
        <v>8</v>
      </c>
      <c r="V655" s="245"/>
      <c r="W655" s="245"/>
      <c r="X655" s="580">
        <v>13365</v>
      </c>
      <c r="Y655" s="580"/>
      <c r="Z655" s="580"/>
      <c r="AA655" s="580"/>
      <c r="AB655" s="254">
        <v>2.2000000476837158</v>
      </c>
      <c r="AC655" s="254"/>
      <c r="AD655" s="254"/>
      <c r="AE655" s="365">
        <f>IF(X655="","",X655*AE665)</f>
        <v>62981.078722841376</v>
      </c>
      <c r="AF655" s="365"/>
      <c r="AG655" s="365"/>
      <c r="AH655" s="574"/>
    </row>
    <row r="656" spans="1:35" s="23" customFormat="1" ht="15.75" customHeight="1" x14ac:dyDescent="0.15">
      <c r="A656" s="181" t="str">
        <f t="shared" si="121"/>
        <v/>
      </c>
      <c r="B656" s="179"/>
      <c r="C656" s="179"/>
      <c r="D656" s="179"/>
      <c r="G656" s="253">
        <v>9</v>
      </c>
      <c r="H656" s="245"/>
      <c r="I656" s="245"/>
      <c r="J656" s="580">
        <v>21780</v>
      </c>
      <c r="K656" s="580"/>
      <c r="L656" s="580"/>
      <c r="M656" s="580"/>
      <c r="N656" s="254">
        <v>1.5</v>
      </c>
      <c r="O656" s="254"/>
      <c r="P656" s="254"/>
      <c r="Q656" s="365">
        <f>IF(J656="","",J656*AE665)</f>
        <v>102635.83199277853</v>
      </c>
      <c r="R656" s="365"/>
      <c r="S656" s="365"/>
      <c r="T656" s="582"/>
      <c r="U656" s="506">
        <v>9</v>
      </c>
      <c r="V656" s="245"/>
      <c r="W656" s="245"/>
      <c r="X656" s="580">
        <v>21780</v>
      </c>
      <c r="Y656" s="580"/>
      <c r="Z656" s="580"/>
      <c r="AA656" s="580"/>
      <c r="AB656" s="254">
        <v>1.5</v>
      </c>
      <c r="AC656" s="254"/>
      <c r="AD656" s="254"/>
      <c r="AE656" s="365">
        <f>IF(X656="","",X656*AE665)</f>
        <v>102635.83199277853</v>
      </c>
      <c r="AF656" s="365"/>
      <c r="AG656" s="365"/>
      <c r="AH656" s="574"/>
    </row>
    <row r="657" spans="1:35" s="23" customFormat="1" ht="15.75" customHeight="1" x14ac:dyDescent="0.15">
      <c r="A657" s="181" t="str">
        <f t="shared" si="121"/>
        <v/>
      </c>
      <c r="B657" s="179"/>
      <c r="C657" s="179"/>
      <c r="D657" s="179"/>
      <c r="G657" s="253">
        <v>10</v>
      </c>
      <c r="H657" s="245"/>
      <c r="I657" s="245"/>
      <c r="J657" s="580">
        <v>15660</v>
      </c>
      <c r="K657" s="580"/>
      <c r="L657" s="580"/>
      <c r="M657" s="580"/>
      <c r="N657" s="254">
        <v>3.8499999046325684</v>
      </c>
      <c r="O657" s="254"/>
      <c r="P657" s="254"/>
      <c r="Q657" s="365">
        <f>IF(J657="","",J657*AE665)</f>
        <v>73796.011432824234</v>
      </c>
      <c r="R657" s="365"/>
      <c r="S657" s="365"/>
      <c r="T657" s="582"/>
      <c r="U657" s="506">
        <v>10</v>
      </c>
      <c r="V657" s="245"/>
      <c r="W657" s="245"/>
      <c r="X657" s="580">
        <v>15660</v>
      </c>
      <c r="Y657" s="580"/>
      <c r="Z657" s="580"/>
      <c r="AA657" s="580"/>
      <c r="AB657" s="254">
        <v>3.8499999046325684</v>
      </c>
      <c r="AC657" s="254"/>
      <c r="AD657" s="254"/>
      <c r="AE657" s="365">
        <f>IF(X657="","",X657*AE665)</f>
        <v>73796.011432824234</v>
      </c>
      <c r="AF657" s="365"/>
      <c r="AG657" s="365"/>
      <c r="AH657" s="574"/>
    </row>
    <row r="658" spans="1:35" s="23" customFormat="1" ht="15.75" customHeight="1" x14ac:dyDescent="0.15">
      <c r="A658" s="181" t="str">
        <f t="shared" si="121"/>
        <v/>
      </c>
      <c r="B658" s="179"/>
      <c r="C658" s="179"/>
      <c r="D658" s="179"/>
      <c r="G658" s="253">
        <v>11</v>
      </c>
      <c r="H658" s="245"/>
      <c r="I658" s="245"/>
      <c r="J658" s="580">
        <v>21780</v>
      </c>
      <c r="K658" s="580"/>
      <c r="L658" s="580"/>
      <c r="M658" s="580"/>
      <c r="N658" s="254">
        <v>2.4000000953674316</v>
      </c>
      <c r="O658" s="254"/>
      <c r="P658" s="254"/>
      <c r="Q658" s="365">
        <f>IF(J658="","",J658*AE665)</f>
        <v>102635.83199277853</v>
      </c>
      <c r="R658" s="365"/>
      <c r="S658" s="365"/>
      <c r="T658" s="582"/>
      <c r="U658" s="506">
        <v>11</v>
      </c>
      <c r="V658" s="245"/>
      <c r="W658" s="245"/>
      <c r="X658" s="580">
        <v>21780</v>
      </c>
      <c r="Y658" s="580"/>
      <c r="Z658" s="580"/>
      <c r="AA658" s="580"/>
      <c r="AB658" s="254">
        <v>2.4000000953674316</v>
      </c>
      <c r="AC658" s="254"/>
      <c r="AD658" s="254"/>
      <c r="AE658" s="365">
        <f>IF(X658="","",X658*AE665)</f>
        <v>102635.83199277853</v>
      </c>
      <c r="AF658" s="365"/>
      <c r="AG658" s="365"/>
      <c r="AH658" s="574"/>
    </row>
    <row r="659" spans="1:35" s="23" customFormat="1" ht="15.75" customHeight="1" x14ac:dyDescent="0.15">
      <c r="A659" s="181" t="str">
        <f t="shared" si="121"/>
        <v/>
      </c>
      <c r="B659" s="179"/>
      <c r="C659" s="179"/>
      <c r="D659" s="179"/>
      <c r="G659" s="253">
        <v>12</v>
      </c>
      <c r="H659" s="245"/>
      <c r="I659" s="245"/>
      <c r="J659" s="580">
        <v>14760</v>
      </c>
      <c r="K659" s="580"/>
      <c r="L659" s="580"/>
      <c r="M659" s="580"/>
      <c r="N659" s="254">
        <v>2.2699999809265137</v>
      </c>
      <c r="O659" s="254"/>
      <c r="P659" s="254"/>
      <c r="Q659" s="365">
        <f>IF(J659="","",J659*AE665)</f>
        <v>69554.861350478022</v>
      </c>
      <c r="R659" s="365"/>
      <c r="S659" s="365"/>
      <c r="T659" s="582"/>
      <c r="U659" s="506">
        <v>12</v>
      </c>
      <c r="V659" s="245"/>
      <c r="W659" s="245"/>
      <c r="X659" s="580">
        <v>14760</v>
      </c>
      <c r="Y659" s="580"/>
      <c r="Z659" s="580"/>
      <c r="AA659" s="580"/>
      <c r="AB659" s="254">
        <v>2.2699999809265137</v>
      </c>
      <c r="AC659" s="254"/>
      <c r="AD659" s="254"/>
      <c r="AE659" s="365">
        <f>IF(X659="","",X659*AE665)</f>
        <v>69554.861350478022</v>
      </c>
      <c r="AF659" s="365"/>
      <c r="AG659" s="365"/>
      <c r="AH659" s="574"/>
    </row>
    <row r="660" spans="1:35" s="23" customFormat="1" ht="15.75" hidden="1" customHeight="1" x14ac:dyDescent="0.15">
      <c r="A660" s="181" t="str">
        <f t="shared" si="121"/>
        <v>×</v>
      </c>
      <c r="B660" s="179"/>
      <c r="C660" s="179"/>
      <c r="D660" s="179"/>
      <c r="G660" s="253"/>
      <c r="H660" s="245"/>
      <c r="I660" s="245"/>
      <c r="J660" s="580"/>
      <c r="K660" s="580"/>
      <c r="L660" s="580"/>
      <c r="M660" s="580"/>
      <c r="N660" s="254"/>
      <c r="O660" s="254"/>
      <c r="P660" s="254"/>
      <c r="Q660" s="365" t="str">
        <f>IF(J660="","",J660*AE665)</f>
        <v/>
      </c>
      <c r="R660" s="365"/>
      <c r="S660" s="365"/>
      <c r="T660" s="582"/>
      <c r="U660" s="506"/>
      <c r="V660" s="245"/>
      <c r="W660" s="245"/>
      <c r="X660" s="580"/>
      <c r="Y660" s="580"/>
      <c r="Z660" s="580"/>
      <c r="AA660" s="580"/>
      <c r="AB660" s="254"/>
      <c r="AC660" s="254"/>
      <c r="AD660" s="254"/>
      <c r="AE660" s="365" t="str">
        <f>IF(X660="","",X660*AE665)</f>
        <v/>
      </c>
      <c r="AF660" s="365"/>
      <c r="AG660" s="365"/>
      <c r="AH660" s="574"/>
    </row>
    <row r="661" spans="1:35" s="23" customFormat="1" ht="15.75" hidden="1" customHeight="1" x14ac:dyDescent="0.15">
      <c r="A661" s="181" t="str">
        <f t="shared" si="121"/>
        <v>×</v>
      </c>
      <c r="B661" s="179"/>
      <c r="C661" s="179"/>
      <c r="D661" s="179"/>
      <c r="G661" s="253"/>
      <c r="H661" s="245"/>
      <c r="I661" s="245"/>
      <c r="J661" s="580"/>
      <c r="K661" s="580"/>
      <c r="L661" s="580"/>
      <c r="M661" s="580"/>
      <c r="N661" s="254"/>
      <c r="O661" s="254"/>
      <c r="P661" s="254"/>
      <c r="Q661" s="365" t="str">
        <f>IF(J661="","",J661*AE665)</f>
        <v/>
      </c>
      <c r="R661" s="365"/>
      <c r="S661" s="365"/>
      <c r="T661" s="582"/>
      <c r="U661" s="506"/>
      <c r="V661" s="245"/>
      <c r="W661" s="245"/>
      <c r="X661" s="580"/>
      <c r="Y661" s="580"/>
      <c r="Z661" s="580"/>
      <c r="AA661" s="580"/>
      <c r="AB661" s="254"/>
      <c r="AC661" s="254"/>
      <c r="AD661" s="254"/>
      <c r="AE661" s="365" t="str">
        <f>IF(X661="","",X661*AE665)</f>
        <v/>
      </c>
      <c r="AF661" s="365"/>
      <c r="AG661" s="365"/>
      <c r="AH661" s="574"/>
    </row>
    <row r="662" spans="1:35" s="23" customFormat="1" ht="15.75" hidden="1" customHeight="1" x14ac:dyDescent="0.15">
      <c r="A662" s="181" t="str">
        <f t="shared" si="121"/>
        <v>×</v>
      </c>
      <c r="B662" s="179"/>
      <c r="C662" s="179"/>
      <c r="D662" s="179"/>
      <c r="G662" s="253"/>
      <c r="H662" s="245"/>
      <c r="I662" s="245"/>
      <c r="J662" s="580"/>
      <c r="K662" s="580"/>
      <c r="L662" s="580"/>
      <c r="M662" s="580"/>
      <c r="N662" s="254"/>
      <c r="O662" s="254"/>
      <c r="P662" s="254"/>
      <c r="Q662" s="365" t="str">
        <f>IF(J662="","",J662*AE665)</f>
        <v/>
      </c>
      <c r="R662" s="365"/>
      <c r="S662" s="365"/>
      <c r="T662" s="582"/>
      <c r="U662" s="506"/>
      <c r="V662" s="245"/>
      <c r="W662" s="245"/>
      <c r="X662" s="580"/>
      <c r="Y662" s="580"/>
      <c r="Z662" s="580"/>
      <c r="AA662" s="580"/>
      <c r="AB662" s="254"/>
      <c r="AC662" s="254"/>
      <c r="AD662" s="254"/>
      <c r="AE662" s="365" t="str">
        <f>IF(X662="","",X662*AE665)</f>
        <v/>
      </c>
      <c r="AF662" s="365"/>
      <c r="AG662" s="365"/>
      <c r="AH662" s="574"/>
    </row>
    <row r="663" spans="1:35" s="23" customFormat="1" ht="15.75" hidden="1" customHeight="1" x14ac:dyDescent="0.15">
      <c r="A663" s="181" t="str">
        <f t="shared" si="121"/>
        <v>×</v>
      </c>
      <c r="B663" s="179"/>
      <c r="C663" s="179"/>
      <c r="D663" s="179"/>
      <c r="G663" s="253"/>
      <c r="H663" s="245"/>
      <c r="I663" s="245"/>
      <c r="J663" s="580"/>
      <c r="K663" s="580"/>
      <c r="L663" s="580"/>
      <c r="M663" s="580"/>
      <c r="N663" s="254"/>
      <c r="O663" s="254"/>
      <c r="P663" s="254"/>
      <c r="Q663" s="365" t="str">
        <f>IF(J663="","",J663*AE665)</f>
        <v/>
      </c>
      <c r="R663" s="365"/>
      <c r="S663" s="365"/>
      <c r="T663" s="582"/>
      <c r="U663" s="506"/>
      <c r="V663" s="245"/>
      <c r="W663" s="245"/>
      <c r="X663" s="580"/>
      <c r="Y663" s="580"/>
      <c r="Z663" s="580"/>
      <c r="AA663" s="580"/>
      <c r="AB663" s="254"/>
      <c r="AC663" s="254"/>
      <c r="AD663" s="254"/>
      <c r="AE663" s="365" t="str">
        <f>IF(X663="","",X663*AE665)</f>
        <v/>
      </c>
      <c r="AF663" s="365"/>
      <c r="AG663" s="365"/>
      <c r="AH663" s="574"/>
    </row>
    <row r="664" spans="1:35" s="23" customFormat="1" ht="15.75" hidden="1" customHeight="1" x14ac:dyDescent="0.15">
      <c r="A664" s="181" t="str">
        <f t="shared" si="121"/>
        <v>×</v>
      </c>
      <c r="B664" s="179"/>
      <c r="C664" s="179"/>
      <c r="D664" s="179"/>
      <c r="G664" s="259"/>
      <c r="H664" s="246"/>
      <c r="I664" s="246"/>
      <c r="J664" s="581"/>
      <c r="K664" s="581"/>
      <c r="L664" s="581"/>
      <c r="M664" s="581"/>
      <c r="N664" s="260"/>
      <c r="O664" s="260"/>
      <c r="P664" s="260"/>
      <c r="Q664" s="573" t="str">
        <f>IF(J664="","",J664*AE665)</f>
        <v/>
      </c>
      <c r="R664" s="573"/>
      <c r="S664" s="573"/>
      <c r="T664" s="583"/>
      <c r="U664" s="584"/>
      <c r="V664" s="246"/>
      <c r="W664" s="246"/>
      <c r="X664" s="581"/>
      <c r="Y664" s="581"/>
      <c r="Z664" s="581"/>
      <c r="AA664" s="581"/>
      <c r="AB664" s="260"/>
      <c r="AC664" s="260"/>
      <c r="AD664" s="260"/>
      <c r="AE664" s="573" t="str">
        <f>IF(X664="","",X664*AE665)</f>
        <v/>
      </c>
      <c r="AF664" s="573"/>
      <c r="AG664" s="573"/>
      <c r="AH664" s="575"/>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498">
        <f>AE642</f>
        <v>4.7123889803846897</v>
      </c>
      <c r="AF665" s="498"/>
      <c r="AG665" s="498"/>
      <c r="AH665" s="62" t="s">
        <v>549</v>
      </c>
    </row>
    <row r="666" spans="1:35" s="23" customFormat="1" ht="15.75" customHeight="1" x14ac:dyDescent="0.15">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x14ac:dyDescent="0.15">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514" t="s">
        <v>417</v>
      </c>
      <c r="H669" s="361"/>
      <c r="I669" s="361"/>
      <c r="J669" s="361"/>
      <c r="K669" s="361"/>
      <c r="L669" s="361"/>
      <c r="M669" s="361"/>
      <c r="N669" s="361"/>
      <c r="O669" s="361"/>
      <c r="P669" s="361"/>
      <c r="Q669" s="361"/>
      <c r="R669" s="361"/>
      <c r="S669" s="361"/>
      <c r="T669" s="515"/>
      <c r="U669" s="486" t="s">
        <v>418</v>
      </c>
      <c r="V669" s="239"/>
      <c r="W669" s="239"/>
      <c r="X669" s="239"/>
      <c r="Y669" s="239"/>
      <c r="Z669" s="239"/>
      <c r="AA669" s="239"/>
      <c r="AB669" s="239"/>
      <c r="AC669" s="239"/>
      <c r="AD669" s="239"/>
      <c r="AE669" s="239"/>
      <c r="AF669" s="239"/>
      <c r="AG669" s="239"/>
      <c r="AH669" s="290"/>
    </row>
    <row r="670" spans="1:35" s="23" customFormat="1" ht="15.75" customHeight="1" x14ac:dyDescent="0.15">
      <c r="G670" s="350" t="s">
        <v>74</v>
      </c>
      <c r="H670" s="275"/>
      <c r="I670" s="275"/>
      <c r="J670" s="275" t="s">
        <v>182</v>
      </c>
      <c r="K670" s="275"/>
      <c r="L670" s="275"/>
      <c r="M670" s="275"/>
      <c r="N670" s="351" t="s">
        <v>181</v>
      </c>
      <c r="O670" s="352"/>
      <c r="P670" s="352"/>
      <c r="Q670" s="275" t="s">
        <v>548</v>
      </c>
      <c r="R670" s="275"/>
      <c r="S670" s="275"/>
      <c r="T670" s="277"/>
      <c r="U670" s="553" t="s">
        <v>74</v>
      </c>
      <c r="V670" s="275"/>
      <c r="W670" s="275"/>
      <c r="X670" s="275" t="s">
        <v>182</v>
      </c>
      <c r="Y670" s="275"/>
      <c r="Z670" s="275"/>
      <c r="AA670" s="275"/>
      <c r="AB670" s="351" t="s">
        <v>181</v>
      </c>
      <c r="AC670" s="352"/>
      <c r="AD670" s="352"/>
      <c r="AE670" s="275" t="s">
        <v>548</v>
      </c>
      <c r="AF670" s="275"/>
      <c r="AG670" s="275"/>
      <c r="AH670" s="277"/>
    </row>
    <row r="671" spans="1:35" s="23" customFormat="1" ht="15.75" customHeight="1" x14ac:dyDescent="0.15">
      <c r="G671" s="270"/>
      <c r="H671" s="271"/>
      <c r="I671" s="271"/>
      <c r="J671" s="271"/>
      <c r="K671" s="271"/>
      <c r="L671" s="271"/>
      <c r="M671" s="271"/>
      <c r="N671" s="273"/>
      <c r="O671" s="273"/>
      <c r="P671" s="273"/>
      <c r="Q671" s="271"/>
      <c r="R671" s="271"/>
      <c r="S671" s="271"/>
      <c r="T671" s="579"/>
      <c r="U671" s="516"/>
      <c r="V671" s="271"/>
      <c r="W671" s="271"/>
      <c r="X671" s="271"/>
      <c r="Y671" s="271"/>
      <c r="Z671" s="271"/>
      <c r="AA671" s="271"/>
      <c r="AB671" s="273"/>
      <c r="AC671" s="273"/>
      <c r="AD671" s="273"/>
      <c r="AE671" s="271"/>
      <c r="AF671" s="271"/>
      <c r="AG671" s="271"/>
      <c r="AH671" s="579"/>
    </row>
    <row r="672" spans="1:35" s="23" customFormat="1" ht="15.75" customHeight="1" x14ac:dyDescent="0.15">
      <c r="A672" s="181" t="str">
        <f t="shared" ref="A672:A687" si="122">IF(LEN(G672)+LEN(U672)=0,"×","")</f>
        <v/>
      </c>
      <c r="B672" s="179"/>
      <c r="C672" s="179"/>
      <c r="D672" s="179"/>
      <c r="G672" s="278">
        <v>2</v>
      </c>
      <c r="H672" s="244"/>
      <c r="I672" s="244"/>
      <c r="J672" s="576">
        <v>0</v>
      </c>
      <c r="K672" s="576"/>
      <c r="L672" s="576"/>
      <c r="M672" s="576"/>
      <c r="N672" s="279">
        <v>0.33000001311302185</v>
      </c>
      <c r="O672" s="279"/>
      <c r="P672" s="279"/>
      <c r="Q672" s="364">
        <f>IF(J672="","",J672*AE688)</f>
        <v>0</v>
      </c>
      <c r="R672" s="364"/>
      <c r="S672" s="364"/>
      <c r="T672" s="577"/>
      <c r="U672" s="505">
        <v>2</v>
      </c>
      <c r="V672" s="244"/>
      <c r="W672" s="244"/>
      <c r="X672" s="576">
        <v>0</v>
      </c>
      <c r="Y672" s="576"/>
      <c r="Z672" s="576"/>
      <c r="AA672" s="576"/>
      <c r="AB672" s="279">
        <v>0.33000001311302185</v>
      </c>
      <c r="AC672" s="279"/>
      <c r="AD672" s="279"/>
      <c r="AE672" s="364">
        <f>IF(X672="","",X672*AE688)</f>
        <v>0</v>
      </c>
      <c r="AF672" s="364"/>
      <c r="AG672" s="364"/>
      <c r="AH672" s="578"/>
    </row>
    <row r="673" spans="1:34" s="23" customFormat="1" ht="15.75" customHeight="1" x14ac:dyDescent="0.15">
      <c r="A673" s="181" t="str">
        <f t="shared" si="122"/>
        <v/>
      </c>
      <c r="B673" s="179"/>
      <c r="C673" s="179"/>
      <c r="D673" s="179"/>
      <c r="G673" s="253">
        <v>3</v>
      </c>
      <c r="H673" s="245"/>
      <c r="I673" s="245"/>
      <c r="J673" s="580">
        <v>0</v>
      </c>
      <c r="K673" s="580"/>
      <c r="L673" s="580"/>
      <c r="M673" s="580"/>
      <c r="N673" s="254">
        <v>1.5</v>
      </c>
      <c r="O673" s="254"/>
      <c r="P673" s="254"/>
      <c r="Q673" s="365">
        <f>IF(J673="","",J673*AE688)</f>
        <v>0</v>
      </c>
      <c r="R673" s="365"/>
      <c r="S673" s="365"/>
      <c r="T673" s="582"/>
      <c r="U673" s="506">
        <v>3</v>
      </c>
      <c r="V673" s="245"/>
      <c r="W673" s="245"/>
      <c r="X673" s="580">
        <v>0</v>
      </c>
      <c r="Y673" s="580"/>
      <c r="Z673" s="580"/>
      <c r="AA673" s="580"/>
      <c r="AB673" s="254">
        <v>1.5</v>
      </c>
      <c r="AC673" s="254"/>
      <c r="AD673" s="254"/>
      <c r="AE673" s="365">
        <f>IF(X673="","",X673*AE688)</f>
        <v>0</v>
      </c>
      <c r="AF673" s="365"/>
      <c r="AG673" s="365"/>
      <c r="AH673" s="574"/>
    </row>
    <row r="674" spans="1:34" s="23" customFormat="1" ht="15.75" customHeight="1" x14ac:dyDescent="0.15">
      <c r="A674" s="181" t="str">
        <f t="shared" si="122"/>
        <v/>
      </c>
      <c r="B674" s="179"/>
      <c r="C674" s="179"/>
      <c r="D674" s="179"/>
      <c r="G674" s="253">
        <v>4</v>
      </c>
      <c r="H674" s="245"/>
      <c r="I674" s="245"/>
      <c r="J674" s="580">
        <v>0</v>
      </c>
      <c r="K674" s="580"/>
      <c r="L674" s="580"/>
      <c r="M674" s="580"/>
      <c r="N674" s="254">
        <v>5.0999999046325684</v>
      </c>
      <c r="O674" s="254"/>
      <c r="P674" s="254"/>
      <c r="Q674" s="365">
        <f>IF(J674="","",J674*AE688)</f>
        <v>0</v>
      </c>
      <c r="R674" s="365"/>
      <c r="S674" s="365"/>
      <c r="T674" s="582"/>
      <c r="U674" s="506">
        <v>4</v>
      </c>
      <c r="V674" s="245"/>
      <c r="W674" s="245"/>
      <c r="X674" s="580">
        <v>0</v>
      </c>
      <c r="Y674" s="580"/>
      <c r="Z674" s="580"/>
      <c r="AA674" s="580"/>
      <c r="AB674" s="254">
        <v>5.0999999046325684</v>
      </c>
      <c r="AC674" s="254"/>
      <c r="AD674" s="254"/>
      <c r="AE674" s="365">
        <f>IF(X674="","",X674*AE688)</f>
        <v>0</v>
      </c>
      <c r="AF674" s="365"/>
      <c r="AG674" s="365"/>
      <c r="AH674" s="574"/>
    </row>
    <row r="675" spans="1:34" s="23" customFormat="1" ht="15.75" customHeight="1" x14ac:dyDescent="0.15">
      <c r="A675" s="181" t="str">
        <f t="shared" si="122"/>
        <v/>
      </c>
      <c r="B675" s="179"/>
      <c r="C675" s="179"/>
      <c r="D675" s="179"/>
      <c r="G675" s="253">
        <v>4</v>
      </c>
      <c r="H675" s="245"/>
      <c r="I675" s="245"/>
      <c r="J675" s="580">
        <v>4275</v>
      </c>
      <c r="K675" s="580"/>
      <c r="L675" s="580"/>
      <c r="M675" s="580"/>
      <c r="N675" s="254">
        <v>1.4500002861022949</v>
      </c>
      <c r="O675" s="254"/>
      <c r="P675" s="254"/>
      <c r="Q675" s="365">
        <f>IF(J675="","",J675*AE688)</f>
        <v>20145.462891144547</v>
      </c>
      <c r="R675" s="365"/>
      <c r="S675" s="365"/>
      <c r="T675" s="582"/>
      <c r="U675" s="506">
        <v>4</v>
      </c>
      <c r="V675" s="245"/>
      <c r="W675" s="245"/>
      <c r="X675" s="580">
        <v>4275</v>
      </c>
      <c r="Y675" s="580"/>
      <c r="Z675" s="580"/>
      <c r="AA675" s="580"/>
      <c r="AB675" s="254">
        <v>1.4500002861022949</v>
      </c>
      <c r="AC675" s="254"/>
      <c r="AD675" s="254"/>
      <c r="AE675" s="365">
        <f>IF(X675="","",X675*AE688)</f>
        <v>20145.462891144547</v>
      </c>
      <c r="AF675" s="365"/>
      <c r="AG675" s="365"/>
      <c r="AH675" s="574"/>
    </row>
    <row r="676" spans="1:34" s="23" customFormat="1" ht="15.75" customHeight="1" x14ac:dyDescent="0.15">
      <c r="A676" s="181" t="str">
        <f t="shared" si="122"/>
        <v/>
      </c>
      <c r="B676" s="179"/>
      <c r="C676" s="179"/>
      <c r="D676" s="179"/>
      <c r="G676" s="253">
        <v>5</v>
      </c>
      <c r="H676" s="245"/>
      <c r="I676" s="245"/>
      <c r="J676" s="580">
        <v>4275</v>
      </c>
      <c r="K676" s="580"/>
      <c r="L676" s="580"/>
      <c r="M676" s="580"/>
      <c r="N676" s="254">
        <v>3.4500000476837158</v>
      </c>
      <c r="O676" s="254"/>
      <c r="P676" s="254"/>
      <c r="Q676" s="365">
        <f>IF(J676="","",J676*AE688)</f>
        <v>20145.462891144547</v>
      </c>
      <c r="R676" s="365"/>
      <c r="S676" s="365"/>
      <c r="T676" s="582"/>
      <c r="U676" s="506">
        <v>5</v>
      </c>
      <c r="V676" s="245"/>
      <c r="W676" s="245"/>
      <c r="X676" s="580">
        <v>4275</v>
      </c>
      <c r="Y676" s="580"/>
      <c r="Z676" s="580"/>
      <c r="AA676" s="580"/>
      <c r="AB676" s="254">
        <v>3.4500000476837158</v>
      </c>
      <c r="AC676" s="254"/>
      <c r="AD676" s="254"/>
      <c r="AE676" s="365">
        <f>IF(X676="","",X676*AE688)</f>
        <v>20145.462891144547</v>
      </c>
      <c r="AF676" s="365"/>
      <c r="AG676" s="365"/>
      <c r="AH676" s="574"/>
    </row>
    <row r="677" spans="1:34" s="23" customFormat="1" ht="15.75" customHeight="1" x14ac:dyDescent="0.15">
      <c r="A677" s="181" t="str">
        <f t="shared" si="122"/>
        <v/>
      </c>
      <c r="B677" s="179"/>
      <c r="C677" s="179"/>
      <c r="D677" s="179"/>
      <c r="G677" s="253">
        <v>6</v>
      </c>
      <c r="H677" s="245"/>
      <c r="I677" s="245"/>
      <c r="J677" s="580">
        <v>4275</v>
      </c>
      <c r="K677" s="580"/>
      <c r="L677" s="580"/>
      <c r="M677" s="580"/>
      <c r="N677" s="254">
        <v>2.3499999046325684</v>
      </c>
      <c r="O677" s="254"/>
      <c r="P677" s="254"/>
      <c r="Q677" s="365">
        <f>IF(J677="","",J677*AE688)</f>
        <v>20145.462891144547</v>
      </c>
      <c r="R677" s="365"/>
      <c r="S677" s="365"/>
      <c r="T677" s="582"/>
      <c r="U677" s="506">
        <v>6</v>
      </c>
      <c r="V677" s="245"/>
      <c r="W677" s="245"/>
      <c r="X677" s="580">
        <v>4275</v>
      </c>
      <c r="Y677" s="580"/>
      <c r="Z677" s="580"/>
      <c r="AA677" s="580"/>
      <c r="AB677" s="254">
        <v>2.3499999046325684</v>
      </c>
      <c r="AC677" s="254"/>
      <c r="AD677" s="254"/>
      <c r="AE677" s="365">
        <f>IF(X677="","",X677*AE688)</f>
        <v>20145.462891144547</v>
      </c>
      <c r="AF677" s="365"/>
      <c r="AG677" s="365"/>
      <c r="AH677" s="574"/>
    </row>
    <row r="678" spans="1:34" s="23" customFormat="1" ht="15.75" customHeight="1" x14ac:dyDescent="0.15">
      <c r="A678" s="181" t="str">
        <f t="shared" si="122"/>
        <v/>
      </c>
      <c r="B678" s="179"/>
      <c r="C678" s="179"/>
      <c r="D678" s="179"/>
      <c r="G678" s="253">
        <v>7</v>
      </c>
      <c r="H678" s="245"/>
      <c r="I678" s="245"/>
      <c r="J678" s="580">
        <v>28125</v>
      </c>
      <c r="K678" s="580"/>
      <c r="L678" s="580"/>
      <c r="M678" s="580"/>
      <c r="N678" s="254">
        <v>8.6000003814697266</v>
      </c>
      <c r="O678" s="254"/>
      <c r="P678" s="254"/>
      <c r="Q678" s="365">
        <f>IF(J678="","",J678*AE688)</f>
        <v>132535.94007331939</v>
      </c>
      <c r="R678" s="365"/>
      <c r="S678" s="365"/>
      <c r="T678" s="582"/>
      <c r="U678" s="506">
        <v>7</v>
      </c>
      <c r="V678" s="245"/>
      <c r="W678" s="245"/>
      <c r="X678" s="580">
        <v>28125</v>
      </c>
      <c r="Y678" s="580"/>
      <c r="Z678" s="580"/>
      <c r="AA678" s="580"/>
      <c r="AB678" s="254">
        <v>8.6000003814697266</v>
      </c>
      <c r="AC678" s="254"/>
      <c r="AD678" s="254"/>
      <c r="AE678" s="365">
        <f>IF(X678="","",X678*AE688)</f>
        <v>132535.94007331939</v>
      </c>
      <c r="AF678" s="365"/>
      <c r="AG678" s="365"/>
      <c r="AH678" s="574"/>
    </row>
    <row r="679" spans="1:34" s="23" customFormat="1" ht="15.75" customHeight="1" x14ac:dyDescent="0.15">
      <c r="A679" s="181" t="str">
        <f t="shared" si="122"/>
        <v/>
      </c>
      <c r="B679" s="179"/>
      <c r="C679" s="179"/>
      <c r="D679" s="179"/>
      <c r="G679" s="253">
        <v>8</v>
      </c>
      <c r="H679" s="245"/>
      <c r="I679" s="245"/>
      <c r="J679" s="580">
        <v>13365</v>
      </c>
      <c r="K679" s="580"/>
      <c r="L679" s="580"/>
      <c r="M679" s="580"/>
      <c r="N679" s="254">
        <v>2.2000000476837158</v>
      </c>
      <c r="O679" s="254"/>
      <c r="P679" s="254"/>
      <c r="Q679" s="365">
        <f>IF(J679="","",J679*AE688)</f>
        <v>62981.078722841376</v>
      </c>
      <c r="R679" s="365"/>
      <c r="S679" s="365"/>
      <c r="T679" s="582"/>
      <c r="U679" s="506">
        <v>8</v>
      </c>
      <c r="V679" s="245"/>
      <c r="W679" s="245"/>
      <c r="X679" s="580">
        <v>13365</v>
      </c>
      <c r="Y679" s="580"/>
      <c r="Z679" s="580"/>
      <c r="AA679" s="580"/>
      <c r="AB679" s="254">
        <v>2.2000000476837158</v>
      </c>
      <c r="AC679" s="254"/>
      <c r="AD679" s="254"/>
      <c r="AE679" s="365">
        <f>IF(X679="","",X679*AE688)</f>
        <v>62981.078722841376</v>
      </c>
      <c r="AF679" s="365"/>
      <c r="AG679" s="365"/>
      <c r="AH679" s="574"/>
    </row>
    <row r="680" spans="1:34" s="23" customFormat="1" ht="15.75" customHeight="1" x14ac:dyDescent="0.15">
      <c r="A680" s="181" t="str">
        <f t="shared" si="122"/>
        <v/>
      </c>
      <c r="B680" s="179"/>
      <c r="C680" s="179"/>
      <c r="D680" s="179"/>
      <c r="G680" s="253">
        <v>9</v>
      </c>
      <c r="H680" s="245"/>
      <c r="I680" s="245"/>
      <c r="J680" s="580">
        <v>21780</v>
      </c>
      <c r="K680" s="580"/>
      <c r="L680" s="580"/>
      <c r="M680" s="580"/>
      <c r="N680" s="254">
        <v>1.5</v>
      </c>
      <c r="O680" s="254"/>
      <c r="P680" s="254"/>
      <c r="Q680" s="365">
        <f>IF(J680="","",J680*AE688)</f>
        <v>102635.83199277853</v>
      </c>
      <c r="R680" s="365"/>
      <c r="S680" s="365"/>
      <c r="T680" s="582"/>
      <c r="U680" s="506">
        <v>9</v>
      </c>
      <c r="V680" s="245"/>
      <c r="W680" s="245"/>
      <c r="X680" s="580">
        <v>21780</v>
      </c>
      <c r="Y680" s="580"/>
      <c r="Z680" s="580"/>
      <c r="AA680" s="580"/>
      <c r="AB680" s="254">
        <v>1.5</v>
      </c>
      <c r="AC680" s="254"/>
      <c r="AD680" s="254"/>
      <c r="AE680" s="365">
        <f>IF(X680="","",X680*AE688)</f>
        <v>102635.83199277853</v>
      </c>
      <c r="AF680" s="365"/>
      <c r="AG680" s="365"/>
      <c r="AH680" s="574"/>
    </row>
    <row r="681" spans="1:34" s="23" customFormat="1" ht="15.75" customHeight="1" x14ac:dyDescent="0.15">
      <c r="A681" s="181" t="str">
        <f t="shared" si="122"/>
        <v/>
      </c>
      <c r="B681" s="179"/>
      <c r="C681" s="179"/>
      <c r="D681" s="179"/>
      <c r="G681" s="253">
        <v>10</v>
      </c>
      <c r="H681" s="245"/>
      <c r="I681" s="245"/>
      <c r="J681" s="580">
        <v>15660</v>
      </c>
      <c r="K681" s="580"/>
      <c r="L681" s="580"/>
      <c r="M681" s="580"/>
      <c r="N681" s="254">
        <v>3.8499999046325684</v>
      </c>
      <c r="O681" s="254"/>
      <c r="P681" s="254"/>
      <c r="Q681" s="365">
        <f>IF(J681="","",J681*AE688)</f>
        <v>73796.011432824234</v>
      </c>
      <c r="R681" s="365"/>
      <c r="S681" s="365"/>
      <c r="T681" s="582"/>
      <c r="U681" s="506">
        <v>10</v>
      </c>
      <c r="V681" s="245"/>
      <c r="W681" s="245"/>
      <c r="X681" s="580">
        <v>15660</v>
      </c>
      <c r="Y681" s="580"/>
      <c r="Z681" s="580"/>
      <c r="AA681" s="580"/>
      <c r="AB681" s="254">
        <v>3.8499999046325684</v>
      </c>
      <c r="AC681" s="254"/>
      <c r="AD681" s="254"/>
      <c r="AE681" s="365">
        <f>IF(X681="","",X681*AE688)</f>
        <v>73796.011432824234</v>
      </c>
      <c r="AF681" s="365"/>
      <c r="AG681" s="365"/>
      <c r="AH681" s="574"/>
    </row>
    <row r="682" spans="1:34" s="23" customFormat="1" ht="15.75" customHeight="1" x14ac:dyDescent="0.15">
      <c r="A682" s="181" t="str">
        <f t="shared" si="122"/>
        <v/>
      </c>
      <c r="B682" s="179"/>
      <c r="C682" s="179"/>
      <c r="D682" s="179"/>
      <c r="G682" s="253">
        <v>11</v>
      </c>
      <c r="H682" s="245"/>
      <c r="I682" s="245"/>
      <c r="J682" s="580">
        <v>21780</v>
      </c>
      <c r="K682" s="580"/>
      <c r="L682" s="580"/>
      <c r="M682" s="580"/>
      <c r="N682" s="254">
        <v>2.4000000953674316</v>
      </c>
      <c r="O682" s="254"/>
      <c r="P682" s="254"/>
      <c r="Q682" s="365">
        <f>IF(J682="","",J682*AE688)</f>
        <v>102635.83199277853</v>
      </c>
      <c r="R682" s="365"/>
      <c r="S682" s="365"/>
      <c r="T682" s="582"/>
      <c r="U682" s="506">
        <v>11</v>
      </c>
      <c r="V682" s="245"/>
      <c r="W682" s="245"/>
      <c r="X682" s="580">
        <v>21780</v>
      </c>
      <c r="Y682" s="580"/>
      <c r="Z682" s="580"/>
      <c r="AA682" s="580"/>
      <c r="AB682" s="254">
        <v>2.4000000953674316</v>
      </c>
      <c r="AC682" s="254"/>
      <c r="AD682" s="254"/>
      <c r="AE682" s="365">
        <f>IF(X682="","",X682*AE688)</f>
        <v>102635.83199277853</v>
      </c>
      <c r="AF682" s="365"/>
      <c r="AG682" s="365"/>
      <c r="AH682" s="574"/>
    </row>
    <row r="683" spans="1:34" s="23" customFormat="1" ht="15.75" customHeight="1" x14ac:dyDescent="0.15">
      <c r="A683" s="181" t="str">
        <f t="shared" si="122"/>
        <v/>
      </c>
      <c r="B683" s="179"/>
      <c r="C683" s="179"/>
      <c r="D683" s="179"/>
      <c r="G683" s="253">
        <v>12</v>
      </c>
      <c r="H683" s="245"/>
      <c r="I683" s="245"/>
      <c r="J683" s="580">
        <v>14760</v>
      </c>
      <c r="K683" s="580"/>
      <c r="L683" s="580"/>
      <c r="M683" s="580"/>
      <c r="N683" s="254">
        <v>2.2699999809265137</v>
      </c>
      <c r="O683" s="254"/>
      <c r="P683" s="254"/>
      <c r="Q683" s="365">
        <f>IF(J683="","",J683*AE688)</f>
        <v>69554.861350478022</v>
      </c>
      <c r="R683" s="365"/>
      <c r="S683" s="365"/>
      <c r="T683" s="582"/>
      <c r="U683" s="506">
        <v>12</v>
      </c>
      <c r="V683" s="245"/>
      <c r="W683" s="245"/>
      <c r="X683" s="580">
        <v>14760</v>
      </c>
      <c r="Y683" s="580"/>
      <c r="Z683" s="580"/>
      <c r="AA683" s="580"/>
      <c r="AB683" s="254">
        <v>2.2699999809265137</v>
      </c>
      <c r="AC683" s="254"/>
      <c r="AD683" s="254"/>
      <c r="AE683" s="365">
        <f>IF(X683="","",X683*AE688)</f>
        <v>69554.861350478022</v>
      </c>
      <c r="AF683" s="365"/>
      <c r="AG683" s="365"/>
      <c r="AH683" s="574"/>
    </row>
    <row r="684" spans="1:34" s="23" customFormat="1" ht="15.75" hidden="1" customHeight="1" x14ac:dyDescent="0.15">
      <c r="A684" s="181" t="str">
        <f t="shared" si="122"/>
        <v>×</v>
      </c>
      <c r="B684" s="179"/>
      <c r="C684" s="179"/>
      <c r="D684" s="179"/>
      <c r="G684" s="253"/>
      <c r="H684" s="245"/>
      <c r="I684" s="245"/>
      <c r="J684" s="580"/>
      <c r="K684" s="580"/>
      <c r="L684" s="580"/>
      <c r="M684" s="580"/>
      <c r="N684" s="254"/>
      <c r="O684" s="254"/>
      <c r="P684" s="254"/>
      <c r="Q684" s="365" t="str">
        <f>IF(J684="","",J684*AE688)</f>
        <v/>
      </c>
      <c r="R684" s="365"/>
      <c r="S684" s="365"/>
      <c r="T684" s="582"/>
      <c r="U684" s="506"/>
      <c r="V684" s="245"/>
      <c r="W684" s="245"/>
      <c r="X684" s="580"/>
      <c r="Y684" s="580"/>
      <c r="Z684" s="580"/>
      <c r="AA684" s="580"/>
      <c r="AB684" s="254"/>
      <c r="AC684" s="254"/>
      <c r="AD684" s="254"/>
      <c r="AE684" s="365" t="str">
        <f>IF(X684="","",X684*AE688)</f>
        <v/>
      </c>
      <c r="AF684" s="365"/>
      <c r="AG684" s="365"/>
      <c r="AH684" s="574"/>
    </row>
    <row r="685" spans="1:34" s="23" customFormat="1" ht="15.75" hidden="1" customHeight="1" x14ac:dyDescent="0.15">
      <c r="A685" s="181" t="str">
        <f t="shared" si="122"/>
        <v>×</v>
      </c>
      <c r="B685" s="179"/>
      <c r="C685" s="179"/>
      <c r="D685" s="179"/>
      <c r="G685" s="253"/>
      <c r="H685" s="245"/>
      <c r="I685" s="245"/>
      <c r="J685" s="580"/>
      <c r="K685" s="580"/>
      <c r="L685" s="580"/>
      <c r="M685" s="580"/>
      <c r="N685" s="254"/>
      <c r="O685" s="254"/>
      <c r="P685" s="254"/>
      <c r="Q685" s="365" t="str">
        <f>IF(J685="","",J685*AE688)</f>
        <v/>
      </c>
      <c r="R685" s="365"/>
      <c r="S685" s="365"/>
      <c r="T685" s="582"/>
      <c r="U685" s="506"/>
      <c r="V685" s="245"/>
      <c r="W685" s="245"/>
      <c r="X685" s="580"/>
      <c r="Y685" s="580"/>
      <c r="Z685" s="580"/>
      <c r="AA685" s="580"/>
      <c r="AB685" s="254"/>
      <c r="AC685" s="254"/>
      <c r="AD685" s="254"/>
      <c r="AE685" s="365" t="str">
        <f>IF(X685="","",X685*AE688)</f>
        <v/>
      </c>
      <c r="AF685" s="365"/>
      <c r="AG685" s="365"/>
      <c r="AH685" s="574"/>
    </row>
    <row r="686" spans="1:34" s="23" customFormat="1" ht="15.75" hidden="1" customHeight="1" x14ac:dyDescent="0.15">
      <c r="A686" s="181" t="str">
        <f t="shared" si="122"/>
        <v>×</v>
      </c>
      <c r="B686" s="179"/>
      <c r="C686" s="179"/>
      <c r="D686" s="179"/>
      <c r="G686" s="253"/>
      <c r="H686" s="245"/>
      <c r="I686" s="245"/>
      <c r="J686" s="580"/>
      <c r="K686" s="580"/>
      <c r="L686" s="580"/>
      <c r="M686" s="580"/>
      <c r="N686" s="254"/>
      <c r="O686" s="254"/>
      <c r="P686" s="254"/>
      <c r="Q686" s="365" t="str">
        <f>IF(J686="","",J686*AE688)</f>
        <v/>
      </c>
      <c r="R686" s="365"/>
      <c r="S686" s="365"/>
      <c r="T686" s="582"/>
      <c r="U686" s="506"/>
      <c r="V686" s="245"/>
      <c r="W686" s="245"/>
      <c r="X686" s="580"/>
      <c r="Y686" s="580"/>
      <c r="Z686" s="580"/>
      <c r="AA686" s="580"/>
      <c r="AB686" s="254"/>
      <c r="AC686" s="254"/>
      <c r="AD686" s="254"/>
      <c r="AE686" s="365" t="str">
        <f>IF(X686="","",X686*AE688)</f>
        <v/>
      </c>
      <c r="AF686" s="365"/>
      <c r="AG686" s="365"/>
      <c r="AH686" s="574"/>
    </row>
    <row r="687" spans="1:34" s="23" customFormat="1" ht="15.75" hidden="1" customHeight="1" x14ac:dyDescent="0.15">
      <c r="A687" s="181" t="str">
        <f t="shared" si="122"/>
        <v>×</v>
      </c>
      <c r="B687" s="179"/>
      <c r="C687" s="179"/>
      <c r="D687" s="179"/>
      <c r="G687" s="259"/>
      <c r="H687" s="246"/>
      <c r="I687" s="246"/>
      <c r="J687" s="581"/>
      <c r="K687" s="581"/>
      <c r="L687" s="581"/>
      <c r="M687" s="581"/>
      <c r="N687" s="260"/>
      <c r="O687" s="260"/>
      <c r="P687" s="260"/>
      <c r="Q687" s="573" t="str">
        <f>IF(J687="","",J687*AE688)</f>
        <v/>
      </c>
      <c r="R687" s="573"/>
      <c r="S687" s="573"/>
      <c r="T687" s="583"/>
      <c r="U687" s="584"/>
      <c r="V687" s="246"/>
      <c r="W687" s="246"/>
      <c r="X687" s="581"/>
      <c r="Y687" s="581"/>
      <c r="Z687" s="581"/>
      <c r="AA687" s="581"/>
      <c r="AB687" s="260"/>
      <c r="AC687" s="260"/>
      <c r="AD687" s="260"/>
      <c r="AE687" s="573" t="str">
        <f>IF(X687="","",X687*AE688)</f>
        <v/>
      </c>
      <c r="AF687" s="573"/>
      <c r="AG687" s="573"/>
      <c r="AH687" s="575"/>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498">
        <f>AE665</f>
        <v>4.7123889803846897</v>
      </c>
      <c r="AF688" s="498"/>
      <c r="AG688" s="498"/>
      <c r="AH688" s="62" t="s">
        <v>549</v>
      </c>
    </row>
    <row r="689" spans="1:62" s="23" customFormat="1" ht="15.75" customHeight="1" x14ac:dyDescent="0.15">
      <c r="A689" s="116" t="str">
        <f t="shared" ref="A689:A694" si="123">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x14ac:dyDescent="0.15">
      <c r="A690" s="116" t="str">
        <f t="shared" si="123"/>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x14ac:dyDescent="0.15">
      <c r="A691" s="116" t="str">
        <f t="shared" si="123"/>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3"/>
        <v/>
      </c>
      <c r="B692" s="179"/>
      <c r="C692" s="179"/>
      <c r="D692" s="179"/>
      <c r="G692" s="514" t="s">
        <v>417</v>
      </c>
      <c r="H692" s="361"/>
      <c r="I692" s="361"/>
      <c r="J692" s="361"/>
      <c r="K692" s="361"/>
      <c r="L692" s="361"/>
      <c r="M692" s="361"/>
      <c r="N692" s="361"/>
      <c r="O692" s="361"/>
      <c r="P692" s="361"/>
      <c r="Q692" s="361"/>
      <c r="R692" s="361"/>
      <c r="S692" s="361"/>
      <c r="T692" s="515"/>
      <c r="U692" s="486" t="s">
        <v>418</v>
      </c>
      <c r="V692" s="239"/>
      <c r="W692" s="239"/>
      <c r="X692" s="239"/>
      <c r="Y692" s="239"/>
      <c r="Z692" s="239"/>
      <c r="AA692" s="239"/>
      <c r="AB692" s="239"/>
      <c r="AC692" s="239"/>
      <c r="AD692" s="239"/>
      <c r="AE692" s="239"/>
      <c r="AF692" s="239"/>
      <c r="AG692" s="239"/>
      <c r="AH692" s="290"/>
    </row>
    <row r="693" spans="1:62" s="23" customFormat="1" ht="15.75" customHeight="1" x14ac:dyDescent="0.15">
      <c r="A693" s="116" t="str">
        <f t="shared" si="123"/>
        <v/>
      </c>
      <c r="B693" s="179"/>
      <c r="C693" s="179"/>
      <c r="D693" s="179"/>
      <c r="G693" s="350" t="s">
        <v>74</v>
      </c>
      <c r="H693" s="275"/>
      <c r="I693" s="275"/>
      <c r="J693" s="275" t="s">
        <v>182</v>
      </c>
      <c r="K693" s="275"/>
      <c r="L693" s="275"/>
      <c r="M693" s="275"/>
      <c r="N693" s="351" t="s">
        <v>181</v>
      </c>
      <c r="O693" s="352"/>
      <c r="P693" s="352"/>
      <c r="Q693" s="275" t="s">
        <v>548</v>
      </c>
      <c r="R693" s="275"/>
      <c r="S693" s="275"/>
      <c r="T693" s="277"/>
      <c r="U693" s="553" t="s">
        <v>74</v>
      </c>
      <c r="V693" s="275"/>
      <c r="W693" s="275"/>
      <c r="X693" s="275" t="s">
        <v>182</v>
      </c>
      <c r="Y693" s="275"/>
      <c r="Z693" s="275"/>
      <c r="AA693" s="275"/>
      <c r="AB693" s="351" t="s">
        <v>181</v>
      </c>
      <c r="AC693" s="352"/>
      <c r="AD693" s="352"/>
      <c r="AE693" s="275" t="s">
        <v>548</v>
      </c>
      <c r="AF693" s="275"/>
      <c r="AG693" s="275"/>
      <c r="AH693" s="277"/>
    </row>
    <row r="694" spans="1:62" s="23" customFormat="1" ht="15.75" customHeight="1" x14ac:dyDescent="0.15">
      <c r="A694" s="116" t="str">
        <f t="shared" si="123"/>
        <v/>
      </c>
      <c r="B694" s="179"/>
      <c r="C694" s="179"/>
      <c r="D694" s="179"/>
      <c r="G694" s="270"/>
      <c r="H694" s="271"/>
      <c r="I694" s="271"/>
      <c r="J694" s="271"/>
      <c r="K694" s="271"/>
      <c r="L694" s="271"/>
      <c r="M694" s="271"/>
      <c r="N694" s="273"/>
      <c r="O694" s="273"/>
      <c r="P694" s="273"/>
      <c r="Q694" s="271"/>
      <c r="R694" s="271"/>
      <c r="S694" s="271"/>
      <c r="T694" s="579"/>
      <c r="U694" s="516"/>
      <c r="V694" s="271"/>
      <c r="W694" s="271"/>
      <c r="X694" s="271"/>
      <c r="Y694" s="271"/>
      <c r="Z694" s="271"/>
      <c r="AA694" s="271"/>
      <c r="AB694" s="273"/>
      <c r="AC694" s="273"/>
      <c r="AD694" s="273"/>
      <c r="AE694" s="271"/>
      <c r="AF694" s="271"/>
      <c r="AG694" s="271"/>
      <c r="AH694" s="579"/>
    </row>
    <row r="695" spans="1:62" s="23" customFormat="1" ht="15.75" customHeight="1" x14ac:dyDescent="0.15">
      <c r="A695" s="116" t="str">
        <f t="shared" ref="A695:A710" si="124">IF(液状化L1の有無="",IF(LEN(G695)+LEN(U695)=0,"×",""),"×")</f>
        <v/>
      </c>
      <c r="B695" s="179"/>
      <c r="C695" s="179"/>
      <c r="D695" s="179"/>
      <c r="G695" s="278">
        <v>2</v>
      </c>
      <c r="H695" s="244"/>
      <c r="I695" s="244"/>
      <c r="J695" s="576">
        <v>0</v>
      </c>
      <c r="K695" s="576"/>
      <c r="L695" s="576"/>
      <c r="M695" s="576"/>
      <c r="N695" s="279">
        <v>0.33000001311302185</v>
      </c>
      <c r="O695" s="279"/>
      <c r="P695" s="279"/>
      <c r="Q695" s="364">
        <f>IF(J695="","",J695*AE711)</f>
        <v>0</v>
      </c>
      <c r="R695" s="364"/>
      <c r="S695" s="364"/>
      <c r="T695" s="577"/>
      <c r="U695" s="505">
        <v>2</v>
      </c>
      <c r="V695" s="244"/>
      <c r="W695" s="244"/>
      <c r="X695" s="576">
        <v>0</v>
      </c>
      <c r="Y695" s="576"/>
      <c r="Z695" s="576"/>
      <c r="AA695" s="576"/>
      <c r="AB695" s="279">
        <v>0.33000001311302185</v>
      </c>
      <c r="AC695" s="279"/>
      <c r="AD695" s="279"/>
      <c r="AE695" s="364">
        <f>IF(X695="","",X695*AE711)</f>
        <v>0</v>
      </c>
      <c r="AF695" s="364"/>
      <c r="AG695" s="364"/>
      <c r="AH695" s="578"/>
    </row>
    <row r="696" spans="1:62" s="23" customFormat="1" ht="15.75" customHeight="1" x14ac:dyDescent="0.15">
      <c r="A696" s="116" t="str">
        <f t="shared" si="124"/>
        <v/>
      </c>
      <c r="B696" s="179"/>
      <c r="C696" s="179"/>
      <c r="D696" s="179"/>
      <c r="G696" s="253">
        <v>3</v>
      </c>
      <c r="H696" s="245"/>
      <c r="I696" s="245"/>
      <c r="J696" s="580">
        <v>0</v>
      </c>
      <c r="K696" s="580"/>
      <c r="L696" s="580"/>
      <c r="M696" s="580"/>
      <c r="N696" s="254">
        <v>1.5</v>
      </c>
      <c r="O696" s="254"/>
      <c r="P696" s="254"/>
      <c r="Q696" s="365">
        <f>IF(J696="","",J696*AE711)</f>
        <v>0</v>
      </c>
      <c r="R696" s="365"/>
      <c r="S696" s="365"/>
      <c r="T696" s="582"/>
      <c r="U696" s="506">
        <v>3</v>
      </c>
      <c r="V696" s="245"/>
      <c r="W696" s="245"/>
      <c r="X696" s="580">
        <v>0</v>
      </c>
      <c r="Y696" s="580"/>
      <c r="Z696" s="580"/>
      <c r="AA696" s="580"/>
      <c r="AB696" s="254">
        <v>1.5</v>
      </c>
      <c r="AC696" s="254"/>
      <c r="AD696" s="254"/>
      <c r="AE696" s="365">
        <f>IF(X696="","",X696*AE711)</f>
        <v>0</v>
      </c>
      <c r="AF696" s="365"/>
      <c r="AG696" s="365"/>
      <c r="AH696" s="574"/>
    </row>
    <row r="697" spans="1:62" s="23" customFormat="1" ht="15.75" customHeight="1" x14ac:dyDescent="0.15">
      <c r="A697" s="116" t="str">
        <f t="shared" si="124"/>
        <v/>
      </c>
      <c r="B697" s="179"/>
      <c r="C697" s="179"/>
      <c r="D697" s="179"/>
      <c r="G697" s="253">
        <v>4</v>
      </c>
      <c r="H697" s="245"/>
      <c r="I697" s="245"/>
      <c r="J697" s="580">
        <v>0</v>
      </c>
      <c r="K697" s="580"/>
      <c r="L697" s="580"/>
      <c r="M697" s="580"/>
      <c r="N697" s="254">
        <v>5.0999999046325684</v>
      </c>
      <c r="O697" s="254"/>
      <c r="P697" s="254"/>
      <c r="Q697" s="365">
        <f>IF(J697="","",J697*AE711)</f>
        <v>0</v>
      </c>
      <c r="R697" s="365"/>
      <c r="S697" s="365"/>
      <c r="T697" s="582"/>
      <c r="U697" s="506">
        <v>4</v>
      </c>
      <c r="V697" s="245"/>
      <c r="W697" s="245"/>
      <c r="X697" s="580">
        <v>0</v>
      </c>
      <c r="Y697" s="580"/>
      <c r="Z697" s="580"/>
      <c r="AA697" s="580"/>
      <c r="AB697" s="254">
        <v>5.0999999046325684</v>
      </c>
      <c r="AC697" s="254"/>
      <c r="AD697" s="254"/>
      <c r="AE697" s="365">
        <f>IF(X697="","",X697*AE711)</f>
        <v>0</v>
      </c>
      <c r="AF697" s="365"/>
      <c r="AG697" s="365"/>
      <c r="AH697" s="574"/>
    </row>
    <row r="698" spans="1:62" s="23" customFormat="1" ht="15.75" customHeight="1" x14ac:dyDescent="0.15">
      <c r="A698" s="116" t="str">
        <f t="shared" si="124"/>
        <v/>
      </c>
      <c r="B698" s="179"/>
      <c r="C698" s="179"/>
      <c r="D698" s="179"/>
      <c r="G698" s="253">
        <v>4</v>
      </c>
      <c r="H698" s="245"/>
      <c r="I698" s="245"/>
      <c r="J698" s="580">
        <v>4275</v>
      </c>
      <c r="K698" s="580"/>
      <c r="L698" s="580"/>
      <c r="M698" s="580"/>
      <c r="N698" s="254">
        <v>1.4500002861022949</v>
      </c>
      <c r="O698" s="254"/>
      <c r="P698" s="254"/>
      <c r="Q698" s="365">
        <f>IF(J698="","",J698*AE711)</f>
        <v>20145.462891144547</v>
      </c>
      <c r="R698" s="365"/>
      <c r="S698" s="365"/>
      <c r="T698" s="582"/>
      <c r="U698" s="506">
        <v>4</v>
      </c>
      <c r="V698" s="245"/>
      <c r="W698" s="245"/>
      <c r="X698" s="580">
        <v>4275</v>
      </c>
      <c r="Y698" s="580"/>
      <c r="Z698" s="580"/>
      <c r="AA698" s="580"/>
      <c r="AB698" s="254">
        <v>1.4500002861022949</v>
      </c>
      <c r="AC698" s="254"/>
      <c r="AD698" s="254"/>
      <c r="AE698" s="365">
        <f>IF(X698="","",X698*AE711)</f>
        <v>20145.462891144547</v>
      </c>
      <c r="AF698" s="365"/>
      <c r="AG698" s="365"/>
      <c r="AH698" s="574"/>
    </row>
    <row r="699" spans="1:62" s="23" customFormat="1" ht="15.75" customHeight="1" x14ac:dyDescent="0.15">
      <c r="A699" s="116" t="str">
        <f t="shared" si="124"/>
        <v/>
      </c>
      <c r="B699" s="179"/>
      <c r="C699" s="179"/>
      <c r="D699" s="179"/>
      <c r="G699" s="253">
        <v>5</v>
      </c>
      <c r="H699" s="245"/>
      <c r="I699" s="245"/>
      <c r="J699" s="580">
        <v>4275</v>
      </c>
      <c r="K699" s="580"/>
      <c r="L699" s="580"/>
      <c r="M699" s="580"/>
      <c r="N699" s="254">
        <v>3.4500000476837158</v>
      </c>
      <c r="O699" s="254"/>
      <c r="P699" s="254"/>
      <c r="Q699" s="365">
        <f>IF(J699="","",J699*AE711)</f>
        <v>20145.462891144547</v>
      </c>
      <c r="R699" s="365"/>
      <c r="S699" s="365"/>
      <c r="T699" s="582"/>
      <c r="U699" s="506">
        <v>5</v>
      </c>
      <c r="V699" s="245"/>
      <c r="W699" s="245"/>
      <c r="X699" s="580">
        <v>4275</v>
      </c>
      <c r="Y699" s="580"/>
      <c r="Z699" s="580"/>
      <c r="AA699" s="580"/>
      <c r="AB699" s="254">
        <v>3.4500000476837158</v>
      </c>
      <c r="AC699" s="254"/>
      <c r="AD699" s="254"/>
      <c r="AE699" s="365">
        <f>IF(X699="","",X699*AE711)</f>
        <v>20145.462891144547</v>
      </c>
      <c r="AF699" s="365"/>
      <c r="AG699" s="365"/>
      <c r="AH699" s="574"/>
    </row>
    <row r="700" spans="1:62" s="23" customFormat="1" ht="15.75" customHeight="1" x14ac:dyDescent="0.15">
      <c r="A700" s="116" t="str">
        <f t="shared" si="124"/>
        <v/>
      </c>
      <c r="B700" s="179"/>
      <c r="C700" s="179"/>
      <c r="D700" s="179"/>
      <c r="G700" s="253">
        <v>6</v>
      </c>
      <c r="H700" s="245"/>
      <c r="I700" s="245"/>
      <c r="J700" s="580">
        <v>4275</v>
      </c>
      <c r="K700" s="580"/>
      <c r="L700" s="580"/>
      <c r="M700" s="580"/>
      <c r="N700" s="254">
        <v>2.3499999046325684</v>
      </c>
      <c r="O700" s="254"/>
      <c r="P700" s="254"/>
      <c r="Q700" s="365">
        <f>IF(J700="","",J700*AE711)</f>
        <v>20145.462891144547</v>
      </c>
      <c r="R700" s="365"/>
      <c r="S700" s="365"/>
      <c r="T700" s="582"/>
      <c r="U700" s="506">
        <v>6</v>
      </c>
      <c r="V700" s="245"/>
      <c r="W700" s="245"/>
      <c r="X700" s="580">
        <v>4275</v>
      </c>
      <c r="Y700" s="580"/>
      <c r="Z700" s="580"/>
      <c r="AA700" s="580"/>
      <c r="AB700" s="254">
        <v>2.3499999046325684</v>
      </c>
      <c r="AC700" s="254"/>
      <c r="AD700" s="254"/>
      <c r="AE700" s="365">
        <f>IF(X700="","",X700*AE711)</f>
        <v>20145.462891144547</v>
      </c>
      <c r="AF700" s="365"/>
      <c r="AG700" s="365"/>
      <c r="AH700" s="574"/>
    </row>
    <row r="701" spans="1:62" s="23" customFormat="1" ht="15.75" customHeight="1" x14ac:dyDescent="0.15">
      <c r="A701" s="116" t="str">
        <f t="shared" si="124"/>
        <v/>
      </c>
      <c r="B701" s="179"/>
      <c r="C701" s="179"/>
      <c r="D701" s="179"/>
      <c r="G701" s="253">
        <v>7</v>
      </c>
      <c r="H701" s="245"/>
      <c r="I701" s="245"/>
      <c r="J701" s="580">
        <v>20278</v>
      </c>
      <c r="K701" s="580"/>
      <c r="L701" s="580"/>
      <c r="M701" s="580"/>
      <c r="N701" s="254">
        <v>8.6000003814697266</v>
      </c>
      <c r="O701" s="254"/>
      <c r="P701" s="254"/>
      <c r="Q701" s="365">
        <f>IF(J701="","",J701*AE711)</f>
        <v>95557.823744240741</v>
      </c>
      <c r="R701" s="365"/>
      <c r="S701" s="365"/>
      <c r="T701" s="582"/>
      <c r="U701" s="506">
        <v>7</v>
      </c>
      <c r="V701" s="245"/>
      <c r="W701" s="245"/>
      <c r="X701" s="580">
        <v>20278</v>
      </c>
      <c r="Y701" s="580"/>
      <c r="Z701" s="580"/>
      <c r="AA701" s="580"/>
      <c r="AB701" s="254">
        <v>8.6000003814697266</v>
      </c>
      <c r="AC701" s="254"/>
      <c r="AD701" s="254"/>
      <c r="AE701" s="365">
        <f>IF(X701="","",X701*AE711)</f>
        <v>95557.823744240741</v>
      </c>
      <c r="AF701" s="365"/>
      <c r="AG701" s="365"/>
      <c r="AH701" s="574"/>
    </row>
    <row r="702" spans="1:62" s="23" customFormat="1" ht="15.75" customHeight="1" x14ac:dyDescent="0.15">
      <c r="A702" s="116" t="str">
        <f t="shared" si="124"/>
        <v/>
      </c>
      <c r="B702" s="179"/>
      <c r="C702" s="179"/>
      <c r="D702" s="179"/>
      <c r="G702" s="253">
        <v>8</v>
      </c>
      <c r="H702" s="245"/>
      <c r="I702" s="245"/>
      <c r="J702" s="580">
        <v>13365</v>
      </c>
      <c r="K702" s="580"/>
      <c r="L702" s="580"/>
      <c r="M702" s="580"/>
      <c r="N702" s="254">
        <v>2.2000000476837158</v>
      </c>
      <c r="O702" s="254"/>
      <c r="P702" s="254"/>
      <c r="Q702" s="365">
        <f>IF(J702="","",J702*AE711)</f>
        <v>62981.078722841376</v>
      </c>
      <c r="R702" s="365"/>
      <c r="S702" s="365"/>
      <c r="T702" s="582"/>
      <c r="U702" s="506">
        <v>8</v>
      </c>
      <c r="V702" s="245"/>
      <c r="W702" s="245"/>
      <c r="X702" s="580">
        <v>13365</v>
      </c>
      <c r="Y702" s="580"/>
      <c r="Z702" s="580"/>
      <c r="AA702" s="580"/>
      <c r="AB702" s="254">
        <v>2.2000000476837158</v>
      </c>
      <c r="AC702" s="254"/>
      <c r="AD702" s="254"/>
      <c r="AE702" s="365">
        <f>IF(X702="","",X702*AE711)</f>
        <v>62981.078722841376</v>
      </c>
      <c r="AF702" s="365"/>
      <c r="AG702" s="365"/>
      <c r="AH702" s="574"/>
    </row>
    <row r="703" spans="1:62" s="23" customFormat="1" ht="15.75" customHeight="1" x14ac:dyDescent="0.15">
      <c r="A703" s="116" t="str">
        <f t="shared" si="124"/>
        <v/>
      </c>
      <c r="B703" s="179"/>
      <c r="C703" s="179"/>
      <c r="D703" s="179"/>
      <c r="G703" s="253">
        <v>9</v>
      </c>
      <c r="H703" s="245"/>
      <c r="I703" s="245"/>
      <c r="J703" s="580">
        <v>21780</v>
      </c>
      <c r="K703" s="580"/>
      <c r="L703" s="580"/>
      <c r="M703" s="580"/>
      <c r="N703" s="254">
        <v>1.5</v>
      </c>
      <c r="O703" s="254"/>
      <c r="P703" s="254"/>
      <c r="Q703" s="365">
        <f>IF(J703="","",J703*AE711)</f>
        <v>102635.83199277853</v>
      </c>
      <c r="R703" s="365"/>
      <c r="S703" s="365"/>
      <c r="T703" s="582"/>
      <c r="U703" s="506">
        <v>9</v>
      </c>
      <c r="V703" s="245"/>
      <c r="W703" s="245"/>
      <c r="X703" s="580">
        <v>21780</v>
      </c>
      <c r="Y703" s="580"/>
      <c r="Z703" s="580"/>
      <c r="AA703" s="580"/>
      <c r="AB703" s="254">
        <v>1.5</v>
      </c>
      <c r="AC703" s="254"/>
      <c r="AD703" s="254"/>
      <c r="AE703" s="365">
        <f>IF(X703="","",X703*AE711)</f>
        <v>102635.83199277853</v>
      </c>
      <c r="AF703" s="365"/>
      <c r="AG703" s="365"/>
      <c r="AH703" s="574"/>
    </row>
    <row r="704" spans="1:62" s="23" customFormat="1" ht="15.75" customHeight="1" x14ac:dyDescent="0.15">
      <c r="A704" s="116" t="str">
        <f t="shared" si="124"/>
        <v/>
      </c>
      <c r="B704" s="179"/>
      <c r="C704" s="179"/>
      <c r="D704" s="179"/>
      <c r="G704" s="253">
        <v>10</v>
      </c>
      <c r="H704" s="245"/>
      <c r="I704" s="245"/>
      <c r="J704" s="580">
        <v>15660</v>
      </c>
      <c r="K704" s="580"/>
      <c r="L704" s="580"/>
      <c r="M704" s="580"/>
      <c r="N704" s="254">
        <v>3.8499999046325684</v>
      </c>
      <c r="O704" s="254"/>
      <c r="P704" s="254"/>
      <c r="Q704" s="365">
        <f>IF(J704="","",J704*AE711)</f>
        <v>73796.011432824234</v>
      </c>
      <c r="R704" s="365"/>
      <c r="S704" s="365"/>
      <c r="T704" s="582"/>
      <c r="U704" s="506">
        <v>10</v>
      </c>
      <c r="V704" s="245"/>
      <c r="W704" s="245"/>
      <c r="X704" s="580">
        <v>15660</v>
      </c>
      <c r="Y704" s="580"/>
      <c r="Z704" s="580"/>
      <c r="AA704" s="580"/>
      <c r="AB704" s="254">
        <v>3.8499999046325684</v>
      </c>
      <c r="AC704" s="254"/>
      <c r="AD704" s="254"/>
      <c r="AE704" s="365">
        <f>IF(X704="","",X704*AE711)</f>
        <v>73796.011432824234</v>
      </c>
      <c r="AF704" s="365"/>
      <c r="AG704" s="365"/>
      <c r="AH704" s="574"/>
    </row>
    <row r="705" spans="1:62" s="23" customFormat="1" ht="15.75" customHeight="1" x14ac:dyDescent="0.15">
      <c r="A705" s="116" t="str">
        <f t="shared" si="124"/>
        <v/>
      </c>
      <c r="B705" s="179"/>
      <c r="C705" s="179"/>
      <c r="D705" s="179"/>
      <c r="G705" s="253">
        <v>11</v>
      </c>
      <c r="H705" s="245"/>
      <c r="I705" s="245"/>
      <c r="J705" s="580">
        <v>21780</v>
      </c>
      <c r="K705" s="580"/>
      <c r="L705" s="580"/>
      <c r="M705" s="580"/>
      <c r="N705" s="254">
        <v>2.4000000953674316</v>
      </c>
      <c r="O705" s="254"/>
      <c r="P705" s="254"/>
      <c r="Q705" s="365">
        <f>IF(J705="","",J705*AE711)</f>
        <v>102635.83199277853</v>
      </c>
      <c r="R705" s="365"/>
      <c r="S705" s="365"/>
      <c r="T705" s="582"/>
      <c r="U705" s="506">
        <v>11</v>
      </c>
      <c r="V705" s="245"/>
      <c r="W705" s="245"/>
      <c r="X705" s="580">
        <v>21780</v>
      </c>
      <c r="Y705" s="580"/>
      <c r="Z705" s="580"/>
      <c r="AA705" s="580"/>
      <c r="AB705" s="254">
        <v>2.4000000953674316</v>
      </c>
      <c r="AC705" s="254"/>
      <c r="AD705" s="254"/>
      <c r="AE705" s="365">
        <f>IF(X705="","",X705*AE711)</f>
        <v>102635.83199277853</v>
      </c>
      <c r="AF705" s="365"/>
      <c r="AG705" s="365"/>
      <c r="AH705" s="574"/>
    </row>
    <row r="706" spans="1:62" s="23" customFormat="1" ht="15.75" customHeight="1" x14ac:dyDescent="0.15">
      <c r="A706" s="116" t="str">
        <f t="shared" si="124"/>
        <v/>
      </c>
      <c r="B706" s="179"/>
      <c r="C706" s="179"/>
      <c r="D706" s="179"/>
      <c r="G706" s="253">
        <v>12</v>
      </c>
      <c r="H706" s="245"/>
      <c r="I706" s="245"/>
      <c r="J706" s="580">
        <v>14760</v>
      </c>
      <c r="K706" s="580"/>
      <c r="L706" s="580"/>
      <c r="M706" s="580"/>
      <c r="N706" s="254">
        <v>2.2699999809265137</v>
      </c>
      <c r="O706" s="254"/>
      <c r="P706" s="254"/>
      <c r="Q706" s="365">
        <f>IF(J706="","",J706*AE711)</f>
        <v>69554.861350478022</v>
      </c>
      <c r="R706" s="365"/>
      <c r="S706" s="365"/>
      <c r="T706" s="582"/>
      <c r="U706" s="506">
        <v>12</v>
      </c>
      <c r="V706" s="245"/>
      <c r="W706" s="245"/>
      <c r="X706" s="580">
        <v>14760</v>
      </c>
      <c r="Y706" s="580"/>
      <c r="Z706" s="580"/>
      <c r="AA706" s="580"/>
      <c r="AB706" s="254">
        <v>2.2699999809265137</v>
      </c>
      <c r="AC706" s="254"/>
      <c r="AD706" s="254"/>
      <c r="AE706" s="365">
        <f>IF(X706="","",X706*AE711)</f>
        <v>69554.861350478022</v>
      </c>
      <c r="AF706" s="365"/>
      <c r="AG706" s="365"/>
      <c r="AH706" s="574"/>
    </row>
    <row r="707" spans="1:62" s="23" customFormat="1" ht="15.75" hidden="1" customHeight="1" x14ac:dyDescent="0.15">
      <c r="A707" s="116" t="str">
        <f t="shared" si="124"/>
        <v>×</v>
      </c>
      <c r="B707" s="179"/>
      <c r="C707" s="179"/>
      <c r="D707" s="179"/>
      <c r="G707" s="253"/>
      <c r="H707" s="245"/>
      <c r="I707" s="245"/>
      <c r="J707" s="580"/>
      <c r="K707" s="580"/>
      <c r="L707" s="580"/>
      <c r="M707" s="580"/>
      <c r="N707" s="254"/>
      <c r="O707" s="254"/>
      <c r="P707" s="254"/>
      <c r="Q707" s="365" t="str">
        <f>IF(J707="","",J707*AE711)</f>
        <v/>
      </c>
      <c r="R707" s="365"/>
      <c r="S707" s="365"/>
      <c r="T707" s="582"/>
      <c r="U707" s="506"/>
      <c r="V707" s="245"/>
      <c r="W707" s="245"/>
      <c r="X707" s="580"/>
      <c r="Y707" s="580"/>
      <c r="Z707" s="580"/>
      <c r="AA707" s="580"/>
      <c r="AB707" s="254"/>
      <c r="AC707" s="254"/>
      <c r="AD707" s="254"/>
      <c r="AE707" s="365" t="str">
        <f>IF(X707="","",X707*AE711)</f>
        <v/>
      </c>
      <c r="AF707" s="365"/>
      <c r="AG707" s="365"/>
      <c r="AH707" s="574"/>
    </row>
    <row r="708" spans="1:62" s="23" customFormat="1" ht="15.75" hidden="1" customHeight="1" x14ac:dyDescent="0.15">
      <c r="A708" s="116" t="str">
        <f t="shared" si="124"/>
        <v>×</v>
      </c>
      <c r="B708" s="179"/>
      <c r="C708" s="179"/>
      <c r="D708" s="179"/>
      <c r="G708" s="253"/>
      <c r="H708" s="245"/>
      <c r="I708" s="245"/>
      <c r="J708" s="580"/>
      <c r="K708" s="580"/>
      <c r="L708" s="580"/>
      <c r="M708" s="580"/>
      <c r="N708" s="254"/>
      <c r="O708" s="254"/>
      <c r="P708" s="254"/>
      <c r="Q708" s="365" t="str">
        <f>IF(J708="","",J708*AE711)</f>
        <v/>
      </c>
      <c r="R708" s="365"/>
      <c r="S708" s="365"/>
      <c r="T708" s="582"/>
      <c r="U708" s="506"/>
      <c r="V708" s="245"/>
      <c r="W708" s="245"/>
      <c r="X708" s="580"/>
      <c r="Y708" s="580"/>
      <c r="Z708" s="580"/>
      <c r="AA708" s="580"/>
      <c r="AB708" s="254"/>
      <c r="AC708" s="254"/>
      <c r="AD708" s="254"/>
      <c r="AE708" s="365" t="str">
        <f>IF(X708="","",X708*AE711)</f>
        <v/>
      </c>
      <c r="AF708" s="365"/>
      <c r="AG708" s="365"/>
      <c r="AH708" s="574"/>
    </row>
    <row r="709" spans="1:62" s="23" customFormat="1" ht="15.75" hidden="1" customHeight="1" x14ac:dyDescent="0.15">
      <c r="A709" s="116" t="str">
        <f t="shared" si="124"/>
        <v>×</v>
      </c>
      <c r="B709" s="179"/>
      <c r="C709" s="179"/>
      <c r="D709" s="179"/>
      <c r="G709" s="253"/>
      <c r="H709" s="245"/>
      <c r="I709" s="245"/>
      <c r="J709" s="580"/>
      <c r="K709" s="580"/>
      <c r="L709" s="580"/>
      <c r="M709" s="580"/>
      <c r="N709" s="254"/>
      <c r="O709" s="254"/>
      <c r="P709" s="254"/>
      <c r="Q709" s="365" t="str">
        <f>IF(J709="","",J709*AE711)</f>
        <v/>
      </c>
      <c r="R709" s="365"/>
      <c r="S709" s="365"/>
      <c r="T709" s="582"/>
      <c r="U709" s="506"/>
      <c r="V709" s="245"/>
      <c r="W709" s="245"/>
      <c r="X709" s="580"/>
      <c r="Y709" s="580"/>
      <c r="Z709" s="580"/>
      <c r="AA709" s="580"/>
      <c r="AB709" s="254"/>
      <c r="AC709" s="254"/>
      <c r="AD709" s="254"/>
      <c r="AE709" s="365" t="str">
        <f>IF(X709="","",X709*AE711)</f>
        <v/>
      </c>
      <c r="AF709" s="365"/>
      <c r="AG709" s="365"/>
      <c r="AH709" s="574"/>
    </row>
    <row r="710" spans="1:62" s="23" customFormat="1" ht="15.75" hidden="1" customHeight="1" x14ac:dyDescent="0.15">
      <c r="A710" s="116" t="str">
        <f t="shared" si="124"/>
        <v>×</v>
      </c>
      <c r="B710" s="179"/>
      <c r="C710" s="179"/>
      <c r="D710" s="179"/>
      <c r="G710" s="259"/>
      <c r="H710" s="246"/>
      <c r="I710" s="246"/>
      <c r="J710" s="581"/>
      <c r="K710" s="581"/>
      <c r="L710" s="581"/>
      <c r="M710" s="581"/>
      <c r="N710" s="260"/>
      <c r="O710" s="260"/>
      <c r="P710" s="260"/>
      <c r="Q710" s="573" t="str">
        <f>IF(J710="","",J710*AE711)</f>
        <v/>
      </c>
      <c r="R710" s="573"/>
      <c r="S710" s="573"/>
      <c r="T710" s="583"/>
      <c r="U710" s="584"/>
      <c r="V710" s="246"/>
      <c r="W710" s="246"/>
      <c r="X710" s="581"/>
      <c r="Y710" s="581"/>
      <c r="Z710" s="581"/>
      <c r="AA710" s="581"/>
      <c r="AB710" s="260"/>
      <c r="AC710" s="260"/>
      <c r="AD710" s="260"/>
      <c r="AE710" s="573" t="str">
        <f>IF(X710="","",X710*AE711)</f>
        <v/>
      </c>
      <c r="AF710" s="573"/>
      <c r="AG710" s="573"/>
      <c r="AH710" s="575"/>
    </row>
    <row r="711" spans="1:62" s="23" customFormat="1" ht="15.75" customHeight="1" x14ac:dyDescent="0.15">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498">
        <f>AE688</f>
        <v>4.7123889803846897</v>
      </c>
      <c r="AF711" s="498"/>
      <c r="AG711" s="498"/>
      <c r="AH711" s="62" t="s">
        <v>549</v>
      </c>
    </row>
    <row r="712" spans="1:62" ht="15.75" customHeight="1" x14ac:dyDescent="0.15">
      <c r="A712" s="115" t="str">
        <f t="shared" ref="A712:A717" si="125">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x14ac:dyDescent="0.15">
      <c r="A713" s="115" t="str">
        <f t="shared" si="125"/>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x14ac:dyDescent="0.15">
      <c r="A714" s="115" t="str">
        <f t="shared" si="125"/>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5"/>
        <v/>
      </c>
      <c r="B715" s="179"/>
      <c r="C715" s="179"/>
      <c r="D715" s="179"/>
      <c r="G715" s="514" t="s">
        <v>417</v>
      </c>
      <c r="H715" s="361"/>
      <c r="I715" s="361"/>
      <c r="J715" s="361"/>
      <c r="K715" s="361"/>
      <c r="L715" s="361"/>
      <c r="M715" s="361"/>
      <c r="N715" s="361"/>
      <c r="O715" s="361"/>
      <c r="P715" s="361"/>
      <c r="Q715" s="361"/>
      <c r="R715" s="361"/>
      <c r="S715" s="361"/>
      <c r="T715" s="515"/>
      <c r="U715" s="486" t="s">
        <v>418</v>
      </c>
      <c r="V715" s="239"/>
      <c r="W715" s="239"/>
      <c r="X715" s="239"/>
      <c r="Y715" s="239"/>
      <c r="Z715" s="239"/>
      <c r="AA715" s="239"/>
      <c r="AB715" s="239"/>
      <c r="AC715" s="239"/>
      <c r="AD715" s="239"/>
      <c r="AE715" s="239"/>
      <c r="AF715" s="239"/>
      <c r="AG715" s="239"/>
      <c r="AH715" s="290"/>
    </row>
    <row r="716" spans="1:62" s="23" customFormat="1" ht="15.75" customHeight="1" x14ac:dyDescent="0.15">
      <c r="A716" s="115" t="str">
        <f t="shared" si="125"/>
        <v/>
      </c>
      <c r="B716" s="179"/>
      <c r="C716" s="179"/>
      <c r="D716" s="179"/>
      <c r="G716" s="350" t="s">
        <v>74</v>
      </c>
      <c r="H716" s="275"/>
      <c r="I716" s="275"/>
      <c r="J716" s="275" t="s">
        <v>182</v>
      </c>
      <c r="K716" s="275"/>
      <c r="L716" s="275"/>
      <c r="M716" s="275"/>
      <c r="N716" s="351" t="s">
        <v>181</v>
      </c>
      <c r="O716" s="352"/>
      <c r="P716" s="352"/>
      <c r="Q716" s="275" t="s">
        <v>548</v>
      </c>
      <c r="R716" s="275"/>
      <c r="S716" s="275"/>
      <c r="T716" s="277"/>
      <c r="U716" s="553" t="s">
        <v>74</v>
      </c>
      <c r="V716" s="275"/>
      <c r="W716" s="275"/>
      <c r="X716" s="275" t="s">
        <v>182</v>
      </c>
      <c r="Y716" s="275"/>
      <c r="Z716" s="275"/>
      <c r="AA716" s="275"/>
      <c r="AB716" s="351" t="s">
        <v>181</v>
      </c>
      <c r="AC716" s="352"/>
      <c r="AD716" s="352"/>
      <c r="AE716" s="275" t="s">
        <v>548</v>
      </c>
      <c r="AF716" s="275"/>
      <c r="AG716" s="275"/>
      <c r="AH716" s="277"/>
    </row>
    <row r="717" spans="1:62" s="23" customFormat="1" ht="15.75" customHeight="1" x14ac:dyDescent="0.15">
      <c r="A717" s="115" t="str">
        <f t="shared" si="125"/>
        <v/>
      </c>
      <c r="B717" s="179"/>
      <c r="C717" s="179"/>
      <c r="D717" s="179"/>
      <c r="G717" s="270"/>
      <c r="H717" s="271"/>
      <c r="I717" s="271"/>
      <c r="J717" s="271"/>
      <c r="K717" s="271"/>
      <c r="L717" s="271"/>
      <c r="M717" s="271"/>
      <c r="N717" s="273"/>
      <c r="O717" s="273"/>
      <c r="P717" s="273"/>
      <c r="Q717" s="271"/>
      <c r="R717" s="271"/>
      <c r="S717" s="271"/>
      <c r="T717" s="579"/>
      <c r="U717" s="516"/>
      <c r="V717" s="271"/>
      <c r="W717" s="271"/>
      <c r="X717" s="271"/>
      <c r="Y717" s="271"/>
      <c r="Z717" s="271"/>
      <c r="AA717" s="271"/>
      <c r="AB717" s="273"/>
      <c r="AC717" s="273"/>
      <c r="AD717" s="273"/>
      <c r="AE717" s="271"/>
      <c r="AF717" s="271"/>
      <c r="AG717" s="271"/>
      <c r="AH717" s="579"/>
    </row>
    <row r="718" spans="1:62" s="23" customFormat="1" ht="15.75" customHeight="1" x14ac:dyDescent="0.15">
      <c r="A718" s="115" t="str">
        <f t="shared" ref="A718:A733" si="126">IF(液状化L2の有無="",IF(LEN(G718)+LEN(U718)=0,"×",""),"×")</f>
        <v/>
      </c>
      <c r="B718" s="179"/>
      <c r="C718" s="179"/>
      <c r="D718" s="179"/>
      <c r="G718" s="278">
        <v>2</v>
      </c>
      <c r="H718" s="244"/>
      <c r="I718" s="244"/>
      <c r="J718" s="576">
        <v>0</v>
      </c>
      <c r="K718" s="576"/>
      <c r="L718" s="576"/>
      <c r="M718" s="576"/>
      <c r="N718" s="279">
        <v>0.33000001311302185</v>
      </c>
      <c r="O718" s="279"/>
      <c r="P718" s="279"/>
      <c r="Q718" s="364">
        <f>IF(J718="","",J718*AE734)</f>
        <v>0</v>
      </c>
      <c r="R718" s="364"/>
      <c r="S718" s="364"/>
      <c r="T718" s="577"/>
      <c r="U718" s="505">
        <v>2</v>
      </c>
      <c r="V718" s="244"/>
      <c r="W718" s="244"/>
      <c r="X718" s="576">
        <v>0</v>
      </c>
      <c r="Y718" s="576"/>
      <c r="Z718" s="576"/>
      <c r="AA718" s="576"/>
      <c r="AB718" s="279">
        <v>0.33000001311302185</v>
      </c>
      <c r="AC718" s="279"/>
      <c r="AD718" s="279"/>
      <c r="AE718" s="364">
        <f>IF(X718="","",X718*AE734)</f>
        <v>0</v>
      </c>
      <c r="AF718" s="364"/>
      <c r="AG718" s="364"/>
      <c r="AH718" s="578"/>
    </row>
    <row r="719" spans="1:62" s="23" customFormat="1" ht="15.75" customHeight="1" x14ac:dyDescent="0.15">
      <c r="A719" s="115" t="str">
        <f t="shared" si="126"/>
        <v/>
      </c>
      <c r="B719" s="179"/>
      <c r="C719" s="179"/>
      <c r="D719" s="179"/>
      <c r="G719" s="253">
        <v>3</v>
      </c>
      <c r="H719" s="245"/>
      <c r="I719" s="245"/>
      <c r="J719" s="580">
        <v>0</v>
      </c>
      <c r="K719" s="580"/>
      <c r="L719" s="580"/>
      <c r="M719" s="580"/>
      <c r="N719" s="254">
        <v>1.5</v>
      </c>
      <c r="O719" s="254"/>
      <c r="P719" s="254"/>
      <c r="Q719" s="365">
        <f>IF(J719="","",J719*AE734)</f>
        <v>0</v>
      </c>
      <c r="R719" s="365"/>
      <c r="S719" s="365"/>
      <c r="T719" s="582"/>
      <c r="U719" s="506">
        <v>3</v>
      </c>
      <c r="V719" s="245"/>
      <c r="W719" s="245"/>
      <c r="X719" s="580">
        <v>0</v>
      </c>
      <c r="Y719" s="580"/>
      <c r="Z719" s="580"/>
      <c r="AA719" s="580"/>
      <c r="AB719" s="254">
        <v>1.5</v>
      </c>
      <c r="AC719" s="254"/>
      <c r="AD719" s="254"/>
      <c r="AE719" s="365">
        <f>IF(X719="","",X719*AE734)</f>
        <v>0</v>
      </c>
      <c r="AF719" s="365"/>
      <c r="AG719" s="365"/>
      <c r="AH719" s="574"/>
    </row>
    <row r="720" spans="1:62" s="23" customFormat="1" ht="15.75" customHeight="1" x14ac:dyDescent="0.15">
      <c r="A720" s="115" t="str">
        <f t="shared" si="126"/>
        <v/>
      </c>
      <c r="B720" s="179"/>
      <c r="C720" s="179"/>
      <c r="D720" s="179"/>
      <c r="G720" s="253">
        <v>4</v>
      </c>
      <c r="H720" s="245"/>
      <c r="I720" s="245"/>
      <c r="J720" s="580">
        <v>0</v>
      </c>
      <c r="K720" s="580"/>
      <c r="L720" s="580"/>
      <c r="M720" s="580"/>
      <c r="N720" s="254">
        <v>5.2000002861022949</v>
      </c>
      <c r="O720" s="254"/>
      <c r="P720" s="254"/>
      <c r="Q720" s="365">
        <f>IF(J720="","",J720*AE734)</f>
        <v>0</v>
      </c>
      <c r="R720" s="365"/>
      <c r="S720" s="365"/>
      <c r="T720" s="582"/>
      <c r="U720" s="506">
        <v>4</v>
      </c>
      <c r="V720" s="245"/>
      <c r="W720" s="245"/>
      <c r="X720" s="580">
        <v>0</v>
      </c>
      <c r="Y720" s="580"/>
      <c r="Z720" s="580"/>
      <c r="AA720" s="580"/>
      <c r="AB720" s="254">
        <v>5.2000002861022949</v>
      </c>
      <c r="AC720" s="254"/>
      <c r="AD720" s="254"/>
      <c r="AE720" s="365">
        <f>IF(X720="","",X720*AE734)</f>
        <v>0</v>
      </c>
      <c r="AF720" s="365"/>
      <c r="AG720" s="365"/>
      <c r="AH720" s="574"/>
    </row>
    <row r="721" spans="1:62" s="23" customFormat="1" ht="15.75" customHeight="1" x14ac:dyDescent="0.15">
      <c r="A721" s="115" t="str">
        <f t="shared" si="126"/>
        <v/>
      </c>
      <c r="B721" s="179"/>
      <c r="C721" s="179"/>
      <c r="D721" s="179"/>
      <c r="G721" s="253">
        <v>4</v>
      </c>
      <c r="H721" s="245"/>
      <c r="I721" s="245"/>
      <c r="J721" s="580">
        <v>4275</v>
      </c>
      <c r="K721" s="580"/>
      <c r="L721" s="580"/>
      <c r="M721" s="580"/>
      <c r="N721" s="254">
        <v>1.3499999046325684</v>
      </c>
      <c r="O721" s="254"/>
      <c r="P721" s="254"/>
      <c r="Q721" s="365">
        <f>IF(J721="","",J721*AE734)</f>
        <v>20145.462891144547</v>
      </c>
      <c r="R721" s="365"/>
      <c r="S721" s="365"/>
      <c r="T721" s="582"/>
      <c r="U721" s="506">
        <v>4</v>
      </c>
      <c r="V721" s="245"/>
      <c r="W721" s="245"/>
      <c r="X721" s="580">
        <v>4275</v>
      </c>
      <c r="Y721" s="580"/>
      <c r="Z721" s="580"/>
      <c r="AA721" s="580"/>
      <c r="AB721" s="254">
        <v>1.3499999046325684</v>
      </c>
      <c r="AC721" s="254"/>
      <c r="AD721" s="254"/>
      <c r="AE721" s="365">
        <f>IF(X721="","",X721*AE734)</f>
        <v>20145.462891144547</v>
      </c>
      <c r="AF721" s="365"/>
      <c r="AG721" s="365"/>
      <c r="AH721" s="574"/>
    </row>
    <row r="722" spans="1:62" s="23" customFormat="1" ht="15.75" customHeight="1" x14ac:dyDescent="0.15">
      <c r="A722" s="115" t="str">
        <f t="shared" si="126"/>
        <v/>
      </c>
      <c r="B722" s="179"/>
      <c r="C722" s="179"/>
      <c r="D722" s="179"/>
      <c r="G722" s="253">
        <v>5</v>
      </c>
      <c r="H722" s="245"/>
      <c r="I722" s="245"/>
      <c r="J722" s="580">
        <v>4275</v>
      </c>
      <c r="K722" s="580"/>
      <c r="L722" s="580"/>
      <c r="M722" s="580"/>
      <c r="N722" s="254">
        <v>3.4500000476837158</v>
      </c>
      <c r="O722" s="254"/>
      <c r="P722" s="254"/>
      <c r="Q722" s="365">
        <f>IF(J722="","",J722*AE734)</f>
        <v>20145.462891144547</v>
      </c>
      <c r="R722" s="365"/>
      <c r="S722" s="365"/>
      <c r="T722" s="582"/>
      <c r="U722" s="506">
        <v>5</v>
      </c>
      <c r="V722" s="245"/>
      <c r="W722" s="245"/>
      <c r="X722" s="580">
        <v>4275</v>
      </c>
      <c r="Y722" s="580"/>
      <c r="Z722" s="580"/>
      <c r="AA722" s="580"/>
      <c r="AB722" s="254">
        <v>3.4500000476837158</v>
      </c>
      <c r="AC722" s="254"/>
      <c r="AD722" s="254"/>
      <c r="AE722" s="365">
        <f>IF(X722="","",X722*AE734)</f>
        <v>20145.462891144547</v>
      </c>
      <c r="AF722" s="365"/>
      <c r="AG722" s="365"/>
      <c r="AH722" s="574"/>
    </row>
    <row r="723" spans="1:62" s="23" customFormat="1" ht="15.75" customHeight="1" x14ac:dyDescent="0.15">
      <c r="A723" s="115" t="str">
        <f t="shared" si="126"/>
        <v/>
      </c>
      <c r="B723" s="179"/>
      <c r="C723" s="179"/>
      <c r="D723" s="179"/>
      <c r="G723" s="253">
        <v>6</v>
      </c>
      <c r="H723" s="245"/>
      <c r="I723" s="245"/>
      <c r="J723" s="580">
        <v>4275</v>
      </c>
      <c r="K723" s="580"/>
      <c r="L723" s="580"/>
      <c r="M723" s="580"/>
      <c r="N723" s="254">
        <v>2.3499999046325684</v>
      </c>
      <c r="O723" s="254"/>
      <c r="P723" s="254"/>
      <c r="Q723" s="365">
        <f>IF(J723="","",J723*AE734)</f>
        <v>20145.462891144547</v>
      </c>
      <c r="R723" s="365"/>
      <c r="S723" s="365"/>
      <c r="T723" s="582"/>
      <c r="U723" s="506">
        <v>6</v>
      </c>
      <c r="V723" s="245"/>
      <c r="W723" s="245"/>
      <c r="X723" s="580">
        <v>4275</v>
      </c>
      <c r="Y723" s="580"/>
      <c r="Z723" s="580"/>
      <c r="AA723" s="580"/>
      <c r="AB723" s="254">
        <v>2.3499999046325684</v>
      </c>
      <c r="AC723" s="254"/>
      <c r="AD723" s="254"/>
      <c r="AE723" s="365">
        <f>IF(X723="","",X723*AE734)</f>
        <v>20145.462891144547</v>
      </c>
      <c r="AF723" s="365"/>
      <c r="AG723" s="365"/>
      <c r="AH723" s="574"/>
    </row>
    <row r="724" spans="1:62" s="23" customFormat="1" ht="15.75" customHeight="1" x14ac:dyDescent="0.15">
      <c r="A724" s="115" t="str">
        <f t="shared" si="126"/>
        <v/>
      </c>
      <c r="B724" s="179"/>
      <c r="C724" s="179"/>
      <c r="D724" s="179"/>
      <c r="G724" s="253">
        <v>7</v>
      </c>
      <c r="H724" s="245"/>
      <c r="I724" s="245"/>
      <c r="J724" s="580">
        <v>9366</v>
      </c>
      <c r="K724" s="580"/>
      <c r="L724" s="580"/>
      <c r="M724" s="580"/>
      <c r="N724" s="254">
        <v>8.6000003814697266</v>
      </c>
      <c r="O724" s="254"/>
      <c r="P724" s="254"/>
      <c r="Q724" s="365">
        <f>IF(J724="","",J724*AE734)</f>
        <v>44136.235190283005</v>
      </c>
      <c r="R724" s="365"/>
      <c r="S724" s="365"/>
      <c r="T724" s="582"/>
      <c r="U724" s="506">
        <v>7</v>
      </c>
      <c r="V724" s="245"/>
      <c r="W724" s="245"/>
      <c r="X724" s="580">
        <v>9366</v>
      </c>
      <c r="Y724" s="580"/>
      <c r="Z724" s="580"/>
      <c r="AA724" s="580"/>
      <c r="AB724" s="254">
        <v>8.6000003814697266</v>
      </c>
      <c r="AC724" s="254"/>
      <c r="AD724" s="254"/>
      <c r="AE724" s="365">
        <f>IF(X724="","",X724*AE734)</f>
        <v>44136.235190283005</v>
      </c>
      <c r="AF724" s="365"/>
      <c r="AG724" s="365"/>
      <c r="AH724" s="574"/>
    </row>
    <row r="725" spans="1:62" s="23" customFormat="1" ht="15.75" customHeight="1" x14ac:dyDescent="0.15">
      <c r="A725" s="115" t="str">
        <f t="shared" si="126"/>
        <v/>
      </c>
      <c r="B725" s="179"/>
      <c r="C725" s="179"/>
      <c r="D725" s="179"/>
      <c r="G725" s="253">
        <v>8</v>
      </c>
      <c r="H725" s="245"/>
      <c r="I725" s="245"/>
      <c r="J725" s="580">
        <v>13365</v>
      </c>
      <c r="K725" s="580"/>
      <c r="L725" s="580"/>
      <c r="M725" s="580"/>
      <c r="N725" s="254">
        <v>2.2000000476837158</v>
      </c>
      <c r="O725" s="254"/>
      <c r="P725" s="254"/>
      <c r="Q725" s="365">
        <f>IF(J725="","",J725*AE734)</f>
        <v>62981.078722841376</v>
      </c>
      <c r="R725" s="365"/>
      <c r="S725" s="365"/>
      <c r="T725" s="582"/>
      <c r="U725" s="506">
        <v>8</v>
      </c>
      <c r="V725" s="245"/>
      <c r="W725" s="245"/>
      <c r="X725" s="580">
        <v>13365</v>
      </c>
      <c r="Y725" s="580"/>
      <c r="Z725" s="580"/>
      <c r="AA725" s="580"/>
      <c r="AB725" s="254">
        <v>2.2000000476837158</v>
      </c>
      <c r="AC725" s="254"/>
      <c r="AD725" s="254"/>
      <c r="AE725" s="365">
        <f>IF(X725="","",X725*AE734)</f>
        <v>62981.078722841376</v>
      </c>
      <c r="AF725" s="365"/>
      <c r="AG725" s="365"/>
      <c r="AH725" s="574"/>
    </row>
    <row r="726" spans="1:62" s="23" customFormat="1" ht="15.75" customHeight="1" x14ac:dyDescent="0.15">
      <c r="A726" s="115" t="str">
        <f t="shared" si="126"/>
        <v/>
      </c>
      <c r="B726" s="179"/>
      <c r="C726" s="179"/>
      <c r="D726" s="179"/>
      <c r="G726" s="253">
        <v>9</v>
      </c>
      <c r="H726" s="245"/>
      <c r="I726" s="245"/>
      <c r="J726" s="580">
        <v>21780</v>
      </c>
      <c r="K726" s="580"/>
      <c r="L726" s="580"/>
      <c r="M726" s="580"/>
      <c r="N726" s="254">
        <v>1.5</v>
      </c>
      <c r="O726" s="254"/>
      <c r="P726" s="254"/>
      <c r="Q726" s="365">
        <f>IF(J726="","",J726*AE734)</f>
        <v>102635.83199277853</v>
      </c>
      <c r="R726" s="365"/>
      <c r="S726" s="365"/>
      <c r="T726" s="582"/>
      <c r="U726" s="506">
        <v>9</v>
      </c>
      <c r="V726" s="245"/>
      <c r="W726" s="245"/>
      <c r="X726" s="580">
        <v>21780</v>
      </c>
      <c r="Y726" s="580"/>
      <c r="Z726" s="580"/>
      <c r="AA726" s="580"/>
      <c r="AB726" s="254">
        <v>1.5</v>
      </c>
      <c r="AC726" s="254"/>
      <c r="AD726" s="254"/>
      <c r="AE726" s="365">
        <f>IF(X726="","",X726*AE734)</f>
        <v>102635.83199277853</v>
      </c>
      <c r="AF726" s="365"/>
      <c r="AG726" s="365"/>
      <c r="AH726" s="574"/>
    </row>
    <row r="727" spans="1:62" s="23" customFormat="1" ht="15.75" customHeight="1" x14ac:dyDescent="0.15">
      <c r="A727" s="115" t="str">
        <f t="shared" si="126"/>
        <v/>
      </c>
      <c r="B727" s="179"/>
      <c r="C727" s="179"/>
      <c r="D727" s="179"/>
      <c r="G727" s="253">
        <v>10</v>
      </c>
      <c r="H727" s="245"/>
      <c r="I727" s="245"/>
      <c r="J727" s="580">
        <v>15660</v>
      </c>
      <c r="K727" s="580"/>
      <c r="L727" s="580"/>
      <c r="M727" s="580"/>
      <c r="N727" s="254">
        <v>3.8499999046325684</v>
      </c>
      <c r="O727" s="254"/>
      <c r="P727" s="254"/>
      <c r="Q727" s="365">
        <f>IF(J727="","",J727*AE734)</f>
        <v>73796.011432824234</v>
      </c>
      <c r="R727" s="365"/>
      <c r="S727" s="365"/>
      <c r="T727" s="582"/>
      <c r="U727" s="506">
        <v>10</v>
      </c>
      <c r="V727" s="245"/>
      <c r="W727" s="245"/>
      <c r="X727" s="580">
        <v>15660</v>
      </c>
      <c r="Y727" s="580"/>
      <c r="Z727" s="580"/>
      <c r="AA727" s="580"/>
      <c r="AB727" s="254">
        <v>3.8499999046325684</v>
      </c>
      <c r="AC727" s="254"/>
      <c r="AD727" s="254"/>
      <c r="AE727" s="365">
        <f>IF(X727="","",X727*AE734)</f>
        <v>73796.011432824234</v>
      </c>
      <c r="AF727" s="365"/>
      <c r="AG727" s="365"/>
      <c r="AH727" s="574"/>
    </row>
    <row r="728" spans="1:62" s="23" customFormat="1" ht="15.75" customHeight="1" x14ac:dyDescent="0.15">
      <c r="A728" s="115" t="str">
        <f t="shared" si="126"/>
        <v/>
      </c>
      <c r="B728" s="179"/>
      <c r="C728" s="179"/>
      <c r="D728" s="179"/>
      <c r="G728" s="253">
        <v>11</v>
      </c>
      <c r="H728" s="245"/>
      <c r="I728" s="245"/>
      <c r="J728" s="580">
        <v>21780</v>
      </c>
      <c r="K728" s="580"/>
      <c r="L728" s="580"/>
      <c r="M728" s="580"/>
      <c r="N728" s="254">
        <v>2.4000000953674316</v>
      </c>
      <c r="O728" s="254"/>
      <c r="P728" s="254"/>
      <c r="Q728" s="365">
        <f>IF(J728="","",J728*AE734)</f>
        <v>102635.83199277853</v>
      </c>
      <c r="R728" s="365"/>
      <c r="S728" s="365"/>
      <c r="T728" s="582"/>
      <c r="U728" s="506">
        <v>11</v>
      </c>
      <c r="V728" s="245"/>
      <c r="W728" s="245"/>
      <c r="X728" s="580">
        <v>21780</v>
      </c>
      <c r="Y728" s="580"/>
      <c r="Z728" s="580"/>
      <c r="AA728" s="580"/>
      <c r="AB728" s="254">
        <v>2.4000000953674316</v>
      </c>
      <c r="AC728" s="254"/>
      <c r="AD728" s="254"/>
      <c r="AE728" s="365">
        <f>IF(X728="","",X728*AE734)</f>
        <v>102635.83199277853</v>
      </c>
      <c r="AF728" s="365"/>
      <c r="AG728" s="365"/>
      <c r="AH728" s="574"/>
    </row>
    <row r="729" spans="1:62" s="23" customFormat="1" ht="15.75" customHeight="1" x14ac:dyDescent="0.15">
      <c r="A729" s="115" t="str">
        <f t="shared" si="126"/>
        <v/>
      </c>
      <c r="B729" s="179"/>
      <c r="C729" s="179"/>
      <c r="D729" s="179"/>
      <c r="G729" s="253">
        <v>12</v>
      </c>
      <c r="H729" s="245"/>
      <c r="I729" s="245"/>
      <c r="J729" s="580">
        <v>14760</v>
      </c>
      <c r="K729" s="580"/>
      <c r="L729" s="580"/>
      <c r="M729" s="580"/>
      <c r="N729" s="254">
        <v>2.2699999809265137</v>
      </c>
      <c r="O729" s="254"/>
      <c r="P729" s="254"/>
      <c r="Q729" s="365">
        <f>IF(J729="","",J729*AE734)</f>
        <v>69554.861350478022</v>
      </c>
      <c r="R729" s="365"/>
      <c r="S729" s="365"/>
      <c r="T729" s="582"/>
      <c r="U729" s="506">
        <v>12</v>
      </c>
      <c r="V729" s="245"/>
      <c r="W729" s="245"/>
      <c r="X729" s="580">
        <v>14760</v>
      </c>
      <c r="Y729" s="580"/>
      <c r="Z729" s="580"/>
      <c r="AA729" s="580"/>
      <c r="AB729" s="254">
        <v>2.2699999809265137</v>
      </c>
      <c r="AC729" s="254"/>
      <c r="AD729" s="254"/>
      <c r="AE729" s="365">
        <f>IF(X729="","",X729*AE734)</f>
        <v>69554.861350478022</v>
      </c>
      <c r="AF729" s="365"/>
      <c r="AG729" s="365"/>
      <c r="AH729" s="574"/>
    </row>
    <row r="730" spans="1:62" s="23" customFormat="1" ht="15.75" hidden="1" customHeight="1" x14ac:dyDescent="0.15">
      <c r="A730" s="115" t="str">
        <f t="shared" si="126"/>
        <v>×</v>
      </c>
      <c r="B730" s="179"/>
      <c r="C730" s="179"/>
      <c r="D730" s="179"/>
      <c r="G730" s="253"/>
      <c r="H730" s="245"/>
      <c r="I730" s="245"/>
      <c r="J730" s="580"/>
      <c r="K730" s="580"/>
      <c r="L730" s="580"/>
      <c r="M730" s="580"/>
      <c r="N730" s="254"/>
      <c r="O730" s="254"/>
      <c r="P730" s="254"/>
      <c r="Q730" s="365" t="str">
        <f>IF(J730="","",J730*AE734)</f>
        <v/>
      </c>
      <c r="R730" s="365"/>
      <c r="S730" s="365"/>
      <c r="T730" s="582"/>
      <c r="U730" s="506"/>
      <c r="V730" s="245"/>
      <c r="W730" s="245"/>
      <c r="X730" s="580"/>
      <c r="Y730" s="580"/>
      <c r="Z730" s="580"/>
      <c r="AA730" s="580"/>
      <c r="AB730" s="254"/>
      <c r="AC730" s="254"/>
      <c r="AD730" s="254"/>
      <c r="AE730" s="365" t="str">
        <f>IF(X730="","",X730*AE734)</f>
        <v/>
      </c>
      <c r="AF730" s="365"/>
      <c r="AG730" s="365"/>
      <c r="AH730" s="574"/>
    </row>
    <row r="731" spans="1:62" s="23" customFormat="1" ht="15.75" hidden="1" customHeight="1" x14ac:dyDescent="0.15">
      <c r="A731" s="115" t="str">
        <f t="shared" si="126"/>
        <v>×</v>
      </c>
      <c r="B731" s="179"/>
      <c r="C731" s="179"/>
      <c r="D731" s="179"/>
      <c r="G731" s="253"/>
      <c r="H731" s="245"/>
      <c r="I731" s="245"/>
      <c r="J731" s="580"/>
      <c r="K731" s="580"/>
      <c r="L731" s="580"/>
      <c r="M731" s="580"/>
      <c r="N731" s="254"/>
      <c r="O731" s="254"/>
      <c r="P731" s="254"/>
      <c r="Q731" s="365" t="str">
        <f>IF(J731="","",J731*AE734)</f>
        <v/>
      </c>
      <c r="R731" s="365"/>
      <c r="S731" s="365"/>
      <c r="T731" s="582"/>
      <c r="U731" s="506"/>
      <c r="V731" s="245"/>
      <c r="W731" s="245"/>
      <c r="X731" s="580"/>
      <c r="Y731" s="580"/>
      <c r="Z731" s="580"/>
      <c r="AA731" s="580"/>
      <c r="AB731" s="254"/>
      <c r="AC731" s="254"/>
      <c r="AD731" s="254"/>
      <c r="AE731" s="365" t="str">
        <f>IF(X731="","",X731*AE734)</f>
        <v/>
      </c>
      <c r="AF731" s="365"/>
      <c r="AG731" s="365"/>
      <c r="AH731" s="574"/>
    </row>
    <row r="732" spans="1:62" s="23" customFormat="1" ht="15.75" hidden="1" customHeight="1" x14ac:dyDescent="0.15">
      <c r="A732" s="115" t="str">
        <f t="shared" si="126"/>
        <v>×</v>
      </c>
      <c r="B732" s="179"/>
      <c r="C732" s="179"/>
      <c r="D732" s="179"/>
      <c r="G732" s="253"/>
      <c r="H732" s="245"/>
      <c r="I732" s="245"/>
      <c r="J732" s="580"/>
      <c r="K732" s="580"/>
      <c r="L732" s="580"/>
      <c r="M732" s="580"/>
      <c r="N732" s="254"/>
      <c r="O732" s="254"/>
      <c r="P732" s="254"/>
      <c r="Q732" s="365" t="str">
        <f>IF(J732="","",J732*AE734)</f>
        <v/>
      </c>
      <c r="R732" s="365"/>
      <c r="S732" s="365"/>
      <c r="T732" s="582"/>
      <c r="U732" s="506"/>
      <c r="V732" s="245"/>
      <c r="W732" s="245"/>
      <c r="X732" s="580"/>
      <c r="Y732" s="580"/>
      <c r="Z732" s="580"/>
      <c r="AA732" s="580"/>
      <c r="AB732" s="254"/>
      <c r="AC732" s="254"/>
      <c r="AD732" s="254"/>
      <c r="AE732" s="365" t="str">
        <f>IF(X732="","",X732*AE734)</f>
        <v/>
      </c>
      <c r="AF732" s="365"/>
      <c r="AG732" s="365"/>
      <c r="AH732" s="574"/>
    </row>
    <row r="733" spans="1:62" s="23" customFormat="1" ht="15.75" hidden="1" customHeight="1" x14ac:dyDescent="0.15">
      <c r="A733" s="115" t="str">
        <f t="shared" si="126"/>
        <v>×</v>
      </c>
      <c r="B733" s="179"/>
      <c r="C733" s="179"/>
      <c r="D733" s="179"/>
      <c r="G733" s="259"/>
      <c r="H733" s="246"/>
      <c r="I733" s="246"/>
      <c r="J733" s="581"/>
      <c r="K733" s="581"/>
      <c r="L733" s="581"/>
      <c r="M733" s="581"/>
      <c r="N733" s="260"/>
      <c r="O733" s="260"/>
      <c r="P733" s="260"/>
      <c r="Q733" s="573" t="str">
        <f>IF(J733="","",J733*AE734)</f>
        <v/>
      </c>
      <c r="R733" s="573"/>
      <c r="S733" s="573"/>
      <c r="T733" s="583"/>
      <c r="U733" s="584"/>
      <c r="V733" s="246"/>
      <c r="W733" s="246"/>
      <c r="X733" s="581"/>
      <c r="Y733" s="581"/>
      <c r="Z733" s="581"/>
      <c r="AA733" s="581"/>
      <c r="AB733" s="260"/>
      <c r="AC733" s="260"/>
      <c r="AD733" s="260"/>
      <c r="AE733" s="573" t="str">
        <f>IF(X733="","",X733*AE734)</f>
        <v/>
      </c>
      <c r="AF733" s="573"/>
      <c r="AG733" s="573"/>
      <c r="AH733" s="575"/>
    </row>
    <row r="734" spans="1:62" s="23" customFormat="1" ht="15.75" customHeight="1" x14ac:dyDescent="0.15">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498">
        <f>AE711</f>
        <v>4.7123889803846897</v>
      </c>
      <c r="AF734" s="498"/>
      <c r="AG734" s="498"/>
      <c r="AH734" s="62" t="s">
        <v>549</v>
      </c>
    </row>
    <row r="735" spans="1:62" ht="15.75" customHeight="1" x14ac:dyDescent="0.15">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x14ac:dyDescent="0.15">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514" t="s">
        <v>417</v>
      </c>
      <c r="H738" s="361"/>
      <c r="I738" s="361"/>
      <c r="J738" s="361"/>
      <c r="K738" s="361"/>
      <c r="L738" s="361"/>
      <c r="M738" s="361"/>
      <c r="N738" s="361"/>
      <c r="O738" s="361"/>
      <c r="P738" s="361"/>
      <c r="Q738" s="361"/>
      <c r="R738" s="361"/>
      <c r="S738" s="361"/>
      <c r="T738" s="515"/>
      <c r="U738" s="486" t="s">
        <v>418</v>
      </c>
      <c r="V738" s="239"/>
      <c r="W738" s="239"/>
      <c r="X738" s="239"/>
      <c r="Y738" s="239"/>
      <c r="Z738" s="239"/>
      <c r="AA738" s="239"/>
      <c r="AB738" s="239"/>
      <c r="AC738" s="239"/>
      <c r="AD738" s="239"/>
      <c r="AE738" s="239"/>
      <c r="AF738" s="239"/>
      <c r="AG738" s="239"/>
      <c r="AH738" s="290"/>
    </row>
    <row r="739" spans="1:35" s="23" customFormat="1" ht="15.75" customHeight="1" x14ac:dyDescent="0.15">
      <c r="G739" s="350" t="s">
        <v>74</v>
      </c>
      <c r="H739" s="275"/>
      <c r="I739" s="275"/>
      <c r="J739" s="275" t="s">
        <v>182</v>
      </c>
      <c r="K739" s="275"/>
      <c r="L739" s="275"/>
      <c r="M739" s="275"/>
      <c r="N739" s="351" t="s">
        <v>181</v>
      </c>
      <c r="O739" s="352"/>
      <c r="P739" s="352"/>
      <c r="Q739" s="275" t="s">
        <v>548</v>
      </c>
      <c r="R739" s="275"/>
      <c r="S739" s="275"/>
      <c r="T739" s="277"/>
      <c r="U739" s="553" t="s">
        <v>74</v>
      </c>
      <c r="V739" s="275"/>
      <c r="W739" s="275"/>
      <c r="X739" s="275" t="s">
        <v>182</v>
      </c>
      <c r="Y739" s="275"/>
      <c r="Z739" s="275"/>
      <c r="AA739" s="275"/>
      <c r="AB739" s="351" t="s">
        <v>181</v>
      </c>
      <c r="AC739" s="352"/>
      <c r="AD739" s="352"/>
      <c r="AE739" s="275" t="s">
        <v>548</v>
      </c>
      <c r="AF739" s="275"/>
      <c r="AG739" s="275"/>
      <c r="AH739" s="277"/>
    </row>
    <row r="740" spans="1:35" s="23" customFormat="1" ht="15.75" customHeight="1" x14ac:dyDescent="0.15">
      <c r="G740" s="270"/>
      <c r="H740" s="271"/>
      <c r="I740" s="271"/>
      <c r="J740" s="271"/>
      <c r="K740" s="271"/>
      <c r="L740" s="271"/>
      <c r="M740" s="271"/>
      <c r="N740" s="273"/>
      <c r="O740" s="273"/>
      <c r="P740" s="273"/>
      <c r="Q740" s="271"/>
      <c r="R740" s="271"/>
      <c r="S740" s="271"/>
      <c r="T740" s="579"/>
      <c r="U740" s="516"/>
      <c r="V740" s="271"/>
      <c r="W740" s="271"/>
      <c r="X740" s="271"/>
      <c r="Y740" s="271"/>
      <c r="Z740" s="271"/>
      <c r="AA740" s="271"/>
      <c r="AB740" s="273"/>
      <c r="AC740" s="273"/>
      <c r="AD740" s="273"/>
      <c r="AE740" s="271"/>
      <c r="AF740" s="271"/>
      <c r="AG740" s="271"/>
      <c r="AH740" s="579"/>
    </row>
    <row r="741" spans="1:35" s="23" customFormat="1" ht="15.75" customHeight="1" x14ac:dyDescent="0.15">
      <c r="A741" s="181" t="str">
        <f t="shared" ref="A741:A756" si="127">IF(LEN(G741)+LEN(U741)=0,"×","")</f>
        <v/>
      </c>
      <c r="B741" s="179"/>
      <c r="C741" s="179"/>
      <c r="D741" s="179"/>
      <c r="G741" s="278">
        <v>2</v>
      </c>
      <c r="H741" s="244"/>
      <c r="I741" s="244"/>
      <c r="J741" s="576">
        <v>0</v>
      </c>
      <c r="K741" s="576"/>
      <c r="L741" s="576"/>
      <c r="M741" s="576"/>
      <c r="N741" s="279">
        <v>0.33000001311302185</v>
      </c>
      <c r="O741" s="279"/>
      <c r="P741" s="279"/>
      <c r="Q741" s="364">
        <f>IF(J741="","",J741*AE757)</f>
        <v>0</v>
      </c>
      <c r="R741" s="364"/>
      <c r="S741" s="364"/>
      <c r="T741" s="577"/>
      <c r="U741" s="505">
        <v>2</v>
      </c>
      <c r="V741" s="244"/>
      <c r="W741" s="244"/>
      <c r="X741" s="576">
        <v>0</v>
      </c>
      <c r="Y741" s="576"/>
      <c r="Z741" s="576"/>
      <c r="AA741" s="576"/>
      <c r="AB741" s="279">
        <v>0.33000001311302185</v>
      </c>
      <c r="AC741" s="279"/>
      <c r="AD741" s="279"/>
      <c r="AE741" s="364">
        <f>IF(X741="","",X741*AE757)</f>
        <v>0</v>
      </c>
      <c r="AF741" s="364"/>
      <c r="AG741" s="364"/>
      <c r="AH741" s="578"/>
    </row>
    <row r="742" spans="1:35" s="23" customFormat="1" ht="15.75" customHeight="1" x14ac:dyDescent="0.15">
      <c r="A742" s="181" t="str">
        <f t="shared" si="127"/>
        <v/>
      </c>
      <c r="B742" s="179"/>
      <c r="C742" s="179"/>
      <c r="D742" s="179"/>
      <c r="G742" s="253">
        <v>3</v>
      </c>
      <c r="H742" s="245"/>
      <c r="I742" s="245"/>
      <c r="J742" s="580">
        <v>0</v>
      </c>
      <c r="K742" s="580"/>
      <c r="L742" s="580"/>
      <c r="M742" s="580"/>
      <c r="N742" s="254">
        <v>1.5</v>
      </c>
      <c r="O742" s="254"/>
      <c r="P742" s="254"/>
      <c r="Q742" s="365">
        <f>IF(J742="","",J742*AE757)</f>
        <v>0</v>
      </c>
      <c r="R742" s="365"/>
      <c r="S742" s="365"/>
      <c r="T742" s="582"/>
      <c r="U742" s="506">
        <v>3</v>
      </c>
      <c r="V742" s="245"/>
      <c r="W742" s="245"/>
      <c r="X742" s="580">
        <v>0</v>
      </c>
      <c r="Y742" s="580"/>
      <c r="Z742" s="580"/>
      <c r="AA742" s="580"/>
      <c r="AB742" s="254">
        <v>1.5</v>
      </c>
      <c r="AC742" s="254"/>
      <c r="AD742" s="254"/>
      <c r="AE742" s="365">
        <f>IF(X742="","",X742*AE757)</f>
        <v>0</v>
      </c>
      <c r="AF742" s="365"/>
      <c r="AG742" s="365"/>
      <c r="AH742" s="574"/>
    </row>
    <row r="743" spans="1:35" s="23" customFormat="1" ht="15.75" customHeight="1" x14ac:dyDescent="0.15">
      <c r="A743" s="181" t="str">
        <f t="shared" si="127"/>
        <v/>
      </c>
      <c r="B743" s="179"/>
      <c r="C743" s="179"/>
      <c r="D743" s="179"/>
      <c r="G743" s="253">
        <v>4</v>
      </c>
      <c r="H743" s="245"/>
      <c r="I743" s="245"/>
      <c r="J743" s="580">
        <v>0</v>
      </c>
      <c r="K743" s="580"/>
      <c r="L743" s="580"/>
      <c r="M743" s="580"/>
      <c r="N743" s="254">
        <v>5.0999999046325684</v>
      </c>
      <c r="O743" s="254"/>
      <c r="P743" s="254"/>
      <c r="Q743" s="365">
        <f>IF(J743="","",J743*AE757)</f>
        <v>0</v>
      </c>
      <c r="R743" s="365"/>
      <c r="S743" s="365"/>
      <c r="T743" s="582"/>
      <c r="U743" s="506">
        <v>4</v>
      </c>
      <c r="V743" s="245"/>
      <c r="W743" s="245"/>
      <c r="X743" s="580">
        <v>0</v>
      </c>
      <c r="Y743" s="580"/>
      <c r="Z743" s="580"/>
      <c r="AA743" s="580"/>
      <c r="AB743" s="254">
        <v>5.0999999046325684</v>
      </c>
      <c r="AC743" s="254"/>
      <c r="AD743" s="254"/>
      <c r="AE743" s="365">
        <f>IF(X743="","",X743*AE757)</f>
        <v>0</v>
      </c>
      <c r="AF743" s="365"/>
      <c r="AG743" s="365"/>
      <c r="AH743" s="574"/>
    </row>
    <row r="744" spans="1:35" s="23" customFormat="1" ht="15.75" customHeight="1" x14ac:dyDescent="0.15">
      <c r="A744" s="181" t="str">
        <f t="shared" si="127"/>
        <v/>
      </c>
      <c r="B744" s="179"/>
      <c r="C744" s="179"/>
      <c r="D744" s="179"/>
      <c r="G744" s="253">
        <v>4</v>
      </c>
      <c r="H744" s="245"/>
      <c r="I744" s="245"/>
      <c r="J744" s="580">
        <v>4275</v>
      </c>
      <c r="K744" s="580"/>
      <c r="L744" s="580"/>
      <c r="M744" s="580"/>
      <c r="N744" s="254">
        <v>1.4500002861022949</v>
      </c>
      <c r="O744" s="254"/>
      <c r="P744" s="254"/>
      <c r="Q744" s="365">
        <f>IF(J744="","",J744*AE757)</f>
        <v>20145.462891144547</v>
      </c>
      <c r="R744" s="365"/>
      <c r="S744" s="365"/>
      <c r="T744" s="582"/>
      <c r="U744" s="506">
        <v>4</v>
      </c>
      <c r="V744" s="245"/>
      <c r="W744" s="245"/>
      <c r="X744" s="580">
        <v>4275</v>
      </c>
      <c r="Y744" s="580"/>
      <c r="Z744" s="580"/>
      <c r="AA744" s="580"/>
      <c r="AB744" s="254">
        <v>1.4500002861022949</v>
      </c>
      <c r="AC744" s="254"/>
      <c r="AD744" s="254"/>
      <c r="AE744" s="365">
        <f>IF(X744="","",X744*AE757)</f>
        <v>20145.462891144547</v>
      </c>
      <c r="AF744" s="365"/>
      <c r="AG744" s="365"/>
      <c r="AH744" s="574"/>
    </row>
    <row r="745" spans="1:35" s="23" customFormat="1" ht="15.75" customHeight="1" x14ac:dyDescent="0.15">
      <c r="A745" s="181" t="str">
        <f t="shared" si="127"/>
        <v/>
      </c>
      <c r="B745" s="179"/>
      <c r="C745" s="179"/>
      <c r="D745" s="179"/>
      <c r="G745" s="253">
        <v>5</v>
      </c>
      <c r="H745" s="245"/>
      <c r="I745" s="245"/>
      <c r="J745" s="580">
        <v>4275</v>
      </c>
      <c r="K745" s="580"/>
      <c r="L745" s="580"/>
      <c r="M745" s="580"/>
      <c r="N745" s="254">
        <v>3.4500000476837158</v>
      </c>
      <c r="O745" s="254"/>
      <c r="P745" s="254"/>
      <c r="Q745" s="365">
        <f>IF(J745="","",J745*AE757)</f>
        <v>20145.462891144547</v>
      </c>
      <c r="R745" s="365"/>
      <c r="S745" s="365"/>
      <c r="T745" s="582"/>
      <c r="U745" s="506">
        <v>5</v>
      </c>
      <c r="V745" s="245"/>
      <c r="W745" s="245"/>
      <c r="X745" s="580">
        <v>4275</v>
      </c>
      <c r="Y745" s="580"/>
      <c r="Z745" s="580"/>
      <c r="AA745" s="580"/>
      <c r="AB745" s="254">
        <v>3.4500000476837158</v>
      </c>
      <c r="AC745" s="254"/>
      <c r="AD745" s="254"/>
      <c r="AE745" s="365">
        <f>IF(X745="","",X745*AE757)</f>
        <v>20145.462891144547</v>
      </c>
      <c r="AF745" s="365"/>
      <c r="AG745" s="365"/>
      <c r="AH745" s="574"/>
    </row>
    <row r="746" spans="1:35" s="23" customFormat="1" ht="15.75" customHeight="1" x14ac:dyDescent="0.15">
      <c r="A746" s="181" t="str">
        <f t="shared" si="127"/>
        <v/>
      </c>
      <c r="B746" s="179"/>
      <c r="C746" s="179"/>
      <c r="D746" s="179"/>
      <c r="G746" s="253">
        <v>6</v>
      </c>
      <c r="H746" s="245"/>
      <c r="I746" s="245"/>
      <c r="J746" s="580">
        <v>4275</v>
      </c>
      <c r="K746" s="580"/>
      <c r="L746" s="580"/>
      <c r="M746" s="580"/>
      <c r="N746" s="254">
        <v>2.3499999046325684</v>
      </c>
      <c r="O746" s="254"/>
      <c r="P746" s="254"/>
      <c r="Q746" s="365">
        <f>IF(J746="","",J746*AE757)</f>
        <v>20145.462891144547</v>
      </c>
      <c r="R746" s="365"/>
      <c r="S746" s="365"/>
      <c r="T746" s="582"/>
      <c r="U746" s="506">
        <v>6</v>
      </c>
      <c r="V746" s="245"/>
      <c r="W746" s="245"/>
      <c r="X746" s="580">
        <v>4275</v>
      </c>
      <c r="Y746" s="580"/>
      <c r="Z746" s="580"/>
      <c r="AA746" s="580"/>
      <c r="AB746" s="254">
        <v>2.3499999046325684</v>
      </c>
      <c r="AC746" s="254"/>
      <c r="AD746" s="254"/>
      <c r="AE746" s="365">
        <f>IF(X746="","",X746*AE757)</f>
        <v>20145.462891144547</v>
      </c>
      <c r="AF746" s="365"/>
      <c r="AG746" s="365"/>
      <c r="AH746" s="574"/>
    </row>
    <row r="747" spans="1:35" s="23" customFormat="1" ht="15.75" customHeight="1" x14ac:dyDescent="0.15">
      <c r="A747" s="181" t="str">
        <f t="shared" si="127"/>
        <v/>
      </c>
      <c r="B747" s="179"/>
      <c r="C747" s="179"/>
      <c r="D747" s="179"/>
      <c r="G747" s="253">
        <v>7</v>
      </c>
      <c r="H747" s="245"/>
      <c r="I747" s="245"/>
      <c r="J747" s="580">
        <v>28125</v>
      </c>
      <c r="K747" s="580"/>
      <c r="L747" s="580"/>
      <c r="M747" s="580"/>
      <c r="N747" s="254">
        <v>8.6000003814697266</v>
      </c>
      <c r="O747" s="254"/>
      <c r="P747" s="254"/>
      <c r="Q747" s="365">
        <f>IF(J747="","",J747*AE757)</f>
        <v>132535.94007331939</v>
      </c>
      <c r="R747" s="365"/>
      <c r="S747" s="365"/>
      <c r="T747" s="582"/>
      <c r="U747" s="506">
        <v>7</v>
      </c>
      <c r="V747" s="245"/>
      <c r="W747" s="245"/>
      <c r="X747" s="580">
        <v>28125</v>
      </c>
      <c r="Y747" s="580"/>
      <c r="Z747" s="580"/>
      <c r="AA747" s="580"/>
      <c r="AB747" s="254">
        <v>8.6000003814697266</v>
      </c>
      <c r="AC747" s="254"/>
      <c r="AD747" s="254"/>
      <c r="AE747" s="365">
        <f>IF(X747="","",X747*AE757)</f>
        <v>132535.94007331939</v>
      </c>
      <c r="AF747" s="365"/>
      <c r="AG747" s="365"/>
      <c r="AH747" s="574"/>
    </row>
    <row r="748" spans="1:35" s="23" customFormat="1" ht="15.75" customHeight="1" x14ac:dyDescent="0.15">
      <c r="A748" s="181" t="str">
        <f t="shared" si="127"/>
        <v/>
      </c>
      <c r="B748" s="179"/>
      <c r="C748" s="179"/>
      <c r="D748" s="179"/>
      <c r="G748" s="253">
        <v>8</v>
      </c>
      <c r="H748" s="245"/>
      <c r="I748" s="245"/>
      <c r="J748" s="580">
        <v>13365</v>
      </c>
      <c r="K748" s="580"/>
      <c r="L748" s="580"/>
      <c r="M748" s="580"/>
      <c r="N748" s="254">
        <v>2.2000000476837158</v>
      </c>
      <c r="O748" s="254"/>
      <c r="P748" s="254"/>
      <c r="Q748" s="365">
        <f>IF(J748="","",J748*AE757)</f>
        <v>62981.078722841376</v>
      </c>
      <c r="R748" s="365"/>
      <c r="S748" s="365"/>
      <c r="T748" s="582"/>
      <c r="U748" s="506">
        <v>8</v>
      </c>
      <c r="V748" s="245"/>
      <c r="W748" s="245"/>
      <c r="X748" s="580">
        <v>13365</v>
      </c>
      <c r="Y748" s="580"/>
      <c r="Z748" s="580"/>
      <c r="AA748" s="580"/>
      <c r="AB748" s="254">
        <v>2.2000000476837158</v>
      </c>
      <c r="AC748" s="254"/>
      <c r="AD748" s="254"/>
      <c r="AE748" s="365">
        <f>IF(X748="","",X748*AE757)</f>
        <v>62981.078722841376</v>
      </c>
      <c r="AF748" s="365"/>
      <c r="AG748" s="365"/>
      <c r="AH748" s="574"/>
    </row>
    <row r="749" spans="1:35" s="23" customFormat="1" ht="15.75" customHeight="1" x14ac:dyDescent="0.15">
      <c r="A749" s="181" t="str">
        <f t="shared" si="127"/>
        <v/>
      </c>
      <c r="B749" s="179"/>
      <c r="C749" s="179"/>
      <c r="D749" s="179"/>
      <c r="G749" s="253">
        <v>9</v>
      </c>
      <c r="H749" s="245"/>
      <c r="I749" s="245"/>
      <c r="J749" s="580">
        <v>21780</v>
      </c>
      <c r="K749" s="580"/>
      <c r="L749" s="580"/>
      <c r="M749" s="580"/>
      <c r="N749" s="254">
        <v>1.5</v>
      </c>
      <c r="O749" s="254"/>
      <c r="P749" s="254"/>
      <c r="Q749" s="365">
        <f>IF(J749="","",J749*AE757)</f>
        <v>102635.83199277853</v>
      </c>
      <c r="R749" s="365"/>
      <c r="S749" s="365"/>
      <c r="T749" s="582"/>
      <c r="U749" s="506">
        <v>9</v>
      </c>
      <c r="V749" s="245"/>
      <c r="W749" s="245"/>
      <c r="X749" s="580">
        <v>21780</v>
      </c>
      <c r="Y749" s="580"/>
      <c r="Z749" s="580"/>
      <c r="AA749" s="580"/>
      <c r="AB749" s="254">
        <v>1.5</v>
      </c>
      <c r="AC749" s="254"/>
      <c r="AD749" s="254"/>
      <c r="AE749" s="365">
        <f>IF(X749="","",X749*AE757)</f>
        <v>102635.83199277853</v>
      </c>
      <c r="AF749" s="365"/>
      <c r="AG749" s="365"/>
      <c r="AH749" s="574"/>
    </row>
    <row r="750" spans="1:35" s="23" customFormat="1" ht="15.75" customHeight="1" x14ac:dyDescent="0.15">
      <c r="A750" s="181" t="str">
        <f t="shared" si="127"/>
        <v/>
      </c>
      <c r="B750" s="179"/>
      <c r="C750" s="179"/>
      <c r="D750" s="179"/>
      <c r="G750" s="253">
        <v>10</v>
      </c>
      <c r="H750" s="245"/>
      <c r="I750" s="245"/>
      <c r="J750" s="580">
        <v>15660</v>
      </c>
      <c r="K750" s="580"/>
      <c r="L750" s="580"/>
      <c r="M750" s="580"/>
      <c r="N750" s="254">
        <v>3.8499999046325684</v>
      </c>
      <c r="O750" s="254"/>
      <c r="P750" s="254"/>
      <c r="Q750" s="365">
        <f>IF(J750="","",J750*AE757)</f>
        <v>73796.011432824234</v>
      </c>
      <c r="R750" s="365"/>
      <c r="S750" s="365"/>
      <c r="T750" s="582"/>
      <c r="U750" s="506">
        <v>10</v>
      </c>
      <c r="V750" s="245"/>
      <c r="W750" s="245"/>
      <c r="X750" s="580">
        <v>15660</v>
      </c>
      <c r="Y750" s="580"/>
      <c r="Z750" s="580"/>
      <c r="AA750" s="580"/>
      <c r="AB750" s="254">
        <v>3.8499999046325684</v>
      </c>
      <c r="AC750" s="254"/>
      <c r="AD750" s="254"/>
      <c r="AE750" s="365">
        <f>IF(X750="","",X750*AE757)</f>
        <v>73796.011432824234</v>
      </c>
      <c r="AF750" s="365"/>
      <c r="AG750" s="365"/>
      <c r="AH750" s="574"/>
    </row>
    <row r="751" spans="1:35" s="23" customFormat="1" ht="15.75" customHeight="1" x14ac:dyDescent="0.15">
      <c r="A751" s="181" t="str">
        <f t="shared" si="127"/>
        <v/>
      </c>
      <c r="B751" s="179"/>
      <c r="C751" s="179"/>
      <c r="D751" s="179"/>
      <c r="G751" s="253">
        <v>11</v>
      </c>
      <c r="H751" s="245"/>
      <c r="I751" s="245"/>
      <c r="J751" s="580">
        <v>21780</v>
      </c>
      <c r="K751" s="580"/>
      <c r="L751" s="580"/>
      <c r="M751" s="580"/>
      <c r="N751" s="254">
        <v>2.4000000953674316</v>
      </c>
      <c r="O751" s="254"/>
      <c r="P751" s="254"/>
      <c r="Q751" s="365">
        <f>IF(J751="","",J751*AE757)</f>
        <v>102635.83199277853</v>
      </c>
      <c r="R751" s="365"/>
      <c r="S751" s="365"/>
      <c r="T751" s="582"/>
      <c r="U751" s="506">
        <v>11</v>
      </c>
      <c r="V751" s="245"/>
      <c r="W751" s="245"/>
      <c r="X751" s="580">
        <v>21780</v>
      </c>
      <c r="Y751" s="580"/>
      <c r="Z751" s="580"/>
      <c r="AA751" s="580"/>
      <c r="AB751" s="254">
        <v>2.4000000953674316</v>
      </c>
      <c r="AC751" s="254"/>
      <c r="AD751" s="254"/>
      <c r="AE751" s="365">
        <f>IF(X751="","",X751*AE757)</f>
        <v>102635.83199277853</v>
      </c>
      <c r="AF751" s="365"/>
      <c r="AG751" s="365"/>
      <c r="AH751" s="574"/>
    </row>
    <row r="752" spans="1:35" s="23" customFormat="1" ht="15.75" customHeight="1" x14ac:dyDescent="0.15">
      <c r="A752" s="181" t="str">
        <f t="shared" si="127"/>
        <v/>
      </c>
      <c r="B752" s="179"/>
      <c r="C752" s="179"/>
      <c r="D752" s="179"/>
      <c r="G752" s="253">
        <v>12</v>
      </c>
      <c r="H752" s="245"/>
      <c r="I752" s="245"/>
      <c r="J752" s="580">
        <v>14760</v>
      </c>
      <c r="K752" s="580"/>
      <c r="L752" s="580"/>
      <c r="M752" s="580"/>
      <c r="N752" s="254">
        <v>2.2699999809265137</v>
      </c>
      <c r="O752" s="254"/>
      <c r="P752" s="254"/>
      <c r="Q752" s="365">
        <f>IF(J752="","",J752*AE757)</f>
        <v>69554.861350478022</v>
      </c>
      <c r="R752" s="365"/>
      <c r="S752" s="365"/>
      <c r="T752" s="582"/>
      <c r="U752" s="506">
        <v>12</v>
      </c>
      <c r="V752" s="245"/>
      <c r="W752" s="245"/>
      <c r="X752" s="580">
        <v>14760</v>
      </c>
      <c r="Y752" s="580"/>
      <c r="Z752" s="580"/>
      <c r="AA752" s="580"/>
      <c r="AB752" s="254">
        <v>2.2699999809265137</v>
      </c>
      <c r="AC752" s="254"/>
      <c r="AD752" s="254"/>
      <c r="AE752" s="365">
        <f>IF(X752="","",X752*AE757)</f>
        <v>69554.861350478022</v>
      </c>
      <c r="AF752" s="365"/>
      <c r="AG752" s="365"/>
      <c r="AH752" s="574"/>
    </row>
    <row r="753" spans="1:62" s="23" customFormat="1" ht="15.75" hidden="1" customHeight="1" x14ac:dyDescent="0.15">
      <c r="A753" s="181" t="str">
        <f t="shared" si="127"/>
        <v>×</v>
      </c>
      <c r="B753" s="179"/>
      <c r="C753" s="179"/>
      <c r="D753" s="179"/>
      <c r="G753" s="253"/>
      <c r="H753" s="245"/>
      <c r="I753" s="245"/>
      <c r="J753" s="580"/>
      <c r="K753" s="580"/>
      <c r="L753" s="580"/>
      <c r="M753" s="580"/>
      <c r="N753" s="254"/>
      <c r="O753" s="254"/>
      <c r="P753" s="254"/>
      <c r="Q753" s="365" t="str">
        <f>IF(J753="","",J753*AE757)</f>
        <v/>
      </c>
      <c r="R753" s="365"/>
      <c r="S753" s="365"/>
      <c r="T753" s="582"/>
      <c r="U753" s="506"/>
      <c r="V753" s="245"/>
      <c r="W753" s="245"/>
      <c r="X753" s="580"/>
      <c r="Y753" s="580"/>
      <c r="Z753" s="580"/>
      <c r="AA753" s="580"/>
      <c r="AB753" s="254"/>
      <c r="AC753" s="254"/>
      <c r="AD753" s="254"/>
      <c r="AE753" s="365" t="str">
        <f>IF(X753="","",X753*AE757)</f>
        <v/>
      </c>
      <c r="AF753" s="365"/>
      <c r="AG753" s="365"/>
      <c r="AH753" s="574"/>
    </row>
    <row r="754" spans="1:62" s="23" customFormat="1" ht="15.75" hidden="1" customHeight="1" x14ac:dyDescent="0.15">
      <c r="A754" s="181" t="str">
        <f t="shared" si="127"/>
        <v>×</v>
      </c>
      <c r="B754" s="179"/>
      <c r="C754" s="179"/>
      <c r="D754" s="179"/>
      <c r="G754" s="253"/>
      <c r="H754" s="245"/>
      <c r="I754" s="245"/>
      <c r="J754" s="580"/>
      <c r="K754" s="580"/>
      <c r="L754" s="580"/>
      <c r="M754" s="580"/>
      <c r="N754" s="254"/>
      <c r="O754" s="254"/>
      <c r="P754" s="254"/>
      <c r="Q754" s="365" t="str">
        <f>IF(J754="","",J754*AE757)</f>
        <v/>
      </c>
      <c r="R754" s="365"/>
      <c r="S754" s="365"/>
      <c r="T754" s="582"/>
      <c r="U754" s="506"/>
      <c r="V754" s="245"/>
      <c r="W754" s="245"/>
      <c r="X754" s="580"/>
      <c r="Y754" s="580"/>
      <c r="Z754" s="580"/>
      <c r="AA754" s="580"/>
      <c r="AB754" s="254"/>
      <c r="AC754" s="254"/>
      <c r="AD754" s="254"/>
      <c r="AE754" s="365" t="str">
        <f>IF(X754="","",X754*AE757)</f>
        <v/>
      </c>
      <c r="AF754" s="365"/>
      <c r="AG754" s="365"/>
      <c r="AH754" s="574"/>
    </row>
    <row r="755" spans="1:62" s="23" customFormat="1" ht="15.75" hidden="1" customHeight="1" x14ac:dyDescent="0.15">
      <c r="A755" s="181" t="str">
        <f t="shared" si="127"/>
        <v>×</v>
      </c>
      <c r="B755" s="179"/>
      <c r="C755" s="179"/>
      <c r="D755" s="179"/>
      <c r="G755" s="253"/>
      <c r="H755" s="245"/>
      <c r="I755" s="245"/>
      <c r="J755" s="580"/>
      <c r="K755" s="580"/>
      <c r="L755" s="580"/>
      <c r="M755" s="580"/>
      <c r="N755" s="254"/>
      <c r="O755" s="254"/>
      <c r="P755" s="254"/>
      <c r="Q755" s="365" t="str">
        <f>IF(J755="","",J755*AE757)</f>
        <v/>
      </c>
      <c r="R755" s="365"/>
      <c r="S755" s="365"/>
      <c r="T755" s="582"/>
      <c r="U755" s="506"/>
      <c r="V755" s="245"/>
      <c r="W755" s="245"/>
      <c r="X755" s="580"/>
      <c r="Y755" s="580"/>
      <c r="Z755" s="580"/>
      <c r="AA755" s="580"/>
      <c r="AB755" s="254"/>
      <c r="AC755" s="254"/>
      <c r="AD755" s="254"/>
      <c r="AE755" s="365" t="str">
        <f>IF(X755="","",X755*AE757)</f>
        <v/>
      </c>
      <c r="AF755" s="365"/>
      <c r="AG755" s="365"/>
      <c r="AH755" s="574"/>
    </row>
    <row r="756" spans="1:62" s="23" customFormat="1" ht="15.75" hidden="1" customHeight="1" x14ac:dyDescent="0.15">
      <c r="A756" s="181" t="str">
        <f t="shared" si="127"/>
        <v>×</v>
      </c>
      <c r="B756" s="179"/>
      <c r="C756" s="179"/>
      <c r="D756" s="179"/>
      <c r="G756" s="259"/>
      <c r="H756" s="246"/>
      <c r="I756" s="246"/>
      <c r="J756" s="581"/>
      <c r="K756" s="581"/>
      <c r="L756" s="581"/>
      <c r="M756" s="581"/>
      <c r="N756" s="260"/>
      <c r="O756" s="260"/>
      <c r="P756" s="260"/>
      <c r="Q756" s="573" t="str">
        <f>IF(J756="","",J756*AE757)</f>
        <v/>
      </c>
      <c r="R756" s="573"/>
      <c r="S756" s="573"/>
      <c r="T756" s="583"/>
      <c r="U756" s="584"/>
      <c r="V756" s="246"/>
      <c r="W756" s="246"/>
      <c r="X756" s="581"/>
      <c r="Y756" s="581"/>
      <c r="Z756" s="581"/>
      <c r="AA756" s="581"/>
      <c r="AB756" s="260"/>
      <c r="AC756" s="260"/>
      <c r="AD756" s="260"/>
      <c r="AE756" s="573" t="str">
        <f>IF(X756="","",X756*AE757)</f>
        <v/>
      </c>
      <c r="AF756" s="573"/>
      <c r="AG756" s="573"/>
      <c r="AH756" s="575"/>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498">
        <f>AE734</f>
        <v>4.7123889803846897</v>
      </c>
      <c r="AF757" s="498"/>
      <c r="AG757" s="498"/>
      <c r="AH757" s="62" t="s">
        <v>549</v>
      </c>
    </row>
    <row r="758" spans="1:62" ht="15.75" customHeight="1" x14ac:dyDescent="0.15">
      <c r="A758" s="116" t="str">
        <f t="shared" ref="A758:A763" si="128">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x14ac:dyDescent="0.15">
      <c r="A759" s="116" t="str">
        <f t="shared" si="128"/>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x14ac:dyDescent="0.15">
      <c r="A760" s="116" t="str">
        <f t="shared" si="128"/>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28"/>
        <v/>
      </c>
      <c r="B761" s="179"/>
      <c r="C761" s="179"/>
      <c r="D761" s="179"/>
      <c r="G761" s="514" t="s">
        <v>417</v>
      </c>
      <c r="H761" s="361"/>
      <c r="I761" s="361"/>
      <c r="J761" s="361"/>
      <c r="K761" s="361"/>
      <c r="L761" s="361"/>
      <c r="M761" s="361"/>
      <c r="N761" s="361"/>
      <c r="O761" s="361"/>
      <c r="P761" s="361"/>
      <c r="Q761" s="361"/>
      <c r="R761" s="361"/>
      <c r="S761" s="361"/>
      <c r="T761" s="515"/>
      <c r="U761" s="486" t="s">
        <v>418</v>
      </c>
      <c r="V761" s="239"/>
      <c r="W761" s="239"/>
      <c r="X761" s="239"/>
      <c r="Y761" s="239"/>
      <c r="Z761" s="239"/>
      <c r="AA761" s="239"/>
      <c r="AB761" s="239"/>
      <c r="AC761" s="239"/>
      <c r="AD761" s="239"/>
      <c r="AE761" s="239"/>
      <c r="AF761" s="239"/>
      <c r="AG761" s="239"/>
      <c r="AH761" s="290"/>
    </row>
    <row r="762" spans="1:62" s="23" customFormat="1" ht="15.75" customHeight="1" x14ac:dyDescent="0.15">
      <c r="A762" s="116" t="str">
        <f t="shared" si="128"/>
        <v/>
      </c>
      <c r="B762" s="179"/>
      <c r="C762" s="179"/>
      <c r="D762" s="179"/>
      <c r="G762" s="350" t="s">
        <v>74</v>
      </c>
      <c r="H762" s="275"/>
      <c r="I762" s="275"/>
      <c r="J762" s="275" t="s">
        <v>182</v>
      </c>
      <c r="K762" s="275"/>
      <c r="L762" s="275"/>
      <c r="M762" s="275"/>
      <c r="N762" s="351" t="s">
        <v>181</v>
      </c>
      <c r="O762" s="352"/>
      <c r="P762" s="352"/>
      <c r="Q762" s="275" t="s">
        <v>548</v>
      </c>
      <c r="R762" s="275"/>
      <c r="S762" s="275"/>
      <c r="T762" s="277"/>
      <c r="U762" s="553" t="s">
        <v>74</v>
      </c>
      <c r="V762" s="275"/>
      <c r="W762" s="275"/>
      <c r="X762" s="275" t="s">
        <v>182</v>
      </c>
      <c r="Y762" s="275"/>
      <c r="Z762" s="275"/>
      <c r="AA762" s="275"/>
      <c r="AB762" s="351" t="s">
        <v>181</v>
      </c>
      <c r="AC762" s="352"/>
      <c r="AD762" s="352"/>
      <c r="AE762" s="275" t="s">
        <v>548</v>
      </c>
      <c r="AF762" s="275"/>
      <c r="AG762" s="275"/>
      <c r="AH762" s="277"/>
    </row>
    <row r="763" spans="1:62" s="23" customFormat="1" ht="15.75" customHeight="1" x14ac:dyDescent="0.15">
      <c r="A763" s="116" t="str">
        <f t="shared" si="128"/>
        <v/>
      </c>
      <c r="B763" s="179"/>
      <c r="C763" s="179"/>
      <c r="D763" s="179"/>
      <c r="G763" s="270"/>
      <c r="H763" s="271"/>
      <c r="I763" s="271"/>
      <c r="J763" s="271"/>
      <c r="K763" s="271"/>
      <c r="L763" s="271"/>
      <c r="M763" s="271"/>
      <c r="N763" s="273"/>
      <c r="O763" s="273"/>
      <c r="P763" s="273"/>
      <c r="Q763" s="271"/>
      <c r="R763" s="271"/>
      <c r="S763" s="271"/>
      <c r="T763" s="579"/>
      <c r="U763" s="516"/>
      <c r="V763" s="271"/>
      <c r="W763" s="271"/>
      <c r="X763" s="271"/>
      <c r="Y763" s="271"/>
      <c r="Z763" s="271"/>
      <c r="AA763" s="271"/>
      <c r="AB763" s="273"/>
      <c r="AC763" s="273"/>
      <c r="AD763" s="273"/>
      <c r="AE763" s="271"/>
      <c r="AF763" s="271"/>
      <c r="AG763" s="271"/>
      <c r="AH763" s="579"/>
    </row>
    <row r="764" spans="1:62" s="23" customFormat="1" ht="15.75" customHeight="1" x14ac:dyDescent="0.15">
      <c r="A764" s="116" t="str">
        <f t="shared" ref="A764:A779" si="129">IF(液状化L1の有無="",IF(LEN(G764)+LEN(U764)=0,"×",""),"×")</f>
        <v/>
      </c>
      <c r="B764" s="179"/>
      <c r="C764" s="179"/>
      <c r="D764" s="179"/>
      <c r="G764" s="278">
        <v>2</v>
      </c>
      <c r="H764" s="244"/>
      <c r="I764" s="244"/>
      <c r="J764" s="576">
        <v>0</v>
      </c>
      <c r="K764" s="576"/>
      <c r="L764" s="576"/>
      <c r="M764" s="576"/>
      <c r="N764" s="279">
        <v>0.33000001311302185</v>
      </c>
      <c r="O764" s="279"/>
      <c r="P764" s="279"/>
      <c r="Q764" s="364">
        <f>IF(J764="","",J764*AE780)</f>
        <v>0</v>
      </c>
      <c r="R764" s="364"/>
      <c r="S764" s="364"/>
      <c r="T764" s="577"/>
      <c r="U764" s="505">
        <v>2</v>
      </c>
      <c r="V764" s="244"/>
      <c r="W764" s="244"/>
      <c r="X764" s="576">
        <v>0</v>
      </c>
      <c r="Y764" s="576"/>
      <c r="Z764" s="576"/>
      <c r="AA764" s="576"/>
      <c r="AB764" s="279">
        <v>0.33000001311302185</v>
      </c>
      <c r="AC764" s="279"/>
      <c r="AD764" s="279"/>
      <c r="AE764" s="364">
        <f>IF(X764="","",X764*AE780)</f>
        <v>0</v>
      </c>
      <c r="AF764" s="364"/>
      <c r="AG764" s="364"/>
      <c r="AH764" s="578"/>
    </row>
    <row r="765" spans="1:62" s="23" customFormat="1" ht="15.75" customHeight="1" x14ac:dyDescent="0.15">
      <c r="A765" s="116" t="str">
        <f t="shared" si="129"/>
        <v/>
      </c>
      <c r="B765" s="179"/>
      <c r="C765" s="179"/>
      <c r="D765" s="179"/>
      <c r="G765" s="253">
        <v>3</v>
      </c>
      <c r="H765" s="245"/>
      <c r="I765" s="245"/>
      <c r="J765" s="580">
        <v>0</v>
      </c>
      <c r="K765" s="580"/>
      <c r="L765" s="580"/>
      <c r="M765" s="580"/>
      <c r="N765" s="254">
        <v>1.5</v>
      </c>
      <c r="O765" s="254"/>
      <c r="P765" s="254"/>
      <c r="Q765" s="365">
        <f>IF(J765="","",J765*AE780)</f>
        <v>0</v>
      </c>
      <c r="R765" s="365"/>
      <c r="S765" s="365"/>
      <c r="T765" s="582"/>
      <c r="U765" s="506">
        <v>3</v>
      </c>
      <c r="V765" s="245"/>
      <c r="W765" s="245"/>
      <c r="X765" s="580">
        <v>0</v>
      </c>
      <c r="Y765" s="580"/>
      <c r="Z765" s="580"/>
      <c r="AA765" s="580"/>
      <c r="AB765" s="254">
        <v>1.5</v>
      </c>
      <c r="AC765" s="254"/>
      <c r="AD765" s="254"/>
      <c r="AE765" s="365">
        <f>IF(X765="","",X765*AE780)</f>
        <v>0</v>
      </c>
      <c r="AF765" s="365"/>
      <c r="AG765" s="365"/>
      <c r="AH765" s="574"/>
    </row>
    <row r="766" spans="1:62" s="23" customFormat="1" ht="15.75" customHeight="1" x14ac:dyDescent="0.15">
      <c r="A766" s="116" t="str">
        <f t="shared" si="129"/>
        <v/>
      </c>
      <c r="B766" s="179"/>
      <c r="C766" s="179"/>
      <c r="D766" s="179"/>
      <c r="G766" s="253">
        <v>4</v>
      </c>
      <c r="H766" s="245"/>
      <c r="I766" s="245"/>
      <c r="J766" s="580">
        <v>0</v>
      </c>
      <c r="K766" s="580"/>
      <c r="L766" s="580"/>
      <c r="M766" s="580"/>
      <c r="N766" s="254">
        <v>5.0999999046325684</v>
      </c>
      <c r="O766" s="254"/>
      <c r="P766" s="254"/>
      <c r="Q766" s="365">
        <f>IF(J766="","",J766*AE780)</f>
        <v>0</v>
      </c>
      <c r="R766" s="365"/>
      <c r="S766" s="365"/>
      <c r="T766" s="582"/>
      <c r="U766" s="506">
        <v>4</v>
      </c>
      <c r="V766" s="245"/>
      <c r="W766" s="245"/>
      <c r="X766" s="580">
        <v>0</v>
      </c>
      <c r="Y766" s="580"/>
      <c r="Z766" s="580"/>
      <c r="AA766" s="580"/>
      <c r="AB766" s="254">
        <v>5.0999999046325684</v>
      </c>
      <c r="AC766" s="254"/>
      <c r="AD766" s="254"/>
      <c r="AE766" s="365">
        <f>IF(X766="","",X766*AE780)</f>
        <v>0</v>
      </c>
      <c r="AF766" s="365"/>
      <c r="AG766" s="365"/>
      <c r="AH766" s="574"/>
    </row>
    <row r="767" spans="1:62" s="23" customFormat="1" ht="15.75" customHeight="1" x14ac:dyDescent="0.15">
      <c r="A767" s="116" t="str">
        <f t="shared" si="129"/>
        <v/>
      </c>
      <c r="B767" s="179"/>
      <c r="C767" s="179"/>
      <c r="D767" s="179"/>
      <c r="G767" s="253">
        <v>4</v>
      </c>
      <c r="H767" s="245"/>
      <c r="I767" s="245"/>
      <c r="J767" s="580">
        <v>4275</v>
      </c>
      <c r="K767" s="580"/>
      <c r="L767" s="580"/>
      <c r="M767" s="580"/>
      <c r="N767" s="254">
        <v>1.4500002861022949</v>
      </c>
      <c r="O767" s="254"/>
      <c r="P767" s="254"/>
      <c r="Q767" s="365">
        <f>IF(J767="","",J767*AE780)</f>
        <v>20145.462891144547</v>
      </c>
      <c r="R767" s="365"/>
      <c r="S767" s="365"/>
      <c r="T767" s="582"/>
      <c r="U767" s="506">
        <v>4</v>
      </c>
      <c r="V767" s="245"/>
      <c r="W767" s="245"/>
      <c r="X767" s="580">
        <v>4275</v>
      </c>
      <c r="Y767" s="580"/>
      <c r="Z767" s="580"/>
      <c r="AA767" s="580"/>
      <c r="AB767" s="254">
        <v>1.4500002861022949</v>
      </c>
      <c r="AC767" s="254"/>
      <c r="AD767" s="254"/>
      <c r="AE767" s="365">
        <f>IF(X767="","",X767*AE780)</f>
        <v>20145.462891144547</v>
      </c>
      <c r="AF767" s="365"/>
      <c r="AG767" s="365"/>
      <c r="AH767" s="574"/>
    </row>
    <row r="768" spans="1:62" s="23" customFormat="1" ht="15.75" customHeight="1" x14ac:dyDescent="0.15">
      <c r="A768" s="116" t="str">
        <f t="shared" si="129"/>
        <v/>
      </c>
      <c r="B768" s="179"/>
      <c r="C768" s="179"/>
      <c r="D768" s="179"/>
      <c r="G768" s="253">
        <v>5</v>
      </c>
      <c r="H768" s="245"/>
      <c r="I768" s="245"/>
      <c r="J768" s="580">
        <v>4275</v>
      </c>
      <c r="K768" s="580"/>
      <c r="L768" s="580"/>
      <c r="M768" s="580"/>
      <c r="N768" s="254">
        <v>3.4500000476837158</v>
      </c>
      <c r="O768" s="254"/>
      <c r="P768" s="254"/>
      <c r="Q768" s="365">
        <f>IF(J768="","",J768*AE780)</f>
        <v>20145.462891144547</v>
      </c>
      <c r="R768" s="365"/>
      <c r="S768" s="365"/>
      <c r="T768" s="582"/>
      <c r="U768" s="506">
        <v>5</v>
      </c>
      <c r="V768" s="245"/>
      <c r="W768" s="245"/>
      <c r="X768" s="580">
        <v>4275</v>
      </c>
      <c r="Y768" s="580"/>
      <c r="Z768" s="580"/>
      <c r="AA768" s="580"/>
      <c r="AB768" s="254">
        <v>3.4500000476837158</v>
      </c>
      <c r="AC768" s="254"/>
      <c r="AD768" s="254"/>
      <c r="AE768" s="365">
        <f>IF(X768="","",X768*AE780)</f>
        <v>20145.462891144547</v>
      </c>
      <c r="AF768" s="365"/>
      <c r="AG768" s="365"/>
      <c r="AH768" s="574"/>
    </row>
    <row r="769" spans="1:62" s="23" customFormat="1" ht="15.75" customHeight="1" x14ac:dyDescent="0.15">
      <c r="A769" s="116" t="str">
        <f t="shared" si="129"/>
        <v/>
      </c>
      <c r="B769" s="179"/>
      <c r="C769" s="179"/>
      <c r="D769" s="179"/>
      <c r="G769" s="253">
        <v>6</v>
      </c>
      <c r="H769" s="245"/>
      <c r="I769" s="245"/>
      <c r="J769" s="580">
        <v>4275</v>
      </c>
      <c r="K769" s="580"/>
      <c r="L769" s="580"/>
      <c r="M769" s="580"/>
      <c r="N769" s="254">
        <v>2.3499999046325684</v>
      </c>
      <c r="O769" s="254"/>
      <c r="P769" s="254"/>
      <c r="Q769" s="365">
        <f>IF(J769="","",J769*AE780)</f>
        <v>20145.462891144547</v>
      </c>
      <c r="R769" s="365"/>
      <c r="S769" s="365"/>
      <c r="T769" s="582"/>
      <c r="U769" s="506">
        <v>6</v>
      </c>
      <c r="V769" s="245"/>
      <c r="W769" s="245"/>
      <c r="X769" s="580">
        <v>4275</v>
      </c>
      <c r="Y769" s="580"/>
      <c r="Z769" s="580"/>
      <c r="AA769" s="580"/>
      <c r="AB769" s="254">
        <v>2.3499999046325684</v>
      </c>
      <c r="AC769" s="254"/>
      <c r="AD769" s="254"/>
      <c r="AE769" s="365">
        <f>IF(X769="","",X769*AE780)</f>
        <v>20145.462891144547</v>
      </c>
      <c r="AF769" s="365"/>
      <c r="AG769" s="365"/>
      <c r="AH769" s="574"/>
    </row>
    <row r="770" spans="1:62" s="23" customFormat="1" ht="15.75" customHeight="1" x14ac:dyDescent="0.15">
      <c r="A770" s="116" t="str">
        <f t="shared" si="129"/>
        <v/>
      </c>
      <c r="B770" s="179"/>
      <c r="C770" s="179"/>
      <c r="D770" s="179"/>
      <c r="G770" s="253">
        <v>7</v>
      </c>
      <c r="H770" s="245"/>
      <c r="I770" s="245"/>
      <c r="J770" s="580">
        <v>20278</v>
      </c>
      <c r="K770" s="580"/>
      <c r="L770" s="580"/>
      <c r="M770" s="580"/>
      <c r="N770" s="254">
        <v>8.6000003814697266</v>
      </c>
      <c r="O770" s="254"/>
      <c r="P770" s="254"/>
      <c r="Q770" s="365">
        <f>IF(J770="","",J770*AE780)</f>
        <v>95557.823744240741</v>
      </c>
      <c r="R770" s="365"/>
      <c r="S770" s="365"/>
      <c r="T770" s="582"/>
      <c r="U770" s="506">
        <v>7</v>
      </c>
      <c r="V770" s="245"/>
      <c r="W770" s="245"/>
      <c r="X770" s="580">
        <v>20278</v>
      </c>
      <c r="Y770" s="580"/>
      <c r="Z770" s="580"/>
      <c r="AA770" s="580"/>
      <c r="AB770" s="254">
        <v>8.6000003814697266</v>
      </c>
      <c r="AC770" s="254"/>
      <c r="AD770" s="254"/>
      <c r="AE770" s="365">
        <f>IF(X770="","",X770*AE780)</f>
        <v>95557.823744240741</v>
      </c>
      <c r="AF770" s="365"/>
      <c r="AG770" s="365"/>
      <c r="AH770" s="574"/>
    </row>
    <row r="771" spans="1:62" s="23" customFormat="1" ht="15.75" customHeight="1" x14ac:dyDescent="0.15">
      <c r="A771" s="116" t="str">
        <f t="shared" si="129"/>
        <v/>
      </c>
      <c r="B771" s="179"/>
      <c r="C771" s="179"/>
      <c r="D771" s="179"/>
      <c r="G771" s="253">
        <v>8</v>
      </c>
      <c r="H771" s="245"/>
      <c r="I771" s="245"/>
      <c r="J771" s="580">
        <v>13365</v>
      </c>
      <c r="K771" s="580"/>
      <c r="L771" s="580"/>
      <c r="M771" s="580"/>
      <c r="N771" s="254">
        <v>2.2000000476837158</v>
      </c>
      <c r="O771" s="254"/>
      <c r="P771" s="254"/>
      <c r="Q771" s="365">
        <f>IF(J771="","",J771*AE780)</f>
        <v>62981.078722841376</v>
      </c>
      <c r="R771" s="365"/>
      <c r="S771" s="365"/>
      <c r="T771" s="582"/>
      <c r="U771" s="506">
        <v>8</v>
      </c>
      <c r="V771" s="245"/>
      <c r="W771" s="245"/>
      <c r="X771" s="580">
        <v>13365</v>
      </c>
      <c r="Y771" s="580"/>
      <c r="Z771" s="580"/>
      <c r="AA771" s="580"/>
      <c r="AB771" s="254">
        <v>2.2000000476837158</v>
      </c>
      <c r="AC771" s="254"/>
      <c r="AD771" s="254"/>
      <c r="AE771" s="365">
        <f>IF(X771="","",X771*AE780)</f>
        <v>62981.078722841376</v>
      </c>
      <c r="AF771" s="365"/>
      <c r="AG771" s="365"/>
      <c r="AH771" s="574"/>
    </row>
    <row r="772" spans="1:62" s="23" customFormat="1" ht="15.75" customHeight="1" x14ac:dyDescent="0.15">
      <c r="A772" s="116" t="str">
        <f t="shared" si="129"/>
        <v/>
      </c>
      <c r="B772" s="179"/>
      <c r="C772" s="179"/>
      <c r="D772" s="179"/>
      <c r="G772" s="253">
        <v>9</v>
      </c>
      <c r="H772" s="245"/>
      <c r="I772" s="245"/>
      <c r="J772" s="580">
        <v>21780</v>
      </c>
      <c r="K772" s="580"/>
      <c r="L772" s="580"/>
      <c r="M772" s="580"/>
      <c r="N772" s="254">
        <v>1.5</v>
      </c>
      <c r="O772" s="254"/>
      <c r="P772" s="254"/>
      <c r="Q772" s="365">
        <f>IF(J772="","",J772*AE780)</f>
        <v>102635.83199277853</v>
      </c>
      <c r="R772" s="365"/>
      <c r="S772" s="365"/>
      <c r="T772" s="582"/>
      <c r="U772" s="506">
        <v>9</v>
      </c>
      <c r="V772" s="245"/>
      <c r="W772" s="245"/>
      <c r="X772" s="580">
        <v>21780</v>
      </c>
      <c r="Y772" s="580"/>
      <c r="Z772" s="580"/>
      <c r="AA772" s="580"/>
      <c r="AB772" s="254">
        <v>1.5</v>
      </c>
      <c r="AC772" s="254"/>
      <c r="AD772" s="254"/>
      <c r="AE772" s="365">
        <f>IF(X772="","",X772*AE780)</f>
        <v>102635.83199277853</v>
      </c>
      <c r="AF772" s="365"/>
      <c r="AG772" s="365"/>
      <c r="AH772" s="574"/>
    </row>
    <row r="773" spans="1:62" s="23" customFormat="1" ht="15.75" customHeight="1" x14ac:dyDescent="0.15">
      <c r="A773" s="116" t="str">
        <f t="shared" si="129"/>
        <v/>
      </c>
      <c r="B773" s="179"/>
      <c r="C773" s="179"/>
      <c r="D773" s="179"/>
      <c r="G773" s="253">
        <v>10</v>
      </c>
      <c r="H773" s="245"/>
      <c r="I773" s="245"/>
      <c r="J773" s="580">
        <v>15660</v>
      </c>
      <c r="K773" s="580"/>
      <c r="L773" s="580"/>
      <c r="M773" s="580"/>
      <c r="N773" s="254">
        <v>3.8499999046325684</v>
      </c>
      <c r="O773" s="254"/>
      <c r="P773" s="254"/>
      <c r="Q773" s="365">
        <f>IF(J773="","",J773*AE780)</f>
        <v>73796.011432824234</v>
      </c>
      <c r="R773" s="365"/>
      <c r="S773" s="365"/>
      <c r="T773" s="582"/>
      <c r="U773" s="506">
        <v>10</v>
      </c>
      <c r="V773" s="245"/>
      <c r="W773" s="245"/>
      <c r="X773" s="580">
        <v>15660</v>
      </c>
      <c r="Y773" s="580"/>
      <c r="Z773" s="580"/>
      <c r="AA773" s="580"/>
      <c r="AB773" s="254">
        <v>3.8499999046325684</v>
      </c>
      <c r="AC773" s="254"/>
      <c r="AD773" s="254"/>
      <c r="AE773" s="365">
        <f>IF(X773="","",X773*AE780)</f>
        <v>73796.011432824234</v>
      </c>
      <c r="AF773" s="365"/>
      <c r="AG773" s="365"/>
      <c r="AH773" s="574"/>
    </row>
    <row r="774" spans="1:62" s="23" customFormat="1" ht="15.75" customHeight="1" x14ac:dyDescent="0.15">
      <c r="A774" s="116" t="str">
        <f t="shared" si="129"/>
        <v/>
      </c>
      <c r="B774" s="179"/>
      <c r="C774" s="179"/>
      <c r="D774" s="179"/>
      <c r="G774" s="253">
        <v>11</v>
      </c>
      <c r="H774" s="245"/>
      <c r="I774" s="245"/>
      <c r="J774" s="580">
        <v>21780</v>
      </c>
      <c r="K774" s="580"/>
      <c r="L774" s="580"/>
      <c r="M774" s="580"/>
      <c r="N774" s="254">
        <v>2.4000000953674316</v>
      </c>
      <c r="O774" s="254"/>
      <c r="P774" s="254"/>
      <c r="Q774" s="365">
        <f>IF(J774="","",J774*AE780)</f>
        <v>102635.83199277853</v>
      </c>
      <c r="R774" s="365"/>
      <c r="S774" s="365"/>
      <c r="T774" s="582"/>
      <c r="U774" s="506">
        <v>11</v>
      </c>
      <c r="V774" s="245"/>
      <c r="W774" s="245"/>
      <c r="X774" s="580">
        <v>21780</v>
      </c>
      <c r="Y774" s="580"/>
      <c r="Z774" s="580"/>
      <c r="AA774" s="580"/>
      <c r="AB774" s="254">
        <v>2.4000000953674316</v>
      </c>
      <c r="AC774" s="254"/>
      <c r="AD774" s="254"/>
      <c r="AE774" s="365">
        <f>IF(X774="","",X774*AE780)</f>
        <v>102635.83199277853</v>
      </c>
      <c r="AF774" s="365"/>
      <c r="AG774" s="365"/>
      <c r="AH774" s="574"/>
    </row>
    <row r="775" spans="1:62" s="23" customFormat="1" ht="15.75" customHeight="1" x14ac:dyDescent="0.15">
      <c r="A775" s="116" t="str">
        <f t="shared" si="129"/>
        <v/>
      </c>
      <c r="B775" s="179"/>
      <c r="C775" s="179"/>
      <c r="D775" s="179"/>
      <c r="G775" s="253">
        <v>12</v>
      </c>
      <c r="H775" s="245"/>
      <c r="I775" s="245"/>
      <c r="J775" s="580">
        <v>14760</v>
      </c>
      <c r="K775" s="580"/>
      <c r="L775" s="580"/>
      <c r="M775" s="580"/>
      <c r="N775" s="254">
        <v>2.2699999809265137</v>
      </c>
      <c r="O775" s="254"/>
      <c r="P775" s="254"/>
      <c r="Q775" s="365">
        <f>IF(J775="","",J775*AE780)</f>
        <v>69554.861350478022</v>
      </c>
      <c r="R775" s="365"/>
      <c r="S775" s="365"/>
      <c r="T775" s="582"/>
      <c r="U775" s="506">
        <v>12</v>
      </c>
      <c r="V775" s="245"/>
      <c r="W775" s="245"/>
      <c r="X775" s="580">
        <v>14760</v>
      </c>
      <c r="Y775" s="580"/>
      <c r="Z775" s="580"/>
      <c r="AA775" s="580"/>
      <c r="AB775" s="254">
        <v>2.2699999809265137</v>
      </c>
      <c r="AC775" s="254"/>
      <c r="AD775" s="254"/>
      <c r="AE775" s="365">
        <f>IF(X775="","",X775*AE780)</f>
        <v>69554.861350478022</v>
      </c>
      <c r="AF775" s="365"/>
      <c r="AG775" s="365"/>
      <c r="AH775" s="574"/>
    </row>
    <row r="776" spans="1:62" s="23" customFormat="1" ht="15.75" hidden="1" customHeight="1" x14ac:dyDescent="0.15">
      <c r="A776" s="116" t="str">
        <f t="shared" si="129"/>
        <v>×</v>
      </c>
      <c r="B776" s="179"/>
      <c r="C776" s="179"/>
      <c r="D776" s="179"/>
      <c r="G776" s="253"/>
      <c r="H776" s="245"/>
      <c r="I776" s="245"/>
      <c r="J776" s="580"/>
      <c r="K776" s="580"/>
      <c r="L776" s="580"/>
      <c r="M776" s="580"/>
      <c r="N776" s="254"/>
      <c r="O776" s="254"/>
      <c r="P776" s="254"/>
      <c r="Q776" s="365" t="str">
        <f>IF(J776="","",J776*AE780)</f>
        <v/>
      </c>
      <c r="R776" s="365"/>
      <c r="S776" s="365"/>
      <c r="T776" s="582"/>
      <c r="U776" s="506"/>
      <c r="V776" s="245"/>
      <c r="W776" s="245"/>
      <c r="X776" s="580"/>
      <c r="Y776" s="580"/>
      <c r="Z776" s="580"/>
      <c r="AA776" s="580"/>
      <c r="AB776" s="254"/>
      <c r="AC776" s="254"/>
      <c r="AD776" s="254"/>
      <c r="AE776" s="365" t="str">
        <f>IF(X776="","",X776*AE780)</f>
        <v/>
      </c>
      <c r="AF776" s="365"/>
      <c r="AG776" s="365"/>
      <c r="AH776" s="574"/>
    </row>
    <row r="777" spans="1:62" s="23" customFormat="1" ht="15.75" hidden="1" customHeight="1" x14ac:dyDescent="0.15">
      <c r="A777" s="116" t="str">
        <f t="shared" si="129"/>
        <v>×</v>
      </c>
      <c r="B777" s="179"/>
      <c r="C777" s="179"/>
      <c r="D777" s="179"/>
      <c r="G777" s="253"/>
      <c r="H777" s="245"/>
      <c r="I777" s="245"/>
      <c r="J777" s="580"/>
      <c r="K777" s="580"/>
      <c r="L777" s="580"/>
      <c r="M777" s="580"/>
      <c r="N777" s="254"/>
      <c r="O777" s="254"/>
      <c r="P777" s="254"/>
      <c r="Q777" s="365" t="str">
        <f>IF(J777="","",J777*AE780)</f>
        <v/>
      </c>
      <c r="R777" s="365"/>
      <c r="S777" s="365"/>
      <c r="T777" s="582"/>
      <c r="U777" s="506"/>
      <c r="V777" s="245"/>
      <c r="W777" s="245"/>
      <c r="X777" s="580"/>
      <c r="Y777" s="580"/>
      <c r="Z777" s="580"/>
      <c r="AA777" s="580"/>
      <c r="AB777" s="254"/>
      <c r="AC777" s="254"/>
      <c r="AD777" s="254"/>
      <c r="AE777" s="365" t="str">
        <f>IF(X777="","",X777*AE780)</f>
        <v/>
      </c>
      <c r="AF777" s="365"/>
      <c r="AG777" s="365"/>
      <c r="AH777" s="574"/>
    </row>
    <row r="778" spans="1:62" s="23" customFormat="1" ht="15.75" hidden="1" customHeight="1" x14ac:dyDescent="0.15">
      <c r="A778" s="116" t="str">
        <f t="shared" si="129"/>
        <v>×</v>
      </c>
      <c r="B778" s="179"/>
      <c r="C778" s="179"/>
      <c r="D778" s="179"/>
      <c r="G778" s="253"/>
      <c r="H778" s="245"/>
      <c r="I778" s="245"/>
      <c r="J778" s="580"/>
      <c r="K778" s="580"/>
      <c r="L778" s="580"/>
      <c r="M778" s="580"/>
      <c r="N778" s="254"/>
      <c r="O778" s="254"/>
      <c r="P778" s="254"/>
      <c r="Q778" s="365" t="str">
        <f>IF(J778="","",J778*AE780)</f>
        <v/>
      </c>
      <c r="R778" s="365"/>
      <c r="S778" s="365"/>
      <c r="T778" s="582"/>
      <c r="U778" s="506"/>
      <c r="V778" s="245"/>
      <c r="W778" s="245"/>
      <c r="X778" s="580"/>
      <c r="Y778" s="580"/>
      <c r="Z778" s="580"/>
      <c r="AA778" s="580"/>
      <c r="AB778" s="254"/>
      <c r="AC778" s="254"/>
      <c r="AD778" s="254"/>
      <c r="AE778" s="365" t="str">
        <f>IF(X778="","",X778*AE780)</f>
        <v/>
      </c>
      <c r="AF778" s="365"/>
      <c r="AG778" s="365"/>
      <c r="AH778" s="574"/>
    </row>
    <row r="779" spans="1:62" s="23" customFormat="1" ht="15.75" hidden="1" customHeight="1" x14ac:dyDescent="0.15">
      <c r="A779" s="116" t="str">
        <f t="shared" si="129"/>
        <v>×</v>
      </c>
      <c r="B779" s="179"/>
      <c r="C779" s="179"/>
      <c r="D779" s="179"/>
      <c r="G779" s="259"/>
      <c r="H779" s="246"/>
      <c r="I779" s="246"/>
      <c r="J779" s="581"/>
      <c r="K779" s="581"/>
      <c r="L779" s="581"/>
      <c r="M779" s="581"/>
      <c r="N779" s="260"/>
      <c r="O779" s="260"/>
      <c r="P779" s="260"/>
      <c r="Q779" s="573" t="str">
        <f>IF(J779="","",J779*AE780)</f>
        <v/>
      </c>
      <c r="R779" s="573"/>
      <c r="S779" s="573"/>
      <c r="T779" s="583"/>
      <c r="U779" s="584"/>
      <c r="V779" s="246"/>
      <c r="W779" s="246"/>
      <c r="X779" s="581"/>
      <c r="Y779" s="581"/>
      <c r="Z779" s="581"/>
      <c r="AA779" s="581"/>
      <c r="AB779" s="260"/>
      <c r="AC779" s="260"/>
      <c r="AD779" s="260"/>
      <c r="AE779" s="573" t="str">
        <f>IF(X779="","",X779*AE780)</f>
        <v/>
      </c>
      <c r="AF779" s="573"/>
      <c r="AG779" s="573"/>
      <c r="AH779" s="575"/>
    </row>
    <row r="780" spans="1:62" s="23" customFormat="1" ht="15.75" customHeight="1" x14ac:dyDescent="0.15">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498">
        <f>AE757</f>
        <v>4.7123889803846897</v>
      </c>
      <c r="AF780" s="498"/>
      <c r="AG780" s="498"/>
      <c r="AH780" s="62" t="s">
        <v>549</v>
      </c>
    </row>
    <row r="781" spans="1:62" ht="15.75" customHeight="1" x14ac:dyDescent="0.15">
      <c r="A781" s="115" t="str">
        <f t="shared" ref="A781:A786" si="130">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x14ac:dyDescent="0.15">
      <c r="A782" s="115" t="str">
        <f t="shared" si="130"/>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x14ac:dyDescent="0.15">
      <c r="A783" s="115" t="str">
        <f t="shared" si="130"/>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0"/>
        <v/>
      </c>
      <c r="B784" s="179"/>
      <c r="C784" s="179"/>
      <c r="D784" s="179"/>
      <c r="G784" s="514" t="s">
        <v>417</v>
      </c>
      <c r="H784" s="361"/>
      <c r="I784" s="361"/>
      <c r="J784" s="361"/>
      <c r="K784" s="361"/>
      <c r="L784" s="361"/>
      <c r="M784" s="361"/>
      <c r="N784" s="361"/>
      <c r="O784" s="361"/>
      <c r="P784" s="361"/>
      <c r="Q784" s="361"/>
      <c r="R784" s="361"/>
      <c r="S784" s="361"/>
      <c r="T784" s="515"/>
      <c r="U784" s="486" t="s">
        <v>418</v>
      </c>
      <c r="V784" s="239"/>
      <c r="W784" s="239"/>
      <c r="X784" s="239"/>
      <c r="Y784" s="239"/>
      <c r="Z784" s="239"/>
      <c r="AA784" s="239"/>
      <c r="AB784" s="239"/>
      <c r="AC784" s="239"/>
      <c r="AD784" s="239"/>
      <c r="AE784" s="239"/>
      <c r="AF784" s="239"/>
      <c r="AG784" s="239"/>
      <c r="AH784" s="290"/>
    </row>
    <row r="785" spans="1:34" s="23" customFormat="1" ht="15.75" customHeight="1" x14ac:dyDescent="0.15">
      <c r="A785" s="115" t="str">
        <f t="shared" si="130"/>
        <v/>
      </c>
      <c r="B785" s="179"/>
      <c r="C785" s="179"/>
      <c r="D785" s="179"/>
      <c r="G785" s="350" t="s">
        <v>74</v>
      </c>
      <c r="H785" s="275"/>
      <c r="I785" s="275"/>
      <c r="J785" s="275" t="s">
        <v>182</v>
      </c>
      <c r="K785" s="275"/>
      <c r="L785" s="275"/>
      <c r="M785" s="275"/>
      <c r="N785" s="351" t="s">
        <v>181</v>
      </c>
      <c r="O785" s="352"/>
      <c r="P785" s="352"/>
      <c r="Q785" s="275" t="s">
        <v>548</v>
      </c>
      <c r="R785" s="275"/>
      <c r="S785" s="275"/>
      <c r="T785" s="277"/>
      <c r="U785" s="553" t="s">
        <v>74</v>
      </c>
      <c r="V785" s="275"/>
      <c r="W785" s="275"/>
      <c r="X785" s="275" t="s">
        <v>182</v>
      </c>
      <c r="Y785" s="275"/>
      <c r="Z785" s="275"/>
      <c r="AA785" s="275"/>
      <c r="AB785" s="351" t="s">
        <v>181</v>
      </c>
      <c r="AC785" s="352"/>
      <c r="AD785" s="352"/>
      <c r="AE785" s="275" t="s">
        <v>548</v>
      </c>
      <c r="AF785" s="275"/>
      <c r="AG785" s="275"/>
      <c r="AH785" s="277"/>
    </row>
    <row r="786" spans="1:34" s="23" customFormat="1" ht="15.75" customHeight="1" x14ac:dyDescent="0.15">
      <c r="A786" s="115" t="str">
        <f t="shared" si="130"/>
        <v/>
      </c>
      <c r="B786" s="179"/>
      <c r="C786" s="179"/>
      <c r="D786" s="179"/>
      <c r="G786" s="270"/>
      <c r="H786" s="271"/>
      <c r="I786" s="271"/>
      <c r="J786" s="271"/>
      <c r="K786" s="271"/>
      <c r="L786" s="271"/>
      <c r="M786" s="271"/>
      <c r="N786" s="273"/>
      <c r="O786" s="273"/>
      <c r="P786" s="273"/>
      <c r="Q786" s="271"/>
      <c r="R786" s="271"/>
      <c r="S786" s="271"/>
      <c r="T786" s="579"/>
      <c r="U786" s="516"/>
      <c r="V786" s="271"/>
      <c r="W786" s="271"/>
      <c r="X786" s="271"/>
      <c r="Y786" s="271"/>
      <c r="Z786" s="271"/>
      <c r="AA786" s="271"/>
      <c r="AB786" s="273"/>
      <c r="AC786" s="273"/>
      <c r="AD786" s="273"/>
      <c r="AE786" s="271"/>
      <c r="AF786" s="271"/>
      <c r="AG786" s="271"/>
      <c r="AH786" s="579"/>
    </row>
    <row r="787" spans="1:34" s="23" customFormat="1" ht="15.75" customHeight="1" x14ac:dyDescent="0.15">
      <c r="A787" s="115" t="str">
        <f t="shared" ref="A787:A802" si="131">IF(液状化L2の有無="",IF(LEN(G787)+LEN(U787)=0,"×",""),"×")</f>
        <v/>
      </c>
      <c r="B787" s="179"/>
      <c r="C787" s="179"/>
      <c r="D787" s="179"/>
      <c r="G787" s="278">
        <v>2</v>
      </c>
      <c r="H787" s="244"/>
      <c r="I787" s="244"/>
      <c r="J787" s="576">
        <v>0</v>
      </c>
      <c r="K787" s="576"/>
      <c r="L787" s="576"/>
      <c r="M787" s="576"/>
      <c r="N787" s="279">
        <v>0.33000001311302185</v>
      </c>
      <c r="O787" s="279"/>
      <c r="P787" s="279"/>
      <c r="Q787" s="364">
        <f>IF(J787="","",J787*AE803)</f>
        <v>0</v>
      </c>
      <c r="R787" s="364"/>
      <c r="S787" s="364"/>
      <c r="T787" s="577"/>
      <c r="U787" s="505">
        <v>2</v>
      </c>
      <c r="V787" s="244"/>
      <c r="W787" s="244"/>
      <c r="X787" s="576">
        <v>0</v>
      </c>
      <c r="Y787" s="576"/>
      <c r="Z787" s="576"/>
      <c r="AA787" s="576"/>
      <c r="AB787" s="279">
        <v>0.33000001311302185</v>
      </c>
      <c r="AC787" s="279"/>
      <c r="AD787" s="279"/>
      <c r="AE787" s="364">
        <f>IF(X787="","",X787*AE803)</f>
        <v>0</v>
      </c>
      <c r="AF787" s="364"/>
      <c r="AG787" s="364"/>
      <c r="AH787" s="578"/>
    </row>
    <row r="788" spans="1:34" s="23" customFormat="1" ht="15.75" customHeight="1" x14ac:dyDescent="0.15">
      <c r="A788" s="115" t="str">
        <f t="shared" si="131"/>
        <v/>
      </c>
      <c r="B788" s="179"/>
      <c r="C788" s="179"/>
      <c r="D788" s="179"/>
      <c r="G788" s="253">
        <v>3</v>
      </c>
      <c r="H788" s="245"/>
      <c r="I788" s="245"/>
      <c r="J788" s="580">
        <v>0</v>
      </c>
      <c r="K788" s="580"/>
      <c r="L788" s="580"/>
      <c r="M788" s="580"/>
      <c r="N788" s="254">
        <v>1.5</v>
      </c>
      <c r="O788" s="254"/>
      <c r="P788" s="254"/>
      <c r="Q788" s="365">
        <f>IF(J788="","",J788*AE803)</f>
        <v>0</v>
      </c>
      <c r="R788" s="365"/>
      <c r="S788" s="365"/>
      <c r="T788" s="582"/>
      <c r="U788" s="506">
        <v>3</v>
      </c>
      <c r="V788" s="245"/>
      <c r="W788" s="245"/>
      <c r="X788" s="580">
        <v>0</v>
      </c>
      <c r="Y788" s="580"/>
      <c r="Z788" s="580"/>
      <c r="AA788" s="580"/>
      <c r="AB788" s="254">
        <v>1.5</v>
      </c>
      <c r="AC788" s="254"/>
      <c r="AD788" s="254"/>
      <c r="AE788" s="365">
        <f>IF(X788="","",X788*AE803)</f>
        <v>0</v>
      </c>
      <c r="AF788" s="365"/>
      <c r="AG788" s="365"/>
      <c r="AH788" s="574"/>
    </row>
    <row r="789" spans="1:34" s="23" customFormat="1" ht="15.75" customHeight="1" x14ac:dyDescent="0.15">
      <c r="A789" s="115" t="str">
        <f t="shared" si="131"/>
        <v/>
      </c>
      <c r="B789" s="179"/>
      <c r="C789" s="179"/>
      <c r="D789" s="179"/>
      <c r="G789" s="253">
        <v>4</v>
      </c>
      <c r="H789" s="245"/>
      <c r="I789" s="245"/>
      <c r="J789" s="580">
        <v>0</v>
      </c>
      <c r="K789" s="580"/>
      <c r="L789" s="580"/>
      <c r="M789" s="580"/>
      <c r="N789" s="254">
        <v>5.2000002861022949</v>
      </c>
      <c r="O789" s="254"/>
      <c r="P789" s="254"/>
      <c r="Q789" s="365">
        <f>IF(J789="","",J789*AE803)</f>
        <v>0</v>
      </c>
      <c r="R789" s="365"/>
      <c r="S789" s="365"/>
      <c r="T789" s="582"/>
      <c r="U789" s="506">
        <v>4</v>
      </c>
      <c r="V789" s="245"/>
      <c r="W789" s="245"/>
      <c r="X789" s="580">
        <v>0</v>
      </c>
      <c r="Y789" s="580"/>
      <c r="Z789" s="580"/>
      <c r="AA789" s="580"/>
      <c r="AB789" s="254">
        <v>5.2000002861022949</v>
      </c>
      <c r="AC789" s="254"/>
      <c r="AD789" s="254"/>
      <c r="AE789" s="365">
        <f>IF(X789="","",X789*AE803)</f>
        <v>0</v>
      </c>
      <c r="AF789" s="365"/>
      <c r="AG789" s="365"/>
      <c r="AH789" s="574"/>
    </row>
    <row r="790" spans="1:34" s="23" customFormat="1" ht="15.75" customHeight="1" x14ac:dyDescent="0.15">
      <c r="A790" s="115" t="str">
        <f t="shared" si="131"/>
        <v/>
      </c>
      <c r="B790" s="179"/>
      <c r="C790" s="179"/>
      <c r="D790" s="179"/>
      <c r="G790" s="253">
        <v>4</v>
      </c>
      <c r="H790" s="245"/>
      <c r="I790" s="245"/>
      <c r="J790" s="580">
        <v>4275</v>
      </c>
      <c r="K790" s="580"/>
      <c r="L790" s="580"/>
      <c r="M790" s="580"/>
      <c r="N790" s="254">
        <v>1.3499999046325684</v>
      </c>
      <c r="O790" s="254"/>
      <c r="P790" s="254"/>
      <c r="Q790" s="365">
        <f>IF(J790="","",J790*AE803)</f>
        <v>20145.462891144547</v>
      </c>
      <c r="R790" s="365"/>
      <c r="S790" s="365"/>
      <c r="T790" s="582"/>
      <c r="U790" s="506">
        <v>4</v>
      </c>
      <c r="V790" s="245"/>
      <c r="W790" s="245"/>
      <c r="X790" s="580">
        <v>4275</v>
      </c>
      <c r="Y790" s="580"/>
      <c r="Z790" s="580"/>
      <c r="AA790" s="580"/>
      <c r="AB790" s="254">
        <v>1.3499999046325684</v>
      </c>
      <c r="AC790" s="254"/>
      <c r="AD790" s="254"/>
      <c r="AE790" s="365">
        <f>IF(X790="","",X790*AE803)</f>
        <v>20145.462891144547</v>
      </c>
      <c r="AF790" s="365"/>
      <c r="AG790" s="365"/>
      <c r="AH790" s="574"/>
    </row>
    <row r="791" spans="1:34" s="23" customFormat="1" ht="15.75" customHeight="1" x14ac:dyDescent="0.15">
      <c r="A791" s="115" t="str">
        <f t="shared" si="131"/>
        <v/>
      </c>
      <c r="B791" s="179"/>
      <c r="C791" s="179"/>
      <c r="D791" s="179"/>
      <c r="G791" s="253">
        <v>5</v>
      </c>
      <c r="H791" s="245"/>
      <c r="I791" s="245"/>
      <c r="J791" s="580">
        <v>4275</v>
      </c>
      <c r="K791" s="580"/>
      <c r="L791" s="580"/>
      <c r="M791" s="580"/>
      <c r="N791" s="254">
        <v>3.4500000476837158</v>
      </c>
      <c r="O791" s="254"/>
      <c r="P791" s="254"/>
      <c r="Q791" s="365">
        <f>IF(J791="","",J791*AE803)</f>
        <v>20145.462891144547</v>
      </c>
      <c r="R791" s="365"/>
      <c r="S791" s="365"/>
      <c r="T791" s="582"/>
      <c r="U791" s="506">
        <v>5</v>
      </c>
      <c r="V791" s="245"/>
      <c r="W791" s="245"/>
      <c r="X791" s="580">
        <v>4275</v>
      </c>
      <c r="Y791" s="580"/>
      <c r="Z791" s="580"/>
      <c r="AA791" s="580"/>
      <c r="AB791" s="254">
        <v>3.4500000476837158</v>
      </c>
      <c r="AC791" s="254"/>
      <c r="AD791" s="254"/>
      <c r="AE791" s="365">
        <f>IF(X791="","",X791*AE803)</f>
        <v>20145.462891144547</v>
      </c>
      <c r="AF791" s="365"/>
      <c r="AG791" s="365"/>
      <c r="AH791" s="574"/>
    </row>
    <row r="792" spans="1:34" s="23" customFormat="1" ht="15.75" customHeight="1" x14ac:dyDescent="0.15">
      <c r="A792" s="115" t="str">
        <f t="shared" si="131"/>
        <v/>
      </c>
      <c r="B792" s="179"/>
      <c r="C792" s="179"/>
      <c r="D792" s="179"/>
      <c r="G792" s="253">
        <v>6</v>
      </c>
      <c r="H792" s="245"/>
      <c r="I792" s="245"/>
      <c r="J792" s="580">
        <v>4275</v>
      </c>
      <c r="K792" s="580"/>
      <c r="L792" s="580"/>
      <c r="M792" s="580"/>
      <c r="N792" s="254">
        <v>2.3499999046325684</v>
      </c>
      <c r="O792" s="254"/>
      <c r="P792" s="254"/>
      <c r="Q792" s="365">
        <f>IF(J792="","",J792*AE803)</f>
        <v>20145.462891144547</v>
      </c>
      <c r="R792" s="365"/>
      <c r="S792" s="365"/>
      <c r="T792" s="582"/>
      <c r="U792" s="506">
        <v>6</v>
      </c>
      <c r="V792" s="245"/>
      <c r="W792" s="245"/>
      <c r="X792" s="580">
        <v>4275</v>
      </c>
      <c r="Y792" s="580"/>
      <c r="Z792" s="580"/>
      <c r="AA792" s="580"/>
      <c r="AB792" s="254">
        <v>2.3499999046325684</v>
      </c>
      <c r="AC792" s="254"/>
      <c r="AD792" s="254"/>
      <c r="AE792" s="365">
        <f>IF(X792="","",X792*AE803)</f>
        <v>20145.462891144547</v>
      </c>
      <c r="AF792" s="365"/>
      <c r="AG792" s="365"/>
      <c r="AH792" s="574"/>
    </row>
    <row r="793" spans="1:34" s="23" customFormat="1" ht="15.75" customHeight="1" x14ac:dyDescent="0.15">
      <c r="A793" s="115" t="str">
        <f t="shared" si="131"/>
        <v/>
      </c>
      <c r="B793" s="179"/>
      <c r="C793" s="179"/>
      <c r="D793" s="179"/>
      <c r="G793" s="253">
        <v>7</v>
      </c>
      <c r="H793" s="245"/>
      <c r="I793" s="245"/>
      <c r="J793" s="580">
        <v>9366</v>
      </c>
      <c r="K793" s="580"/>
      <c r="L793" s="580"/>
      <c r="M793" s="580"/>
      <c r="N793" s="254">
        <v>8.6000003814697266</v>
      </c>
      <c r="O793" s="254"/>
      <c r="P793" s="254"/>
      <c r="Q793" s="365">
        <f>IF(J793="","",J793*AE803)</f>
        <v>44136.235190283005</v>
      </c>
      <c r="R793" s="365"/>
      <c r="S793" s="365"/>
      <c r="T793" s="582"/>
      <c r="U793" s="506">
        <v>7</v>
      </c>
      <c r="V793" s="245"/>
      <c r="W793" s="245"/>
      <c r="X793" s="580">
        <v>9366</v>
      </c>
      <c r="Y793" s="580"/>
      <c r="Z793" s="580"/>
      <c r="AA793" s="580"/>
      <c r="AB793" s="254">
        <v>8.6000003814697266</v>
      </c>
      <c r="AC793" s="254"/>
      <c r="AD793" s="254"/>
      <c r="AE793" s="365">
        <f>IF(X793="","",X793*AE803)</f>
        <v>44136.235190283005</v>
      </c>
      <c r="AF793" s="365"/>
      <c r="AG793" s="365"/>
      <c r="AH793" s="574"/>
    </row>
    <row r="794" spans="1:34" s="23" customFormat="1" ht="15.75" customHeight="1" x14ac:dyDescent="0.15">
      <c r="A794" s="115" t="str">
        <f t="shared" si="131"/>
        <v/>
      </c>
      <c r="B794" s="179"/>
      <c r="C794" s="179"/>
      <c r="D794" s="179"/>
      <c r="G794" s="253">
        <v>8</v>
      </c>
      <c r="H794" s="245"/>
      <c r="I794" s="245"/>
      <c r="J794" s="580">
        <v>13365</v>
      </c>
      <c r="K794" s="580"/>
      <c r="L794" s="580"/>
      <c r="M794" s="580"/>
      <c r="N794" s="254">
        <v>2.2000000476837158</v>
      </c>
      <c r="O794" s="254"/>
      <c r="P794" s="254"/>
      <c r="Q794" s="365">
        <f>IF(J794="","",J794*AE803)</f>
        <v>62981.078722841376</v>
      </c>
      <c r="R794" s="365"/>
      <c r="S794" s="365"/>
      <c r="T794" s="582"/>
      <c r="U794" s="506">
        <v>8</v>
      </c>
      <c r="V794" s="245"/>
      <c r="W794" s="245"/>
      <c r="X794" s="580">
        <v>13365</v>
      </c>
      <c r="Y794" s="580"/>
      <c r="Z794" s="580"/>
      <c r="AA794" s="580"/>
      <c r="AB794" s="254">
        <v>2.2000000476837158</v>
      </c>
      <c r="AC794" s="254"/>
      <c r="AD794" s="254"/>
      <c r="AE794" s="365">
        <f>IF(X794="","",X794*AE803)</f>
        <v>62981.078722841376</v>
      </c>
      <c r="AF794" s="365"/>
      <c r="AG794" s="365"/>
      <c r="AH794" s="574"/>
    </row>
    <row r="795" spans="1:34" s="23" customFormat="1" ht="15.75" customHeight="1" x14ac:dyDescent="0.15">
      <c r="A795" s="115" t="str">
        <f t="shared" si="131"/>
        <v/>
      </c>
      <c r="B795" s="179"/>
      <c r="C795" s="179"/>
      <c r="D795" s="179"/>
      <c r="G795" s="253">
        <v>9</v>
      </c>
      <c r="H795" s="245"/>
      <c r="I795" s="245"/>
      <c r="J795" s="580">
        <v>21780</v>
      </c>
      <c r="K795" s="580"/>
      <c r="L795" s="580"/>
      <c r="M795" s="580"/>
      <c r="N795" s="254">
        <v>1.5</v>
      </c>
      <c r="O795" s="254"/>
      <c r="P795" s="254"/>
      <c r="Q795" s="365">
        <f>IF(J795="","",J795*AE803)</f>
        <v>102635.83199277853</v>
      </c>
      <c r="R795" s="365"/>
      <c r="S795" s="365"/>
      <c r="T795" s="582"/>
      <c r="U795" s="506">
        <v>9</v>
      </c>
      <c r="V795" s="245"/>
      <c r="W795" s="245"/>
      <c r="X795" s="580">
        <v>21780</v>
      </c>
      <c r="Y795" s="580"/>
      <c r="Z795" s="580"/>
      <c r="AA795" s="580"/>
      <c r="AB795" s="254">
        <v>1.5</v>
      </c>
      <c r="AC795" s="254"/>
      <c r="AD795" s="254"/>
      <c r="AE795" s="365">
        <f>IF(X795="","",X795*AE803)</f>
        <v>102635.83199277853</v>
      </c>
      <c r="AF795" s="365"/>
      <c r="AG795" s="365"/>
      <c r="AH795" s="574"/>
    </row>
    <row r="796" spans="1:34" s="23" customFormat="1" ht="15.75" customHeight="1" x14ac:dyDescent="0.15">
      <c r="A796" s="115" t="str">
        <f t="shared" si="131"/>
        <v/>
      </c>
      <c r="B796" s="179"/>
      <c r="C796" s="179"/>
      <c r="D796" s="179"/>
      <c r="G796" s="253">
        <v>10</v>
      </c>
      <c r="H796" s="245"/>
      <c r="I796" s="245"/>
      <c r="J796" s="580">
        <v>15660</v>
      </c>
      <c r="K796" s="580"/>
      <c r="L796" s="580"/>
      <c r="M796" s="580"/>
      <c r="N796" s="254">
        <v>3.8499999046325684</v>
      </c>
      <c r="O796" s="254"/>
      <c r="P796" s="254"/>
      <c r="Q796" s="365">
        <f>IF(J796="","",J796*AE803)</f>
        <v>73796.011432824234</v>
      </c>
      <c r="R796" s="365"/>
      <c r="S796" s="365"/>
      <c r="T796" s="582"/>
      <c r="U796" s="506">
        <v>10</v>
      </c>
      <c r="V796" s="245"/>
      <c r="W796" s="245"/>
      <c r="X796" s="580">
        <v>15660</v>
      </c>
      <c r="Y796" s="580"/>
      <c r="Z796" s="580"/>
      <c r="AA796" s="580"/>
      <c r="AB796" s="254">
        <v>3.8499999046325684</v>
      </c>
      <c r="AC796" s="254"/>
      <c r="AD796" s="254"/>
      <c r="AE796" s="365">
        <f>IF(X796="","",X796*AE803)</f>
        <v>73796.011432824234</v>
      </c>
      <c r="AF796" s="365"/>
      <c r="AG796" s="365"/>
      <c r="AH796" s="574"/>
    </row>
    <row r="797" spans="1:34" s="23" customFormat="1" ht="15.75" customHeight="1" x14ac:dyDescent="0.15">
      <c r="A797" s="115" t="str">
        <f t="shared" si="131"/>
        <v/>
      </c>
      <c r="B797" s="179"/>
      <c r="C797" s="179"/>
      <c r="D797" s="179"/>
      <c r="G797" s="253">
        <v>11</v>
      </c>
      <c r="H797" s="245"/>
      <c r="I797" s="245"/>
      <c r="J797" s="580">
        <v>21780</v>
      </c>
      <c r="K797" s="580"/>
      <c r="L797" s="580"/>
      <c r="M797" s="580"/>
      <c r="N797" s="254">
        <v>2.4000000953674316</v>
      </c>
      <c r="O797" s="254"/>
      <c r="P797" s="254"/>
      <c r="Q797" s="365">
        <f>IF(J797="","",J797*AE803)</f>
        <v>102635.83199277853</v>
      </c>
      <c r="R797" s="365"/>
      <c r="S797" s="365"/>
      <c r="T797" s="582"/>
      <c r="U797" s="506">
        <v>11</v>
      </c>
      <c r="V797" s="245"/>
      <c r="W797" s="245"/>
      <c r="X797" s="580">
        <v>21780</v>
      </c>
      <c r="Y797" s="580"/>
      <c r="Z797" s="580"/>
      <c r="AA797" s="580"/>
      <c r="AB797" s="254">
        <v>2.4000000953674316</v>
      </c>
      <c r="AC797" s="254"/>
      <c r="AD797" s="254"/>
      <c r="AE797" s="365">
        <f>IF(X797="","",X797*AE803)</f>
        <v>102635.83199277853</v>
      </c>
      <c r="AF797" s="365"/>
      <c r="AG797" s="365"/>
      <c r="AH797" s="574"/>
    </row>
    <row r="798" spans="1:34" s="23" customFormat="1" ht="15.75" customHeight="1" x14ac:dyDescent="0.15">
      <c r="A798" s="115" t="str">
        <f t="shared" si="131"/>
        <v/>
      </c>
      <c r="B798" s="179"/>
      <c r="C798" s="179"/>
      <c r="D798" s="179"/>
      <c r="G798" s="253">
        <v>12</v>
      </c>
      <c r="H798" s="245"/>
      <c r="I798" s="245"/>
      <c r="J798" s="580">
        <v>14760</v>
      </c>
      <c r="K798" s="580"/>
      <c r="L798" s="580"/>
      <c r="M798" s="580"/>
      <c r="N798" s="254">
        <v>2.2699999809265137</v>
      </c>
      <c r="O798" s="254"/>
      <c r="P798" s="254"/>
      <c r="Q798" s="365">
        <f>IF(J798="","",J798*AE803)</f>
        <v>69554.861350478022</v>
      </c>
      <c r="R798" s="365"/>
      <c r="S798" s="365"/>
      <c r="T798" s="582"/>
      <c r="U798" s="506">
        <v>12</v>
      </c>
      <c r="V798" s="245"/>
      <c r="W798" s="245"/>
      <c r="X798" s="580">
        <v>14760</v>
      </c>
      <c r="Y798" s="580"/>
      <c r="Z798" s="580"/>
      <c r="AA798" s="580"/>
      <c r="AB798" s="254">
        <v>2.2699999809265137</v>
      </c>
      <c r="AC798" s="254"/>
      <c r="AD798" s="254"/>
      <c r="AE798" s="365">
        <f>IF(X798="","",X798*AE803)</f>
        <v>69554.861350478022</v>
      </c>
      <c r="AF798" s="365"/>
      <c r="AG798" s="365"/>
      <c r="AH798" s="574"/>
    </row>
    <row r="799" spans="1:34" s="23" customFormat="1" ht="15.75" hidden="1" customHeight="1" x14ac:dyDescent="0.15">
      <c r="A799" s="115" t="str">
        <f t="shared" si="131"/>
        <v>×</v>
      </c>
      <c r="B799" s="179"/>
      <c r="C799" s="179"/>
      <c r="D799" s="179"/>
      <c r="G799" s="253"/>
      <c r="H799" s="245"/>
      <c r="I799" s="245"/>
      <c r="J799" s="580"/>
      <c r="K799" s="580"/>
      <c r="L799" s="580"/>
      <c r="M799" s="580"/>
      <c r="N799" s="254"/>
      <c r="O799" s="254"/>
      <c r="P799" s="254"/>
      <c r="Q799" s="365" t="str">
        <f>IF(J799="","",J799*AE803)</f>
        <v/>
      </c>
      <c r="R799" s="365"/>
      <c r="S799" s="365"/>
      <c r="T799" s="582"/>
      <c r="U799" s="506"/>
      <c r="V799" s="245"/>
      <c r="W799" s="245"/>
      <c r="X799" s="580"/>
      <c r="Y799" s="580"/>
      <c r="Z799" s="580"/>
      <c r="AA799" s="580"/>
      <c r="AB799" s="254"/>
      <c r="AC799" s="254"/>
      <c r="AD799" s="254"/>
      <c r="AE799" s="365" t="str">
        <f>IF(X799="","",X799*AE803)</f>
        <v/>
      </c>
      <c r="AF799" s="365"/>
      <c r="AG799" s="365"/>
      <c r="AH799" s="574"/>
    </row>
    <row r="800" spans="1:34" s="23" customFormat="1" ht="15.75" hidden="1" customHeight="1" x14ac:dyDescent="0.15">
      <c r="A800" s="115" t="str">
        <f t="shared" si="131"/>
        <v>×</v>
      </c>
      <c r="B800" s="179"/>
      <c r="C800" s="179"/>
      <c r="D800" s="179"/>
      <c r="G800" s="253"/>
      <c r="H800" s="245"/>
      <c r="I800" s="245"/>
      <c r="J800" s="580"/>
      <c r="K800" s="580"/>
      <c r="L800" s="580"/>
      <c r="M800" s="580"/>
      <c r="N800" s="254"/>
      <c r="O800" s="254"/>
      <c r="P800" s="254"/>
      <c r="Q800" s="365" t="str">
        <f>IF(J800="","",J800*AE803)</f>
        <v/>
      </c>
      <c r="R800" s="365"/>
      <c r="S800" s="365"/>
      <c r="T800" s="582"/>
      <c r="U800" s="506"/>
      <c r="V800" s="245"/>
      <c r="W800" s="245"/>
      <c r="X800" s="580"/>
      <c r="Y800" s="580"/>
      <c r="Z800" s="580"/>
      <c r="AA800" s="580"/>
      <c r="AB800" s="254"/>
      <c r="AC800" s="254"/>
      <c r="AD800" s="254"/>
      <c r="AE800" s="365" t="str">
        <f>IF(X800="","",X800*AE803)</f>
        <v/>
      </c>
      <c r="AF800" s="365"/>
      <c r="AG800" s="365"/>
      <c r="AH800" s="574"/>
    </row>
    <row r="801" spans="1:34" s="23" customFormat="1" ht="15.75" hidden="1" customHeight="1" x14ac:dyDescent="0.15">
      <c r="A801" s="115" t="str">
        <f t="shared" si="131"/>
        <v>×</v>
      </c>
      <c r="B801" s="179"/>
      <c r="C801" s="179"/>
      <c r="D801" s="179"/>
      <c r="G801" s="253"/>
      <c r="H801" s="245"/>
      <c r="I801" s="245"/>
      <c r="J801" s="580"/>
      <c r="K801" s="580"/>
      <c r="L801" s="580"/>
      <c r="M801" s="580"/>
      <c r="N801" s="254"/>
      <c r="O801" s="254"/>
      <c r="P801" s="254"/>
      <c r="Q801" s="365" t="str">
        <f>IF(J801="","",J801*AE803)</f>
        <v/>
      </c>
      <c r="R801" s="365"/>
      <c r="S801" s="365"/>
      <c r="T801" s="582"/>
      <c r="U801" s="506"/>
      <c r="V801" s="245"/>
      <c r="W801" s="245"/>
      <c r="X801" s="580"/>
      <c r="Y801" s="580"/>
      <c r="Z801" s="580"/>
      <c r="AA801" s="580"/>
      <c r="AB801" s="254"/>
      <c r="AC801" s="254"/>
      <c r="AD801" s="254"/>
      <c r="AE801" s="365" t="str">
        <f>IF(X801="","",X801*AE803)</f>
        <v/>
      </c>
      <c r="AF801" s="365"/>
      <c r="AG801" s="365"/>
      <c r="AH801" s="574"/>
    </row>
    <row r="802" spans="1:34" s="23" customFormat="1" ht="15.75" hidden="1" customHeight="1" x14ac:dyDescent="0.15">
      <c r="A802" s="115" t="str">
        <f t="shared" si="131"/>
        <v>×</v>
      </c>
      <c r="B802" s="179"/>
      <c r="C802" s="179"/>
      <c r="D802" s="179"/>
      <c r="G802" s="259"/>
      <c r="H802" s="246"/>
      <c r="I802" s="246"/>
      <c r="J802" s="581"/>
      <c r="K802" s="581"/>
      <c r="L802" s="581"/>
      <c r="M802" s="581"/>
      <c r="N802" s="260"/>
      <c r="O802" s="260"/>
      <c r="P802" s="260"/>
      <c r="Q802" s="573" t="str">
        <f>IF(J802="","",J802*AE803)</f>
        <v/>
      </c>
      <c r="R802" s="573"/>
      <c r="S802" s="573"/>
      <c r="T802" s="583"/>
      <c r="U802" s="584"/>
      <c r="V802" s="246"/>
      <c r="W802" s="246"/>
      <c r="X802" s="581"/>
      <c r="Y802" s="581"/>
      <c r="Z802" s="581"/>
      <c r="AA802" s="581"/>
      <c r="AB802" s="260"/>
      <c r="AC802" s="260"/>
      <c r="AD802" s="260"/>
      <c r="AE802" s="573" t="str">
        <f>IF(X802="","",X802*AE803)</f>
        <v/>
      </c>
      <c r="AF802" s="573"/>
      <c r="AG802" s="573"/>
      <c r="AH802" s="575"/>
    </row>
    <row r="803" spans="1:34" s="23" customFormat="1" ht="15.75" customHeight="1" x14ac:dyDescent="0.15">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498">
        <f>AE780</f>
        <v>4.7123889803846897</v>
      </c>
      <c r="AF803" s="498"/>
      <c r="AG803" s="498"/>
      <c r="AH803" s="62" t="s">
        <v>549</v>
      </c>
    </row>
    <row r="804" spans="1:34" ht="15.75" hidden="1" customHeight="1" x14ac:dyDescent="0.15">
      <c r="A804" s="216" t="str">
        <f t="shared" ref="A804:A826" si="132">IF(先端支持力=0,"×","")</f>
        <v>×</v>
      </c>
      <c r="B804" s="179" t="s">
        <v>571</v>
      </c>
    </row>
    <row r="805" spans="1:34" s="23" customFormat="1" ht="15.75" hidden="1" customHeight="1" x14ac:dyDescent="0.15">
      <c r="A805" s="216" t="str">
        <f t="shared" si="132"/>
        <v>×</v>
      </c>
    </row>
    <row r="806" spans="1:34" s="23" customFormat="1" ht="15.75" hidden="1" customHeight="1" x14ac:dyDescent="0.15">
      <c r="A806" s="216" t="str">
        <f t="shared" si="132"/>
        <v>×</v>
      </c>
      <c r="E806" s="23" t="s">
        <v>692</v>
      </c>
      <c r="N806" s="25"/>
    </row>
    <row r="807" spans="1:34" s="23" customFormat="1" ht="15.75" hidden="1" customHeight="1" x14ac:dyDescent="0.15">
      <c r="A807" s="216" t="str">
        <f t="shared" si="132"/>
        <v>×</v>
      </c>
    </row>
    <row r="808" spans="1:34" s="23" customFormat="1" ht="15.75" hidden="1" customHeight="1" x14ac:dyDescent="0.15">
      <c r="A808" s="216" t="str">
        <f t="shared" si="132"/>
        <v>×</v>
      </c>
      <c r="G808" s="23" t="s">
        <v>177</v>
      </c>
    </row>
    <row r="809" spans="1:34" s="23" customFormat="1" ht="15.75" hidden="1" customHeight="1" x14ac:dyDescent="0.15">
      <c r="A809" s="216" t="str">
        <f t="shared" si="132"/>
        <v>×</v>
      </c>
      <c r="G809" s="23" t="s">
        <v>71</v>
      </c>
    </row>
    <row r="810" spans="1:34" s="23" customFormat="1" ht="15.75" hidden="1" customHeight="1" x14ac:dyDescent="0.15">
      <c r="A810" s="216" t="str">
        <f t="shared" si="132"/>
        <v>×</v>
      </c>
    </row>
    <row r="811" spans="1:34" s="23" customFormat="1" ht="15.75" hidden="1" customHeight="1" x14ac:dyDescent="0.15">
      <c r="A811" s="216" t="str">
        <f t="shared" si="132"/>
        <v>×</v>
      </c>
      <c r="G811" s="266" t="s">
        <v>111</v>
      </c>
      <c r="H811" s="266"/>
      <c r="I811" s="179" t="s">
        <v>25</v>
      </c>
      <c r="J811" s="266" t="s">
        <v>59</v>
      </c>
      <c r="K811" s="266"/>
      <c r="L811" s="179" t="s">
        <v>88</v>
      </c>
      <c r="M811" s="266" t="s">
        <v>112</v>
      </c>
      <c r="N811" s="266"/>
    </row>
    <row r="812" spans="1:34" s="23" customFormat="1" ht="15.75" hidden="1" customHeight="1" x14ac:dyDescent="0.15">
      <c r="A812" s="216" t="str">
        <f t="shared" si="132"/>
        <v>×</v>
      </c>
    </row>
    <row r="813" spans="1:34" s="23" customFormat="1" ht="15.75" hidden="1" customHeight="1" x14ac:dyDescent="0.15">
      <c r="A813" s="216" t="str">
        <f t="shared" si="132"/>
        <v>×</v>
      </c>
      <c r="H813" s="23" t="s">
        <v>3</v>
      </c>
      <c r="K813" s="266" t="s">
        <v>111</v>
      </c>
      <c r="L813" s="266"/>
      <c r="M813" s="179" t="s">
        <v>2</v>
      </c>
      <c r="N813" s="23" t="s">
        <v>113</v>
      </c>
    </row>
    <row r="814" spans="1:34" s="23" customFormat="1" ht="15.75" hidden="1" customHeight="1" x14ac:dyDescent="0.15">
      <c r="A814" s="216" t="str">
        <f t="shared" si="132"/>
        <v>×</v>
      </c>
      <c r="K814" s="266" t="s">
        <v>59</v>
      </c>
      <c r="L814" s="266"/>
      <c r="M814" s="179" t="s">
        <v>2</v>
      </c>
      <c r="N814" s="23" t="s">
        <v>64</v>
      </c>
    </row>
    <row r="815" spans="1:34" s="23" customFormat="1" ht="15.75" hidden="1" customHeight="1" x14ac:dyDescent="0.15">
      <c r="A815" s="216" t="str">
        <f t="shared" si="132"/>
        <v>×</v>
      </c>
      <c r="K815" s="266" t="s">
        <v>112</v>
      </c>
      <c r="L815" s="266"/>
      <c r="M815" s="179" t="s">
        <v>2</v>
      </c>
      <c r="N815" s="23" t="s">
        <v>114</v>
      </c>
    </row>
    <row r="816" spans="1:34" s="23" customFormat="1" ht="15.75" hidden="1" customHeight="1" x14ac:dyDescent="0.15">
      <c r="A816" s="216" t="str">
        <f t="shared" si="132"/>
        <v>×</v>
      </c>
      <c r="K816" s="179"/>
      <c r="L816" s="179"/>
      <c r="M816" s="179"/>
      <c r="N816" s="266" t="s">
        <v>112</v>
      </c>
      <c r="O816" s="266"/>
      <c r="P816" s="179" t="s">
        <v>25</v>
      </c>
      <c r="Q816" s="382">
        <v>0.25</v>
      </c>
      <c r="R816" s="382"/>
      <c r="S816" s="179" t="s">
        <v>88</v>
      </c>
      <c r="T816" s="179" t="s">
        <v>115</v>
      </c>
      <c r="U816" s="179" t="s">
        <v>88</v>
      </c>
      <c r="V816" s="186" t="s">
        <v>62</v>
      </c>
      <c r="W816" s="198">
        <v>2</v>
      </c>
    </row>
    <row r="817" spans="1:38" s="23" customFormat="1" ht="15.75" hidden="1" customHeight="1" x14ac:dyDescent="0.15">
      <c r="A817" s="216" t="str">
        <f t="shared" si="132"/>
        <v>×</v>
      </c>
      <c r="K817" s="179"/>
      <c r="L817" s="179"/>
      <c r="M817" s="179"/>
      <c r="N817" s="179"/>
      <c r="O817" s="179"/>
      <c r="P817" s="179" t="s">
        <v>25</v>
      </c>
      <c r="Q817" s="382">
        <f>Q816</f>
        <v>0.25</v>
      </c>
      <c r="R817" s="382"/>
      <c r="S817" s="179" t="s">
        <v>1</v>
      </c>
      <c r="T817" s="179" t="s">
        <v>115</v>
      </c>
      <c r="U817" s="179" t="s">
        <v>1</v>
      </c>
      <c r="V817" s="295">
        <f>V818</f>
        <v>1.5</v>
      </c>
      <c r="W817" s="295"/>
      <c r="X817" s="295"/>
      <c r="Y817" s="198">
        <f>W816</f>
        <v>2</v>
      </c>
      <c r="Z817" s="179" t="s">
        <v>25</v>
      </c>
      <c r="AA817" s="266">
        <f>ROUND(Q817*PI()*V817^Y817,3)</f>
        <v>1.7669999999999999</v>
      </c>
      <c r="AB817" s="266"/>
      <c r="AC817" s="266"/>
      <c r="AD817" s="23" t="s">
        <v>117</v>
      </c>
    </row>
    <row r="818" spans="1:38" s="23" customFormat="1" ht="15.75" hidden="1" customHeight="1" x14ac:dyDescent="0.15">
      <c r="A818" s="216" t="str">
        <f t="shared" si="132"/>
        <v>×</v>
      </c>
      <c r="K818" s="266" t="s">
        <v>62</v>
      </c>
      <c r="L818" s="266"/>
      <c r="M818" s="179" t="s">
        <v>2</v>
      </c>
      <c r="N818" s="23" t="s">
        <v>118</v>
      </c>
      <c r="T818" s="186" t="s">
        <v>119</v>
      </c>
      <c r="U818" s="179" t="s">
        <v>25</v>
      </c>
      <c r="V818" s="295">
        <f>杭先端径</f>
        <v>1.5</v>
      </c>
      <c r="W818" s="295"/>
      <c r="X818" s="295"/>
      <c r="Y818" s="23" t="s">
        <v>120</v>
      </c>
    </row>
    <row r="819" spans="1:38" s="23" customFormat="1" ht="15.75" hidden="1" customHeight="1" x14ac:dyDescent="0.15">
      <c r="A819" s="216" t="str">
        <f t="shared" si="132"/>
        <v>×</v>
      </c>
      <c r="K819" s="179"/>
      <c r="L819" s="179"/>
      <c r="M819" s="179"/>
      <c r="S819" s="186"/>
      <c r="T819" s="179"/>
      <c r="U819" s="180"/>
      <c r="V819" s="180"/>
    </row>
    <row r="820" spans="1:38" s="23" customFormat="1" ht="15.75" hidden="1" customHeight="1" x14ac:dyDescent="0.15">
      <c r="A820" s="216" t="str">
        <f t="shared" si="132"/>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hidden="1" customHeight="1" x14ac:dyDescent="0.15">
      <c r="A821" s="216" t="str">
        <f t="shared" si="132"/>
        <v>×</v>
      </c>
      <c r="K821" s="289" t="s">
        <v>70</v>
      </c>
      <c r="L821" s="239"/>
      <c r="M821" s="239"/>
      <c r="N821" s="239"/>
      <c r="O821" s="239"/>
      <c r="P821" s="239"/>
      <c r="Q821" s="239" t="s">
        <v>122</v>
      </c>
      <c r="R821" s="239"/>
      <c r="S821" s="239"/>
      <c r="T821" s="239"/>
      <c r="U821" s="239"/>
      <c r="V821" s="239"/>
      <c r="W821" s="239" t="s">
        <v>442</v>
      </c>
      <c r="X821" s="239"/>
      <c r="Y821" s="239"/>
      <c r="Z821" s="239"/>
      <c r="AA821" s="239"/>
      <c r="AB821" s="290"/>
    </row>
    <row r="822" spans="1:38" s="23" customFormat="1" ht="15.75" hidden="1" customHeight="1" x14ac:dyDescent="0.15">
      <c r="A822" s="216" t="str">
        <f t="shared" si="132"/>
        <v>×</v>
      </c>
      <c r="K822" s="292">
        <f>X211</f>
        <v>0</v>
      </c>
      <c r="L822" s="240"/>
      <c r="M822" s="240"/>
      <c r="N822" s="240"/>
      <c r="O822" s="240"/>
      <c r="P822" s="240"/>
      <c r="Q822" s="286">
        <f>ROUND(AA817,3)</f>
        <v>1.7669999999999999</v>
      </c>
      <c r="R822" s="286"/>
      <c r="S822" s="286"/>
      <c r="T822" s="286"/>
      <c r="U822" s="286"/>
      <c r="V822" s="286"/>
      <c r="W822" s="240">
        <f>ROUND(K822*Q822,0)</f>
        <v>0</v>
      </c>
      <c r="X822" s="240"/>
      <c r="Y822" s="240"/>
      <c r="Z822" s="240"/>
      <c r="AA822" s="240"/>
      <c r="AB822" s="325"/>
    </row>
    <row r="823" spans="1:38" s="23" customFormat="1" ht="15.75" hidden="1" customHeight="1" x14ac:dyDescent="0.15">
      <c r="A823" s="216" t="str">
        <f t="shared" si="132"/>
        <v>×</v>
      </c>
    </row>
    <row r="824" spans="1:38" s="23" customFormat="1" ht="15.75" hidden="1" customHeight="1" x14ac:dyDescent="0.15">
      <c r="A824" s="216" t="str">
        <f t="shared" si="132"/>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hidden="1" customHeight="1" x14ac:dyDescent="0.15">
      <c r="A825" s="216" t="str">
        <f t="shared" si="132"/>
        <v>×</v>
      </c>
      <c r="K825" s="289" t="s">
        <v>70</v>
      </c>
      <c r="L825" s="239"/>
      <c r="M825" s="239"/>
      <c r="N825" s="239"/>
      <c r="O825" s="239"/>
      <c r="P825" s="239"/>
      <c r="Q825" s="239" t="s">
        <v>122</v>
      </c>
      <c r="R825" s="239"/>
      <c r="S825" s="239"/>
      <c r="T825" s="239"/>
      <c r="U825" s="239"/>
      <c r="V825" s="239"/>
      <c r="W825" s="239" t="s">
        <v>442</v>
      </c>
      <c r="X825" s="239"/>
      <c r="Y825" s="239"/>
      <c r="Z825" s="239"/>
      <c r="AA825" s="239"/>
      <c r="AB825" s="290"/>
    </row>
    <row r="826" spans="1:38" s="23" customFormat="1" ht="15.75" hidden="1" customHeight="1" x14ac:dyDescent="0.15">
      <c r="A826" s="216" t="str">
        <f t="shared" si="132"/>
        <v>×</v>
      </c>
      <c r="K826" s="292">
        <f>X215</f>
        <v>0</v>
      </c>
      <c r="L826" s="240"/>
      <c r="M826" s="240"/>
      <c r="N826" s="240"/>
      <c r="O826" s="240"/>
      <c r="P826" s="240"/>
      <c r="Q826" s="286">
        <f>ROUND(AA817,3)</f>
        <v>1.7669999999999999</v>
      </c>
      <c r="R826" s="286"/>
      <c r="S826" s="286"/>
      <c r="T826" s="286"/>
      <c r="U826" s="286"/>
      <c r="V826" s="286"/>
      <c r="W826" s="240">
        <f>ROUND(K826*Q826,0)</f>
        <v>0</v>
      </c>
      <c r="X826" s="240"/>
      <c r="Y826" s="240"/>
      <c r="Z826" s="240"/>
      <c r="AA826" s="240"/>
      <c r="AB826" s="325"/>
    </row>
    <row r="827" spans="1:38" s="23" customFormat="1" ht="15.75" hidden="1" customHeight="1" x14ac:dyDescent="0.15">
      <c r="A827" s="201" t="str">
        <f t="shared" ref="A827:A842" si="133">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x14ac:dyDescent="0.15">
      <c r="A828" s="201" t="str">
        <f t="shared" si="133"/>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x14ac:dyDescent="0.15">
      <c r="A829" s="201" t="str">
        <f t="shared" si="133"/>
        <v>×</v>
      </c>
      <c r="E829" s="23" t="s">
        <v>641</v>
      </c>
      <c r="N829" s="25"/>
    </row>
    <row r="830" spans="1:38" s="23" customFormat="1" ht="15.75" hidden="1" customHeight="1" x14ac:dyDescent="0.15">
      <c r="A830" s="201" t="str">
        <f t="shared" si="133"/>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x14ac:dyDescent="0.15">
      <c r="A831" s="201" t="str">
        <f t="shared" si="133"/>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x14ac:dyDescent="0.15">
      <c r="A832" s="201" t="str">
        <f t="shared" si="133"/>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x14ac:dyDescent="0.15">
      <c r="A833" s="201" t="str">
        <f t="shared" si="133"/>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x14ac:dyDescent="0.15">
      <c r="A834" s="201" t="str">
        <f t="shared" si="133"/>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x14ac:dyDescent="0.15">
      <c r="A835" s="201" t="str">
        <f t="shared" si="133"/>
        <v>×</v>
      </c>
      <c r="G835" s="266" t="s">
        <v>644</v>
      </c>
      <c r="H835" s="266"/>
      <c r="I835" s="179" t="s">
        <v>25</v>
      </c>
      <c r="J835" s="266" t="s">
        <v>645</v>
      </c>
      <c r="K835" s="266"/>
      <c r="L835" s="179" t="s">
        <v>88</v>
      </c>
      <c r="M835" s="266" t="s">
        <v>646</v>
      </c>
      <c r="N835" s="266"/>
    </row>
    <row r="836" spans="1:38" s="23" customFormat="1" ht="15.75" hidden="1" customHeight="1" x14ac:dyDescent="0.15">
      <c r="A836" s="201" t="str">
        <f t="shared" si="133"/>
        <v>×</v>
      </c>
    </row>
    <row r="837" spans="1:38" s="23" customFormat="1" ht="15.75" hidden="1" customHeight="1" x14ac:dyDescent="0.15">
      <c r="A837" s="201" t="str">
        <f t="shared" si="133"/>
        <v>×</v>
      </c>
      <c r="H837" s="23" t="s">
        <v>3</v>
      </c>
      <c r="K837" s="266" t="s">
        <v>648</v>
      </c>
      <c r="L837" s="266"/>
      <c r="M837" s="179" t="s">
        <v>647</v>
      </c>
      <c r="N837" s="23" t="s">
        <v>651</v>
      </c>
    </row>
    <row r="838" spans="1:38" s="23" customFormat="1" ht="15.75" hidden="1" customHeight="1" x14ac:dyDescent="0.15">
      <c r="A838" s="201" t="str">
        <f t="shared" si="133"/>
        <v>×</v>
      </c>
      <c r="K838" s="266" t="s">
        <v>650</v>
      </c>
      <c r="L838" s="266"/>
      <c r="M838" s="179" t="s">
        <v>649</v>
      </c>
      <c r="N838" s="23" t="s">
        <v>652</v>
      </c>
    </row>
    <row r="839" spans="1:38" s="23" customFormat="1" ht="15.75" hidden="1" customHeight="1" x14ac:dyDescent="0.15">
      <c r="A839" s="201" t="str">
        <f t="shared" si="133"/>
        <v>×</v>
      </c>
      <c r="K839" s="179"/>
      <c r="L839" s="179"/>
      <c r="M839" s="179"/>
      <c r="N839" s="266" t="s">
        <v>650</v>
      </c>
      <c r="O839" s="266"/>
      <c r="P839" s="179" t="s">
        <v>25</v>
      </c>
      <c r="Q839" s="23" t="s">
        <v>654</v>
      </c>
      <c r="R839" s="179" t="s">
        <v>88</v>
      </c>
      <c r="S839" s="266" t="s">
        <v>59</v>
      </c>
      <c r="T839" s="266"/>
    </row>
    <row r="840" spans="1:38" s="23" customFormat="1" ht="15.75" hidden="1" customHeight="1" x14ac:dyDescent="0.15">
      <c r="A840" s="201" t="str">
        <f t="shared" si="133"/>
        <v>×</v>
      </c>
      <c r="K840" s="266" t="s">
        <v>655</v>
      </c>
      <c r="L840" s="266"/>
      <c r="M840" s="179" t="s">
        <v>649</v>
      </c>
      <c r="N840" s="23" t="s">
        <v>656</v>
      </c>
    </row>
    <row r="841" spans="1:38" s="23" customFormat="1" ht="15.75" hidden="1" customHeight="1" x14ac:dyDescent="0.15">
      <c r="A841" s="201" t="str">
        <f t="shared" si="133"/>
        <v>×</v>
      </c>
      <c r="K841" s="266" t="s">
        <v>653</v>
      </c>
      <c r="L841" s="266"/>
      <c r="M841" s="179" t="s">
        <v>2</v>
      </c>
      <c r="N841" s="23" t="s">
        <v>114</v>
      </c>
    </row>
    <row r="842" spans="1:38" s="23" customFormat="1" ht="15.75" hidden="1" customHeight="1" thickBot="1" x14ac:dyDescent="0.2">
      <c r="A842" s="201" t="str">
        <f t="shared" si="133"/>
        <v>×</v>
      </c>
      <c r="K842" s="179"/>
      <c r="L842" s="179"/>
      <c r="M842" s="179"/>
      <c r="S842" s="186"/>
      <c r="T842" s="179"/>
      <c r="U842" s="180"/>
      <c r="V842" s="180"/>
    </row>
    <row r="843" spans="1:38" s="23" customFormat="1" ht="15.75" hidden="1"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x14ac:dyDescent="0.2">
      <c r="A844" s="203" t="str">
        <f>IF(先端支持力=0,"×",IF(特に短い杭="",IF(MIN(MAX(βL_線路長期),MAX(βL_直角長期))&gt;2.5,"×",""),"×"))</f>
        <v>×</v>
      </c>
      <c r="K844" s="289" t="s">
        <v>657</v>
      </c>
      <c r="L844" s="239"/>
      <c r="M844" s="239"/>
      <c r="N844" s="239"/>
      <c r="O844" s="239"/>
      <c r="P844" s="239"/>
      <c r="Q844" s="239" t="s">
        <v>658</v>
      </c>
      <c r="R844" s="239"/>
      <c r="S844" s="239"/>
      <c r="T844" s="239"/>
      <c r="U844" s="239"/>
      <c r="V844" s="239"/>
      <c r="W844" s="239" t="s">
        <v>659</v>
      </c>
      <c r="X844" s="239"/>
      <c r="Y844" s="239"/>
      <c r="Z844" s="239"/>
      <c r="AA844" s="239"/>
      <c r="AB844" s="290"/>
    </row>
    <row r="845" spans="1:38" s="23" customFormat="1" ht="15.75" hidden="1" customHeight="1" thickBot="1" x14ac:dyDescent="0.2">
      <c r="A845" s="203" t="str">
        <f>IF(先端支持力=0,"×",IF(特に短い杭="",IF(MIN(MAX(βL_線路長期),MAX(βL_直角長期))&gt;2.5,"×",""),"×"))</f>
        <v>×</v>
      </c>
      <c r="K845" s="292">
        <f>ROUND(K822/3,0)</f>
        <v>0</v>
      </c>
      <c r="L845" s="240"/>
      <c r="M845" s="240"/>
      <c r="N845" s="240"/>
      <c r="O845" s="240"/>
      <c r="P845" s="240"/>
      <c r="Q845" s="286">
        <f>Q822</f>
        <v>1.7669999999999999</v>
      </c>
      <c r="R845" s="286"/>
      <c r="S845" s="286"/>
      <c r="T845" s="286"/>
      <c r="U845" s="286"/>
      <c r="V845" s="286"/>
      <c r="W845" s="287">
        <f>ROUND(K845*Q845,0)</f>
        <v>0</v>
      </c>
      <c r="X845" s="287"/>
      <c r="Y845" s="287"/>
      <c r="Z845" s="287"/>
      <c r="AA845" s="287"/>
      <c r="AB845" s="288"/>
    </row>
    <row r="846" spans="1:38" s="23" customFormat="1" ht="15.75" hidden="1" customHeight="1" thickBot="1" x14ac:dyDescent="0.2">
      <c r="A846" s="203" t="str">
        <f>IF(先端支持力=0,"×",IF(特に短い杭="",IF(MIN(MAX(βL_線路長期),MAX(βL_直角長期))&gt;2.5,"×",""),"×"))</f>
        <v>×</v>
      </c>
    </row>
    <row r="847" spans="1:38" s="23" customFormat="1" ht="15.75" hidden="1"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x14ac:dyDescent="0.2">
      <c r="A848" s="204" t="str">
        <f>IF(先端支持力=0,"×",IF(特に短い杭="",IF(MIN(MAX(βL_線路液状L1),MAX(βL_線路液状L2),MAX(βL_直角),MAX(βL_直角液状L1),MAX(βL_直角液状L2))&gt;2.5,"×",""),"×"))</f>
        <v>×</v>
      </c>
      <c r="K848" s="289" t="s">
        <v>657</v>
      </c>
      <c r="L848" s="239"/>
      <c r="M848" s="239"/>
      <c r="N848" s="239"/>
      <c r="O848" s="239"/>
      <c r="P848" s="239"/>
      <c r="Q848" s="239" t="s">
        <v>658</v>
      </c>
      <c r="R848" s="239"/>
      <c r="S848" s="239"/>
      <c r="T848" s="239"/>
      <c r="U848" s="239"/>
      <c r="V848" s="239"/>
      <c r="W848" s="239" t="s">
        <v>659</v>
      </c>
      <c r="X848" s="239"/>
      <c r="Y848" s="239"/>
      <c r="Z848" s="239"/>
      <c r="AA848" s="239"/>
      <c r="AB848" s="290"/>
    </row>
    <row r="849" spans="1:38" s="23" customFormat="1" ht="15.75" hidden="1" customHeight="1" thickTop="1" thickBot="1" x14ac:dyDescent="0.2">
      <c r="A849" s="204" t="str">
        <f>IF(先端支持力=0,"×",IF(特に短い杭="",IF(MIN(MAX(βL_線路液状L1),MAX(βL_線路液状L2),MAX(βL_直角),MAX(βL_直角液状L1),MAX(βL_直角液状L2))&gt;2.5,"×",""),"×"))</f>
        <v>×</v>
      </c>
      <c r="K849" s="292">
        <f>ROUND(K826/3,0)</f>
        <v>0</v>
      </c>
      <c r="L849" s="240"/>
      <c r="M849" s="240"/>
      <c r="N849" s="240"/>
      <c r="O849" s="240"/>
      <c r="P849" s="240"/>
      <c r="Q849" s="286">
        <f>Q826</f>
        <v>1.7669999999999999</v>
      </c>
      <c r="R849" s="286"/>
      <c r="S849" s="286"/>
      <c r="T849" s="286"/>
      <c r="U849" s="286"/>
      <c r="V849" s="286"/>
      <c r="W849" s="287">
        <f>ROUND(K849*Q849,0)</f>
        <v>0</v>
      </c>
      <c r="X849" s="287"/>
      <c r="Y849" s="287"/>
      <c r="Z849" s="287"/>
      <c r="AA849" s="287"/>
      <c r="AB849" s="288"/>
    </row>
    <row r="850" spans="1:38" s="23" customFormat="1" ht="15.75" hidden="1"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x14ac:dyDescent="0.15">
      <c r="A851" s="201" t="str">
        <f t="shared" ref="A851:A862" si="134">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x14ac:dyDescent="0.15">
      <c r="A852" s="201" t="str">
        <f t="shared" si="134"/>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x14ac:dyDescent="0.15">
      <c r="A853" s="201" t="str">
        <f t="shared" si="134"/>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x14ac:dyDescent="0.15">
      <c r="A854" s="201" t="str">
        <f t="shared" si="134"/>
        <v>×</v>
      </c>
      <c r="G854" s="266" t="s">
        <v>661</v>
      </c>
      <c r="H854" s="266"/>
      <c r="I854" s="179" t="s">
        <v>25</v>
      </c>
      <c r="J854" s="266" t="s">
        <v>59</v>
      </c>
      <c r="K854" s="266"/>
      <c r="L854" s="179" t="s">
        <v>88</v>
      </c>
      <c r="M854" s="266" t="s">
        <v>662</v>
      </c>
      <c r="N854" s="266"/>
    </row>
    <row r="855" spans="1:38" s="23" customFormat="1" ht="15.75" hidden="1" customHeight="1" x14ac:dyDescent="0.15">
      <c r="A855" s="201" t="str">
        <f t="shared" si="134"/>
        <v>×</v>
      </c>
    </row>
    <row r="856" spans="1:38" s="23" customFormat="1" ht="15.75" hidden="1" customHeight="1" x14ac:dyDescent="0.15">
      <c r="A856" s="201" t="str">
        <f t="shared" si="134"/>
        <v>×</v>
      </c>
      <c r="H856" s="23" t="s">
        <v>3</v>
      </c>
      <c r="K856" s="266" t="s">
        <v>661</v>
      </c>
      <c r="L856" s="266"/>
      <c r="M856" s="179" t="s">
        <v>647</v>
      </c>
      <c r="N856" s="23" t="s">
        <v>665</v>
      </c>
    </row>
    <row r="857" spans="1:38" s="23" customFormat="1" ht="15.75" hidden="1" customHeight="1" x14ac:dyDescent="0.15">
      <c r="A857" s="201" t="str">
        <f t="shared" si="134"/>
        <v>×</v>
      </c>
      <c r="K857" s="266" t="s">
        <v>59</v>
      </c>
      <c r="L857" s="266"/>
      <c r="M857" s="179" t="s">
        <v>2</v>
      </c>
      <c r="N857" s="23" t="s">
        <v>64</v>
      </c>
    </row>
    <row r="858" spans="1:38" s="23" customFormat="1" ht="15.75" hidden="1" customHeight="1" x14ac:dyDescent="0.15">
      <c r="A858" s="201" t="str">
        <f t="shared" si="134"/>
        <v>×</v>
      </c>
      <c r="K858" s="266" t="s">
        <v>662</v>
      </c>
      <c r="L858" s="266"/>
      <c r="M858" s="179" t="s">
        <v>2</v>
      </c>
      <c r="N858" s="23" t="s">
        <v>666</v>
      </c>
    </row>
    <row r="859" spans="1:38" s="23" customFormat="1" ht="15.75" hidden="1" customHeight="1" x14ac:dyDescent="0.15">
      <c r="A859" s="201" t="str">
        <f t="shared" si="134"/>
        <v>×</v>
      </c>
      <c r="K859" s="179"/>
      <c r="L859" s="179"/>
      <c r="M859" s="179"/>
      <c r="N859" s="266" t="s">
        <v>662</v>
      </c>
      <c r="O859" s="266"/>
      <c r="P859" s="179" t="s">
        <v>25</v>
      </c>
      <c r="Q859" s="294">
        <f>1/64</f>
        <v>1.5625E-2</v>
      </c>
      <c r="R859" s="294"/>
      <c r="S859" s="179" t="s">
        <v>88</v>
      </c>
      <c r="T859" s="179" t="s">
        <v>115</v>
      </c>
      <c r="U859" s="179" t="s">
        <v>88</v>
      </c>
      <c r="V859" s="186" t="s">
        <v>62</v>
      </c>
      <c r="W859" s="198">
        <v>4</v>
      </c>
    </row>
    <row r="860" spans="1:38" s="23" customFormat="1" ht="15.75" hidden="1" customHeight="1" x14ac:dyDescent="0.15">
      <c r="A860" s="201" t="str">
        <f t="shared" si="134"/>
        <v>×</v>
      </c>
      <c r="K860" s="179"/>
      <c r="L860" s="179"/>
      <c r="M860" s="179"/>
      <c r="N860" s="179"/>
      <c r="O860" s="179"/>
      <c r="P860" s="179" t="s">
        <v>25</v>
      </c>
      <c r="Q860" s="294">
        <f>1/64</f>
        <v>1.5625E-2</v>
      </c>
      <c r="R860" s="294"/>
      <c r="S860" s="179" t="s">
        <v>1</v>
      </c>
      <c r="T860" s="179" t="s">
        <v>115</v>
      </c>
      <c r="U860" s="179" t="s">
        <v>1</v>
      </c>
      <c r="V860" s="295">
        <f>V861</f>
        <v>1.5</v>
      </c>
      <c r="W860" s="295"/>
      <c r="X860" s="295"/>
      <c r="Y860" s="198">
        <f>W859</f>
        <v>4</v>
      </c>
      <c r="Z860" s="179" t="s">
        <v>25</v>
      </c>
      <c r="AA860" s="296">
        <f>ROUND(Q860*PI()*V860^Y860,6)</f>
        <v>0.248505</v>
      </c>
      <c r="AB860" s="296"/>
      <c r="AC860" s="296"/>
      <c r="AD860" s="296"/>
      <c r="AE860" s="23" t="s">
        <v>663</v>
      </c>
    </row>
    <row r="861" spans="1:38" s="23" customFormat="1" ht="15.75" hidden="1" customHeight="1" x14ac:dyDescent="0.15">
      <c r="A861" s="201" t="str">
        <f t="shared" si="134"/>
        <v>×</v>
      </c>
      <c r="K861" s="266" t="s">
        <v>62</v>
      </c>
      <c r="L861" s="266"/>
      <c r="M861" s="179" t="s">
        <v>2</v>
      </c>
      <c r="N861" s="23" t="s">
        <v>118</v>
      </c>
      <c r="T861" s="186" t="s">
        <v>119</v>
      </c>
      <c r="U861" s="179" t="s">
        <v>25</v>
      </c>
      <c r="V861" s="295">
        <f>杭先端径</f>
        <v>1.5</v>
      </c>
      <c r="W861" s="295"/>
      <c r="X861" s="295"/>
      <c r="Y861" s="23" t="s">
        <v>120</v>
      </c>
    </row>
    <row r="862" spans="1:38" s="23" customFormat="1" ht="15.75" hidden="1" customHeight="1" thickBot="1" x14ac:dyDescent="0.2">
      <c r="A862" s="201" t="str">
        <f t="shared" si="134"/>
        <v>×</v>
      </c>
      <c r="K862" s="179"/>
      <c r="L862" s="179"/>
      <c r="M862" s="179"/>
      <c r="S862" s="186"/>
      <c r="T862" s="179"/>
      <c r="U862" s="180"/>
      <c r="V862" s="180"/>
    </row>
    <row r="863" spans="1:38" s="23" customFormat="1" ht="15.75" hidden="1"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x14ac:dyDescent="0.2">
      <c r="A864" s="203" t="str">
        <f>IF(先端支持力=0,"×",IF(特に短い杭="",IF(MIN(MAX(βL_線路長期),MAX(βL_直角長期))&gt;2.5,"×",""),"×"))</f>
        <v>×</v>
      </c>
      <c r="K864" s="289" t="s">
        <v>70</v>
      </c>
      <c r="L864" s="239"/>
      <c r="M864" s="239"/>
      <c r="N864" s="239"/>
      <c r="O864" s="239"/>
      <c r="P864" s="239"/>
      <c r="Q864" s="239" t="s">
        <v>664</v>
      </c>
      <c r="R864" s="239"/>
      <c r="S864" s="239"/>
      <c r="T864" s="239"/>
      <c r="U864" s="239"/>
      <c r="V864" s="239"/>
      <c r="W864" s="239" t="s">
        <v>667</v>
      </c>
      <c r="X864" s="239"/>
      <c r="Y864" s="239"/>
      <c r="Z864" s="239"/>
      <c r="AA864" s="239"/>
      <c r="AB864" s="290"/>
    </row>
    <row r="865" spans="1:38" s="23" customFormat="1" ht="15.75" hidden="1" customHeight="1" thickBot="1" x14ac:dyDescent="0.2">
      <c r="A865" s="203" t="str">
        <f>IF(先端支持力=0,"×",IF(特に短い杭="",IF(MIN(MAX(βL_線路長期),MAX(βL_直角長期))&gt;2.5,"×",""),"×"))</f>
        <v>×</v>
      </c>
      <c r="K865" s="291">
        <f>K822</f>
        <v>0</v>
      </c>
      <c r="L865" s="291"/>
      <c r="M865" s="291"/>
      <c r="N865" s="291"/>
      <c r="O865" s="291"/>
      <c r="P865" s="292"/>
      <c r="Q865" s="293">
        <f>AA860</f>
        <v>0.248505</v>
      </c>
      <c r="R865" s="293"/>
      <c r="S865" s="293"/>
      <c r="T865" s="293"/>
      <c r="U865" s="293"/>
      <c r="V865" s="293"/>
      <c r="W865" s="287">
        <f>ROUND(K865*Q865,0)</f>
        <v>0</v>
      </c>
      <c r="X865" s="287"/>
      <c r="Y865" s="287"/>
      <c r="Z865" s="287"/>
      <c r="AA865" s="287"/>
      <c r="AB865" s="288"/>
    </row>
    <row r="866" spans="1:38" s="23" customFormat="1" ht="15.75" hidden="1" customHeight="1" thickBot="1" x14ac:dyDescent="0.2">
      <c r="A866" s="203" t="str">
        <f>IF(先端支持力=0,"×",IF(特に短い杭="",IF(MIN(MAX(βL_線路長期),MAX(βL_直角長期))&gt;2.5,"×",""),"×"))</f>
        <v>×</v>
      </c>
    </row>
    <row r="867" spans="1:38" s="23" customFormat="1" ht="15.75" hidden="1"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hidden="1" customHeight="1" thickTop="1" thickBot="1" x14ac:dyDescent="0.2">
      <c r="A868" s="204" t="str">
        <f>IF(先端支持力=0,"×",IF(特に短い杭="",IF(MIN(MAX(βL_線路液状L1),MAX(βL_線路液状L2),MAX(βL_直角),MAX(βL_直角液状L1),MAX(βL_直角液状L2))&gt;2.5,"×",""),"×"))</f>
        <v>×</v>
      </c>
      <c r="K868" s="289" t="s">
        <v>70</v>
      </c>
      <c r="L868" s="239"/>
      <c r="M868" s="239"/>
      <c r="N868" s="239"/>
      <c r="O868" s="239"/>
      <c r="P868" s="239"/>
      <c r="Q868" s="239" t="s">
        <v>664</v>
      </c>
      <c r="R868" s="239"/>
      <c r="S868" s="239"/>
      <c r="T868" s="239"/>
      <c r="U868" s="239"/>
      <c r="V868" s="239"/>
      <c r="W868" s="239" t="s">
        <v>667</v>
      </c>
      <c r="X868" s="239"/>
      <c r="Y868" s="239"/>
      <c r="Z868" s="239"/>
      <c r="AA868" s="239"/>
      <c r="AB868" s="290"/>
    </row>
    <row r="869" spans="1:38" s="23" customFormat="1" ht="15.75" hidden="1" customHeight="1" thickTop="1" thickBot="1" x14ac:dyDescent="0.2">
      <c r="A869" s="204" t="str">
        <f>IF(先端支持力=0,"×",IF(特に短い杭="",IF(MIN(MAX(βL_線路液状L1),MAX(βL_線路液状L2),MAX(βL_直角),MAX(βL_直角液状L1),MAX(βL_直角液状L2))&gt;2.5,"×",""),"×"))</f>
        <v>×</v>
      </c>
      <c r="K869" s="291">
        <f>K826</f>
        <v>0</v>
      </c>
      <c r="L869" s="291"/>
      <c r="M869" s="291"/>
      <c r="N869" s="291"/>
      <c r="O869" s="291"/>
      <c r="P869" s="292"/>
      <c r="Q869" s="293">
        <f>Q865</f>
        <v>0.248505</v>
      </c>
      <c r="R869" s="293"/>
      <c r="S869" s="293"/>
      <c r="T869" s="293"/>
      <c r="U869" s="293"/>
      <c r="V869" s="293"/>
      <c r="W869" s="287">
        <f>ROUND(K869*Q869,0)</f>
        <v>0</v>
      </c>
      <c r="X869" s="287"/>
      <c r="Y869" s="287"/>
      <c r="Z869" s="287"/>
      <c r="AA869" s="287"/>
      <c r="AB869" s="288"/>
    </row>
    <row r="870" spans="1:38" s="23" customFormat="1" ht="15.75" hidden="1"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x14ac:dyDescent="0.15">
      <c r="B871" s="179" t="s">
        <v>571</v>
      </c>
    </row>
    <row r="873" spans="1:38" s="23" customFormat="1" ht="15.75" customHeight="1" x14ac:dyDescent="0.15">
      <c r="D873" s="25" t="s">
        <v>188</v>
      </c>
    </row>
    <row r="874" spans="1:38" s="23" customFormat="1" ht="15.75" customHeight="1" x14ac:dyDescent="0.15"/>
    <row r="875" spans="1:38" s="23" customFormat="1" ht="15.75" customHeight="1" x14ac:dyDescent="0.15">
      <c r="E875" s="25" t="s">
        <v>189</v>
      </c>
    </row>
    <row r="876" spans="1:38" s="23" customFormat="1" ht="15.75" customHeight="1" x14ac:dyDescent="0.15"/>
    <row r="877" spans="1:38" s="23" customFormat="1" ht="15.75" customHeight="1" x14ac:dyDescent="0.15">
      <c r="F877" s="266" t="s">
        <v>190</v>
      </c>
      <c r="G877" s="266"/>
      <c r="H877" s="179" t="s">
        <v>25</v>
      </c>
      <c r="I877" s="266" t="s">
        <v>191</v>
      </c>
      <c r="J877" s="266"/>
      <c r="K877" s="179" t="s">
        <v>6</v>
      </c>
      <c r="L877" s="266" t="s">
        <v>192</v>
      </c>
      <c r="M877" s="266"/>
    </row>
    <row r="878" spans="1:38" s="23" customFormat="1" ht="15.75" customHeight="1" x14ac:dyDescent="0.15"/>
    <row r="879" spans="1:38" s="23" customFormat="1" ht="15.75" customHeight="1" x14ac:dyDescent="0.15">
      <c r="G879" s="23" t="s">
        <v>3</v>
      </c>
      <c r="J879" s="284" t="s">
        <v>190</v>
      </c>
      <c r="K879" s="284"/>
      <c r="L879" s="179" t="s">
        <v>2</v>
      </c>
      <c r="M879" s="23" t="s">
        <v>194</v>
      </c>
    </row>
    <row r="880" spans="1:38" s="23" customFormat="1" ht="15.75" customHeight="1" x14ac:dyDescent="0.15">
      <c r="J880" s="284" t="s">
        <v>191</v>
      </c>
      <c r="K880" s="284"/>
      <c r="L880" s="179" t="s">
        <v>2</v>
      </c>
      <c r="M880" s="23" t="s">
        <v>195</v>
      </c>
    </row>
    <row r="881" spans="1:62" s="23" customFormat="1" ht="15.75" customHeight="1" x14ac:dyDescent="0.15">
      <c r="J881" s="284" t="s">
        <v>193</v>
      </c>
      <c r="K881" s="284"/>
      <c r="L881" s="179" t="s">
        <v>2</v>
      </c>
      <c r="M881" s="23" t="s">
        <v>196</v>
      </c>
    </row>
    <row r="882" spans="1:62" s="23" customFormat="1" ht="15.75" customHeight="1" x14ac:dyDescent="0.15"/>
    <row r="883" spans="1:62" s="23" customFormat="1" ht="15.75" customHeight="1" x14ac:dyDescent="0.15">
      <c r="F883" s="23" t="s">
        <v>197</v>
      </c>
    </row>
    <row r="884" spans="1:62" s="23" customFormat="1" ht="15.75" customHeight="1" x14ac:dyDescent="0.15">
      <c r="G884" s="23" t="s">
        <v>198</v>
      </c>
    </row>
    <row r="885" spans="1:62" ht="15.75" customHeight="1" x14ac:dyDescent="0.15">
      <c r="F885" s="179"/>
    </row>
    <row r="886" spans="1:62" s="23" customFormat="1" ht="15.75" customHeight="1" x14ac:dyDescent="0.15">
      <c r="F886" s="266" t="s">
        <v>191</v>
      </c>
      <c r="G886" s="266"/>
      <c r="H886" s="179" t="s">
        <v>25</v>
      </c>
      <c r="I886" s="266" t="s">
        <v>199</v>
      </c>
      <c r="J886" s="266"/>
      <c r="K886" s="179" t="s">
        <v>1</v>
      </c>
      <c r="L886" s="266" t="s">
        <v>200</v>
      </c>
      <c r="M886" s="266"/>
    </row>
    <row r="887" spans="1:62" s="23" customFormat="1" ht="15.75" customHeight="1" x14ac:dyDescent="0.15"/>
    <row r="888" spans="1:62" s="23" customFormat="1" ht="15.75" customHeight="1" x14ac:dyDescent="0.15">
      <c r="G888" s="23" t="s">
        <v>3</v>
      </c>
      <c r="J888" s="284" t="s">
        <v>191</v>
      </c>
      <c r="K888" s="284"/>
      <c r="L888" s="179" t="s">
        <v>2</v>
      </c>
      <c r="M888" s="23" t="s">
        <v>201</v>
      </c>
    </row>
    <row r="889" spans="1:62" s="23" customFormat="1" ht="15.75" customHeight="1" x14ac:dyDescent="0.15">
      <c r="J889" s="284" t="s">
        <v>199</v>
      </c>
      <c r="K889" s="284"/>
      <c r="L889" s="179" t="s">
        <v>2</v>
      </c>
      <c r="M889" s="23" t="s">
        <v>701</v>
      </c>
    </row>
    <row r="890" spans="1:62" s="23" customFormat="1" ht="15.75" customHeight="1" x14ac:dyDescent="0.15">
      <c r="J890" s="186"/>
      <c r="K890" s="186"/>
      <c r="L890" s="179"/>
      <c r="M890" s="23" t="s">
        <v>604</v>
      </c>
    </row>
    <row r="891" spans="1:62" s="23" customFormat="1" ht="15.75" customHeight="1" x14ac:dyDescent="0.15">
      <c r="J891" s="186"/>
      <c r="K891" s="186"/>
      <c r="L891" s="179"/>
      <c r="N891" s="23" t="s">
        <v>202</v>
      </c>
      <c r="U891" s="179" t="s">
        <v>2</v>
      </c>
      <c r="V891" s="266" t="s">
        <v>199</v>
      </c>
      <c r="W891" s="266"/>
      <c r="X891" s="179" t="s">
        <v>25</v>
      </c>
      <c r="Y891" s="266" t="s">
        <v>622</v>
      </c>
      <c r="Z891" s="266"/>
      <c r="AA891" s="23" t="s">
        <v>206</v>
      </c>
      <c r="AB891" s="266">
        <v>10000</v>
      </c>
      <c r="AC891" s="266"/>
      <c r="AD891" s="23" t="s">
        <v>207</v>
      </c>
    </row>
    <row r="892" spans="1:62" s="23" customFormat="1" ht="15.75" customHeight="1" x14ac:dyDescent="0.15">
      <c r="J892" s="186"/>
      <c r="K892" s="186"/>
      <c r="L892" s="179"/>
      <c r="N892" s="23" t="s">
        <v>203</v>
      </c>
      <c r="U892" s="179" t="s">
        <v>2</v>
      </c>
      <c r="V892" s="266" t="s">
        <v>199</v>
      </c>
      <c r="W892" s="266"/>
      <c r="X892" s="179" t="s">
        <v>25</v>
      </c>
      <c r="Y892" s="266" t="s">
        <v>622</v>
      </c>
      <c r="Z892" s="266"/>
      <c r="AA892" s="23" t="s">
        <v>206</v>
      </c>
      <c r="AB892" s="266">
        <v>12000</v>
      </c>
      <c r="AC892" s="266"/>
      <c r="AD892" s="23" t="s">
        <v>207</v>
      </c>
    </row>
    <row r="893" spans="1:62" s="23" customFormat="1" ht="15.75" customHeight="1" x14ac:dyDescent="0.15">
      <c r="J893" s="186"/>
      <c r="K893" s="186"/>
      <c r="L893" s="179"/>
      <c r="N893" s="186" t="s">
        <v>204</v>
      </c>
      <c r="O893" s="179" t="s">
        <v>2</v>
      </c>
      <c r="P893" s="23" t="s">
        <v>208</v>
      </c>
    </row>
    <row r="894" spans="1:62" s="23" customFormat="1" ht="15.75" customHeight="1" x14ac:dyDescent="0.15">
      <c r="J894" s="284" t="s">
        <v>200</v>
      </c>
      <c r="K894" s="284"/>
      <c r="L894" s="179" t="s">
        <v>2</v>
      </c>
      <c r="M894" s="23" t="s">
        <v>623</v>
      </c>
    </row>
    <row r="895" spans="1:62" ht="15.75" customHeight="1" x14ac:dyDescent="0.15">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customHeight="1" x14ac:dyDescent="0.15">
      <c r="A896" s="208" t="str">
        <f>IF(A905="","","×")</f>
        <v/>
      </c>
      <c r="F896" s="179"/>
      <c r="M896" s="194" t="s">
        <v>689</v>
      </c>
      <c r="AF896" s="24"/>
      <c r="AG896" s="24"/>
      <c r="AH896" s="24"/>
      <c r="AI896" s="24"/>
      <c r="AJ896" s="24"/>
      <c r="AK896" s="24"/>
      <c r="AL896" s="24"/>
      <c r="AM896" s="24"/>
      <c r="AN896" s="24"/>
      <c r="BB896" s="179"/>
      <c r="BC896" s="179"/>
      <c r="BD896" s="179"/>
      <c r="BE896" s="179"/>
      <c r="BF896" s="179"/>
      <c r="BG896" s="179"/>
      <c r="BH896" s="179"/>
      <c r="BI896" s="179"/>
      <c r="BJ896" s="179"/>
    </row>
    <row r="897" spans="1:62" ht="15.75" customHeight="1" x14ac:dyDescent="0.15">
      <c r="A897" s="208" t="str">
        <f>IF(A905="","","×")</f>
        <v/>
      </c>
      <c r="F897" s="179"/>
      <c r="M897" s="194" t="s">
        <v>688</v>
      </c>
      <c r="AF897" s="24"/>
      <c r="AG897" s="24"/>
      <c r="AH897" s="24"/>
      <c r="AI897" s="24"/>
      <c r="AJ897" s="24"/>
      <c r="AK897" s="24"/>
      <c r="AL897" s="24"/>
      <c r="AM897" s="24"/>
      <c r="AN897" s="24"/>
      <c r="BB897" s="179"/>
      <c r="BC897" s="179"/>
      <c r="BD897" s="179"/>
      <c r="BE897" s="179"/>
      <c r="BF897" s="179"/>
      <c r="BG897" s="179"/>
      <c r="BH897" s="179"/>
      <c r="BI897" s="179"/>
      <c r="BJ897" s="179"/>
    </row>
    <row r="898" spans="1:62" ht="15.75" customHeight="1" x14ac:dyDescent="0.15">
      <c r="A898" s="208" t="str">
        <f>IF(A905="","","×")</f>
        <v/>
      </c>
      <c r="F898" s="179"/>
      <c r="M898" s="284" t="s">
        <v>680</v>
      </c>
      <c r="N898" s="284"/>
      <c r="O898" s="266" t="s">
        <v>25</v>
      </c>
      <c r="P898" s="207" t="s">
        <v>679</v>
      </c>
      <c r="Q898" s="285" t="s">
        <v>681</v>
      </c>
      <c r="R898" s="285"/>
      <c r="S898" s="285"/>
      <c r="T898" s="285"/>
      <c r="U898" s="285"/>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customHeight="1" x14ac:dyDescent="0.15">
      <c r="A899" s="208" t="str">
        <f>IF(A905="","","×")</f>
        <v/>
      </c>
      <c r="F899" s="179"/>
      <c r="M899" s="284"/>
      <c r="N899" s="284"/>
      <c r="O899" s="266"/>
      <c r="P899" s="179">
        <v>4</v>
      </c>
      <c r="Q899" s="285"/>
      <c r="R899" s="285"/>
      <c r="S899" s="285"/>
      <c r="T899" s="285"/>
      <c r="U899" s="285"/>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x14ac:dyDescent="0.15">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x14ac:dyDescent="0.15">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x14ac:dyDescent="0.15">
      <c r="F902" s="270" t="s">
        <v>74</v>
      </c>
      <c r="G902" s="271"/>
      <c r="H902" s="272" t="s">
        <v>181</v>
      </c>
      <c r="I902" s="273"/>
      <c r="J902" s="273"/>
      <c r="K902" s="274" t="s">
        <v>224</v>
      </c>
      <c r="L902" s="274"/>
      <c r="M902" s="274"/>
      <c r="N902" s="238" t="s">
        <v>676</v>
      </c>
      <c r="O902" s="239"/>
      <c r="P902" s="239"/>
      <c r="Q902" s="238" t="s">
        <v>307</v>
      </c>
      <c r="R902" s="239"/>
      <c r="S902" s="239"/>
      <c r="T902" s="274" t="s">
        <v>677</v>
      </c>
      <c r="U902" s="274"/>
      <c r="V902" s="274"/>
      <c r="W902" s="274"/>
      <c r="X902" s="274"/>
      <c r="Y902" s="274"/>
      <c r="Z902" s="274"/>
      <c r="AA902" s="274"/>
      <c r="AB902" s="238" t="s">
        <v>678</v>
      </c>
      <c r="AC902" s="239"/>
      <c r="AD902" s="239"/>
      <c r="AE902" s="274" t="s">
        <v>227</v>
      </c>
      <c r="AF902" s="274"/>
      <c r="AG902" s="274"/>
      <c r="AH902" s="276"/>
    </row>
    <row r="903" spans="1:62" s="23" customFormat="1" ht="15.75" customHeight="1" x14ac:dyDescent="0.15">
      <c r="F903" s="270"/>
      <c r="G903" s="271"/>
      <c r="H903" s="273"/>
      <c r="I903" s="273"/>
      <c r="J903" s="273"/>
      <c r="K903" s="275"/>
      <c r="L903" s="275"/>
      <c r="M903" s="275"/>
      <c r="N903" s="240"/>
      <c r="O903" s="240"/>
      <c r="P903" s="240"/>
      <c r="Q903" s="240"/>
      <c r="R903" s="240"/>
      <c r="S903" s="240"/>
      <c r="T903" s="275"/>
      <c r="U903" s="275"/>
      <c r="V903" s="275"/>
      <c r="W903" s="275"/>
      <c r="X903" s="275"/>
      <c r="Y903" s="275"/>
      <c r="Z903" s="275"/>
      <c r="AA903" s="275"/>
      <c r="AB903" s="240"/>
      <c r="AC903" s="240"/>
      <c r="AD903" s="240"/>
      <c r="AE903" s="275"/>
      <c r="AF903" s="275"/>
      <c r="AG903" s="275"/>
      <c r="AH903" s="277"/>
    </row>
    <row r="904" spans="1:62" s="23" customFormat="1" ht="15.75" customHeight="1" x14ac:dyDescent="0.15">
      <c r="A904" s="181" t="str">
        <f>IF(F904="","×","")</f>
        <v/>
      </c>
      <c r="B904" s="179"/>
      <c r="F904" s="278">
        <v>12</v>
      </c>
      <c r="G904" s="244"/>
      <c r="H904" s="279">
        <v>2.0299999713897705</v>
      </c>
      <c r="I904" s="279"/>
      <c r="J904" s="279"/>
      <c r="K904" s="244" t="s">
        <v>452</v>
      </c>
      <c r="L904" s="244"/>
      <c r="M904" s="244"/>
      <c r="N904" s="244">
        <v>7</v>
      </c>
      <c r="O904" s="244"/>
      <c r="P904" s="244"/>
      <c r="Q904" s="241">
        <v>85.900001525878906</v>
      </c>
      <c r="R904" s="241"/>
      <c r="S904" s="241"/>
      <c r="T904" s="489"/>
      <c r="U904" s="490"/>
      <c r="V904" s="210"/>
      <c r="W904" s="187"/>
      <c r="X904" s="211" t="s">
        <v>697</v>
      </c>
      <c r="Y904" s="280">
        <v>0</v>
      </c>
      <c r="Z904" s="280"/>
      <c r="AA904" s="281"/>
      <c r="AB904" s="251">
        <v>1.7669999999999999</v>
      </c>
      <c r="AC904" s="251"/>
      <c r="AD904" s="251"/>
      <c r="AE904" s="282">
        <v>0</v>
      </c>
      <c r="AF904" s="282"/>
      <c r="AG904" s="282"/>
      <c r="AH904" s="283"/>
    </row>
    <row r="905" spans="1:62" s="23" customFormat="1" ht="15.75" customHeight="1" x14ac:dyDescent="0.15">
      <c r="A905" s="181" t="str">
        <f t="shared" ref="A905:A919" si="135">IF(F905="","×","")</f>
        <v/>
      </c>
      <c r="B905" s="179"/>
      <c r="F905" s="253">
        <v>13</v>
      </c>
      <c r="G905" s="245"/>
      <c r="H905" s="254">
        <v>10</v>
      </c>
      <c r="I905" s="254"/>
      <c r="J905" s="254"/>
      <c r="K905" s="245" t="s">
        <v>397</v>
      </c>
      <c r="L905" s="245"/>
      <c r="M905" s="245"/>
      <c r="N905" s="245">
        <v>32</v>
      </c>
      <c r="O905" s="245"/>
      <c r="P905" s="245"/>
      <c r="Q905" s="242"/>
      <c r="R905" s="242"/>
      <c r="S905" s="242"/>
      <c r="T905" s="247">
        <v>150</v>
      </c>
      <c r="U905" s="248"/>
      <c r="V905" s="212" t="s">
        <v>424</v>
      </c>
      <c r="W905" s="191" t="s">
        <v>703</v>
      </c>
      <c r="X905" s="213" t="s">
        <v>682</v>
      </c>
      <c r="Y905" s="255">
        <v>4800</v>
      </c>
      <c r="Z905" s="255"/>
      <c r="AA905" s="256"/>
      <c r="AB905" s="252">
        <v>5.8019999999999996</v>
      </c>
      <c r="AC905" s="252"/>
      <c r="AD905" s="252"/>
      <c r="AE905" s="257">
        <v>27849.599999999999</v>
      </c>
      <c r="AF905" s="257"/>
      <c r="AG905" s="257"/>
      <c r="AH905" s="258"/>
    </row>
    <row r="906" spans="1:62" s="23" customFormat="1" ht="15.75" hidden="1" customHeight="1" x14ac:dyDescent="0.15">
      <c r="A906" s="181" t="str">
        <f t="shared" si="135"/>
        <v>×</v>
      </c>
      <c r="B906" s="179"/>
      <c r="F906" s="253"/>
      <c r="G906" s="245"/>
      <c r="H906" s="254"/>
      <c r="I906" s="254"/>
      <c r="J906" s="254"/>
      <c r="K906" s="245"/>
      <c r="L906" s="245"/>
      <c r="M906" s="245"/>
      <c r="N906" s="245"/>
      <c r="O906" s="245"/>
      <c r="P906" s="245"/>
      <c r="Q906" s="242"/>
      <c r="R906" s="242"/>
      <c r="S906" s="242"/>
      <c r="T906" s="247"/>
      <c r="U906" s="248"/>
      <c r="V906" s="212"/>
      <c r="W906" s="191"/>
      <c r="X906" s="213"/>
      <c r="Y906" s="255"/>
      <c r="Z906" s="255"/>
      <c r="AA906" s="256"/>
      <c r="AB906" s="252"/>
      <c r="AC906" s="252"/>
      <c r="AD906" s="252"/>
      <c r="AE906" s="257"/>
      <c r="AF906" s="257"/>
      <c r="AG906" s="257"/>
      <c r="AH906" s="258"/>
    </row>
    <row r="907" spans="1:62" s="23" customFormat="1" ht="15.75" hidden="1" customHeight="1" x14ac:dyDescent="0.15">
      <c r="A907" s="181" t="str">
        <f t="shared" si="135"/>
        <v>×</v>
      </c>
      <c r="B907" s="179"/>
      <c r="F907" s="253"/>
      <c r="G907" s="245"/>
      <c r="H907" s="254"/>
      <c r="I907" s="254"/>
      <c r="J907" s="254"/>
      <c r="K907" s="245"/>
      <c r="L907" s="245"/>
      <c r="M907" s="245"/>
      <c r="N907" s="245"/>
      <c r="O907" s="245"/>
      <c r="P907" s="245"/>
      <c r="Q907" s="242"/>
      <c r="R907" s="242"/>
      <c r="S907" s="242"/>
      <c r="T907" s="247"/>
      <c r="U907" s="248"/>
      <c r="V907" s="212"/>
      <c r="W907" s="191"/>
      <c r="X907" s="213"/>
      <c r="Y907" s="255"/>
      <c r="Z907" s="255"/>
      <c r="AA907" s="256"/>
      <c r="AB907" s="252"/>
      <c r="AC907" s="252"/>
      <c r="AD907" s="252"/>
      <c r="AE907" s="257"/>
      <c r="AF907" s="257"/>
      <c r="AG907" s="257"/>
      <c r="AH907" s="258"/>
    </row>
    <row r="908" spans="1:62" s="23" customFormat="1" ht="15.75" hidden="1" customHeight="1" x14ac:dyDescent="0.15">
      <c r="A908" s="181" t="str">
        <f t="shared" si="135"/>
        <v>×</v>
      </c>
      <c r="B908" s="179"/>
      <c r="F908" s="253"/>
      <c r="G908" s="245"/>
      <c r="H908" s="254"/>
      <c r="I908" s="254"/>
      <c r="J908" s="254"/>
      <c r="K908" s="245"/>
      <c r="L908" s="245"/>
      <c r="M908" s="245"/>
      <c r="N908" s="245"/>
      <c r="O908" s="245"/>
      <c r="P908" s="245"/>
      <c r="Q908" s="242"/>
      <c r="R908" s="242"/>
      <c r="S908" s="242"/>
      <c r="T908" s="247"/>
      <c r="U908" s="248"/>
      <c r="V908" s="212"/>
      <c r="W908" s="191"/>
      <c r="X908" s="213"/>
      <c r="Y908" s="255"/>
      <c r="Z908" s="255"/>
      <c r="AA908" s="256"/>
      <c r="AB908" s="252"/>
      <c r="AC908" s="252"/>
      <c r="AD908" s="252"/>
      <c r="AE908" s="257"/>
      <c r="AF908" s="257"/>
      <c r="AG908" s="257"/>
      <c r="AH908" s="258"/>
    </row>
    <row r="909" spans="1:62" s="23" customFormat="1" ht="15.75" hidden="1" customHeight="1" x14ac:dyDescent="0.15">
      <c r="A909" s="181" t="str">
        <f t="shared" si="135"/>
        <v>×</v>
      </c>
      <c r="B909" s="179"/>
      <c r="F909" s="253"/>
      <c r="G909" s="245"/>
      <c r="H909" s="254"/>
      <c r="I909" s="254"/>
      <c r="J909" s="254"/>
      <c r="K909" s="245"/>
      <c r="L909" s="245"/>
      <c r="M909" s="245"/>
      <c r="N909" s="245"/>
      <c r="O909" s="245"/>
      <c r="P909" s="245"/>
      <c r="Q909" s="242"/>
      <c r="R909" s="242"/>
      <c r="S909" s="242"/>
      <c r="T909" s="247"/>
      <c r="U909" s="248"/>
      <c r="V909" s="212"/>
      <c r="W909" s="191"/>
      <c r="X909" s="213"/>
      <c r="Y909" s="255"/>
      <c r="Z909" s="255"/>
      <c r="AA909" s="256"/>
      <c r="AB909" s="252"/>
      <c r="AC909" s="252"/>
      <c r="AD909" s="252"/>
      <c r="AE909" s="257"/>
      <c r="AF909" s="257"/>
      <c r="AG909" s="257"/>
      <c r="AH909" s="258"/>
    </row>
    <row r="910" spans="1:62" s="23" customFormat="1" ht="15.75" hidden="1" customHeight="1" x14ac:dyDescent="0.15">
      <c r="A910" s="181" t="str">
        <f t="shared" si="135"/>
        <v>×</v>
      </c>
      <c r="B910" s="179"/>
      <c r="F910" s="253"/>
      <c r="G910" s="245"/>
      <c r="H910" s="254"/>
      <c r="I910" s="254"/>
      <c r="J910" s="254"/>
      <c r="K910" s="245"/>
      <c r="L910" s="245"/>
      <c r="M910" s="245"/>
      <c r="N910" s="245"/>
      <c r="O910" s="245"/>
      <c r="P910" s="245"/>
      <c r="Q910" s="242"/>
      <c r="R910" s="242"/>
      <c r="S910" s="242"/>
      <c r="T910" s="247"/>
      <c r="U910" s="248"/>
      <c r="V910" s="212"/>
      <c r="W910" s="191"/>
      <c r="X910" s="213"/>
      <c r="Y910" s="255"/>
      <c r="Z910" s="255"/>
      <c r="AA910" s="256"/>
      <c r="AB910" s="252"/>
      <c r="AC910" s="252"/>
      <c r="AD910" s="252"/>
      <c r="AE910" s="257"/>
      <c r="AF910" s="257"/>
      <c r="AG910" s="257"/>
      <c r="AH910" s="258"/>
    </row>
    <row r="911" spans="1:62" s="23" customFormat="1" ht="15.75" hidden="1" customHeight="1" x14ac:dyDescent="0.15">
      <c r="A911" s="181" t="str">
        <f t="shared" si="135"/>
        <v>×</v>
      </c>
      <c r="B911" s="179"/>
      <c r="F911" s="253"/>
      <c r="G911" s="245"/>
      <c r="H911" s="254"/>
      <c r="I911" s="254"/>
      <c r="J911" s="254"/>
      <c r="K911" s="245"/>
      <c r="L911" s="245"/>
      <c r="M911" s="245"/>
      <c r="N911" s="245"/>
      <c r="O911" s="245"/>
      <c r="P911" s="245"/>
      <c r="Q911" s="242"/>
      <c r="R911" s="242"/>
      <c r="S911" s="242"/>
      <c r="T911" s="247"/>
      <c r="U911" s="248"/>
      <c r="V911" s="212"/>
      <c r="W911" s="191"/>
      <c r="X911" s="213"/>
      <c r="Y911" s="255"/>
      <c r="Z911" s="255"/>
      <c r="AA911" s="256"/>
      <c r="AB911" s="252"/>
      <c r="AC911" s="252"/>
      <c r="AD911" s="252"/>
      <c r="AE911" s="257"/>
      <c r="AF911" s="257"/>
      <c r="AG911" s="257"/>
      <c r="AH911" s="258"/>
    </row>
    <row r="912" spans="1:62" s="23" customFormat="1" ht="15.75" hidden="1" customHeight="1" x14ac:dyDescent="0.15">
      <c r="A912" s="181" t="str">
        <f t="shared" si="135"/>
        <v>×</v>
      </c>
      <c r="B912" s="179"/>
      <c r="F912" s="253"/>
      <c r="G912" s="245"/>
      <c r="H912" s="254"/>
      <c r="I912" s="254"/>
      <c r="J912" s="254"/>
      <c r="K912" s="245"/>
      <c r="L912" s="245"/>
      <c r="M912" s="245"/>
      <c r="N912" s="245"/>
      <c r="O912" s="245"/>
      <c r="P912" s="245"/>
      <c r="Q912" s="242"/>
      <c r="R912" s="242"/>
      <c r="S912" s="242"/>
      <c r="T912" s="247"/>
      <c r="U912" s="248"/>
      <c r="V912" s="212"/>
      <c r="W912" s="191"/>
      <c r="X912" s="213"/>
      <c r="Y912" s="255"/>
      <c r="Z912" s="255"/>
      <c r="AA912" s="256"/>
      <c r="AB912" s="252"/>
      <c r="AC912" s="252"/>
      <c r="AD912" s="252"/>
      <c r="AE912" s="257"/>
      <c r="AF912" s="257"/>
      <c r="AG912" s="257"/>
      <c r="AH912" s="258"/>
    </row>
    <row r="913" spans="1:35" s="23" customFormat="1" ht="15.75" hidden="1" customHeight="1" x14ac:dyDescent="0.15">
      <c r="A913" s="181" t="str">
        <f t="shared" si="135"/>
        <v>×</v>
      </c>
      <c r="B913" s="179"/>
      <c r="F913" s="253"/>
      <c r="G913" s="245"/>
      <c r="H913" s="254"/>
      <c r="I913" s="254"/>
      <c r="J913" s="254"/>
      <c r="K913" s="245"/>
      <c r="L913" s="245"/>
      <c r="M913" s="245"/>
      <c r="N913" s="245"/>
      <c r="O913" s="245"/>
      <c r="P913" s="245"/>
      <c r="Q913" s="242"/>
      <c r="R913" s="242"/>
      <c r="S913" s="242"/>
      <c r="T913" s="247"/>
      <c r="U913" s="248"/>
      <c r="V913" s="212"/>
      <c r="W913" s="191"/>
      <c r="X913" s="213"/>
      <c r="Y913" s="255"/>
      <c r="Z913" s="255"/>
      <c r="AA913" s="256"/>
      <c r="AB913" s="252"/>
      <c r="AC913" s="252"/>
      <c r="AD913" s="252"/>
      <c r="AE913" s="257"/>
      <c r="AF913" s="257"/>
      <c r="AG913" s="257"/>
      <c r="AH913" s="258"/>
    </row>
    <row r="914" spans="1:35" s="23" customFormat="1" ht="15.75" hidden="1" customHeight="1" x14ac:dyDescent="0.15">
      <c r="A914" s="181" t="str">
        <f t="shared" si="135"/>
        <v>×</v>
      </c>
      <c r="B914" s="179"/>
      <c r="F914" s="253"/>
      <c r="G914" s="245"/>
      <c r="H914" s="254"/>
      <c r="I914" s="254"/>
      <c r="J914" s="254"/>
      <c r="K914" s="245"/>
      <c r="L914" s="245"/>
      <c r="M914" s="245"/>
      <c r="N914" s="245"/>
      <c r="O914" s="245"/>
      <c r="P914" s="245"/>
      <c r="Q914" s="242"/>
      <c r="R914" s="242"/>
      <c r="S914" s="242"/>
      <c r="T914" s="247"/>
      <c r="U914" s="248"/>
      <c r="V914" s="212"/>
      <c r="W914" s="191"/>
      <c r="X914" s="213"/>
      <c r="Y914" s="255"/>
      <c r="Z914" s="255"/>
      <c r="AA914" s="256"/>
      <c r="AB914" s="252"/>
      <c r="AC914" s="252"/>
      <c r="AD914" s="252"/>
      <c r="AE914" s="257"/>
      <c r="AF914" s="257"/>
      <c r="AG914" s="257"/>
      <c r="AH914" s="258"/>
    </row>
    <row r="915" spans="1:35" s="23" customFormat="1" ht="15.75" hidden="1" customHeight="1" x14ac:dyDescent="0.15">
      <c r="A915" s="181" t="str">
        <f t="shared" si="135"/>
        <v>×</v>
      </c>
      <c r="B915" s="179"/>
      <c r="F915" s="253"/>
      <c r="G915" s="245"/>
      <c r="H915" s="254"/>
      <c r="I915" s="254"/>
      <c r="J915" s="254"/>
      <c r="K915" s="245"/>
      <c r="L915" s="245"/>
      <c r="M915" s="245"/>
      <c r="N915" s="245"/>
      <c r="O915" s="245"/>
      <c r="P915" s="245"/>
      <c r="Q915" s="242"/>
      <c r="R915" s="242"/>
      <c r="S915" s="242"/>
      <c r="T915" s="247"/>
      <c r="U915" s="248"/>
      <c r="V915" s="212"/>
      <c r="W915" s="191"/>
      <c r="X915" s="213"/>
      <c r="Y915" s="255"/>
      <c r="Z915" s="255"/>
      <c r="AA915" s="256"/>
      <c r="AB915" s="252"/>
      <c r="AC915" s="252"/>
      <c r="AD915" s="252"/>
      <c r="AE915" s="257"/>
      <c r="AF915" s="257"/>
      <c r="AG915" s="257"/>
      <c r="AH915" s="258"/>
    </row>
    <row r="916" spans="1:35" s="23" customFormat="1" ht="15.75" hidden="1" customHeight="1" x14ac:dyDescent="0.15">
      <c r="A916" s="181" t="str">
        <f t="shared" si="135"/>
        <v>×</v>
      </c>
      <c r="B916" s="179"/>
      <c r="F916" s="253"/>
      <c r="G916" s="245"/>
      <c r="H916" s="254"/>
      <c r="I916" s="254"/>
      <c r="J916" s="254"/>
      <c r="K916" s="245"/>
      <c r="L916" s="245"/>
      <c r="M916" s="245"/>
      <c r="N916" s="245"/>
      <c r="O916" s="245"/>
      <c r="P916" s="245"/>
      <c r="Q916" s="242"/>
      <c r="R916" s="242"/>
      <c r="S916" s="242"/>
      <c r="T916" s="247"/>
      <c r="U916" s="248"/>
      <c r="V916" s="212"/>
      <c r="W916" s="191"/>
      <c r="X916" s="213"/>
      <c r="Y916" s="255"/>
      <c r="Z916" s="255"/>
      <c r="AA916" s="256"/>
      <c r="AB916" s="252"/>
      <c r="AC916" s="252"/>
      <c r="AD916" s="252"/>
      <c r="AE916" s="257"/>
      <c r="AF916" s="257"/>
      <c r="AG916" s="257"/>
      <c r="AH916" s="258"/>
    </row>
    <row r="917" spans="1:35" s="23" customFormat="1" ht="15.75" hidden="1" customHeight="1" x14ac:dyDescent="0.15">
      <c r="A917" s="181" t="str">
        <f t="shared" si="135"/>
        <v>×</v>
      </c>
      <c r="B917" s="179"/>
      <c r="F917" s="253"/>
      <c r="G917" s="245"/>
      <c r="H917" s="254"/>
      <c r="I917" s="254"/>
      <c r="J917" s="254"/>
      <c r="K917" s="245"/>
      <c r="L917" s="245"/>
      <c r="M917" s="245"/>
      <c r="N917" s="245"/>
      <c r="O917" s="245"/>
      <c r="P917" s="245"/>
      <c r="Q917" s="242"/>
      <c r="R917" s="242"/>
      <c r="S917" s="242"/>
      <c r="T917" s="247"/>
      <c r="U917" s="248"/>
      <c r="V917" s="212"/>
      <c r="W917" s="191"/>
      <c r="X917" s="213"/>
      <c r="Y917" s="255"/>
      <c r="Z917" s="255"/>
      <c r="AA917" s="256"/>
      <c r="AB917" s="252"/>
      <c r="AC917" s="252"/>
      <c r="AD917" s="252"/>
      <c r="AE917" s="257"/>
      <c r="AF917" s="257"/>
      <c r="AG917" s="257"/>
      <c r="AH917" s="258"/>
    </row>
    <row r="918" spans="1:35" s="23" customFormat="1" ht="15.75" hidden="1" customHeight="1" x14ac:dyDescent="0.15">
      <c r="A918" s="181" t="str">
        <f t="shared" si="135"/>
        <v>×</v>
      </c>
      <c r="B918" s="179"/>
      <c r="F918" s="253"/>
      <c r="G918" s="245"/>
      <c r="H918" s="254"/>
      <c r="I918" s="254"/>
      <c r="J918" s="254"/>
      <c r="K918" s="245"/>
      <c r="L918" s="245"/>
      <c r="M918" s="245"/>
      <c r="N918" s="245"/>
      <c r="O918" s="245"/>
      <c r="P918" s="245"/>
      <c r="Q918" s="242"/>
      <c r="R918" s="242"/>
      <c r="S918" s="242"/>
      <c r="T918" s="247"/>
      <c r="U918" s="248"/>
      <c r="V918" s="212"/>
      <c r="W918" s="191"/>
      <c r="X918" s="213"/>
      <c r="Y918" s="255"/>
      <c r="Z918" s="255"/>
      <c r="AA918" s="256"/>
      <c r="AB918" s="252"/>
      <c r="AC918" s="252"/>
      <c r="AD918" s="252"/>
      <c r="AE918" s="257"/>
      <c r="AF918" s="257"/>
      <c r="AG918" s="257"/>
      <c r="AH918" s="258"/>
    </row>
    <row r="919" spans="1:35" s="23" customFormat="1" ht="15.75" hidden="1" customHeight="1" x14ac:dyDescent="0.15">
      <c r="A919" s="181" t="str">
        <f t="shared" si="135"/>
        <v>×</v>
      </c>
      <c r="B919" s="179"/>
      <c r="F919" s="259"/>
      <c r="G919" s="246"/>
      <c r="H919" s="260"/>
      <c r="I919" s="260"/>
      <c r="J919" s="260"/>
      <c r="K919" s="246"/>
      <c r="L919" s="246"/>
      <c r="M919" s="246"/>
      <c r="N919" s="246"/>
      <c r="O919" s="246"/>
      <c r="P919" s="246"/>
      <c r="Q919" s="243"/>
      <c r="R919" s="243"/>
      <c r="S919" s="243"/>
      <c r="T919" s="249"/>
      <c r="U919" s="250"/>
      <c r="V919" s="214"/>
      <c r="W919" s="209"/>
      <c r="X919" s="215"/>
      <c r="Y919" s="261"/>
      <c r="Z919" s="261"/>
      <c r="AA919" s="262"/>
      <c r="AB919" s="265"/>
      <c r="AC919" s="265"/>
      <c r="AD919" s="265"/>
      <c r="AE919" s="263"/>
      <c r="AF919" s="263"/>
      <c r="AG919" s="263"/>
      <c r="AH919" s="264"/>
    </row>
    <row r="920" spans="1:35" ht="15.75" customHeight="1" x14ac:dyDescent="0.15">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x14ac:dyDescent="0.15">
      <c r="G921" s="186" t="s">
        <v>683</v>
      </c>
      <c r="H921" s="179" t="s">
        <v>25</v>
      </c>
      <c r="I921" s="237">
        <f>MIN(AE904:AH919)</f>
        <v>0</v>
      </c>
      <c r="J921" s="237"/>
      <c r="K921" s="237"/>
      <c r="L921" s="23" t="s">
        <v>444</v>
      </c>
      <c r="P921" s="193"/>
      <c r="T921" s="192"/>
      <c r="U921" s="192"/>
      <c r="V921" s="192"/>
      <c r="W921" s="64"/>
    </row>
    <row r="922" spans="1:35" ht="15.75" customHeight="1" x14ac:dyDescent="0.15">
      <c r="G922" s="186"/>
      <c r="I922" s="188"/>
      <c r="J922" s="188"/>
      <c r="K922" s="188"/>
      <c r="L922" s="23"/>
      <c r="P922" s="193"/>
      <c r="T922" s="192"/>
      <c r="U922" s="192"/>
      <c r="V922" s="192"/>
      <c r="W922" s="64"/>
    </row>
    <row r="923" spans="1:35" ht="15.75" customHeight="1" x14ac:dyDescent="0.15">
      <c r="G923" s="194" t="s">
        <v>210</v>
      </c>
    </row>
    <row r="924" spans="1:35" ht="15.75" customHeight="1" x14ac:dyDescent="0.15">
      <c r="B924" s="179" t="s">
        <v>571</v>
      </c>
    </row>
    <row r="926" spans="1:35" ht="15.75" customHeight="1" x14ac:dyDescent="0.15">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x14ac:dyDescent="0.15">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x14ac:dyDescent="0.15">
      <c r="F928" s="179"/>
    </row>
    <row r="929" spans="2:62" ht="15.75" customHeight="1" x14ac:dyDescent="0.15">
      <c r="F929" s="266" t="s">
        <v>193</v>
      </c>
      <c r="G929" s="266"/>
      <c r="H929" s="179" t="s">
        <v>25</v>
      </c>
      <c r="I929" s="266" t="s">
        <v>213</v>
      </c>
      <c r="J929" s="266"/>
      <c r="K929" s="179" t="s">
        <v>1</v>
      </c>
      <c r="L929" s="266" t="s">
        <v>126</v>
      </c>
      <c r="M929" s="266"/>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x14ac:dyDescent="0.15">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x14ac:dyDescent="0.15">
      <c r="G931" s="23" t="s">
        <v>3</v>
      </c>
      <c r="H931" s="23"/>
      <c r="I931" s="23"/>
      <c r="J931" s="266" t="s">
        <v>126</v>
      </c>
      <c r="K931" s="266"/>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x14ac:dyDescent="0.15">
      <c r="G932" s="23"/>
      <c r="H932" s="23"/>
      <c r="I932" s="23"/>
      <c r="J932" s="266" t="s">
        <v>213</v>
      </c>
      <c r="K932" s="266"/>
      <c r="L932" s="179" t="s">
        <v>2</v>
      </c>
      <c r="M932" s="23" t="s">
        <v>702</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x14ac:dyDescent="0.15">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x14ac:dyDescent="0.15">
      <c r="G934" s="23"/>
      <c r="H934" s="23"/>
      <c r="I934" s="23"/>
      <c r="L934" s="285" t="s">
        <v>217</v>
      </c>
      <c r="M934" s="285"/>
      <c r="N934" s="285"/>
      <c r="O934" s="285"/>
      <c r="P934" s="285"/>
      <c r="Q934" s="285"/>
      <c r="R934" s="285"/>
      <c r="S934" s="285"/>
      <c r="T934" s="285"/>
      <c r="U934" s="179" t="s">
        <v>2</v>
      </c>
      <c r="V934" s="266" t="s">
        <v>428</v>
      </c>
      <c r="W934" s="266"/>
      <c r="X934" s="585">
        <v>7</v>
      </c>
      <c r="Y934" s="585"/>
      <c r="Z934" s="285" t="s">
        <v>426</v>
      </c>
      <c r="AA934" s="285"/>
      <c r="AB934" s="494">
        <v>200</v>
      </c>
      <c r="AC934" s="494"/>
      <c r="AD934" s="23" t="s">
        <v>207</v>
      </c>
      <c r="AE934" s="23"/>
      <c r="AF934" s="23"/>
      <c r="AG934" s="23"/>
      <c r="AH934" s="23"/>
      <c r="AI934" s="23"/>
      <c r="AJ934" s="23"/>
      <c r="AK934" s="23"/>
      <c r="AM934" s="24"/>
      <c r="AN934" s="24"/>
      <c r="BI934" s="179"/>
      <c r="BJ934" s="179"/>
    </row>
    <row r="935" spans="2:62" ht="15.75" customHeight="1" x14ac:dyDescent="0.15">
      <c r="G935" s="23"/>
      <c r="H935" s="23"/>
      <c r="I935" s="23"/>
      <c r="L935" s="502" t="s">
        <v>218</v>
      </c>
      <c r="M935" s="502"/>
      <c r="N935" s="502"/>
      <c r="O935" s="502"/>
      <c r="P935" s="502"/>
      <c r="Q935" s="179" t="s">
        <v>2</v>
      </c>
      <c r="R935" s="266" t="s">
        <v>428</v>
      </c>
      <c r="S935" s="266"/>
      <c r="T935" s="494">
        <v>0.7</v>
      </c>
      <c r="U935" s="494"/>
      <c r="V935" s="285" t="s">
        <v>427</v>
      </c>
      <c r="W935" s="285"/>
      <c r="X935" s="494">
        <v>200</v>
      </c>
      <c r="Y935" s="494"/>
      <c r="Z935" s="495" t="s">
        <v>219</v>
      </c>
      <c r="AA935" s="495"/>
      <c r="AB935" s="95">
        <v>10</v>
      </c>
      <c r="AC935" s="285" t="s">
        <v>426</v>
      </c>
      <c r="AD935" s="285"/>
      <c r="AE935" s="494">
        <v>200</v>
      </c>
      <c r="AF935" s="494"/>
      <c r="AG935" s="23" t="s">
        <v>207</v>
      </c>
      <c r="AH935" s="23"/>
      <c r="AM935" s="24"/>
      <c r="AN935" s="24"/>
      <c r="BI935" s="179"/>
      <c r="BJ935" s="179"/>
    </row>
    <row r="936" spans="2:62" ht="15.75" customHeight="1" x14ac:dyDescent="0.15">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x14ac:dyDescent="0.15">
      <c r="F937" s="179"/>
      <c r="N937" s="186" t="s">
        <v>221</v>
      </c>
      <c r="O937" s="179" t="s">
        <v>2</v>
      </c>
      <c r="P937" s="194" t="s">
        <v>222</v>
      </c>
    </row>
    <row r="938" spans="2:62" ht="15.75" customHeight="1" x14ac:dyDescent="0.15">
      <c r="N938" s="186" t="s">
        <v>215</v>
      </c>
      <c r="O938" s="179" t="s">
        <v>2</v>
      </c>
      <c r="P938" s="194" t="s">
        <v>223</v>
      </c>
    </row>
    <row r="940" spans="2:62" ht="15.75" customHeight="1" x14ac:dyDescent="0.15">
      <c r="G940" s="194" t="s">
        <v>343</v>
      </c>
    </row>
    <row r="941" spans="2:62" s="194" customFormat="1" ht="15.75" customHeight="1" x14ac:dyDescent="0.15">
      <c r="G941" s="194" t="s">
        <v>344</v>
      </c>
    </row>
    <row r="942" spans="2:62" s="194" customFormat="1" ht="15.75" customHeight="1" x14ac:dyDescent="0.15">
      <c r="B942" s="179" t="s">
        <v>571</v>
      </c>
    </row>
    <row r="943" spans="2:62" s="194" customFormat="1" ht="15.75" customHeight="1" x14ac:dyDescent="0.15"/>
    <row r="944" spans="2:62" s="23" customFormat="1" ht="15.75" customHeight="1" x14ac:dyDescent="0.15">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x14ac:dyDescent="0.15">
      <c r="F945" s="514" t="s">
        <v>417</v>
      </c>
      <c r="G945" s="361"/>
      <c r="H945" s="361"/>
      <c r="I945" s="361"/>
      <c r="J945" s="361"/>
      <c r="K945" s="361"/>
      <c r="L945" s="361"/>
      <c r="M945" s="361"/>
      <c r="N945" s="361"/>
      <c r="O945" s="361"/>
      <c r="P945" s="361"/>
      <c r="Q945" s="361"/>
      <c r="R945" s="361"/>
      <c r="S945" s="361"/>
      <c r="T945" s="515"/>
      <c r="U945" s="486" t="s">
        <v>418</v>
      </c>
      <c r="V945" s="239"/>
      <c r="W945" s="239"/>
      <c r="X945" s="239"/>
      <c r="Y945" s="239"/>
      <c r="Z945" s="239"/>
      <c r="AA945" s="239"/>
      <c r="AB945" s="239"/>
      <c r="AC945" s="239"/>
      <c r="AD945" s="239"/>
      <c r="AE945" s="239"/>
      <c r="AF945" s="239"/>
      <c r="AG945" s="239"/>
      <c r="AH945" s="239"/>
      <c r="AI945" s="290"/>
    </row>
    <row r="946" spans="1:35" s="23" customFormat="1" ht="15.75" customHeight="1" x14ac:dyDescent="0.15">
      <c r="F946" s="350" t="s">
        <v>74</v>
      </c>
      <c r="G946" s="275"/>
      <c r="H946" s="351" t="s">
        <v>181</v>
      </c>
      <c r="I946" s="352"/>
      <c r="J946" s="352"/>
      <c r="K946" s="480" t="s">
        <v>224</v>
      </c>
      <c r="L946" s="389"/>
      <c r="M946" s="390"/>
      <c r="N946" s="480" t="s">
        <v>450</v>
      </c>
      <c r="O946" s="389"/>
      <c r="P946" s="390"/>
      <c r="Q946" s="480" t="s">
        <v>227</v>
      </c>
      <c r="R946" s="389"/>
      <c r="S946" s="389"/>
      <c r="T946" s="518"/>
      <c r="U946" s="478" t="s">
        <v>74</v>
      </c>
      <c r="V946" s="315"/>
      <c r="W946" s="510" t="s">
        <v>181</v>
      </c>
      <c r="X946" s="362"/>
      <c r="Y946" s="362"/>
      <c r="Z946" s="511" t="s">
        <v>224</v>
      </c>
      <c r="AA946" s="512"/>
      <c r="AB946" s="513"/>
      <c r="AC946" s="511" t="s">
        <v>450</v>
      </c>
      <c r="AD946" s="512"/>
      <c r="AE946" s="513"/>
      <c r="AF946" s="511" t="s">
        <v>227</v>
      </c>
      <c r="AG946" s="512"/>
      <c r="AH946" s="512"/>
      <c r="AI946" s="512"/>
    </row>
    <row r="947" spans="1:35" s="23" customFormat="1" ht="15.75" customHeight="1" x14ac:dyDescent="0.15">
      <c r="F947" s="270"/>
      <c r="G947" s="271"/>
      <c r="H947" s="273"/>
      <c r="I947" s="273"/>
      <c r="J947" s="273"/>
      <c r="K947" s="277"/>
      <c r="L947" s="392"/>
      <c r="M947" s="350"/>
      <c r="N947" s="277"/>
      <c r="O947" s="392"/>
      <c r="P947" s="350"/>
      <c r="Q947" s="277"/>
      <c r="R947" s="392"/>
      <c r="S947" s="392"/>
      <c r="T947" s="519"/>
      <c r="U947" s="516"/>
      <c r="V947" s="271"/>
      <c r="W947" s="273"/>
      <c r="X947" s="273"/>
      <c r="Y947" s="273"/>
      <c r="Z947" s="277"/>
      <c r="AA947" s="392"/>
      <c r="AB947" s="350"/>
      <c r="AC947" s="277"/>
      <c r="AD947" s="392"/>
      <c r="AE947" s="350"/>
      <c r="AF947" s="277"/>
      <c r="AG947" s="392"/>
      <c r="AH947" s="392"/>
      <c r="AI947" s="392"/>
    </row>
    <row r="948" spans="1:35" s="23" customFormat="1" ht="15.75" customHeight="1" x14ac:dyDescent="0.15">
      <c r="A948" s="181" t="str">
        <f t="shared" ref="A948:A963" si="136">IF(LEN(F948)+LEN(U948)=0,"×","")</f>
        <v/>
      </c>
      <c r="B948" s="179"/>
      <c r="F948" s="278">
        <v>2</v>
      </c>
      <c r="G948" s="244"/>
      <c r="H948" s="279">
        <v>0.33000001311302185</v>
      </c>
      <c r="I948" s="279"/>
      <c r="J948" s="279"/>
      <c r="K948" s="489" t="s">
        <v>397</v>
      </c>
      <c r="L948" s="490"/>
      <c r="M948" s="278"/>
      <c r="N948" s="491">
        <v>0</v>
      </c>
      <c r="O948" s="491"/>
      <c r="P948" s="491"/>
      <c r="Q948" s="492">
        <f>IF(N948="","",N948*H948*AE965)</f>
        <v>0</v>
      </c>
      <c r="R948" s="493"/>
      <c r="S948" s="493"/>
      <c r="T948" s="520"/>
      <c r="U948" s="505">
        <v>2</v>
      </c>
      <c r="V948" s="244"/>
      <c r="W948" s="279">
        <v>0.33000001311302185</v>
      </c>
      <c r="X948" s="279"/>
      <c r="Y948" s="279"/>
      <c r="Z948" s="489" t="s">
        <v>397</v>
      </c>
      <c r="AA948" s="490"/>
      <c r="AB948" s="278"/>
      <c r="AC948" s="491">
        <v>0</v>
      </c>
      <c r="AD948" s="491"/>
      <c r="AE948" s="491"/>
      <c r="AF948" s="492">
        <f>IF(AC948="","",AC948*W948*AE965)</f>
        <v>0</v>
      </c>
      <c r="AG948" s="493"/>
      <c r="AH948" s="493"/>
      <c r="AI948" s="493"/>
    </row>
    <row r="949" spans="1:35" s="23" customFormat="1" ht="15.75" customHeight="1" x14ac:dyDescent="0.15">
      <c r="A949" s="181" t="str">
        <f t="shared" si="136"/>
        <v/>
      </c>
      <c r="B949" s="179"/>
      <c r="F949" s="253">
        <v>3</v>
      </c>
      <c r="G949" s="245"/>
      <c r="H949" s="254">
        <v>1.5</v>
      </c>
      <c r="I949" s="254"/>
      <c r="J949" s="254"/>
      <c r="K949" s="247" t="s">
        <v>452</v>
      </c>
      <c r="L949" s="248"/>
      <c r="M949" s="253"/>
      <c r="N949" s="517">
        <v>0</v>
      </c>
      <c r="O949" s="517"/>
      <c r="P949" s="517"/>
      <c r="Q949" s="507">
        <f>IF(N949="","",N949*H949*AE965)</f>
        <v>0</v>
      </c>
      <c r="R949" s="508"/>
      <c r="S949" s="508"/>
      <c r="T949" s="509"/>
      <c r="U949" s="506">
        <v>3</v>
      </c>
      <c r="V949" s="245"/>
      <c r="W949" s="254">
        <v>1.5</v>
      </c>
      <c r="X949" s="254"/>
      <c r="Y949" s="254"/>
      <c r="Z949" s="247" t="s">
        <v>452</v>
      </c>
      <c r="AA949" s="248"/>
      <c r="AB949" s="253"/>
      <c r="AC949" s="517">
        <v>0</v>
      </c>
      <c r="AD949" s="517"/>
      <c r="AE949" s="517"/>
      <c r="AF949" s="507">
        <f>IF(AC949="","",AC949*W949*AE965)</f>
        <v>0</v>
      </c>
      <c r="AG949" s="508"/>
      <c r="AH949" s="508"/>
      <c r="AI949" s="508"/>
    </row>
    <row r="950" spans="1:35" s="23" customFormat="1" ht="15.75" customHeight="1" x14ac:dyDescent="0.15">
      <c r="A950" s="181" t="str">
        <f t="shared" si="136"/>
        <v/>
      </c>
      <c r="B950" s="179"/>
      <c r="F950" s="253">
        <v>4</v>
      </c>
      <c r="G950" s="245"/>
      <c r="H950" s="254">
        <v>6.5500001907348633</v>
      </c>
      <c r="I950" s="254"/>
      <c r="J950" s="254"/>
      <c r="K950" s="247" t="s">
        <v>452</v>
      </c>
      <c r="L950" s="248"/>
      <c r="M950" s="253"/>
      <c r="N950" s="517">
        <v>20</v>
      </c>
      <c r="O950" s="517"/>
      <c r="P950" s="517"/>
      <c r="Q950" s="507">
        <f>IF(N950="","",N950*H950*AE965)</f>
        <v>617.32297440673176</v>
      </c>
      <c r="R950" s="508"/>
      <c r="S950" s="508"/>
      <c r="T950" s="509"/>
      <c r="U950" s="506">
        <v>4</v>
      </c>
      <c r="V950" s="245"/>
      <c r="W950" s="254">
        <v>6.5500001907348633</v>
      </c>
      <c r="X950" s="254"/>
      <c r="Y950" s="254"/>
      <c r="Z950" s="247" t="s">
        <v>452</v>
      </c>
      <c r="AA950" s="248"/>
      <c r="AB950" s="253"/>
      <c r="AC950" s="517">
        <v>20</v>
      </c>
      <c r="AD950" s="517"/>
      <c r="AE950" s="517"/>
      <c r="AF950" s="507">
        <f>IF(AC950="","",AC950*W950*AE965)</f>
        <v>617.32297440673176</v>
      </c>
      <c r="AG950" s="508"/>
      <c r="AH950" s="508"/>
      <c r="AI950" s="508"/>
    </row>
    <row r="951" spans="1:35" s="23" customFormat="1" ht="15.75" customHeight="1" x14ac:dyDescent="0.15">
      <c r="A951" s="181" t="str">
        <f t="shared" si="136"/>
        <v/>
      </c>
      <c r="B951" s="179"/>
      <c r="F951" s="253">
        <v>5</v>
      </c>
      <c r="G951" s="245"/>
      <c r="H951" s="254">
        <v>3.4500000476837158</v>
      </c>
      <c r="I951" s="254"/>
      <c r="J951" s="254"/>
      <c r="K951" s="247" t="s">
        <v>452</v>
      </c>
      <c r="L951" s="248"/>
      <c r="M951" s="253"/>
      <c r="N951" s="517">
        <v>37.200000000000003</v>
      </c>
      <c r="O951" s="517"/>
      <c r="P951" s="517"/>
      <c r="Q951" s="507">
        <f>IF(N951="","",N951*H951*AE965)</f>
        <v>604.78801010156803</v>
      </c>
      <c r="R951" s="508"/>
      <c r="S951" s="508"/>
      <c r="T951" s="509"/>
      <c r="U951" s="506">
        <v>5</v>
      </c>
      <c r="V951" s="245"/>
      <c r="W951" s="254">
        <v>3.4500000476837158</v>
      </c>
      <c r="X951" s="254"/>
      <c r="Y951" s="254"/>
      <c r="Z951" s="247" t="s">
        <v>452</v>
      </c>
      <c r="AA951" s="248"/>
      <c r="AB951" s="253"/>
      <c r="AC951" s="517">
        <v>37.200000000000003</v>
      </c>
      <c r="AD951" s="517"/>
      <c r="AE951" s="517"/>
      <c r="AF951" s="507">
        <f>IF(AC951="","",AC951*W951*AE965)</f>
        <v>604.78801010156803</v>
      </c>
      <c r="AG951" s="508"/>
      <c r="AH951" s="508"/>
      <c r="AI951" s="508"/>
    </row>
    <row r="952" spans="1:35" s="23" customFormat="1" ht="15.75" customHeight="1" x14ac:dyDescent="0.15">
      <c r="A952" s="181" t="str">
        <f t="shared" si="136"/>
        <v/>
      </c>
      <c r="B952" s="179"/>
      <c r="F952" s="253">
        <v>6</v>
      </c>
      <c r="G952" s="245"/>
      <c r="H952" s="254">
        <v>2.3499999046325684</v>
      </c>
      <c r="I952" s="254"/>
      <c r="J952" s="254"/>
      <c r="K952" s="247" t="s">
        <v>452</v>
      </c>
      <c r="L952" s="248"/>
      <c r="M952" s="253"/>
      <c r="N952" s="517">
        <v>60</v>
      </c>
      <c r="O952" s="517"/>
      <c r="P952" s="517"/>
      <c r="Q952" s="507">
        <f>IF(N952="","",N952*H952*AE965)</f>
        <v>664.44681926973522</v>
      </c>
      <c r="R952" s="508"/>
      <c r="S952" s="508"/>
      <c r="T952" s="509"/>
      <c r="U952" s="506">
        <v>6</v>
      </c>
      <c r="V952" s="245"/>
      <c r="W952" s="254">
        <v>2.3499999046325684</v>
      </c>
      <c r="X952" s="254"/>
      <c r="Y952" s="254"/>
      <c r="Z952" s="247" t="s">
        <v>452</v>
      </c>
      <c r="AA952" s="248"/>
      <c r="AB952" s="253"/>
      <c r="AC952" s="517">
        <v>60</v>
      </c>
      <c r="AD952" s="517"/>
      <c r="AE952" s="517"/>
      <c r="AF952" s="507">
        <f>IF(AC952="","",AC952*W952*AE965)</f>
        <v>664.44681926973522</v>
      </c>
      <c r="AG952" s="508"/>
      <c r="AH952" s="508"/>
      <c r="AI952" s="508"/>
    </row>
    <row r="953" spans="1:35" s="23" customFormat="1" ht="15.75" customHeight="1" x14ac:dyDescent="0.15">
      <c r="A953" s="181" t="str">
        <f t="shared" si="136"/>
        <v/>
      </c>
      <c r="B953" s="179"/>
      <c r="F953" s="253">
        <v>7</v>
      </c>
      <c r="G953" s="245"/>
      <c r="H953" s="254">
        <v>8.6000003814697266</v>
      </c>
      <c r="I953" s="254"/>
      <c r="J953" s="254"/>
      <c r="K953" s="247" t="s">
        <v>397</v>
      </c>
      <c r="L953" s="248"/>
      <c r="M953" s="253"/>
      <c r="N953" s="517">
        <v>200</v>
      </c>
      <c r="O953" s="517"/>
      <c r="P953" s="517"/>
      <c r="Q953" s="507">
        <f>IF(N953="","",N953*H953*AE965)</f>
        <v>8105.3094057884136</v>
      </c>
      <c r="R953" s="508"/>
      <c r="S953" s="508"/>
      <c r="T953" s="509"/>
      <c r="U953" s="506">
        <v>7</v>
      </c>
      <c r="V953" s="245"/>
      <c r="W953" s="254">
        <v>8.6000003814697266</v>
      </c>
      <c r="X953" s="254"/>
      <c r="Y953" s="254"/>
      <c r="Z953" s="247" t="s">
        <v>397</v>
      </c>
      <c r="AA953" s="248"/>
      <c r="AB953" s="253"/>
      <c r="AC953" s="517">
        <v>200</v>
      </c>
      <c r="AD953" s="517"/>
      <c r="AE953" s="517"/>
      <c r="AF953" s="507">
        <f>IF(AC953="","",AC953*W953*AE965)</f>
        <v>8105.3094057884136</v>
      </c>
      <c r="AG953" s="508"/>
      <c r="AH953" s="508"/>
      <c r="AI953" s="508"/>
    </row>
    <row r="954" spans="1:35" s="23" customFormat="1" ht="15.75" customHeight="1" x14ac:dyDescent="0.15">
      <c r="A954" s="181" t="str">
        <f t="shared" si="136"/>
        <v/>
      </c>
      <c r="B954" s="179"/>
      <c r="F954" s="253">
        <v>8</v>
      </c>
      <c r="G954" s="245"/>
      <c r="H954" s="254">
        <v>2.2000000476837158</v>
      </c>
      <c r="I954" s="254"/>
      <c r="J954" s="254"/>
      <c r="K954" s="247" t="s">
        <v>452</v>
      </c>
      <c r="L954" s="248"/>
      <c r="M954" s="253"/>
      <c r="N954" s="517">
        <v>59.3</v>
      </c>
      <c r="O954" s="517"/>
      <c r="P954" s="517"/>
      <c r="Q954" s="507">
        <f>IF(N954="","",N954*H954*AE965)</f>
        <v>614.7782797059466</v>
      </c>
      <c r="R954" s="508"/>
      <c r="S954" s="508"/>
      <c r="T954" s="509"/>
      <c r="U954" s="506">
        <v>8</v>
      </c>
      <c r="V954" s="245"/>
      <c r="W954" s="254">
        <v>2.2000000476837158</v>
      </c>
      <c r="X954" s="254"/>
      <c r="Y954" s="254"/>
      <c r="Z954" s="247" t="s">
        <v>452</v>
      </c>
      <c r="AA954" s="248"/>
      <c r="AB954" s="253"/>
      <c r="AC954" s="517">
        <v>59.3</v>
      </c>
      <c r="AD954" s="517"/>
      <c r="AE954" s="517"/>
      <c r="AF954" s="507">
        <f>IF(AC954="","",AC954*W954*AE965)</f>
        <v>614.7782797059466</v>
      </c>
      <c r="AG954" s="508"/>
      <c r="AH954" s="508"/>
      <c r="AI954" s="508"/>
    </row>
    <row r="955" spans="1:35" s="23" customFormat="1" ht="15.75" customHeight="1" x14ac:dyDescent="0.15">
      <c r="A955" s="181" t="str">
        <f t="shared" si="136"/>
        <v/>
      </c>
      <c r="B955" s="179"/>
      <c r="F955" s="253">
        <v>9</v>
      </c>
      <c r="G955" s="245"/>
      <c r="H955" s="254">
        <v>1.5</v>
      </c>
      <c r="I955" s="254"/>
      <c r="J955" s="254"/>
      <c r="K955" s="247" t="s">
        <v>397</v>
      </c>
      <c r="L955" s="248"/>
      <c r="M955" s="253"/>
      <c r="N955" s="517">
        <v>147</v>
      </c>
      <c r="O955" s="517"/>
      <c r="P955" s="517"/>
      <c r="Q955" s="507">
        <f>IF(N955="","",N955*H955*AE965)</f>
        <v>1039.081770174824</v>
      </c>
      <c r="R955" s="508"/>
      <c r="S955" s="508"/>
      <c r="T955" s="509"/>
      <c r="U955" s="506">
        <v>9</v>
      </c>
      <c r="V955" s="245"/>
      <c r="W955" s="254">
        <v>1.5</v>
      </c>
      <c r="X955" s="254"/>
      <c r="Y955" s="254"/>
      <c r="Z955" s="247" t="s">
        <v>397</v>
      </c>
      <c r="AA955" s="248"/>
      <c r="AB955" s="253"/>
      <c r="AC955" s="517">
        <v>147</v>
      </c>
      <c r="AD955" s="517"/>
      <c r="AE955" s="517"/>
      <c r="AF955" s="507">
        <f>IF(AC955="","",AC955*W955*AE965)</f>
        <v>1039.081770174824</v>
      </c>
      <c r="AG955" s="508"/>
      <c r="AH955" s="508"/>
      <c r="AI955" s="508"/>
    </row>
    <row r="956" spans="1:35" s="23" customFormat="1" ht="15.75" customHeight="1" x14ac:dyDescent="0.15">
      <c r="A956" s="181" t="str">
        <f t="shared" si="136"/>
        <v/>
      </c>
      <c r="B956" s="179"/>
      <c r="F956" s="253">
        <v>10</v>
      </c>
      <c r="G956" s="245"/>
      <c r="H956" s="254">
        <v>3.8499999046325684</v>
      </c>
      <c r="I956" s="254"/>
      <c r="J956" s="254"/>
      <c r="K956" s="247" t="s">
        <v>452</v>
      </c>
      <c r="L956" s="248"/>
      <c r="M956" s="253"/>
      <c r="N956" s="517">
        <v>60.1</v>
      </c>
      <c r="O956" s="517"/>
      <c r="P956" s="517"/>
      <c r="Q956" s="507">
        <f>IF(N956="","",N956*H956*AE965)</f>
        <v>1090.3760972168645</v>
      </c>
      <c r="R956" s="508"/>
      <c r="S956" s="508"/>
      <c r="T956" s="509"/>
      <c r="U956" s="506">
        <v>10</v>
      </c>
      <c r="V956" s="245"/>
      <c r="W956" s="254">
        <v>3.8499999046325684</v>
      </c>
      <c r="X956" s="254"/>
      <c r="Y956" s="254"/>
      <c r="Z956" s="247" t="s">
        <v>452</v>
      </c>
      <c r="AA956" s="248"/>
      <c r="AB956" s="253"/>
      <c r="AC956" s="517">
        <v>60.1</v>
      </c>
      <c r="AD956" s="517"/>
      <c r="AE956" s="517"/>
      <c r="AF956" s="507">
        <f>IF(AC956="","",AC956*W956*AE965)</f>
        <v>1090.3760972168645</v>
      </c>
      <c r="AG956" s="508"/>
      <c r="AH956" s="508"/>
      <c r="AI956" s="508"/>
    </row>
    <row r="957" spans="1:35" s="23" customFormat="1" ht="15.75" customHeight="1" x14ac:dyDescent="0.15">
      <c r="A957" s="181" t="str">
        <f t="shared" si="136"/>
        <v/>
      </c>
      <c r="B957" s="179"/>
      <c r="F957" s="253">
        <v>11</v>
      </c>
      <c r="G957" s="245"/>
      <c r="H957" s="254">
        <v>2.4000000953674316</v>
      </c>
      <c r="I957" s="254"/>
      <c r="J957" s="254"/>
      <c r="K957" s="247" t="s">
        <v>397</v>
      </c>
      <c r="L957" s="248"/>
      <c r="M957" s="253"/>
      <c r="N957" s="517">
        <v>196</v>
      </c>
      <c r="O957" s="517"/>
      <c r="P957" s="517"/>
      <c r="Q957" s="507">
        <f>IF(N957="","",N957*H957*AE965)</f>
        <v>2216.7078644570111</v>
      </c>
      <c r="R957" s="508"/>
      <c r="S957" s="508"/>
      <c r="T957" s="509"/>
      <c r="U957" s="506">
        <v>11</v>
      </c>
      <c r="V957" s="245"/>
      <c r="W957" s="254">
        <v>2.4000000953674316</v>
      </c>
      <c r="X957" s="254"/>
      <c r="Y957" s="254"/>
      <c r="Z957" s="247" t="s">
        <v>397</v>
      </c>
      <c r="AA957" s="248"/>
      <c r="AB957" s="253"/>
      <c r="AC957" s="517">
        <v>196</v>
      </c>
      <c r="AD957" s="517"/>
      <c r="AE957" s="517"/>
      <c r="AF957" s="507">
        <f>IF(AC957="","",AC957*W957*AE965)</f>
        <v>2216.7078644570111</v>
      </c>
      <c r="AG957" s="508"/>
      <c r="AH957" s="508"/>
      <c r="AI957" s="508"/>
    </row>
    <row r="958" spans="1:35" s="23" customFormat="1" ht="15.75" customHeight="1" x14ac:dyDescent="0.15">
      <c r="A958" s="181" t="str">
        <f t="shared" si="136"/>
        <v/>
      </c>
      <c r="B958" s="179"/>
      <c r="F958" s="253">
        <v>12</v>
      </c>
      <c r="G958" s="245"/>
      <c r="H958" s="254">
        <v>2.2699999809265137</v>
      </c>
      <c r="I958" s="254"/>
      <c r="J958" s="254"/>
      <c r="K958" s="247" t="s">
        <v>452</v>
      </c>
      <c r="L958" s="248"/>
      <c r="M958" s="253"/>
      <c r="N958" s="517">
        <v>60.1</v>
      </c>
      <c r="O958" s="517"/>
      <c r="P958" s="517"/>
      <c r="Q958" s="507">
        <f>IF(N958="","",N958*H958*AE965)</f>
        <v>642.89708602505266</v>
      </c>
      <c r="R958" s="508"/>
      <c r="S958" s="508"/>
      <c r="T958" s="509"/>
      <c r="U958" s="506">
        <v>12</v>
      </c>
      <c r="V958" s="245"/>
      <c r="W958" s="254">
        <v>2.2699999809265137</v>
      </c>
      <c r="X958" s="254"/>
      <c r="Y958" s="254"/>
      <c r="Z958" s="247" t="s">
        <v>452</v>
      </c>
      <c r="AA958" s="248"/>
      <c r="AB958" s="253"/>
      <c r="AC958" s="517">
        <v>60.1</v>
      </c>
      <c r="AD958" s="517"/>
      <c r="AE958" s="517"/>
      <c r="AF958" s="507">
        <f>IF(AC958="","",AC958*W958*AE965)</f>
        <v>642.89708602505266</v>
      </c>
      <c r="AG958" s="508"/>
      <c r="AH958" s="508"/>
      <c r="AI958" s="508"/>
    </row>
    <row r="959" spans="1:35" s="23" customFormat="1" ht="15.75" hidden="1" customHeight="1" x14ac:dyDescent="0.15">
      <c r="A959" s="181" t="str">
        <f t="shared" si="136"/>
        <v>×</v>
      </c>
      <c r="B959" s="179"/>
      <c r="F959" s="253"/>
      <c r="G959" s="245"/>
      <c r="H959" s="254"/>
      <c r="I959" s="254"/>
      <c r="J959" s="254"/>
      <c r="K959" s="247"/>
      <c r="L959" s="248"/>
      <c r="M959" s="253"/>
      <c r="N959" s="517"/>
      <c r="O959" s="517"/>
      <c r="P959" s="517"/>
      <c r="Q959" s="507" t="str">
        <f>IF(N959="","",N959*H959*AE965)</f>
        <v/>
      </c>
      <c r="R959" s="508"/>
      <c r="S959" s="508"/>
      <c r="T959" s="509"/>
      <c r="U959" s="506"/>
      <c r="V959" s="245"/>
      <c r="W959" s="254"/>
      <c r="X959" s="254"/>
      <c r="Y959" s="254"/>
      <c r="Z959" s="247"/>
      <c r="AA959" s="248"/>
      <c r="AB959" s="253"/>
      <c r="AC959" s="517"/>
      <c r="AD959" s="517"/>
      <c r="AE959" s="517"/>
      <c r="AF959" s="507" t="str">
        <f>IF(AC959="","",AC959*W959*AE965)</f>
        <v/>
      </c>
      <c r="AG959" s="508"/>
      <c r="AH959" s="508"/>
      <c r="AI959" s="508"/>
    </row>
    <row r="960" spans="1:35" s="23" customFormat="1" ht="15.75" hidden="1" customHeight="1" x14ac:dyDescent="0.15">
      <c r="A960" s="181" t="str">
        <f t="shared" si="136"/>
        <v>×</v>
      </c>
      <c r="B960" s="179"/>
      <c r="F960" s="253"/>
      <c r="G960" s="245"/>
      <c r="H960" s="254"/>
      <c r="I960" s="254"/>
      <c r="J960" s="254"/>
      <c r="K960" s="247"/>
      <c r="L960" s="248"/>
      <c r="M960" s="253"/>
      <c r="N960" s="517"/>
      <c r="O960" s="517"/>
      <c r="P960" s="517"/>
      <c r="Q960" s="507" t="str">
        <f>IF(N960="","",N960*H960*AE965)</f>
        <v/>
      </c>
      <c r="R960" s="508"/>
      <c r="S960" s="508"/>
      <c r="T960" s="509"/>
      <c r="U960" s="506"/>
      <c r="V960" s="245"/>
      <c r="W960" s="254"/>
      <c r="X960" s="254"/>
      <c r="Y960" s="254"/>
      <c r="Z960" s="247"/>
      <c r="AA960" s="248"/>
      <c r="AB960" s="253"/>
      <c r="AC960" s="517"/>
      <c r="AD960" s="517"/>
      <c r="AE960" s="517"/>
      <c r="AF960" s="507" t="str">
        <f>IF(AC960="","",AC960*W960*AE965)</f>
        <v/>
      </c>
      <c r="AG960" s="508"/>
      <c r="AH960" s="508"/>
      <c r="AI960" s="508"/>
    </row>
    <row r="961" spans="1:38" s="23" customFormat="1" ht="15.75" hidden="1" customHeight="1" x14ac:dyDescent="0.15">
      <c r="A961" s="181" t="str">
        <f t="shared" si="136"/>
        <v>×</v>
      </c>
      <c r="B961" s="179"/>
      <c r="F961" s="253"/>
      <c r="G961" s="245"/>
      <c r="H961" s="254"/>
      <c r="I961" s="254"/>
      <c r="J961" s="254"/>
      <c r="K961" s="247"/>
      <c r="L961" s="248"/>
      <c r="M961" s="253"/>
      <c r="N961" s="517"/>
      <c r="O961" s="517"/>
      <c r="P961" s="517"/>
      <c r="Q961" s="507" t="str">
        <f>IF(N961="","",N961*H961*AE965)</f>
        <v/>
      </c>
      <c r="R961" s="508"/>
      <c r="S961" s="508"/>
      <c r="T961" s="509"/>
      <c r="U961" s="506"/>
      <c r="V961" s="245"/>
      <c r="W961" s="254"/>
      <c r="X961" s="254"/>
      <c r="Y961" s="254"/>
      <c r="Z961" s="247"/>
      <c r="AA961" s="248"/>
      <c r="AB961" s="253"/>
      <c r="AC961" s="517"/>
      <c r="AD961" s="517"/>
      <c r="AE961" s="517"/>
      <c r="AF961" s="507" t="str">
        <f>IF(AC961="","",AC961*W961*AE965)</f>
        <v/>
      </c>
      <c r="AG961" s="508"/>
      <c r="AH961" s="508"/>
      <c r="AI961" s="508"/>
    </row>
    <row r="962" spans="1:38" s="23" customFormat="1" ht="15.75" hidden="1" customHeight="1" x14ac:dyDescent="0.15">
      <c r="A962" s="181" t="str">
        <f t="shared" si="136"/>
        <v>×</v>
      </c>
      <c r="B962" s="179"/>
      <c r="F962" s="253"/>
      <c r="G962" s="245"/>
      <c r="H962" s="254"/>
      <c r="I962" s="254"/>
      <c r="J962" s="254"/>
      <c r="K962" s="247"/>
      <c r="L962" s="248"/>
      <c r="M962" s="253"/>
      <c r="N962" s="517"/>
      <c r="O962" s="517"/>
      <c r="P962" s="517"/>
      <c r="Q962" s="507" t="str">
        <f>IF(N962="","",N962*H962*AE965)</f>
        <v/>
      </c>
      <c r="R962" s="508"/>
      <c r="S962" s="508"/>
      <c r="T962" s="509"/>
      <c r="U962" s="506"/>
      <c r="V962" s="245"/>
      <c r="W962" s="254"/>
      <c r="X962" s="254"/>
      <c r="Y962" s="254"/>
      <c r="Z962" s="247"/>
      <c r="AA962" s="248"/>
      <c r="AB962" s="253"/>
      <c r="AC962" s="517"/>
      <c r="AD962" s="517"/>
      <c r="AE962" s="517"/>
      <c r="AF962" s="507" t="str">
        <f>IF(AC962="","",AC962*W962*AE965)</f>
        <v/>
      </c>
      <c r="AG962" s="508"/>
      <c r="AH962" s="508"/>
      <c r="AI962" s="508"/>
    </row>
    <row r="963" spans="1:38" s="23" customFormat="1" ht="15.75" hidden="1" customHeight="1" x14ac:dyDescent="0.15">
      <c r="A963" s="181" t="str">
        <f t="shared" si="136"/>
        <v>×</v>
      </c>
      <c r="B963" s="179"/>
      <c r="F963" s="253"/>
      <c r="G963" s="245"/>
      <c r="H963" s="254"/>
      <c r="I963" s="254"/>
      <c r="J963" s="254"/>
      <c r="K963" s="247"/>
      <c r="L963" s="248"/>
      <c r="M963" s="253"/>
      <c r="N963" s="517"/>
      <c r="O963" s="517"/>
      <c r="P963" s="517"/>
      <c r="Q963" s="507" t="str">
        <f>IF(N963="","",N963*H963*AE965)</f>
        <v/>
      </c>
      <c r="R963" s="508"/>
      <c r="S963" s="508"/>
      <c r="T963" s="509"/>
      <c r="U963" s="506"/>
      <c r="V963" s="245"/>
      <c r="W963" s="254"/>
      <c r="X963" s="254"/>
      <c r="Y963" s="254"/>
      <c r="Z963" s="247"/>
      <c r="AA963" s="248"/>
      <c r="AB963" s="253"/>
      <c r="AC963" s="517"/>
      <c r="AD963" s="517"/>
      <c r="AE963" s="517"/>
      <c r="AF963" s="507" t="str">
        <f>IF(AC963="","",AC963*W963*AE965)</f>
        <v/>
      </c>
      <c r="AG963" s="508"/>
      <c r="AH963" s="508"/>
      <c r="AI963" s="508"/>
    </row>
    <row r="964" spans="1:38" s="23" customFormat="1" ht="15.75" customHeight="1" x14ac:dyDescent="0.15">
      <c r="A964" s="179"/>
      <c r="B964" s="179"/>
      <c r="F964" s="332" t="s">
        <v>451</v>
      </c>
      <c r="G964" s="333"/>
      <c r="H964" s="586">
        <f>ROUND(SUM(Q948:T963),1)</f>
        <v>15595.7</v>
      </c>
      <c r="I964" s="587"/>
      <c r="J964" s="587"/>
      <c r="K964" s="587"/>
      <c r="L964" s="587"/>
      <c r="M964" s="587"/>
      <c r="N964" s="587"/>
      <c r="O964" s="587"/>
      <c r="P964" s="587"/>
      <c r="Q964" s="587"/>
      <c r="R964" s="587"/>
      <c r="S964" s="587"/>
      <c r="T964" s="588"/>
      <c r="U964" s="589" t="s">
        <v>451</v>
      </c>
      <c r="V964" s="333"/>
      <c r="W964" s="586">
        <f>ROUND(SUM(AF948:AI963),1)</f>
        <v>15595.7</v>
      </c>
      <c r="X964" s="587"/>
      <c r="Y964" s="587"/>
      <c r="Z964" s="587"/>
      <c r="AA964" s="587"/>
      <c r="AB964" s="587"/>
      <c r="AC964" s="587"/>
      <c r="AD964" s="587"/>
      <c r="AE964" s="587"/>
      <c r="AF964" s="587"/>
      <c r="AG964" s="587"/>
      <c r="AH964" s="587"/>
      <c r="AI964" s="587"/>
    </row>
    <row r="965" spans="1:38" s="23" customFormat="1" ht="15.75" customHeight="1" x14ac:dyDescent="0.15">
      <c r="F965" s="30"/>
      <c r="G965" s="30"/>
      <c r="H965" s="30"/>
      <c r="I965" s="30"/>
      <c r="J965" s="30"/>
      <c r="K965" s="30"/>
      <c r="L965" s="30"/>
      <c r="M965" s="30"/>
      <c r="N965" s="30"/>
      <c r="O965" s="30"/>
      <c r="P965" s="30"/>
      <c r="AB965" s="186" t="s">
        <v>119</v>
      </c>
      <c r="AC965" s="23" t="s">
        <v>419</v>
      </c>
      <c r="AD965" s="179" t="s">
        <v>25</v>
      </c>
      <c r="AE965" s="295">
        <f>AE803</f>
        <v>4.7123889803846897</v>
      </c>
      <c r="AF965" s="295"/>
      <c r="AG965" s="295"/>
      <c r="AH965" s="199" t="s">
        <v>416</v>
      </c>
      <c r="AI965" s="179" t="s">
        <v>149</v>
      </c>
    </row>
    <row r="966" spans="1:38" s="23" customFormat="1" ht="15.75" customHeight="1" x14ac:dyDescent="0.15">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x14ac:dyDescent="0.15">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x14ac:dyDescent="0.15">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x14ac:dyDescent="0.15">
      <c r="F969" s="514" t="s">
        <v>417</v>
      </c>
      <c r="G969" s="361"/>
      <c r="H969" s="361"/>
      <c r="I969" s="361"/>
      <c r="J969" s="361"/>
      <c r="K969" s="361"/>
      <c r="L969" s="361"/>
      <c r="M969" s="361"/>
      <c r="N969" s="361"/>
      <c r="O969" s="361"/>
      <c r="P969" s="361"/>
      <c r="Q969" s="361"/>
      <c r="R969" s="361"/>
      <c r="S969" s="361"/>
      <c r="T969" s="515"/>
      <c r="U969" s="486" t="s">
        <v>418</v>
      </c>
      <c r="V969" s="239"/>
      <c r="W969" s="239"/>
      <c r="X969" s="239"/>
      <c r="Y969" s="239"/>
      <c r="Z969" s="239"/>
      <c r="AA969" s="239"/>
      <c r="AB969" s="239"/>
      <c r="AC969" s="239"/>
      <c r="AD969" s="239"/>
      <c r="AE969" s="239"/>
      <c r="AF969" s="239"/>
      <c r="AG969" s="239"/>
      <c r="AH969" s="239"/>
      <c r="AI969" s="290"/>
    </row>
    <row r="970" spans="1:38" s="23" customFormat="1" ht="15.75" customHeight="1" x14ac:dyDescent="0.15">
      <c r="F970" s="350" t="s">
        <v>74</v>
      </c>
      <c r="G970" s="275"/>
      <c r="H970" s="351" t="s">
        <v>181</v>
      </c>
      <c r="I970" s="352"/>
      <c r="J970" s="352"/>
      <c r="K970" s="480" t="s">
        <v>224</v>
      </c>
      <c r="L970" s="389"/>
      <c r="M970" s="390"/>
      <c r="N970" s="480" t="s">
        <v>450</v>
      </c>
      <c r="O970" s="389"/>
      <c r="P970" s="390"/>
      <c r="Q970" s="480" t="s">
        <v>227</v>
      </c>
      <c r="R970" s="389"/>
      <c r="S970" s="389"/>
      <c r="T970" s="518"/>
      <c r="U970" s="478" t="s">
        <v>74</v>
      </c>
      <c r="V970" s="315"/>
      <c r="W970" s="510" t="s">
        <v>181</v>
      </c>
      <c r="X970" s="362"/>
      <c r="Y970" s="362"/>
      <c r="Z970" s="511" t="s">
        <v>224</v>
      </c>
      <c r="AA970" s="512"/>
      <c r="AB970" s="513"/>
      <c r="AC970" s="511" t="s">
        <v>450</v>
      </c>
      <c r="AD970" s="512"/>
      <c r="AE970" s="513"/>
      <c r="AF970" s="511" t="s">
        <v>227</v>
      </c>
      <c r="AG970" s="512"/>
      <c r="AH970" s="512"/>
      <c r="AI970" s="512"/>
    </row>
    <row r="971" spans="1:38" s="23" customFormat="1" ht="15.75" customHeight="1" x14ac:dyDescent="0.15">
      <c r="F971" s="270"/>
      <c r="G971" s="271"/>
      <c r="H971" s="273"/>
      <c r="I971" s="273"/>
      <c r="J971" s="273"/>
      <c r="K971" s="277"/>
      <c r="L971" s="392"/>
      <c r="M971" s="350"/>
      <c r="N971" s="277"/>
      <c r="O971" s="392"/>
      <c r="P971" s="350"/>
      <c r="Q971" s="277"/>
      <c r="R971" s="392"/>
      <c r="S971" s="392"/>
      <c r="T971" s="519"/>
      <c r="U971" s="516"/>
      <c r="V971" s="271"/>
      <c r="W971" s="273"/>
      <c r="X971" s="273"/>
      <c r="Y971" s="273"/>
      <c r="Z971" s="277"/>
      <c r="AA971" s="392"/>
      <c r="AB971" s="350"/>
      <c r="AC971" s="277"/>
      <c r="AD971" s="392"/>
      <c r="AE971" s="350"/>
      <c r="AF971" s="277"/>
      <c r="AG971" s="392"/>
      <c r="AH971" s="392"/>
      <c r="AI971" s="392"/>
    </row>
    <row r="972" spans="1:38" s="23" customFormat="1" ht="15.75" customHeight="1" x14ac:dyDescent="0.15">
      <c r="A972" s="181" t="str">
        <f t="shared" ref="A972:A987" si="137">IF(LEN(F972)+LEN(U972)=0,"×","")</f>
        <v/>
      </c>
      <c r="B972" s="179"/>
      <c r="F972" s="278">
        <v>2</v>
      </c>
      <c r="G972" s="244"/>
      <c r="H972" s="279">
        <v>0.33000001311302185</v>
      </c>
      <c r="I972" s="279"/>
      <c r="J972" s="279"/>
      <c r="K972" s="489" t="s">
        <v>397</v>
      </c>
      <c r="L972" s="490"/>
      <c r="M972" s="278"/>
      <c r="N972" s="491">
        <v>21</v>
      </c>
      <c r="O972" s="491"/>
      <c r="P972" s="491"/>
      <c r="Q972" s="492">
        <f>IF(N972="","",N972*H972*AE989)</f>
        <v>32.656856931732754</v>
      </c>
      <c r="R972" s="493"/>
      <c r="S972" s="493"/>
      <c r="T972" s="520"/>
      <c r="U972" s="505">
        <v>2</v>
      </c>
      <c r="V972" s="244"/>
      <c r="W972" s="279">
        <v>0.33000001311302185</v>
      </c>
      <c r="X972" s="279"/>
      <c r="Y972" s="279"/>
      <c r="Z972" s="489" t="s">
        <v>397</v>
      </c>
      <c r="AA972" s="490"/>
      <c r="AB972" s="278"/>
      <c r="AC972" s="491">
        <v>21</v>
      </c>
      <c r="AD972" s="491"/>
      <c r="AE972" s="491"/>
      <c r="AF972" s="492">
        <f>IF(AC972="","",AC972*W972*AE989)</f>
        <v>32.656856931732754</v>
      </c>
      <c r="AG972" s="493"/>
      <c r="AH972" s="493"/>
      <c r="AI972" s="493"/>
    </row>
    <row r="973" spans="1:38" s="23" customFormat="1" ht="15.75" customHeight="1" x14ac:dyDescent="0.15">
      <c r="A973" s="181" t="str">
        <f t="shared" si="137"/>
        <v/>
      </c>
      <c r="B973" s="179"/>
      <c r="F973" s="253">
        <v>3</v>
      </c>
      <c r="G973" s="245"/>
      <c r="H973" s="254">
        <v>1.5</v>
      </c>
      <c r="I973" s="254"/>
      <c r="J973" s="254"/>
      <c r="K973" s="247" t="s">
        <v>452</v>
      </c>
      <c r="L973" s="248"/>
      <c r="M973" s="253"/>
      <c r="N973" s="517">
        <v>10.1</v>
      </c>
      <c r="O973" s="517"/>
      <c r="P973" s="517"/>
      <c r="Q973" s="507">
        <f>IF(N973="","",N973*H973*AE989)</f>
        <v>71.392693052828037</v>
      </c>
      <c r="R973" s="508"/>
      <c r="S973" s="508"/>
      <c r="T973" s="509"/>
      <c r="U973" s="506">
        <v>3</v>
      </c>
      <c r="V973" s="245"/>
      <c r="W973" s="254">
        <v>1.5</v>
      </c>
      <c r="X973" s="254"/>
      <c r="Y973" s="254"/>
      <c r="Z973" s="247" t="s">
        <v>452</v>
      </c>
      <c r="AA973" s="248"/>
      <c r="AB973" s="253"/>
      <c r="AC973" s="517">
        <v>10.1</v>
      </c>
      <c r="AD973" s="517"/>
      <c r="AE973" s="517"/>
      <c r="AF973" s="507">
        <f>IF(AC973="","",AC973*W973*AE989)</f>
        <v>71.392693052828037</v>
      </c>
      <c r="AG973" s="508"/>
      <c r="AH973" s="508"/>
      <c r="AI973" s="508"/>
    </row>
    <row r="974" spans="1:38" s="23" customFormat="1" ht="15.75" customHeight="1" x14ac:dyDescent="0.15">
      <c r="A974" s="181" t="str">
        <f t="shared" si="137"/>
        <v/>
      </c>
      <c r="B974" s="179"/>
      <c r="F974" s="253">
        <v>4</v>
      </c>
      <c r="G974" s="245"/>
      <c r="H974" s="254">
        <v>6.5500001907348633</v>
      </c>
      <c r="I974" s="254"/>
      <c r="J974" s="254"/>
      <c r="K974" s="247" t="s">
        <v>452</v>
      </c>
      <c r="L974" s="248"/>
      <c r="M974" s="253"/>
      <c r="N974" s="517">
        <v>20</v>
      </c>
      <c r="O974" s="517"/>
      <c r="P974" s="517"/>
      <c r="Q974" s="507">
        <f>IF(N974="","",N974*H974*AE989)</f>
        <v>617.32297440673176</v>
      </c>
      <c r="R974" s="508"/>
      <c r="S974" s="508"/>
      <c r="T974" s="509"/>
      <c r="U974" s="506">
        <v>4</v>
      </c>
      <c r="V974" s="245"/>
      <c r="W974" s="254">
        <v>6.5500001907348633</v>
      </c>
      <c r="X974" s="254"/>
      <c r="Y974" s="254"/>
      <c r="Z974" s="247" t="s">
        <v>452</v>
      </c>
      <c r="AA974" s="248"/>
      <c r="AB974" s="253"/>
      <c r="AC974" s="517">
        <v>20</v>
      </c>
      <c r="AD974" s="517"/>
      <c r="AE974" s="517"/>
      <c r="AF974" s="507">
        <f>IF(AC974="","",AC974*W974*AE989)</f>
        <v>617.32297440673176</v>
      </c>
      <c r="AG974" s="508"/>
      <c r="AH974" s="508"/>
      <c r="AI974" s="508"/>
    </row>
    <row r="975" spans="1:38" s="23" customFormat="1" ht="15.75" customHeight="1" x14ac:dyDescent="0.15">
      <c r="A975" s="181" t="str">
        <f t="shared" si="137"/>
        <v/>
      </c>
      <c r="B975" s="179"/>
      <c r="F975" s="253">
        <v>5</v>
      </c>
      <c r="G975" s="245"/>
      <c r="H975" s="254">
        <v>3.4500000476837158</v>
      </c>
      <c r="I975" s="254"/>
      <c r="J975" s="254"/>
      <c r="K975" s="247" t="s">
        <v>452</v>
      </c>
      <c r="L975" s="248"/>
      <c r="M975" s="253"/>
      <c r="N975" s="517">
        <v>37.200000000000003</v>
      </c>
      <c r="O975" s="517"/>
      <c r="P975" s="517"/>
      <c r="Q975" s="507">
        <f>IF(N975="","",N975*H975*AE989)</f>
        <v>604.78801010156803</v>
      </c>
      <c r="R975" s="508"/>
      <c r="S975" s="508"/>
      <c r="T975" s="509"/>
      <c r="U975" s="506">
        <v>5</v>
      </c>
      <c r="V975" s="245"/>
      <c r="W975" s="254">
        <v>3.4500000476837158</v>
      </c>
      <c r="X975" s="254"/>
      <c r="Y975" s="254"/>
      <c r="Z975" s="247" t="s">
        <v>452</v>
      </c>
      <c r="AA975" s="248"/>
      <c r="AB975" s="253"/>
      <c r="AC975" s="517">
        <v>37.200000000000003</v>
      </c>
      <c r="AD975" s="517"/>
      <c r="AE975" s="517"/>
      <c r="AF975" s="507">
        <f>IF(AC975="","",AC975*W975*AE989)</f>
        <v>604.78801010156803</v>
      </c>
      <c r="AG975" s="508"/>
      <c r="AH975" s="508"/>
      <c r="AI975" s="508"/>
    </row>
    <row r="976" spans="1:38" s="23" customFormat="1" ht="15.75" customHeight="1" x14ac:dyDescent="0.15">
      <c r="A976" s="181" t="str">
        <f t="shared" si="137"/>
        <v/>
      </c>
      <c r="B976" s="179"/>
      <c r="F976" s="253">
        <v>6</v>
      </c>
      <c r="G976" s="245"/>
      <c r="H976" s="254">
        <v>2.3499999046325684</v>
      </c>
      <c r="I976" s="254"/>
      <c r="J976" s="254"/>
      <c r="K976" s="247" t="s">
        <v>452</v>
      </c>
      <c r="L976" s="248"/>
      <c r="M976" s="253"/>
      <c r="N976" s="517">
        <v>60</v>
      </c>
      <c r="O976" s="517"/>
      <c r="P976" s="517"/>
      <c r="Q976" s="507">
        <f>IF(N976="","",N976*H976*AE989)</f>
        <v>664.44681926973522</v>
      </c>
      <c r="R976" s="508"/>
      <c r="S976" s="508"/>
      <c r="T976" s="509"/>
      <c r="U976" s="506">
        <v>6</v>
      </c>
      <c r="V976" s="245"/>
      <c r="W976" s="254">
        <v>2.3499999046325684</v>
      </c>
      <c r="X976" s="254"/>
      <c r="Y976" s="254"/>
      <c r="Z976" s="247" t="s">
        <v>452</v>
      </c>
      <c r="AA976" s="248"/>
      <c r="AB976" s="253"/>
      <c r="AC976" s="517">
        <v>60</v>
      </c>
      <c r="AD976" s="517"/>
      <c r="AE976" s="517"/>
      <c r="AF976" s="507">
        <f>IF(AC976="","",AC976*W976*AE989)</f>
        <v>664.44681926973522</v>
      </c>
      <c r="AG976" s="508"/>
      <c r="AH976" s="508"/>
      <c r="AI976" s="508"/>
    </row>
    <row r="977" spans="1:40" s="23" customFormat="1" ht="15.75" customHeight="1" x14ac:dyDescent="0.15">
      <c r="A977" s="181" t="str">
        <f t="shared" si="137"/>
        <v/>
      </c>
      <c r="B977" s="179"/>
      <c r="F977" s="253">
        <v>7</v>
      </c>
      <c r="G977" s="245"/>
      <c r="H977" s="254">
        <v>8.6000003814697266</v>
      </c>
      <c r="I977" s="254"/>
      <c r="J977" s="254"/>
      <c r="K977" s="247" t="s">
        <v>397</v>
      </c>
      <c r="L977" s="248"/>
      <c r="M977" s="253"/>
      <c r="N977" s="517">
        <v>200</v>
      </c>
      <c r="O977" s="517"/>
      <c r="P977" s="517"/>
      <c r="Q977" s="507">
        <f>IF(N977="","",N977*H977*AE989)</f>
        <v>8105.3094057884136</v>
      </c>
      <c r="R977" s="508"/>
      <c r="S977" s="508"/>
      <c r="T977" s="509"/>
      <c r="U977" s="506">
        <v>7</v>
      </c>
      <c r="V977" s="245"/>
      <c r="W977" s="254">
        <v>8.6000003814697266</v>
      </c>
      <c r="X977" s="254"/>
      <c r="Y977" s="254"/>
      <c r="Z977" s="247" t="s">
        <v>397</v>
      </c>
      <c r="AA977" s="248"/>
      <c r="AB977" s="253"/>
      <c r="AC977" s="517">
        <v>200</v>
      </c>
      <c r="AD977" s="517"/>
      <c r="AE977" s="517"/>
      <c r="AF977" s="507">
        <f>IF(AC977="","",AC977*W977*AE989)</f>
        <v>8105.3094057884136</v>
      </c>
      <c r="AG977" s="508"/>
      <c r="AH977" s="508"/>
      <c r="AI977" s="508"/>
    </row>
    <row r="978" spans="1:40" s="23" customFormat="1" ht="15.75" customHeight="1" x14ac:dyDescent="0.15">
      <c r="A978" s="181" t="str">
        <f t="shared" si="137"/>
        <v/>
      </c>
      <c r="B978" s="179"/>
      <c r="F978" s="253">
        <v>8</v>
      </c>
      <c r="G978" s="245"/>
      <c r="H978" s="254">
        <v>2.2000000476837158</v>
      </c>
      <c r="I978" s="254"/>
      <c r="J978" s="254"/>
      <c r="K978" s="247" t="s">
        <v>452</v>
      </c>
      <c r="L978" s="248"/>
      <c r="M978" s="253"/>
      <c r="N978" s="517">
        <v>59.3</v>
      </c>
      <c r="O978" s="517"/>
      <c r="P978" s="517"/>
      <c r="Q978" s="507">
        <f>IF(N978="","",N978*H978*AE989)</f>
        <v>614.7782797059466</v>
      </c>
      <c r="R978" s="508"/>
      <c r="S978" s="508"/>
      <c r="T978" s="509"/>
      <c r="U978" s="506">
        <v>8</v>
      </c>
      <c r="V978" s="245"/>
      <c r="W978" s="254">
        <v>2.2000000476837158</v>
      </c>
      <c r="X978" s="254"/>
      <c r="Y978" s="254"/>
      <c r="Z978" s="247" t="s">
        <v>452</v>
      </c>
      <c r="AA978" s="248"/>
      <c r="AB978" s="253"/>
      <c r="AC978" s="517">
        <v>59.3</v>
      </c>
      <c r="AD978" s="517"/>
      <c r="AE978" s="517"/>
      <c r="AF978" s="507">
        <f>IF(AC978="","",AC978*W978*AE989)</f>
        <v>614.7782797059466</v>
      </c>
      <c r="AG978" s="508"/>
      <c r="AH978" s="508"/>
      <c r="AI978" s="508"/>
    </row>
    <row r="979" spans="1:40" s="23" customFormat="1" ht="15.75" customHeight="1" x14ac:dyDescent="0.15">
      <c r="A979" s="181" t="str">
        <f t="shared" si="137"/>
        <v/>
      </c>
      <c r="B979" s="179"/>
      <c r="F979" s="253">
        <v>9</v>
      </c>
      <c r="G979" s="245"/>
      <c r="H979" s="254">
        <v>1.5</v>
      </c>
      <c r="I979" s="254"/>
      <c r="J979" s="254"/>
      <c r="K979" s="247" t="s">
        <v>397</v>
      </c>
      <c r="L979" s="248"/>
      <c r="M979" s="253"/>
      <c r="N979" s="517">
        <v>147</v>
      </c>
      <c r="O979" s="517"/>
      <c r="P979" s="517"/>
      <c r="Q979" s="507">
        <f>IF(N979="","",N979*H979*AE989)</f>
        <v>1039.081770174824</v>
      </c>
      <c r="R979" s="508"/>
      <c r="S979" s="508"/>
      <c r="T979" s="509"/>
      <c r="U979" s="506">
        <v>9</v>
      </c>
      <c r="V979" s="245"/>
      <c r="W979" s="254">
        <v>1.5</v>
      </c>
      <c r="X979" s="254"/>
      <c r="Y979" s="254"/>
      <c r="Z979" s="247" t="s">
        <v>397</v>
      </c>
      <c r="AA979" s="248"/>
      <c r="AB979" s="253"/>
      <c r="AC979" s="517">
        <v>147</v>
      </c>
      <c r="AD979" s="517"/>
      <c r="AE979" s="517"/>
      <c r="AF979" s="507">
        <f>IF(AC979="","",AC979*W979*AE989)</f>
        <v>1039.081770174824</v>
      </c>
      <c r="AG979" s="508"/>
      <c r="AH979" s="508"/>
      <c r="AI979" s="508"/>
    </row>
    <row r="980" spans="1:40" s="23" customFormat="1" ht="15.75" customHeight="1" x14ac:dyDescent="0.15">
      <c r="A980" s="181" t="str">
        <f t="shared" si="137"/>
        <v/>
      </c>
      <c r="B980" s="179"/>
      <c r="F980" s="253">
        <v>10</v>
      </c>
      <c r="G980" s="245"/>
      <c r="H980" s="254">
        <v>3.8499999046325684</v>
      </c>
      <c r="I980" s="254"/>
      <c r="J980" s="254"/>
      <c r="K980" s="247" t="s">
        <v>452</v>
      </c>
      <c r="L980" s="248"/>
      <c r="M980" s="253"/>
      <c r="N980" s="517">
        <v>60.1</v>
      </c>
      <c r="O980" s="517"/>
      <c r="P980" s="517"/>
      <c r="Q980" s="507">
        <f>IF(N980="","",N980*H980*AE989)</f>
        <v>1090.3760972168645</v>
      </c>
      <c r="R980" s="508"/>
      <c r="S980" s="508"/>
      <c r="T980" s="509"/>
      <c r="U980" s="506">
        <v>10</v>
      </c>
      <c r="V980" s="245"/>
      <c r="W980" s="254">
        <v>3.8499999046325684</v>
      </c>
      <c r="X980" s="254"/>
      <c r="Y980" s="254"/>
      <c r="Z980" s="247" t="s">
        <v>452</v>
      </c>
      <c r="AA980" s="248"/>
      <c r="AB980" s="253"/>
      <c r="AC980" s="517">
        <v>60.1</v>
      </c>
      <c r="AD980" s="517"/>
      <c r="AE980" s="517"/>
      <c r="AF980" s="507">
        <f>IF(AC980="","",AC980*W980*AE989)</f>
        <v>1090.3760972168645</v>
      </c>
      <c r="AG980" s="508"/>
      <c r="AH980" s="508"/>
      <c r="AI980" s="508"/>
    </row>
    <row r="981" spans="1:40" s="23" customFormat="1" ht="15.75" customHeight="1" x14ac:dyDescent="0.15">
      <c r="A981" s="181" t="str">
        <f t="shared" si="137"/>
        <v/>
      </c>
      <c r="B981" s="179"/>
      <c r="F981" s="253">
        <v>11</v>
      </c>
      <c r="G981" s="245"/>
      <c r="H981" s="254">
        <v>2.4000000953674316</v>
      </c>
      <c r="I981" s="254"/>
      <c r="J981" s="254"/>
      <c r="K981" s="247" t="s">
        <v>397</v>
      </c>
      <c r="L981" s="248"/>
      <c r="M981" s="253"/>
      <c r="N981" s="517">
        <v>196</v>
      </c>
      <c r="O981" s="517"/>
      <c r="P981" s="517"/>
      <c r="Q981" s="507">
        <f>IF(N981="","",N981*H981*AE989)</f>
        <v>2216.7078644570111</v>
      </c>
      <c r="R981" s="508"/>
      <c r="S981" s="508"/>
      <c r="T981" s="509"/>
      <c r="U981" s="506">
        <v>11</v>
      </c>
      <c r="V981" s="245"/>
      <c r="W981" s="254">
        <v>2.4000000953674316</v>
      </c>
      <c r="X981" s="254"/>
      <c r="Y981" s="254"/>
      <c r="Z981" s="247" t="s">
        <v>397</v>
      </c>
      <c r="AA981" s="248"/>
      <c r="AB981" s="253"/>
      <c r="AC981" s="517">
        <v>196</v>
      </c>
      <c r="AD981" s="517"/>
      <c r="AE981" s="517"/>
      <c r="AF981" s="507">
        <f>IF(AC981="","",AC981*W981*AE989)</f>
        <v>2216.7078644570111</v>
      </c>
      <c r="AG981" s="508"/>
      <c r="AH981" s="508"/>
      <c r="AI981" s="508"/>
    </row>
    <row r="982" spans="1:40" s="23" customFormat="1" ht="15.75" customHeight="1" x14ac:dyDescent="0.15">
      <c r="A982" s="181" t="str">
        <f t="shared" si="137"/>
        <v/>
      </c>
      <c r="B982" s="179"/>
      <c r="F982" s="253">
        <v>12</v>
      </c>
      <c r="G982" s="245"/>
      <c r="H982" s="254">
        <v>2.2699999809265137</v>
      </c>
      <c r="I982" s="254"/>
      <c r="J982" s="254"/>
      <c r="K982" s="247" t="s">
        <v>452</v>
      </c>
      <c r="L982" s="248"/>
      <c r="M982" s="253"/>
      <c r="N982" s="517">
        <v>60.1</v>
      </c>
      <c r="O982" s="517"/>
      <c r="P982" s="517"/>
      <c r="Q982" s="507">
        <f>IF(N982="","",N982*H982*AE989)</f>
        <v>642.89708602505266</v>
      </c>
      <c r="R982" s="508"/>
      <c r="S982" s="508"/>
      <c r="T982" s="509"/>
      <c r="U982" s="506">
        <v>12</v>
      </c>
      <c r="V982" s="245"/>
      <c r="W982" s="254">
        <v>2.2699999809265137</v>
      </c>
      <c r="X982" s="254"/>
      <c r="Y982" s="254"/>
      <c r="Z982" s="247" t="s">
        <v>452</v>
      </c>
      <c r="AA982" s="248"/>
      <c r="AB982" s="253"/>
      <c r="AC982" s="517">
        <v>60.1</v>
      </c>
      <c r="AD982" s="517"/>
      <c r="AE982" s="517"/>
      <c r="AF982" s="507">
        <f>IF(AC982="","",AC982*W982*AE989)</f>
        <v>642.89708602505266</v>
      </c>
      <c r="AG982" s="508"/>
      <c r="AH982" s="508"/>
      <c r="AI982" s="508"/>
    </row>
    <row r="983" spans="1:40" s="23" customFormat="1" ht="15.75" hidden="1" customHeight="1" x14ac:dyDescent="0.15">
      <c r="A983" s="181" t="str">
        <f t="shared" si="137"/>
        <v>×</v>
      </c>
      <c r="B983" s="179"/>
      <c r="F983" s="253"/>
      <c r="G983" s="245"/>
      <c r="H983" s="254"/>
      <c r="I983" s="254"/>
      <c r="J983" s="254"/>
      <c r="K983" s="247"/>
      <c r="L983" s="248"/>
      <c r="M983" s="253"/>
      <c r="N983" s="517"/>
      <c r="O983" s="517"/>
      <c r="P983" s="517"/>
      <c r="Q983" s="507" t="str">
        <f>IF(N983="","",N983*H983*AE989)</f>
        <v/>
      </c>
      <c r="R983" s="508"/>
      <c r="S983" s="508"/>
      <c r="T983" s="509"/>
      <c r="U983" s="506"/>
      <c r="V983" s="245"/>
      <c r="W983" s="254"/>
      <c r="X983" s="254"/>
      <c r="Y983" s="254"/>
      <c r="Z983" s="247"/>
      <c r="AA983" s="248"/>
      <c r="AB983" s="253"/>
      <c r="AC983" s="517"/>
      <c r="AD983" s="517"/>
      <c r="AE983" s="517"/>
      <c r="AF983" s="507" t="str">
        <f>IF(AC983="","",AC983*W983*AE989)</f>
        <v/>
      </c>
      <c r="AG983" s="508"/>
      <c r="AH983" s="508"/>
      <c r="AI983" s="508"/>
    </row>
    <row r="984" spans="1:40" s="23" customFormat="1" ht="15.75" hidden="1" customHeight="1" x14ac:dyDescent="0.15">
      <c r="A984" s="181" t="str">
        <f t="shared" si="137"/>
        <v>×</v>
      </c>
      <c r="B984" s="179"/>
      <c r="F984" s="253"/>
      <c r="G984" s="245"/>
      <c r="H984" s="254"/>
      <c r="I984" s="254"/>
      <c r="J984" s="254"/>
      <c r="K984" s="247"/>
      <c r="L984" s="248"/>
      <c r="M984" s="253"/>
      <c r="N984" s="517"/>
      <c r="O984" s="517"/>
      <c r="P984" s="517"/>
      <c r="Q984" s="507" t="str">
        <f>IF(N984="","",N984*H984*AE989)</f>
        <v/>
      </c>
      <c r="R984" s="508"/>
      <c r="S984" s="508"/>
      <c r="T984" s="509"/>
      <c r="U984" s="506"/>
      <c r="V984" s="245"/>
      <c r="W984" s="254"/>
      <c r="X984" s="254"/>
      <c r="Y984" s="254"/>
      <c r="Z984" s="247"/>
      <c r="AA984" s="248"/>
      <c r="AB984" s="253"/>
      <c r="AC984" s="517"/>
      <c r="AD984" s="517"/>
      <c r="AE984" s="517"/>
      <c r="AF984" s="507" t="str">
        <f>IF(AC984="","",AC984*W984*AE989)</f>
        <v/>
      </c>
      <c r="AG984" s="508"/>
      <c r="AH984" s="508"/>
      <c r="AI984" s="508"/>
    </row>
    <row r="985" spans="1:40" s="23" customFormat="1" ht="15.75" hidden="1" customHeight="1" x14ac:dyDescent="0.15">
      <c r="A985" s="181" t="str">
        <f t="shared" si="137"/>
        <v>×</v>
      </c>
      <c r="B985" s="179"/>
      <c r="F985" s="253"/>
      <c r="G985" s="245"/>
      <c r="H985" s="254"/>
      <c r="I985" s="254"/>
      <c r="J985" s="254"/>
      <c r="K985" s="247"/>
      <c r="L985" s="248"/>
      <c r="M985" s="253"/>
      <c r="N985" s="517"/>
      <c r="O985" s="517"/>
      <c r="P985" s="517"/>
      <c r="Q985" s="507" t="str">
        <f>IF(N985="","",N985*H985*AE989)</f>
        <v/>
      </c>
      <c r="R985" s="508"/>
      <c r="S985" s="508"/>
      <c r="T985" s="509"/>
      <c r="U985" s="506"/>
      <c r="V985" s="245"/>
      <c r="W985" s="254"/>
      <c r="X985" s="254"/>
      <c r="Y985" s="254"/>
      <c r="Z985" s="247"/>
      <c r="AA985" s="248"/>
      <c r="AB985" s="253"/>
      <c r="AC985" s="517"/>
      <c r="AD985" s="517"/>
      <c r="AE985" s="517"/>
      <c r="AF985" s="507" t="str">
        <f>IF(AC985="","",AC985*W985*AE989)</f>
        <v/>
      </c>
      <c r="AG985" s="508"/>
      <c r="AH985" s="508"/>
      <c r="AI985" s="508"/>
    </row>
    <row r="986" spans="1:40" s="23" customFormat="1" ht="15.75" hidden="1" customHeight="1" x14ac:dyDescent="0.15">
      <c r="A986" s="181" t="str">
        <f t="shared" si="137"/>
        <v>×</v>
      </c>
      <c r="B986" s="179"/>
      <c r="F986" s="253"/>
      <c r="G986" s="245"/>
      <c r="H986" s="254"/>
      <c r="I986" s="254"/>
      <c r="J986" s="254"/>
      <c r="K986" s="247"/>
      <c r="L986" s="248"/>
      <c r="M986" s="253"/>
      <c r="N986" s="517"/>
      <c r="O986" s="517"/>
      <c r="P986" s="517"/>
      <c r="Q986" s="507" t="str">
        <f>IF(N986="","",N986*H986*AE989)</f>
        <v/>
      </c>
      <c r="R986" s="508"/>
      <c r="S986" s="508"/>
      <c r="T986" s="509"/>
      <c r="U986" s="506"/>
      <c r="V986" s="245"/>
      <c r="W986" s="254"/>
      <c r="X986" s="254"/>
      <c r="Y986" s="254"/>
      <c r="Z986" s="247"/>
      <c r="AA986" s="248"/>
      <c r="AB986" s="253"/>
      <c r="AC986" s="517"/>
      <c r="AD986" s="517"/>
      <c r="AE986" s="517"/>
      <c r="AF986" s="507" t="str">
        <f>IF(AC986="","",AC986*W986*AE989)</f>
        <v/>
      </c>
      <c r="AG986" s="508"/>
      <c r="AH986" s="508"/>
      <c r="AI986" s="508"/>
    </row>
    <row r="987" spans="1:40" s="23" customFormat="1" ht="15.75" hidden="1" customHeight="1" x14ac:dyDescent="0.15">
      <c r="A987" s="181" t="str">
        <f t="shared" si="137"/>
        <v>×</v>
      </c>
      <c r="B987" s="179"/>
      <c r="F987" s="253"/>
      <c r="G987" s="245"/>
      <c r="H987" s="254"/>
      <c r="I987" s="254"/>
      <c r="J987" s="254"/>
      <c r="K987" s="247"/>
      <c r="L987" s="248"/>
      <c r="M987" s="253"/>
      <c r="N987" s="517"/>
      <c r="O987" s="517"/>
      <c r="P987" s="517"/>
      <c r="Q987" s="507" t="str">
        <f>IF(N987="","",N987*H987*AE989)</f>
        <v/>
      </c>
      <c r="R987" s="508"/>
      <c r="S987" s="508"/>
      <c r="T987" s="509"/>
      <c r="U987" s="506"/>
      <c r="V987" s="245"/>
      <c r="W987" s="254"/>
      <c r="X987" s="254"/>
      <c r="Y987" s="254"/>
      <c r="Z987" s="247"/>
      <c r="AA987" s="248"/>
      <c r="AB987" s="253"/>
      <c r="AC987" s="517"/>
      <c r="AD987" s="517"/>
      <c r="AE987" s="517"/>
      <c r="AF987" s="507" t="str">
        <f>IF(AC987="","",AC987*W987*AE989)</f>
        <v/>
      </c>
      <c r="AG987" s="508"/>
      <c r="AH987" s="508"/>
      <c r="AI987" s="508"/>
    </row>
    <row r="988" spans="1:40" s="23" customFormat="1" ht="15.75" customHeight="1" x14ac:dyDescent="0.15">
      <c r="A988" s="179"/>
      <c r="B988" s="179"/>
      <c r="F988" s="332" t="s">
        <v>451</v>
      </c>
      <c r="G988" s="333"/>
      <c r="H988" s="586">
        <f>ROUND(SUM(Q972:T987),1)</f>
        <v>15699.8</v>
      </c>
      <c r="I988" s="587"/>
      <c r="J988" s="587"/>
      <c r="K988" s="587"/>
      <c r="L988" s="587"/>
      <c r="M988" s="587"/>
      <c r="N988" s="587"/>
      <c r="O988" s="587"/>
      <c r="P988" s="587"/>
      <c r="Q988" s="587"/>
      <c r="R988" s="587"/>
      <c r="S988" s="587"/>
      <c r="T988" s="588"/>
      <c r="U988" s="589" t="s">
        <v>451</v>
      </c>
      <c r="V988" s="333"/>
      <c r="W988" s="586">
        <f>ROUND(SUM(AF972:AI987),1)</f>
        <v>15699.8</v>
      </c>
      <c r="X988" s="587"/>
      <c r="Y988" s="587"/>
      <c r="Z988" s="587"/>
      <c r="AA988" s="587"/>
      <c r="AB988" s="587"/>
      <c r="AC988" s="587"/>
      <c r="AD988" s="587"/>
      <c r="AE988" s="587"/>
      <c r="AF988" s="587"/>
      <c r="AG988" s="587"/>
      <c r="AH988" s="587"/>
      <c r="AI988" s="587"/>
    </row>
    <row r="989" spans="1:40" s="23" customFormat="1" ht="15.75" customHeight="1" x14ac:dyDescent="0.15">
      <c r="F989" s="30"/>
      <c r="G989" s="30"/>
      <c r="H989" s="30"/>
      <c r="I989" s="30"/>
      <c r="J989" s="30"/>
      <c r="K989" s="30"/>
      <c r="L989" s="30"/>
      <c r="M989" s="30"/>
      <c r="N989" s="30"/>
      <c r="O989" s="30"/>
      <c r="P989" s="30"/>
      <c r="AB989" s="186" t="s">
        <v>119</v>
      </c>
      <c r="AC989" s="23" t="s">
        <v>419</v>
      </c>
      <c r="AD989" s="179" t="s">
        <v>25</v>
      </c>
      <c r="AE989" s="295">
        <f>AE965</f>
        <v>4.7123889803846897</v>
      </c>
      <c r="AF989" s="295"/>
      <c r="AG989" s="295"/>
      <c r="AH989" s="199" t="s">
        <v>416</v>
      </c>
      <c r="AI989" s="179" t="s">
        <v>149</v>
      </c>
    </row>
    <row r="990" spans="1:40" s="23" customFormat="1" ht="15.75" customHeight="1" x14ac:dyDescent="0.15">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x14ac:dyDescent="0.15">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x14ac:dyDescent="0.15">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x14ac:dyDescent="0.15">
      <c r="F993" s="514" t="s">
        <v>417</v>
      </c>
      <c r="G993" s="361"/>
      <c r="H993" s="361"/>
      <c r="I993" s="361"/>
      <c r="J993" s="361"/>
      <c r="K993" s="361"/>
      <c r="L993" s="361"/>
      <c r="M993" s="361"/>
      <c r="N993" s="361"/>
      <c r="O993" s="361"/>
      <c r="P993" s="361"/>
      <c r="Q993" s="361"/>
      <c r="R993" s="361"/>
      <c r="S993" s="361"/>
      <c r="T993" s="515"/>
      <c r="U993" s="486" t="s">
        <v>418</v>
      </c>
      <c r="V993" s="239"/>
      <c r="W993" s="239"/>
      <c r="X993" s="239"/>
      <c r="Y993" s="239"/>
      <c r="Z993" s="239"/>
      <c r="AA993" s="239"/>
      <c r="AB993" s="239"/>
      <c r="AC993" s="239"/>
      <c r="AD993" s="239"/>
      <c r="AE993" s="239"/>
      <c r="AF993" s="239"/>
      <c r="AG993" s="239"/>
      <c r="AH993" s="239"/>
      <c r="AI993" s="290"/>
    </row>
    <row r="994" spans="1:35" s="23" customFormat="1" ht="15.75" customHeight="1" x14ac:dyDescent="0.15">
      <c r="F994" s="350" t="s">
        <v>74</v>
      </c>
      <c r="G994" s="275"/>
      <c r="H994" s="351" t="s">
        <v>181</v>
      </c>
      <c r="I994" s="352"/>
      <c r="J994" s="352"/>
      <c r="K994" s="480" t="s">
        <v>224</v>
      </c>
      <c r="L994" s="389"/>
      <c r="M994" s="390"/>
      <c r="N994" s="480" t="s">
        <v>450</v>
      </c>
      <c r="O994" s="389"/>
      <c r="P994" s="390"/>
      <c r="Q994" s="480" t="s">
        <v>227</v>
      </c>
      <c r="R994" s="389"/>
      <c r="S994" s="389"/>
      <c r="T994" s="518"/>
      <c r="U994" s="478" t="s">
        <v>74</v>
      </c>
      <c r="V994" s="315"/>
      <c r="W994" s="510" t="s">
        <v>181</v>
      </c>
      <c r="X994" s="362"/>
      <c r="Y994" s="362"/>
      <c r="Z994" s="511" t="s">
        <v>224</v>
      </c>
      <c r="AA994" s="512"/>
      <c r="AB994" s="513"/>
      <c r="AC994" s="511" t="s">
        <v>450</v>
      </c>
      <c r="AD994" s="512"/>
      <c r="AE994" s="513"/>
      <c r="AF994" s="511" t="s">
        <v>227</v>
      </c>
      <c r="AG994" s="512"/>
      <c r="AH994" s="512"/>
      <c r="AI994" s="512"/>
    </row>
    <row r="995" spans="1:35" s="23" customFormat="1" ht="15.75" customHeight="1" x14ac:dyDescent="0.15">
      <c r="F995" s="270"/>
      <c r="G995" s="271"/>
      <c r="H995" s="273"/>
      <c r="I995" s="273"/>
      <c r="J995" s="273"/>
      <c r="K995" s="277"/>
      <c r="L995" s="392"/>
      <c r="M995" s="350"/>
      <c r="N995" s="277"/>
      <c r="O995" s="392"/>
      <c r="P995" s="350"/>
      <c r="Q995" s="277"/>
      <c r="R995" s="392"/>
      <c r="S995" s="392"/>
      <c r="T995" s="519"/>
      <c r="U995" s="516"/>
      <c r="V995" s="271"/>
      <c r="W995" s="273"/>
      <c r="X995" s="273"/>
      <c r="Y995" s="273"/>
      <c r="Z995" s="277"/>
      <c r="AA995" s="392"/>
      <c r="AB995" s="350"/>
      <c r="AC995" s="277"/>
      <c r="AD995" s="392"/>
      <c r="AE995" s="350"/>
      <c r="AF995" s="277"/>
      <c r="AG995" s="392"/>
      <c r="AH995" s="392"/>
      <c r="AI995" s="392"/>
    </row>
    <row r="996" spans="1:35" s="23" customFormat="1" ht="15.75" customHeight="1" x14ac:dyDescent="0.15">
      <c r="A996" s="181" t="str">
        <f t="shared" ref="A996:A1011" si="138">IF(LEN(F996)+LEN(U996)=0,"×","")</f>
        <v/>
      </c>
      <c r="B996" s="179"/>
      <c r="F996" s="278">
        <v>2</v>
      </c>
      <c r="G996" s="244"/>
      <c r="H996" s="279">
        <v>0.33000001311302185</v>
      </c>
      <c r="I996" s="279"/>
      <c r="J996" s="279"/>
      <c r="K996" s="489" t="s">
        <v>397</v>
      </c>
      <c r="L996" s="490"/>
      <c r="M996" s="278"/>
      <c r="N996" s="491">
        <v>0</v>
      </c>
      <c r="O996" s="491"/>
      <c r="P996" s="491"/>
      <c r="Q996" s="492">
        <f>IF(N996="","",N996*H996*AE1013)</f>
        <v>0</v>
      </c>
      <c r="R996" s="493"/>
      <c r="S996" s="493"/>
      <c r="T996" s="520"/>
      <c r="U996" s="505">
        <v>2</v>
      </c>
      <c r="V996" s="244"/>
      <c r="W996" s="279">
        <v>0.33000001311302185</v>
      </c>
      <c r="X996" s="279"/>
      <c r="Y996" s="279"/>
      <c r="Z996" s="489" t="s">
        <v>397</v>
      </c>
      <c r="AA996" s="490"/>
      <c r="AB996" s="278"/>
      <c r="AC996" s="491">
        <v>0</v>
      </c>
      <c r="AD996" s="491"/>
      <c r="AE996" s="491"/>
      <c r="AF996" s="492">
        <f>IF(AC996="","",AC996*W996*AE1013)</f>
        <v>0</v>
      </c>
      <c r="AG996" s="493"/>
      <c r="AH996" s="493"/>
      <c r="AI996" s="493"/>
    </row>
    <row r="997" spans="1:35" s="23" customFormat="1" ht="15.75" customHeight="1" x14ac:dyDescent="0.15">
      <c r="A997" s="181" t="str">
        <f t="shared" si="138"/>
        <v/>
      </c>
      <c r="B997" s="179"/>
      <c r="F997" s="253">
        <v>3</v>
      </c>
      <c r="G997" s="245"/>
      <c r="H997" s="254">
        <v>1.5</v>
      </c>
      <c r="I997" s="254"/>
      <c r="J997" s="254"/>
      <c r="K997" s="247" t="s">
        <v>452</v>
      </c>
      <c r="L997" s="248"/>
      <c r="M997" s="253"/>
      <c r="N997" s="517">
        <v>0</v>
      </c>
      <c r="O997" s="517"/>
      <c r="P997" s="517"/>
      <c r="Q997" s="507">
        <f>IF(N997="","",N997*H997*AE1013)</f>
        <v>0</v>
      </c>
      <c r="R997" s="508"/>
      <c r="S997" s="508"/>
      <c r="T997" s="509"/>
      <c r="U997" s="506">
        <v>3</v>
      </c>
      <c r="V997" s="245"/>
      <c r="W997" s="254">
        <v>1.5</v>
      </c>
      <c r="X997" s="254"/>
      <c r="Y997" s="254"/>
      <c r="Z997" s="247" t="s">
        <v>452</v>
      </c>
      <c r="AA997" s="248"/>
      <c r="AB997" s="253"/>
      <c r="AC997" s="517">
        <v>0</v>
      </c>
      <c r="AD997" s="517"/>
      <c r="AE997" s="517"/>
      <c r="AF997" s="507">
        <f>IF(AC997="","",AC997*W997*AE1013)</f>
        <v>0</v>
      </c>
      <c r="AG997" s="508"/>
      <c r="AH997" s="508"/>
      <c r="AI997" s="508"/>
    </row>
    <row r="998" spans="1:35" s="23" customFormat="1" ht="15.75" customHeight="1" x14ac:dyDescent="0.15">
      <c r="A998" s="181" t="str">
        <f t="shared" si="138"/>
        <v/>
      </c>
      <c r="B998" s="179"/>
      <c r="F998" s="253">
        <v>4</v>
      </c>
      <c r="G998" s="245"/>
      <c r="H998" s="254">
        <v>5.0999999046325684</v>
      </c>
      <c r="I998" s="254"/>
      <c r="J998" s="254"/>
      <c r="K998" s="247" t="s">
        <v>452</v>
      </c>
      <c r="L998" s="248"/>
      <c r="M998" s="253"/>
      <c r="N998" s="517">
        <v>0</v>
      </c>
      <c r="O998" s="517"/>
      <c r="P998" s="517"/>
      <c r="Q998" s="507">
        <f>IF(N998="","",N998*H998*AE1013)</f>
        <v>0</v>
      </c>
      <c r="R998" s="508"/>
      <c r="S998" s="508"/>
      <c r="T998" s="509"/>
      <c r="U998" s="506">
        <v>4</v>
      </c>
      <c r="V998" s="245"/>
      <c r="W998" s="254">
        <v>5.0999999046325684</v>
      </c>
      <c r="X998" s="254"/>
      <c r="Y998" s="254"/>
      <c r="Z998" s="247" t="s">
        <v>452</v>
      </c>
      <c r="AA998" s="248"/>
      <c r="AB998" s="253"/>
      <c r="AC998" s="517">
        <v>0</v>
      </c>
      <c r="AD998" s="517"/>
      <c r="AE998" s="517"/>
      <c r="AF998" s="507">
        <f>IF(AC998="","",AC998*W998*AE1013)</f>
        <v>0</v>
      </c>
      <c r="AG998" s="508"/>
      <c r="AH998" s="508"/>
      <c r="AI998" s="508"/>
    </row>
    <row r="999" spans="1:35" s="23" customFormat="1" ht="15.75" customHeight="1" x14ac:dyDescent="0.15">
      <c r="A999" s="181" t="str">
        <f t="shared" si="138"/>
        <v/>
      </c>
      <c r="B999" s="179"/>
      <c r="F999" s="253">
        <v>4</v>
      </c>
      <c r="G999" s="245"/>
      <c r="H999" s="254">
        <v>1.4500002861022949</v>
      </c>
      <c r="I999" s="254"/>
      <c r="J999" s="254"/>
      <c r="K999" s="247" t="s">
        <v>452</v>
      </c>
      <c r="L999" s="248"/>
      <c r="M999" s="253"/>
      <c r="N999" s="517">
        <v>20</v>
      </c>
      <c r="O999" s="517"/>
      <c r="P999" s="517"/>
      <c r="Q999" s="507">
        <f>IF(N999="","",N999*H999*AE1013)</f>
        <v>136.65930739566204</v>
      </c>
      <c r="R999" s="508"/>
      <c r="S999" s="508"/>
      <c r="T999" s="509"/>
      <c r="U999" s="506">
        <v>4</v>
      </c>
      <c r="V999" s="245"/>
      <c r="W999" s="254">
        <v>1.4500002861022949</v>
      </c>
      <c r="X999" s="254"/>
      <c r="Y999" s="254"/>
      <c r="Z999" s="247" t="s">
        <v>452</v>
      </c>
      <c r="AA999" s="248"/>
      <c r="AB999" s="253"/>
      <c r="AC999" s="517">
        <v>20</v>
      </c>
      <c r="AD999" s="517"/>
      <c r="AE999" s="517"/>
      <c r="AF999" s="507">
        <f>IF(AC999="","",AC999*W999*AE1013)</f>
        <v>136.65930739566204</v>
      </c>
      <c r="AG999" s="508"/>
      <c r="AH999" s="508"/>
      <c r="AI999" s="508"/>
    </row>
    <row r="1000" spans="1:35" s="23" customFormat="1" ht="15.75" customHeight="1" x14ac:dyDescent="0.15">
      <c r="A1000" s="181" t="str">
        <f t="shared" si="138"/>
        <v/>
      </c>
      <c r="B1000" s="179"/>
      <c r="F1000" s="253">
        <v>5</v>
      </c>
      <c r="G1000" s="245"/>
      <c r="H1000" s="254">
        <v>3.4500000476837158</v>
      </c>
      <c r="I1000" s="254"/>
      <c r="J1000" s="254"/>
      <c r="K1000" s="247" t="s">
        <v>452</v>
      </c>
      <c r="L1000" s="248"/>
      <c r="M1000" s="253"/>
      <c r="N1000" s="517">
        <v>37.200000000000003</v>
      </c>
      <c r="O1000" s="517"/>
      <c r="P1000" s="517"/>
      <c r="Q1000" s="507">
        <f>IF(N1000="","",N1000*H1000*AE1013)</f>
        <v>604.78801010156803</v>
      </c>
      <c r="R1000" s="508"/>
      <c r="S1000" s="508"/>
      <c r="T1000" s="509"/>
      <c r="U1000" s="506">
        <v>5</v>
      </c>
      <c r="V1000" s="245"/>
      <c r="W1000" s="254">
        <v>3.4500000476837158</v>
      </c>
      <c r="X1000" s="254"/>
      <c r="Y1000" s="254"/>
      <c r="Z1000" s="247" t="s">
        <v>452</v>
      </c>
      <c r="AA1000" s="248"/>
      <c r="AB1000" s="253"/>
      <c r="AC1000" s="517">
        <v>37.200000000000003</v>
      </c>
      <c r="AD1000" s="517"/>
      <c r="AE1000" s="517"/>
      <c r="AF1000" s="507">
        <f>IF(AC1000="","",AC1000*W1000*AE1013)</f>
        <v>604.78801010156803</v>
      </c>
      <c r="AG1000" s="508"/>
      <c r="AH1000" s="508"/>
      <c r="AI1000" s="508"/>
    </row>
    <row r="1001" spans="1:35" s="23" customFormat="1" ht="15.75" customHeight="1" x14ac:dyDescent="0.15">
      <c r="A1001" s="181" t="str">
        <f t="shared" si="138"/>
        <v/>
      </c>
      <c r="B1001" s="179"/>
      <c r="F1001" s="253">
        <v>6</v>
      </c>
      <c r="G1001" s="245"/>
      <c r="H1001" s="254">
        <v>2.3499999046325684</v>
      </c>
      <c r="I1001" s="254"/>
      <c r="J1001" s="254"/>
      <c r="K1001" s="247" t="s">
        <v>452</v>
      </c>
      <c r="L1001" s="248"/>
      <c r="M1001" s="253"/>
      <c r="N1001" s="517">
        <v>60</v>
      </c>
      <c r="O1001" s="517"/>
      <c r="P1001" s="517"/>
      <c r="Q1001" s="507">
        <f>IF(N1001="","",N1001*H1001*AE1013)</f>
        <v>664.44681926973522</v>
      </c>
      <c r="R1001" s="508"/>
      <c r="S1001" s="508"/>
      <c r="T1001" s="509"/>
      <c r="U1001" s="506">
        <v>6</v>
      </c>
      <c r="V1001" s="245"/>
      <c r="W1001" s="254">
        <v>2.3499999046325684</v>
      </c>
      <c r="X1001" s="254"/>
      <c r="Y1001" s="254"/>
      <c r="Z1001" s="247" t="s">
        <v>452</v>
      </c>
      <c r="AA1001" s="248"/>
      <c r="AB1001" s="253"/>
      <c r="AC1001" s="517">
        <v>60</v>
      </c>
      <c r="AD1001" s="517"/>
      <c r="AE1001" s="517"/>
      <c r="AF1001" s="507">
        <f>IF(AC1001="","",AC1001*W1001*AE1013)</f>
        <v>664.44681926973522</v>
      </c>
      <c r="AG1001" s="508"/>
      <c r="AH1001" s="508"/>
      <c r="AI1001" s="508"/>
    </row>
    <row r="1002" spans="1:35" s="23" customFormat="1" ht="15.75" customHeight="1" x14ac:dyDescent="0.15">
      <c r="A1002" s="181" t="str">
        <f t="shared" si="138"/>
        <v/>
      </c>
      <c r="B1002" s="179"/>
      <c r="F1002" s="253">
        <v>7</v>
      </c>
      <c r="G1002" s="245"/>
      <c r="H1002" s="254">
        <v>8.6000003814697266</v>
      </c>
      <c r="I1002" s="254"/>
      <c r="J1002" s="254"/>
      <c r="K1002" s="247" t="s">
        <v>397</v>
      </c>
      <c r="L1002" s="248"/>
      <c r="M1002" s="253"/>
      <c r="N1002" s="517">
        <v>200</v>
      </c>
      <c r="O1002" s="517"/>
      <c r="P1002" s="517"/>
      <c r="Q1002" s="507">
        <f>IF(N1002="","",N1002*H1002*AE1013)</f>
        <v>8105.3094057884136</v>
      </c>
      <c r="R1002" s="508"/>
      <c r="S1002" s="508"/>
      <c r="T1002" s="509"/>
      <c r="U1002" s="506">
        <v>7</v>
      </c>
      <c r="V1002" s="245"/>
      <c r="W1002" s="254">
        <v>8.6000003814697266</v>
      </c>
      <c r="X1002" s="254"/>
      <c r="Y1002" s="254"/>
      <c r="Z1002" s="247" t="s">
        <v>397</v>
      </c>
      <c r="AA1002" s="248"/>
      <c r="AB1002" s="253"/>
      <c r="AC1002" s="517">
        <v>200</v>
      </c>
      <c r="AD1002" s="517"/>
      <c r="AE1002" s="517"/>
      <c r="AF1002" s="507">
        <f>IF(AC1002="","",AC1002*W1002*AE1013)</f>
        <v>8105.3094057884136</v>
      </c>
      <c r="AG1002" s="508"/>
      <c r="AH1002" s="508"/>
      <c r="AI1002" s="508"/>
    </row>
    <row r="1003" spans="1:35" s="23" customFormat="1" ht="15.75" customHeight="1" x14ac:dyDescent="0.15">
      <c r="A1003" s="181" t="str">
        <f t="shared" si="138"/>
        <v/>
      </c>
      <c r="B1003" s="179"/>
      <c r="F1003" s="253">
        <v>8</v>
      </c>
      <c r="G1003" s="245"/>
      <c r="H1003" s="254">
        <v>2.2000000476837158</v>
      </c>
      <c r="I1003" s="254"/>
      <c r="J1003" s="254"/>
      <c r="K1003" s="247" t="s">
        <v>452</v>
      </c>
      <c r="L1003" s="248"/>
      <c r="M1003" s="253"/>
      <c r="N1003" s="517">
        <v>59.3</v>
      </c>
      <c r="O1003" s="517"/>
      <c r="P1003" s="517"/>
      <c r="Q1003" s="507">
        <f>IF(N1003="","",N1003*H1003*AE1013)</f>
        <v>614.7782797059466</v>
      </c>
      <c r="R1003" s="508"/>
      <c r="S1003" s="508"/>
      <c r="T1003" s="509"/>
      <c r="U1003" s="506">
        <v>8</v>
      </c>
      <c r="V1003" s="245"/>
      <c r="W1003" s="254">
        <v>2.2000000476837158</v>
      </c>
      <c r="X1003" s="254"/>
      <c r="Y1003" s="254"/>
      <c r="Z1003" s="247" t="s">
        <v>452</v>
      </c>
      <c r="AA1003" s="248"/>
      <c r="AB1003" s="253"/>
      <c r="AC1003" s="517">
        <v>59.3</v>
      </c>
      <c r="AD1003" s="517"/>
      <c r="AE1003" s="517"/>
      <c r="AF1003" s="507">
        <f>IF(AC1003="","",AC1003*W1003*AE1013)</f>
        <v>614.7782797059466</v>
      </c>
      <c r="AG1003" s="508"/>
      <c r="AH1003" s="508"/>
      <c r="AI1003" s="508"/>
    </row>
    <row r="1004" spans="1:35" s="23" customFormat="1" ht="15.75" customHeight="1" x14ac:dyDescent="0.15">
      <c r="A1004" s="181" t="str">
        <f t="shared" si="138"/>
        <v/>
      </c>
      <c r="B1004" s="179"/>
      <c r="F1004" s="253">
        <v>9</v>
      </c>
      <c r="G1004" s="245"/>
      <c r="H1004" s="254">
        <v>1.5</v>
      </c>
      <c r="I1004" s="254"/>
      <c r="J1004" s="254"/>
      <c r="K1004" s="247" t="s">
        <v>397</v>
      </c>
      <c r="L1004" s="248"/>
      <c r="M1004" s="253"/>
      <c r="N1004" s="517">
        <v>147</v>
      </c>
      <c r="O1004" s="517"/>
      <c r="P1004" s="517"/>
      <c r="Q1004" s="507">
        <f>IF(N1004="","",N1004*H1004*AE1013)</f>
        <v>1039.081770174824</v>
      </c>
      <c r="R1004" s="508"/>
      <c r="S1004" s="508"/>
      <c r="T1004" s="509"/>
      <c r="U1004" s="506">
        <v>9</v>
      </c>
      <c r="V1004" s="245"/>
      <c r="W1004" s="254">
        <v>1.5</v>
      </c>
      <c r="X1004" s="254"/>
      <c r="Y1004" s="254"/>
      <c r="Z1004" s="247" t="s">
        <v>397</v>
      </c>
      <c r="AA1004" s="248"/>
      <c r="AB1004" s="253"/>
      <c r="AC1004" s="517">
        <v>147</v>
      </c>
      <c r="AD1004" s="517"/>
      <c r="AE1004" s="517"/>
      <c r="AF1004" s="507">
        <f>IF(AC1004="","",AC1004*W1004*AE1013)</f>
        <v>1039.081770174824</v>
      </c>
      <c r="AG1004" s="508"/>
      <c r="AH1004" s="508"/>
      <c r="AI1004" s="508"/>
    </row>
    <row r="1005" spans="1:35" s="23" customFormat="1" ht="15.75" customHeight="1" x14ac:dyDescent="0.15">
      <c r="A1005" s="181" t="str">
        <f t="shared" si="138"/>
        <v/>
      </c>
      <c r="B1005" s="179"/>
      <c r="F1005" s="253">
        <v>10</v>
      </c>
      <c r="G1005" s="245"/>
      <c r="H1005" s="254">
        <v>3.8499999046325684</v>
      </c>
      <c r="I1005" s="254"/>
      <c r="J1005" s="254"/>
      <c r="K1005" s="247" t="s">
        <v>452</v>
      </c>
      <c r="L1005" s="248"/>
      <c r="M1005" s="253"/>
      <c r="N1005" s="517">
        <v>60.1</v>
      </c>
      <c r="O1005" s="517"/>
      <c r="P1005" s="517"/>
      <c r="Q1005" s="507">
        <f>IF(N1005="","",N1005*H1005*AE1013)</f>
        <v>1090.3760972168645</v>
      </c>
      <c r="R1005" s="508"/>
      <c r="S1005" s="508"/>
      <c r="T1005" s="509"/>
      <c r="U1005" s="506">
        <v>10</v>
      </c>
      <c r="V1005" s="245"/>
      <c r="W1005" s="254">
        <v>3.8499999046325684</v>
      </c>
      <c r="X1005" s="254"/>
      <c r="Y1005" s="254"/>
      <c r="Z1005" s="247" t="s">
        <v>452</v>
      </c>
      <c r="AA1005" s="248"/>
      <c r="AB1005" s="253"/>
      <c r="AC1005" s="517">
        <v>60.1</v>
      </c>
      <c r="AD1005" s="517"/>
      <c r="AE1005" s="517"/>
      <c r="AF1005" s="507">
        <f>IF(AC1005="","",AC1005*W1005*AE1013)</f>
        <v>1090.3760972168645</v>
      </c>
      <c r="AG1005" s="508"/>
      <c r="AH1005" s="508"/>
      <c r="AI1005" s="508"/>
    </row>
    <row r="1006" spans="1:35" s="23" customFormat="1" ht="15.75" customHeight="1" x14ac:dyDescent="0.15">
      <c r="A1006" s="181" t="str">
        <f t="shared" si="138"/>
        <v/>
      </c>
      <c r="B1006" s="179"/>
      <c r="F1006" s="253">
        <v>11</v>
      </c>
      <c r="G1006" s="245"/>
      <c r="H1006" s="254">
        <v>2.4000000953674316</v>
      </c>
      <c r="I1006" s="254"/>
      <c r="J1006" s="254"/>
      <c r="K1006" s="247" t="s">
        <v>397</v>
      </c>
      <c r="L1006" s="248"/>
      <c r="M1006" s="253"/>
      <c r="N1006" s="517">
        <v>196</v>
      </c>
      <c r="O1006" s="517"/>
      <c r="P1006" s="517"/>
      <c r="Q1006" s="507">
        <f>IF(N1006="","",N1006*H1006*AE1013)</f>
        <v>2216.7078644570111</v>
      </c>
      <c r="R1006" s="508"/>
      <c r="S1006" s="508"/>
      <c r="T1006" s="509"/>
      <c r="U1006" s="506">
        <v>11</v>
      </c>
      <c r="V1006" s="245"/>
      <c r="W1006" s="254">
        <v>2.4000000953674316</v>
      </c>
      <c r="X1006" s="254"/>
      <c r="Y1006" s="254"/>
      <c r="Z1006" s="247" t="s">
        <v>397</v>
      </c>
      <c r="AA1006" s="248"/>
      <c r="AB1006" s="253"/>
      <c r="AC1006" s="517">
        <v>196</v>
      </c>
      <c r="AD1006" s="517"/>
      <c r="AE1006" s="517"/>
      <c r="AF1006" s="507">
        <f>IF(AC1006="","",AC1006*W1006*AE1013)</f>
        <v>2216.7078644570111</v>
      </c>
      <c r="AG1006" s="508"/>
      <c r="AH1006" s="508"/>
      <c r="AI1006" s="508"/>
    </row>
    <row r="1007" spans="1:35" s="23" customFormat="1" ht="15.75" customHeight="1" x14ac:dyDescent="0.15">
      <c r="A1007" s="181" t="str">
        <f t="shared" si="138"/>
        <v/>
      </c>
      <c r="B1007" s="179"/>
      <c r="F1007" s="253">
        <v>12</v>
      </c>
      <c r="G1007" s="245"/>
      <c r="H1007" s="254">
        <v>2.2699999809265137</v>
      </c>
      <c r="I1007" s="254"/>
      <c r="J1007" s="254"/>
      <c r="K1007" s="247" t="s">
        <v>452</v>
      </c>
      <c r="L1007" s="248"/>
      <c r="M1007" s="253"/>
      <c r="N1007" s="517">
        <v>60.1</v>
      </c>
      <c r="O1007" s="517"/>
      <c r="P1007" s="517"/>
      <c r="Q1007" s="507">
        <f>IF(N1007="","",N1007*H1007*AE1013)</f>
        <v>642.89708602505266</v>
      </c>
      <c r="R1007" s="508"/>
      <c r="S1007" s="508"/>
      <c r="T1007" s="509"/>
      <c r="U1007" s="506">
        <v>12</v>
      </c>
      <c r="V1007" s="245"/>
      <c r="W1007" s="254">
        <v>2.2699999809265137</v>
      </c>
      <c r="X1007" s="254"/>
      <c r="Y1007" s="254"/>
      <c r="Z1007" s="247" t="s">
        <v>452</v>
      </c>
      <c r="AA1007" s="248"/>
      <c r="AB1007" s="253"/>
      <c r="AC1007" s="517">
        <v>60.1</v>
      </c>
      <c r="AD1007" s="517"/>
      <c r="AE1007" s="517"/>
      <c r="AF1007" s="507">
        <f>IF(AC1007="","",AC1007*W1007*AE1013)</f>
        <v>642.89708602505266</v>
      </c>
      <c r="AG1007" s="508"/>
      <c r="AH1007" s="508"/>
      <c r="AI1007" s="508"/>
    </row>
    <row r="1008" spans="1:35" s="23" customFormat="1" ht="15.75" hidden="1" customHeight="1" x14ac:dyDescent="0.15">
      <c r="A1008" s="181" t="str">
        <f t="shared" si="138"/>
        <v>×</v>
      </c>
      <c r="B1008" s="179"/>
      <c r="F1008" s="253"/>
      <c r="G1008" s="245"/>
      <c r="H1008" s="254"/>
      <c r="I1008" s="254"/>
      <c r="J1008" s="254"/>
      <c r="K1008" s="247"/>
      <c r="L1008" s="248"/>
      <c r="M1008" s="253"/>
      <c r="N1008" s="517"/>
      <c r="O1008" s="517"/>
      <c r="P1008" s="517"/>
      <c r="Q1008" s="507" t="str">
        <f>IF(N1008="","",N1008*H1008*AE1013)</f>
        <v/>
      </c>
      <c r="R1008" s="508"/>
      <c r="S1008" s="508"/>
      <c r="T1008" s="509"/>
      <c r="U1008" s="506"/>
      <c r="V1008" s="245"/>
      <c r="W1008" s="254"/>
      <c r="X1008" s="254"/>
      <c r="Y1008" s="254"/>
      <c r="Z1008" s="247"/>
      <c r="AA1008" s="248"/>
      <c r="AB1008" s="253"/>
      <c r="AC1008" s="517"/>
      <c r="AD1008" s="517"/>
      <c r="AE1008" s="517"/>
      <c r="AF1008" s="507" t="str">
        <f>IF(AC1008="","",AC1008*W1008*AE1013)</f>
        <v/>
      </c>
      <c r="AG1008" s="508"/>
      <c r="AH1008" s="508"/>
      <c r="AI1008" s="508"/>
    </row>
    <row r="1009" spans="1:36" s="23" customFormat="1" ht="15.75" hidden="1" customHeight="1" x14ac:dyDescent="0.15">
      <c r="A1009" s="181" t="str">
        <f t="shared" si="138"/>
        <v>×</v>
      </c>
      <c r="B1009" s="179"/>
      <c r="F1009" s="253"/>
      <c r="G1009" s="245"/>
      <c r="H1009" s="254"/>
      <c r="I1009" s="254"/>
      <c r="J1009" s="254"/>
      <c r="K1009" s="247"/>
      <c r="L1009" s="248"/>
      <c r="M1009" s="253"/>
      <c r="N1009" s="517"/>
      <c r="O1009" s="517"/>
      <c r="P1009" s="517"/>
      <c r="Q1009" s="507" t="str">
        <f>IF(N1009="","",N1009*H1009*AE1013)</f>
        <v/>
      </c>
      <c r="R1009" s="508"/>
      <c r="S1009" s="508"/>
      <c r="T1009" s="509"/>
      <c r="U1009" s="506"/>
      <c r="V1009" s="245"/>
      <c r="W1009" s="254"/>
      <c r="X1009" s="254"/>
      <c r="Y1009" s="254"/>
      <c r="Z1009" s="247"/>
      <c r="AA1009" s="248"/>
      <c r="AB1009" s="253"/>
      <c r="AC1009" s="517"/>
      <c r="AD1009" s="517"/>
      <c r="AE1009" s="517"/>
      <c r="AF1009" s="507" t="str">
        <f>IF(AC1009="","",AC1009*W1009*AE1013)</f>
        <v/>
      </c>
      <c r="AG1009" s="508"/>
      <c r="AH1009" s="508"/>
      <c r="AI1009" s="508"/>
    </row>
    <row r="1010" spans="1:36" s="23" customFormat="1" ht="15.75" hidden="1" customHeight="1" x14ac:dyDescent="0.15">
      <c r="A1010" s="181" t="str">
        <f t="shared" si="138"/>
        <v>×</v>
      </c>
      <c r="B1010" s="179"/>
      <c r="F1010" s="253"/>
      <c r="G1010" s="245"/>
      <c r="H1010" s="254"/>
      <c r="I1010" s="254"/>
      <c r="J1010" s="254"/>
      <c r="K1010" s="247"/>
      <c r="L1010" s="248"/>
      <c r="M1010" s="253"/>
      <c r="N1010" s="517"/>
      <c r="O1010" s="517"/>
      <c r="P1010" s="517"/>
      <c r="Q1010" s="507" t="str">
        <f>IF(N1010="","",N1010*H1010*AE1013)</f>
        <v/>
      </c>
      <c r="R1010" s="508"/>
      <c r="S1010" s="508"/>
      <c r="T1010" s="509"/>
      <c r="U1010" s="506"/>
      <c r="V1010" s="245"/>
      <c r="W1010" s="254"/>
      <c r="X1010" s="254"/>
      <c r="Y1010" s="254"/>
      <c r="Z1010" s="247"/>
      <c r="AA1010" s="248"/>
      <c r="AB1010" s="253"/>
      <c r="AC1010" s="517"/>
      <c r="AD1010" s="517"/>
      <c r="AE1010" s="517"/>
      <c r="AF1010" s="507" t="str">
        <f>IF(AC1010="","",AC1010*W1010*AE1013)</f>
        <v/>
      </c>
      <c r="AG1010" s="508"/>
      <c r="AH1010" s="508"/>
      <c r="AI1010" s="508"/>
    </row>
    <row r="1011" spans="1:36" s="23" customFormat="1" ht="15.75" hidden="1" customHeight="1" x14ac:dyDescent="0.15">
      <c r="A1011" s="181" t="str">
        <f t="shared" si="138"/>
        <v>×</v>
      </c>
      <c r="B1011" s="179"/>
      <c r="F1011" s="253"/>
      <c r="G1011" s="245"/>
      <c r="H1011" s="254"/>
      <c r="I1011" s="254"/>
      <c r="J1011" s="254"/>
      <c r="K1011" s="247"/>
      <c r="L1011" s="248"/>
      <c r="M1011" s="253"/>
      <c r="N1011" s="517"/>
      <c r="O1011" s="517"/>
      <c r="P1011" s="517"/>
      <c r="Q1011" s="507" t="str">
        <f>IF(N1011="","",N1011*H1011*AE1013)</f>
        <v/>
      </c>
      <c r="R1011" s="508"/>
      <c r="S1011" s="508"/>
      <c r="T1011" s="509"/>
      <c r="U1011" s="506"/>
      <c r="V1011" s="245"/>
      <c r="W1011" s="254"/>
      <c r="X1011" s="254"/>
      <c r="Y1011" s="254"/>
      <c r="Z1011" s="247"/>
      <c r="AA1011" s="248"/>
      <c r="AB1011" s="253"/>
      <c r="AC1011" s="517"/>
      <c r="AD1011" s="517"/>
      <c r="AE1011" s="517"/>
      <c r="AF1011" s="507" t="str">
        <f>IF(AC1011="","",AC1011*W1011*AE1013)</f>
        <v/>
      </c>
      <c r="AG1011" s="508"/>
      <c r="AH1011" s="508"/>
      <c r="AI1011" s="508"/>
    </row>
    <row r="1012" spans="1:36" s="23" customFormat="1" ht="15.75" customHeight="1" x14ac:dyDescent="0.15">
      <c r="A1012" s="179"/>
      <c r="B1012" s="179"/>
      <c r="F1012" s="332" t="s">
        <v>451</v>
      </c>
      <c r="G1012" s="333"/>
      <c r="H1012" s="586">
        <f>ROUND(SUM(Q996:T1011),1)</f>
        <v>15115</v>
      </c>
      <c r="I1012" s="587"/>
      <c r="J1012" s="587"/>
      <c r="K1012" s="587"/>
      <c r="L1012" s="587"/>
      <c r="M1012" s="587"/>
      <c r="N1012" s="587"/>
      <c r="O1012" s="587"/>
      <c r="P1012" s="587"/>
      <c r="Q1012" s="587"/>
      <c r="R1012" s="587"/>
      <c r="S1012" s="587"/>
      <c r="T1012" s="588"/>
      <c r="U1012" s="589" t="s">
        <v>451</v>
      </c>
      <c r="V1012" s="333"/>
      <c r="W1012" s="586">
        <f>ROUND(SUM(AF996:AI1011),1)</f>
        <v>15115</v>
      </c>
      <c r="X1012" s="587"/>
      <c r="Y1012" s="587"/>
      <c r="Z1012" s="587"/>
      <c r="AA1012" s="587"/>
      <c r="AB1012" s="587"/>
      <c r="AC1012" s="587"/>
      <c r="AD1012" s="587"/>
      <c r="AE1012" s="587"/>
      <c r="AF1012" s="587"/>
      <c r="AG1012" s="587"/>
      <c r="AH1012" s="587"/>
      <c r="AI1012" s="587"/>
    </row>
    <row r="1013" spans="1:36" s="23" customFormat="1" ht="15.75" customHeight="1" x14ac:dyDescent="0.15">
      <c r="F1013" s="30"/>
      <c r="G1013" s="30"/>
      <c r="H1013" s="30"/>
      <c r="I1013" s="30"/>
      <c r="J1013" s="30"/>
      <c r="K1013" s="30"/>
      <c r="L1013" s="30"/>
      <c r="M1013" s="30"/>
      <c r="N1013" s="30"/>
      <c r="O1013" s="30"/>
      <c r="P1013" s="30"/>
      <c r="AB1013" s="186" t="s">
        <v>119</v>
      </c>
      <c r="AC1013" s="23" t="s">
        <v>419</v>
      </c>
      <c r="AD1013" s="179" t="s">
        <v>25</v>
      </c>
      <c r="AE1013" s="295">
        <f>AE989</f>
        <v>4.7123889803846897</v>
      </c>
      <c r="AF1013" s="295"/>
      <c r="AG1013" s="295"/>
      <c r="AH1013" s="199" t="s">
        <v>416</v>
      </c>
      <c r="AI1013" s="179" t="s">
        <v>149</v>
      </c>
    </row>
    <row r="1014" spans="1:36" s="23" customFormat="1" ht="15.75" customHeight="1" x14ac:dyDescent="0.15">
      <c r="A1014" s="116" t="str">
        <f t="shared" ref="A1014:A1019" si="139">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x14ac:dyDescent="0.15">
      <c r="A1015" s="116" t="str">
        <f t="shared" si="139"/>
        <v/>
      </c>
    </row>
    <row r="1016" spans="1:36" s="23" customFormat="1" ht="15.75" customHeight="1" x14ac:dyDescent="0.15">
      <c r="A1016" s="116" t="str">
        <f t="shared" si="139"/>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x14ac:dyDescent="0.15">
      <c r="A1017" s="116" t="str">
        <f t="shared" si="139"/>
        <v/>
      </c>
      <c r="B1017" s="179"/>
      <c r="F1017" s="514" t="s">
        <v>417</v>
      </c>
      <c r="G1017" s="361"/>
      <c r="H1017" s="361"/>
      <c r="I1017" s="361"/>
      <c r="J1017" s="361"/>
      <c r="K1017" s="361"/>
      <c r="L1017" s="361"/>
      <c r="M1017" s="361"/>
      <c r="N1017" s="361"/>
      <c r="O1017" s="361"/>
      <c r="P1017" s="361"/>
      <c r="Q1017" s="361"/>
      <c r="R1017" s="361"/>
      <c r="S1017" s="361"/>
      <c r="T1017" s="515"/>
      <c r="U1017" s="486" t="s">
        <v>418</v>
      </c>
      <c r="V1017" s="239"/>
      <c r="W1017" s="239"/>
      <c r="X1017" s="239"/>
      <c r="Y1017" s="239"/>
      <c r="Z1017" s="239"/>
      <c r="AA1017" s="239"/>
      <c r="AB1017" s="239"/>
      <c r="AC1017" s="239"/>
      <c r="AD1017" s="239"/>
      <c r="AE1017" s="239"/>
      <c r="AF1017" s="239"/>
      <c r="AG1017" s="239"/>
      <c r="AH1017" s="239"/>
      <c r="AI1017" s="290"/>
    </row>
    <row r="1018" spans="1:36" s="23" customFormat="1" ht="15.75" customHeight="1" x14ac:dyDescent="0.15">
      <c r="A1018" s="116" t="str">
        <f t="shared" si="139"/>
        <v/>
      </c>
      <c r="B1018" s="179"/>
      <c r="F1018" s="350" t="s">
        <v>74</v>
      </c>
      <c r="G1018" s="275"/>
      <c r="H1018" s="351" t="s">
        <v>181</v>
      </c>
      <c r="I1018" s="352"/>
      <c r="J1018" s="352"/>
      <c r="K1018" s="480" t="s">
        <v>224</v>
      </c>
      <c r="L1018" s="389"/>
      <c r="M1018" s="390"/>
      <c r="N1018" s="480" t="s">
        <v>450</v>
      </c>
      <c r="O1018" s="389"/>
      <c r="P1018" s="390"/>
      <c r="Q1018" s="480" t="s">
        <v>227</v>
      </c>
      <c r="R1018" s="389"/>
      <c r="S1018" s="389"/>
      <c r="T1018" s="518"/>
      <c r="U1018" s="478" t="s">
        <v>74</v>
      </c>
      <c r="V1018" s="315"/>
      <c r="W1018" s="510" t="s">
        <v>181</v>
      </c>
      <c r="X1018" s="362"/>
      <c r="Y1018" s="362"/>
      <c r="Z1018" s="511" t="s">
        <v>224</v>
      </c>
      <c r="AA1018" s="512"/>
      <c r="AB1018" s="513"/>
      <c r="AC1018" s="511" t="s">
        <v>450</v>
      </c>
      <c r="AD1018" s="512"/>
      <c r="AE1018" s="513"/>
      <c r="AF1018" s="511" t="s">
        <v>227</v>
      </c>
      <c r="AG1018" s="512"/>
      <c r="AH1018" s="512"/>
      <c r="AI1018" s="512"/>
    </row>
    <row r="1019" spans="1:36" s="23" customFormat="1" ht="15.75" customHeight="1" x14ac:dyDescent="0.15">
      <c r="A1019" s="116" t="str">
        <f t="shared" si="139"/>
        <v/>
      </c>
      <c r="B1019" s="179"/>
      <c r="F1019" s="270"/>
      <c r="G1019" s="271"/>
      <c r="H1019" s="273"/>
      <c r="I1019" s="273"/>
      <c r="J1019" s="273"/>
      <c r="K1019" s="277"/>
      <c r="L1019" s="392"/>
      <c r="M1019" s="350"/>
      <c r="N1019" s="277"/>
      <c r="O1019" s="392"/>
      <c r="P1019" s="350"/>
      <c r="Q1019" s="277"/>
      <c r="R1019" s="392"/>
      <c r="S1019" s="392"/>
      <c r="T1019" s="519"/>
      <c r="U1019" s="516"/>
      <c r="V1019" s="271"/>
      <c r="W1019" s="273"/>
      <c r="X1019" s="273"/>
      <c r="Y1019" s="273"/>
      <c r="Z1019" s="277"/>
      <c r="AA1019" s="392"/>
      <c r="AB1019" s="350"/>
      <c r="AC1019" s="277"/>
      <c r="AD1019" s="392"/>
      <c r="AE1019" s="350"/>
      <c r="AF1019" s="277"/>
      <c r="AG1019" s="392"/>
      <c r="AH1019" s="392"/>
      <c r="AI1019" s="392"/>
    </row>
    <row r="1020" spans="1:36" s="23" customFormat="1" ht="15.75" customHeight="1" x14ac:dyDescent="0.15">
      <c r="A1020" s="116" t="str">
        <f t="shared" ref="A1020:A1035" si="140">IF(液状化L1の有無="",IF(LEN(F1020)+LEN(U1020)=0,"×",""),"×")</f>
        <v/>
      </c>
      <c r="B1020" s="179"/>
      <c r="F1020" s="278">
        <v>2</v>
      </c>
      <c r="G1020" s="244"/>
      <c r="H1020" s="279">
        <v>0.33000001311302185</v>
      </c>
      <c r="I1020" s="279"/>
      <c r="J1020" s="279"/>
      <c r="K1020" s="489" t="s">
        <v>397</v>
      </c>
      <c r="L1020" s="490"/>
      <c r="M1020" s="278"/>
      <c r="N1020" s="491">
        <v>0</v>
      </c>
      <c r="O1020" s="491"/>
      <c r="P1020" s="491"/>
      <c r="Q1020" s="492">
        <f>IF(N1020="","",N1020*H1020*AE1037)</f>
        <v>0</v>
      </c>
      <c r="R1020" s="493"/>
      <c r="S1020" s="493"/>
      <c r="T1020" s="520"/>
      <c r="U1020" s="505">
        <v>2</v>
      </c>
      <c r="V1020" s="244"/>
      <c r="W1020" s="279">
        <v>0.33000001311302185</v>
      </c>
      <c r="X1020" s="279"/>
      <c r="Y1020" s="279"/>
      <c r="Z1020" s="489" t="s">
        <v>397</v>
      </c>
      <c r="AA1020" s="490"/>
      <c r="AB1020" s="278"/>
      <c r="AC1020" s="491">
        <v>0</v>
      </c>
      <c r="AD1020" s="491"/>
      <c r="AE1020" s="491"/>
      <c r="AF1020" s="492">
        <f>IF(AC1020="","",AC1020*W1020*AE1037)</f>
        <v>0</v>
      </c>
      <c r="AG1020" s="493"/>
      <c r="AH1020" s="493"/>
      <c r="AI1020" s="493"/>
    </row>
    <row r="1021" spans="1:36" s="23" customFormat="1" ht="15.75" customHeight="1" x14ac:dyDescent="0.15">
      <c r="A1021" s="116" t="str">
        <f t="shared" si="140"/>
        <v/>
      </c>
      <c r="B1021" s="179"/>
      <c r="F1021" s="253">
        <v>3</v>
      </c>
      <c r="G1021" s="245"/>
      <c r="H1021" s="254">
        <v>1.5</v>
      </c>
      <c r="I1021" s="254"/>
      <c r="J1021" s="254"/>
      <c r="K1021" s="247" t="s">
        <v>452</v>
      </c>
      <c r="L1021" s="248"/>
      <c r="M1021" s="253"/>
      <c r="N1021" s="517">
        <v>0</v>
      </c>
      <c r="O1021" s="517"/>
      <c r="P1021" s="517"/>
      <c r="Q1021" s="507">
        <f>IF(N1021="","",N1021*H1021*AE1037)</f>
        <v>0</v>
      </c>
      <c r="R1021" s="508"/>
      <c r="S1021" s="508"/>
      <c r="T1021" s="509"/>
      <c r="U1021" s="506">
        <v>3</v>
      </c>
      <c r="V1021" s="245"/>
      <c r="W1021" s="254">
        <v>1.5</v>
      </c>
      <c r="X1021" s="254"/>
      <c r="Y1021" s="254"/>
      <c r="Z1021" s="247" t="s">
        <v>452</v>
      </c>
      <c r="AA1021" s="248"/>
      <c r="AB1021" s="253"/>
      <c r="AC1021" s="517">
        <v>0</v>
      </c>
      <c r="AD1021" s="517"/>
      <c r="AE1021" s="517"/>
      <c r="AF1021" s="507">
        <f>IF(AC1021="","",AC1021*W1021*AE1037)</f>
        <v>0</v>
      </c>
      <c r="AG1021" s="508"/>
      <c r="AH1021" s="508"/>
      <c r="AI1021" s="508"/>
    </row>
    <row r="1022" spans="1:36" s="23" customFormat="1" ht="15.75" customHeight="1" x14ac:dyDescent="0.15">
      <c r="A1022" s="116" t="str">
        <f t="shared" si="140"/>
        <v/>
      </c>
      <c r="B1022" s="179"/>
      <c r="F1022" s="253">
        <v>4</v>
      </c>
      <c r="G1022" s="245"/>
      <c r="H1022" s="254">
        <v>5.0999999046325684</v>
      </c>
      <c r="I1022" s="254"/>
      <c r="J1022" s="254"/>
      <c r="K1022" s="247" t="s">
        <v>452</v>
      </c>
      <c r="L1022" s="248"/>
      <c r="M1022" s="253"/>
      <c r="N1022" s="517">
        <v>0</v>
      </c>
      <c r="O1022" s="517"/>
      <c r="P1022" s="517"/>
      <c r="Q1022" s="507">
        <f>IF(N1022="","",N1022*H1022*AE1037)</f>
        <v>0</v>
      </c>
      <c r="R1022" s="508"/>
      <c r="S1022" s="508"/>
      <c r="T1022" s="509"/>
      <c r="U1022" s="506">
        <v>4</v>
      </c>
      <c r="V1022" s="245"/>
      <c r="W1022" s="254">
        <v>5.0999999046325684</v>
      </c>
      <c r="X1022" s="254"/>
      <c r="Y1022" s="254"/>
      <c r="Z1022" s="247" t="s">
        <v>452</v>
      </c>
      <c r="AA1022" s="248"/>
      <c r="AB1022" s="253"/>
      <c r="AC1022" s="517">
        <v>0</v>
      </c>
      <c r="AD1022" s="517"/>
      <c r="AE1022" s="517"/>
      <c r="AF1022" s="507">
        <f>IF(AC1022="","",AC1022*W1022*AE1037)</f>
        <v>0</v>
      </c>
      <c r="AG1022" s="508"/>
      <c r="AH1022" s="508"/>
      <c r="AI1022" s="508"/>
    </row>
    <row r="1023" spans="1:36" s="23" customFormat="1" ht="15.75" customHeight="1" x14ac:dyDescent="0.15">
      <c r="A1023" s="116" t="str">
        <f t="shared" si="140"/>
        <v/>
      </c>
      <c r="B1023" s="179"/>
      <c r="F1023" s="253">
        <v>4</v>
      </c>
      <c r="G1023" s="245"/>
      <c r="H1023" s="254">
        <v>1.4500002861022949</v>
      </c>
      <c r="I1023" s="254"/>
      <c r="J1023" s="254"/>
      <c r="K1023" s="247" t="s">
        <v>452</v>
      </c>
      <c r="L1023" s="248"/>
      <c r="M1023" s="253"/>
      <c r="N1023" s="517">
        <v>20</v>
      </c>
      <c r="O1023" s="517"/>
      <c r="P1023" s="517"/>
      <c r="Q1023" s="507">
        <f>IF(N1023="","",N1023*H1023*AE1037)</f>
        <v>136.65930739566204</v>
      </c>
      <c r="R1023" s="508"/>
      <c r="S1023" s="508"/>
      <c r="T1023" s="509"/>
      <c r="U1023" s="506">
        <v>4</v>
      </c>
      <c r="V1023" s="245"/>
      <c r="W1023" s="254">
        <v>1.4500002861022949</v>
      </c>
      <c r="X1023" s="254"/>
      <c r="Y1023" s="254"/>
      <c r="Z1023" s="247" t="s">
        <v>452</v>
      </c>
      <c r="AA1023" s="248"/>
      <c r="AB1023" s="253"/>
      <c r="AC1023" s="517">
        <v>20</v>
      </c>
      <c r="AD1023" s="517"/>
      <c r="AE1023" s="517"/>
      <c r="AF1023" s="507">
        <f>IF(AC1023="","",AC1023*W1023*AE1037)</f>
        <v>136.65930739566204</v>
      </c>
      <c r="AG1023" s="508"/>
      <c r="AH1023" s="508"/>
      <c r="AI1023" s="508"/>
    </row>
    <row r="1024" spans="1:36" s="23" customFormat="1" ht="15.75" customHeight="1" x14ac:dyDescent="0.15">
      <c r="A1024" s="116" t="str">
        <f t="shared" si="140"/>
        <v/>
      </c>
      <c r="B1024" s="179"/>
      <c r="F1024" s="253">
        <v>5</v>
      </c>
      <c r="G1024" s="245"/>
      <c r="H1024" s="254">
        <v>3.4500000476837158</v>
      </c>
      <c r="I1024" s="254"/>
      <c r="J1024" s="254"/>
      <c r="K1024" s="247" t="s">
        <v>452</v>
      </c>
      <c r="L1024" s="248"/>
      <c r="M1024" s="253"/>
      <c r="N1024" s="517">
        <v>37.200000000000003</v>
      </c>
      <c r="O1024" s="517"/>
      <c r="P1024" s="517"/>
      <c r="Q1024" s="507">
        <f>IF(N1024="","",N1024*H1024*AE1037)</f>
        <v>604.78801010156803</v>
      </c>
      <c r="R1024" s="508"/>
      <c r="S1024" s="508"/>
      <c r="T1024" s="509"/>
      <c r="U1024" s="506">
        <v>5</v>
      </c>
      <c r="V1024" s="245"/>
      <c r="W1024" s="254">
        <v>3.4500000476837158</v>
      </c>
      <c r="X1024" s="254"/>
      <c r="Y1024" s="254"/>
      <c r="Z1024" s="247" t="s">
        <v>452</v>
      </c>
      <c r="AA1024" s="248"/>
      <c r="AB1024" s="253"/>
      <c r="AC1024" s="517">
        <v>37.200000000000003</v>
      </c>
      <c r="AD1024" s="517"/>
      <c r="AE1024" s="517"/>
      <c r="AF1024" s="507">
        <f>IF(AC1024="","",AC1024*W1024*AE1037)</f>
        <v>604.78801010156803</v>
      </c>
      <c r="AG1024" s="508"/>
      <c r="AH1024" s="508"/>
      <c r="AI1024" s="508"/>
    </row>
    <row r="1025" spans="1:36" s="23" customFormat="1" ht="15.75" customHeight="1" x14ac:dyDescent="0.15">
      <c r="A1025" s="116" t="str">
        <f t="shared" si="140"/>
        <v/>
      </c>
      <c r="B1025" s="179"/>
      <c r="F1025" s="253">
        <v>6</v>
      </c>
      <c r="G1025" s="245"/>
      <c r="H1025" s="254">
        <v>2.3499999046325684</v>
      </c>
      <c r="I1025" s="254"/>
      <c r="J1025" s="254"/>
      <c r="K1025" s="247" t="s">
        <v>452</v>
      </c>
      <c r="L1025" s="248"/>
      <c r="M1025" s="253"/>
      <c r="N1025" s="517">
        <v>60</v>
      </c>
      <c r="O1025" s="517"/>
      <c r="P1025" s="517"/>
      <c r="Q1025" s="507">
        <f>IF(N1025="","",N1025*H1025*AE1037)</f>
        <v>664.44681926973522</v>
      </c>
      <c r="R1025" s="508"/>
      <c r="S1025" s="508"/>
      <c r="T1025" s="509"/>
      <c r="U1025" s="506">
        <v>6</v>
      </c>
      <c r="V1025" s="245"/>
      <c r="W1025" s="254">
        <v>2.3499999046325684</v>
      </c>
      <c r="X1025" s="254"/>
      <c r="Y1025" s="254"/>
      <c r="Z1025" s="247" t="s">
        <v>452</v>
      </c>
      <c r="AA1025" s="248"/>
      <c r="AB1025" s="253"/>
      <c r="AC1025" s="517">
        <v>60</v>
      </c>
      <c r="AD1025" s="517"/>
      <c r="AE1025" s="517"/>
      <c r="AF1025" s="507">
        <f>IF(AC1025="","",AC1025*W1025*AE1037)</f>
        <v>664.44681926973522</v>
      </c>
      <c r="AG1025" s="508"/>
      <c r="AH1025" s="508"/>
      <c r="AI1025" s="508"/>
    </row>
    <row r="1026" spans="1:36" s="23" customFormat="1" ht="15.75" customHeight="1" x14ac:dyDescent="0.15">
      <c r="A1026" s="116" t="str">
        <f t="shared" si="140"/>
        <v/>
      </c>
      <c r="B1026" s="179"/>
      <c r="F1026" s="253">
        <v>7</v>
      </c>
      <c r="G1026" s="245"/>
      <c r="H1026" s="254">
        <v>8.6000003814697266</v>
      </c>
      <c r="I1026" s="254"/>
      <c r="J1026" s="254"/>
      <c r="K1026" s="247" t="s">
        <v>397</v>
      </c>
      <c r="L1026" s="248"/>
      <c r="M1026" s="253"/>
      <c r="N1026" s="517">
        <v>144.19999999999999</v>
      </c>
      <c r="O1026" s="517"/>
      <c r="P1026" s="517"/>
      <c r="Q1026" s="507">
        <f>IF(N1026="","",N1026*H1026*AE1037)</f>
        <v>5843.9280815734455</v>
      </c>
      <c r="R1026" s="508"/>
      <c r="S1026" s="508"/>
      <c r="T1026" s="509"/>
      <c r="U1026" s="506">
        <v>7</v>
      </c>
      <c r="V1026" s="245"/>
      <c r="W1026" s="254">
        <v>8.6000003814697266</v>
      </c>
      <c r="X1026" s="254"/>
      <c r="Y1026" s="254"/>
      <c r="Z1026" s="247" t="s">
        <v>397</v>
      </c>
      <c r="AA1026" s="248"/>
      <c r="AB1026" s="253"/>
      <c r="AC1026" s="517">
        <v>144.19999999999999</v>
      </c>
      <c r="AD1026" s="517"/>
      <c r="AE1026" s="517"/>
      <c r="AF1026" s="507">
        <f>IF(AC1026="","",AC1026*W1026*AE1037)</f>
        <v>5843.9280815734455</v>
      </c>
      <c r="AG1026" s="508"/>
      <c r="AH1026" s="508"/>
      <c r="AI1026" s="508"/>
    </row>
    <row r="1027" spans="1:36" s="23" customFormat="1" ht="15.75" customHeight="1" x14ac:dyDescent="0.15">
      <c r="A1027" s="116" t="str">
        <f t="shared" si="140"/>
        <v/>
      </c>
      <c r="B1027" s="179"/>
      <c r="F1027" s="253">
        <v>8</v>
      </c>
      <c r="G1027" s="245"/>
      <c r="H1027" s="254">
        <v>2.2000000476837158</v>
      </c>
      <c r="I1027" s="254"/>
      <c r="J1027" s="254"/>
      <c r="K1027" s="247" t="s">
        <v>452</v>
      </c>
      <c r="L1027" s="248"/>
      <c r="M1027" s="253"/>
      <c r="N1027" s="517">
        <v>59.3</v>
      </c>
      <c r="O1027" s="517"/>
      <c r="P1027" s="517"/>
      <c r="Q1027" s="507">
        <f>IF(N1027="","",N1027*H1027*AE1037)</f>
        <v>614.7782797059466</v>
      </c>
      <c r="R1027" s="508"/>
      <c r="S1027" s="508"/>
      <c r="T1027" s="509"/>
      <c r="U1027" s="506">
        <v>8</v>
      </c>
      <c r="V1027" s="245"/>
      <c r="W1027" s="254">
        <v>2.2000000476837158</v>
      </c>
      <c r="X1027" s="254"/>
      <c r="Y1027" s="254"/>
      <c r="Z1027" s="247" t="s">
        <v>452</v>
      </c>
      <c r="AA1027" s="248"/>
      <c r="AB1027" s="253"/>
      <c r="AC1027" s="517">
        <v>59.3</v>
      </c>
      <c r="AD1027" s="517"/>
      <c r="AE1027" s="517"/>
      <c r="AF1027" s="507">
        <f>IF(AC1027="","",AC1027*W1027*AE1037)</f>
        <v>614.7782797059466</v>
      </c>
      <c r="AG1027" s="508"/>
      <c r="AH1027" s="508"/>
      <c r="AI1027" s="508"/>
    </row>
    <row r="1028" spans="1:36" s="23" customFormat="1" ht="15.75" customHeight="1" x14ac:dyDescent="0.15">
      <c r="A1028" s="116" t="str">
        <f t="shared" si="140"/>
        <v/>
      </c>
      <c r="B1028" s="179"/>
      <c r="F1028" s="253">
        <v>9</v>
      </c>
      <c r="G1028" s="245"/>
      <c r="H1028" s="254">
        <v>1.5</v>
      </c>
      <c r="I1028" s="254"/>
      <c r="J1028" s="254"/>
      <c r="K1028" s="247" t="s">
        <v>397</v>
      </c>
      <c r="L1028" s="248"/>
      <c r="M1028" s="253"/>
      <c r="N1028" s="517">
        <v>147</v>
      </c>
      <c r="O1028" s="517"/>
      <c r="P1028" s="517"/>
      <c r="Q1028" s="507">
        <f>IF(N1028="","",N1028*H1028*AE1037)</f>
        <v>1039.081770174824</v>
      </c>
      <c r="R1028" s="508"/>
      <c r="S1028" s="508"/>
      <c r="T1028" s="509"/>
      <c r="U1028" s="506">
        <v>9</v>
      </c>
      <c r="V1028" s="245"/>
      <c r="W1028" s="254">
        <v>1.5</v>
      </c>
      <c r="X1028" s="254"/>
      <c r="Y1028" s="254"/>
      <c r="Z1028" s="247" t="s">
        <v>397</v>
      </c>
      <c r="AA1028" s="248"/>
      <c r="AB1028" s="253"/>
      <c r="AC1028" s="517">
        <v>147</v>
      </c>
      <c r="AD1028" s="517"/>
      <c r="AE1028" s="517"/>
      <c r="AF1028" s="507">
        <f>IF(AC1028="","",AC1028*W1028*AE1037)</f>
        <v>1039.081770174824</v>
      </c>
      <c r="AG1028" s="508"/>
      <c r="AH1028" s="508"/>
      <c r="AI1028" s="508"/>
    </row>
    <row r="1029" spans="1:36" s="23" customFormat="1" ht="15.75" customHeight="1" x14ac:dyDescent="0.15">
      <c r="A1029" s="116" t="str">
        <f t="shared" si="140"/>
        <v/>
      </c>
      <c r="B1029" s="179"/>
      <c r="F1029" s="253">
        <v>10</v>
      </c>
      <c r="G1029" s="245"/>
      <c r="H1029" s="254">
        <v>3.8499999046325684</v>
      </c>
      <c r="I1029" s="254"/>
      <c r="J1029" s="254"/>
      <c r="K1029" s="247" t="s">
        <v>452</v>
      </c>
      <c r="L1029" s="248"/>
      <c r="M1029" s="253"/>
      <c r="N1029" s="517">
        <v>60.1</v>
      </c>
      <c r="O1029" s="517"/>
      <c r="P1029" s="517"/>
      <c r="Q1029" s="507">
        <f>IF(N1029="","",N1029*H1029*AE1037)</f>
        <v>1090.3760972168645</v>
      </c>
      <c r="R1029" s="508"/>
      <c r="S1029" s="508"/>
      <c r="T1029" s="509"/>
      <c r="U1029" s="506">
        <v>10</v>
      </c>
      <c r="V1029" s="245"/>
      <c r="W1029" s="254">
        <v>3.8499999046325684</v>
      </c>
      <c r="X1029" s="254"/>
      <c r="Y1029" s="254"/>
      <c r="Z1029" s="247" t="s">
        <v>452</v>
      </c>
      <c r="AA1029" s="248"/>
      <c r="AB1029" s="253"/>
      <c r="AC1029" s="517">
        <v>60.1</v>
      </c>
      <c r="AD1029" s="517"/>
      <c r="AE1029" s="517"/>
      <c r="AF1029" s="507">
        <f>IF(AC1029="","",AC1029*W1029*AE1037)</f>
        <v>1090.3760972168645</v>
      </c>
      <c r="AG1029" s="508"/>
      <c r="AH1029" s="508"/>
      <c r="AI1029" s="508"/>
    </row>
    <row r="1030" spans="1:36" s="23" customFormat="1" ht="15.75" customHeight="1" x14ac:dyDescent="0.15">
      <c r="A1030" s="116" t="str">
        <f t="shared" si="140"/>
        <v/>
      </c>
      <c r="B1030" s="179"/>
      <c r="F1030" s="253">
        <v>11</v>
      </c>
      <c r="G1030" s="245"/>
      <c r="H1030" s="254">
        <v>2.4000000953674316</v>
      </c>
      <c r="I1030" s="254"/>
      <c r="J1030" s="254"/>
      <c r="K1030" s="247" t="s">
        <v>397</v>
      </c>
      <c r="L1030" s="248"/>
      <c r="M1030" s="253"/>
      <c r="N1030" s="517">
        <v>196</v>
      </c>
      <c r="O1030" s="517"/>
      <c r="P1030" s="517"/>
      <c r="Q1030" s="507">
        <f>IF(N1030="","",N1030*H1030*AE1037)</f>
        <v>2216.7078644570111</v>
      </c>
      <c r="R1030" s="508"/>
      <c r="S1030" s="508"/>
      <c r="T1030" s="509"/>
      <c r="U1030" s="506">
        <v>11</v>
      </c>
      <c r="V1030" s="245"/>
      <c r="W1030" s="254">
        <v>2.4000000953674316</v>
      </c>
      <c r="X1030" s="254"/>
      <c r="Y1030" s="254"/>
      <c r="Z1030" s="247" t="s">
        <v>397</v>
      </c>
      <c r="AA1030" s="248"/>
      <c r="AB1030" s="253"/>
      <c r="AC1030" s="517">
        <v>196</v>
      </c>
      <c r="AD1030" s="517"/>
      <c r="AE1030" s="517"/>
      <c r="AF1030" s="507">
        <f>IF(AC1030="","",AC1030*W1030*AE1037)</f>
        <v>2216.7078644570111</v>
      </c>
      <c r="AG1030" s="508"/>
      <c r="AH1030" s="508"/>
      <c r="AI1030" s="508"/>
    </row>
    <row r="1031" spans="1:36" s="23" customFormat="1" ht="15.75" customHeight="1" x14ac:dyDescent="0.15">
      <c r="A1031" s="116" t="str">
        <f t="shared" si="140"/>
        <v/>
      </c>
      <c r="B1031" s="179"/>
      <c r="F1031" s="253">
        <v>12</v>
      </c>
      <c r="G1031" s="245"/>
      <c r="H1031" s="254">
        <v>2.2699999809265137</v>
      </c>
      <c r="I1031" s="254"/>
      <c r="J1031" s="254"/>
      <c r="K1031" s="247" t="s">
        <v>452</v>
      </c>
      <c r="L1031" s="248"/>
      <c r="M1031" s="253"/>
      <c r="N1031" s="517">
        <v>60.1</v>
      </c>
      <c r="O1031" s="517"/>
      <c r="P1031" s="517"/>
      <c r="Q1031" s="507">
        <f>IF(N1031="","",N1031*H1031*AE1037)</f>
        <v>642.89708602505266</v>
      </c>
      <c r="R1031" s="508"/>
      <c r="S1031" s="508"/>
      <c r="T1031" s="509"/>
      <c r="U1031" s="506">
        <v>12</v>
      </c>
      <c r="V1031" s="245"/>
      <c r="W1031" s="254">
        <v>2.2699999809265137</v>
      </c>
      <c r="X1031" s="254"/>
      <c r="Y1031" s="254"/>
      <c r="Z1031" s="247" t="s">
        <v>452</v>
      </c>
      <c r="AA1031" s="248"/>
      <c r="AB1031" s="253"/>
      <c r="AC1031" s="517">
        <v>60.1</v>
      </c>
      <c r="AD1031" s="517"/>
      <c r="AE1031" s="517"/>
      <c r="AF1031" s="507">
        <f>IF(AC1031="","",AC1031*W1031*AE1037)</f>
        <v>642.89708602505266</v>
      </c>
      <c r="AG1031" s="508"/>
      <c r="AH1031" s="508"/>
      <c r="AI1031" s="508"/>
    </row>
    <row r="1032" spans="1:36" s="23" customFormat="1" ht="15.75" hidden="1" customHeight="1" x14ac:dyDescent="0.15">
      <c r="A1032" s="116" t="str">
        <f t="shared" si="140"/>
        <v>×</v>
      </c>
      <c r="B1032" s="179"/>
      <c r="F1032" s="253"/>
      <c r="G1032" s="245"/>
      <c r="H1032" s="254"/>
      <c r="I1032" s="254"/>
      <c r="J1032" s="254"/>
      <c r="K1032" s="247"/>
      <c r="L1032" s="248"/>
      <c r="M1032" s="253"/>
      <c r="N1032" s="517"/>
      <c r="O1032" s="517"/>
      <c r="P1032" s="517"/>
      <c r="Q1032" s="507" t="str">
        <f>IF(N1032="","",N1032*H1032*AE1037)</f>
        <v/>
      </c>
      <c r="R1032" s="508"/>
      <c r="S1032" s="508"/>
      <c r="T1032" s="509"/>
      <c r="U1032" s="506"/>
      <c r="V1032" s="245"/>
      <c r="W1032" s="254"/>
      <c r="X1032" s="254"/>
      <c r="Y1032" s="254"/>
      <c r="Z1032" s="247"/>
      <c r="AA1032" s="248"/>
      <c r="AB1032" s="253"/>
      <c r="AC1032" s="517"/>
      <c r="AD1032" s="517"/>
      <c r="AE1032" s="517"/>
      <c r="AF1032" s="507" t="str">
        <f>IF(AC1032="","",AC1032*W1032*AE1037)</f>
        <v/>
      </c>
      <c r="AG1032" s="508"/>
      <c r="AH1032" s="508"/>
      <c r="AI1032" s="508"/>
    </row>
    <row r="1033" spans="1:36" s="23" customFormat="1" ht="15.75" hidden="1" customHeight="1" x14ac:dyDescent="0.15">
      <c r="A1033" s="116" t="str">
        <f t="shared" si="140"/>
        <v>×</v>
      </c>
      <c r="B1033" s="179"/>
      <c r="F1033" s="253"/>
      <c r="G1033" s="245"/>
      <c r="H1033" s="254"/>
      <c r="I1033" s="254"/>
      <c r="J1033" s="254"/>
      <c r="K1033" s="247"/>
      <c r="L1033" s="248"/>
      <c r="M1033" s="253"/>
      <c r="N1033" s="517"/>
      <c r="O1033" s="517"/>
      <c r="P1033" s="517"/>
      <c r="Q1033" s="507" t="str">
        <f>IF(N1033="","",N1033*H1033*AE1037)</f>
        <v/>
      </c>
      <c r="R1033" s="508"/>
      <c r="S1033" s="508"/>
      <c r="T1033" s="509"/>
      <c r="U1033" s="506"/>
      <c r="V1033" s="245"/>
      <c r="W1033" s="254"/>
      <c r="X1033" s="254"/>
      <c r="Y1033" s="254"/>
      <c r="Z1033" s="247"/>
      <c r="AA1033" s="248"/>
      <c r="AB1033" s="253"/>
      <c r="AC1033" s="517"/>
      <c r="AD1033" s="517"/>
      <c r="AE1033" s="517"/>
      <c r="AF1033" s="507" t="str">
        <f>IF(AC1033="","",AC1033*W1033*AE1037)</f>
        <v/>
      </c>
      <c r="AG1033" s="508"/>
      <c r="AH1033" s="508"/>
      <c r="AI1033" s="508"/>
    </row>
    <row r="1034" spans="1:36" s="23" customFormat="1" ht="15.75" hidden="1" customHeight="1" x14ac:dyDescent="0.15">
      <c r="A1034" s="116" t="str">
        <f t="shared" si="140"/>
        <v>×</v>
      </c>
      <c r="B1034" s="179"/>
      <c r="F1034" s="253"/>
      <c r="G1034" s="245"/>
      <c r="H1034" s="254"/>
      <c r="I1034" s="254"/>
      <c r="J1034" s="254"/>
      <c r="K1034" s="247"/>
      <c r="L1034" s="248"/>
      <c r="M1034" s="253"/>
      <c r="N1034" s="517"/>
      <c r="O1034" s="517"/>
      <c r="P1034" s="517"/>
      <c r="Q1034" s="507" t="str">
        <f>IF(N1034="","",N1034*H1034*AE1037)</f>
        <v/>
      </c>
      <c r="R1034" s="508"/>
      <c r="S1034" s="508"/>
      <c r="T1034" s="509"/>
      <c r="U1034" s="506"/>
      <c r="V1034" s="245"/>
      <c r="W1034" s="254"/>
      <c r="X1034" s="254"/>
      <c r="Y1034" s="254"/>
      <c r="Z1034" s="247"/>
      <c r="AA1034" s="248"/>
      <c r="AB1034" s="253"/>
      <c r="AC1034" s="517"/>
      <c r="AD1034" s="517"/>
      <c r="AE1034" s="517"/>
      <c r="AF1034" s="507" t="str">
        <f>IF(AC1034="","",AC1034*W1034*AE1037)</f>
        <v/>
      </c>
      <c r="AG1034" s="508"/>
      <c r="AH1034" s="508"/>
      <c r="AI1034" s="508"/>
    </row>
    <row r="1035" spans="1:36" s="23" customFormat="1" ht="15.75" hidden="1" customHeight="1" x14ac:dyDescent="0.15">
      <c r="A1035" s="116" t="str">
        <f t="shared" si="140"/>
        <v>×</v>
      </c>
      <c r="B1035" s="179"/>
      <c r="F1035" s="253"/>
      <c r="G1035" s="245"/>
      <c r="H1035" s="254"/>
      <c r="I1035" s="254"/>
      <c r="J1035" s="254"/>
      <c r="K1035" s="247"/>
      <c r="L1035" s="248"/>
      <c r="M1035" s="253"/>
      <c r="N1035" s="517"/>
      <c r="O1035" s="517"/>
      <c r="P1035" s="517"/>
      <c r="Q1035" s="507" t="str">
        <f>IF(N1035="","",N1035*H1035*AE1037)</f>
        <v/>
      </c>
      <c r="R1035" s="508"/>
      <c r="S1035" s="508"/>
      <c r="T1035" s="509"/>
      <c r="U1035" s="506"/>
      <c r="V1035" s="245"/>
      <c r="W1035" s="254"/>
      <c r="X1035" s="254"/>
      <c r="Y1035" s="254"/>
      <c r="Z1035" s="247"/>
      <c r="AA1035" s="248"/>
      <c r="AB1035" s="253"/>
      <c r="AC1035" s="517"/>
      <c r="AD1035" s="517"/>
      <c r="AE1035" s="517"/>
      <c r="AF1035" s="507" t="str">
        <f>IF(AC1035="","",AC1035*W1035*AE1037)</f>
        <v/>
      </c>
      <c r="AG1035" s="508"/>
      <c r="AH1035" s="508"/>
      <c r="AI1035" s="508"/>
    </row>
    <row r="1036" spans="1:36" s="23" customFormat="1" ht="15.75" customHeight="1" x14ac:dyDescent="0.15">
      <c r="A1036" s="116" t="str">
        <f>IF(液状化L1の有無="","","×")</f>
        <v/>
      </c>
      <c r="B1036" s="179"/>
      <c r="F1036" s="332" t="s">
        <v>451</v>
      </c>
      <c r="G1036" s="333"/>
      <c r="H1036" s="586">
        <f>ROUND(SUM(Q1020:T1035),1)</f>
        <v>12853.7</v>
      </c>
      <c r="I1036" s="587"/>
      <c r="J1036" s="587"/>
      <c r="K1036" s="587"/>
      <c r="L1036" s="587"/>
      <c r="M1036" s="587"/>
      <c r="N1036" s="587"/>
      <c r="O1036" s="587"/>
      <c r="P1036" s="587"/>
      <c r="Q1036" s="587"/>
      <c r="R1036" s="587"/>
      <c r="S1036" s="587"/>
      <c r="T1036" s="588"/>
      <c r="U1036" s="589" t="s">
        <v>451</v>
      </c>
      <c r="V1036" s="333"/>
      <c r="W1036" s="586">
        <f>ROUND(SUM(AF1020:AI1035),1)</f>
        <v>12853.7</v>
      </c>
      <c r="X1036" s="587"/>
      <c r="Y1036" s="587"/>
      <c r="Z1036" s="587"/>
      <c r="AA1036" s="587"/>
      <c r="AB1036" s="587"/>
      <c r="AC1036" s="587"/>
      <c r="AD1036" s="587"/>
      <c r="AE1036" s="587"/>
      <c r="AF1036" s="587"/>
      <c r="AG1036" s="587"/>
      <c r="AH1036" s="587"/>
      <c r="AI1036" s="587"/>
    </row>
    <row r="1037" spans="1:36" s="23" customFormat="1" ht="15.75" customHeight="1" x14ac:dyDescent="0.15">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295">
        <f>AE1013</f>
        <v>4.7123889803846897</v>
      </c>
      <c r="AF1037" s="295"/>
      <c r="AG1037" s="295"/>
      <c r="AH1037" s="199" t="s">
        <v>416</v>
      </c>
      <c r="AI1037" s="179" t="s">
        <v>149</v>
      </c>
    </row>
    <row r="1038" spans="1:36" ht="15.75" customHeight="1" x14ac:dyDescent="0.15">
      <c r="A1038" s="115" t="str">
        <f t="shared" ref="A1038:A1043" si="141">IF(液状化L2の有無="","","×")</f>
        <v/>
      </c>
      <c r="B1038" s="179" t="s">
        <v>571</v>
      </c>
    </row>
    <row r="1039" spans="1:36" ht="15.75" customHeight="1" x14ac:dyDescent="0.15">
      <c r="A1039" s="115" t="str">
        <f t="shared" si="141"/>
        <v/>
      </c>
    </row>
    <row r="1040" spans="1:36" s="23" customFormat="1" ht="15.75" customHeight="1" x14ac:dyDescent="0.15">
      <c r="A1040" s="115" t="str">
        <f t="shared" si="141"/>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x14ac:dyDescent="0.15">
      <c r="A1041" s="115" t="str">
        <f t="shared" si="141"/>
        <v/>
      </c>
      <c r="B1041" s="179"/>
      <c r="F1041" s="514" t="s">
        <v>417</v>
      </c>
      <c r="G1041" s="361"/>
      <c r="H1041" s="361"/>
      <c r="I1041" s="361"/>
      <c r="J1041" s="361"/>
      <c r="K1041" s="361"/>
      <c r="L1041" s="361"/>
      <c r="M1041" s="361"/>
      <c r="N1041" s="361"/>
      <c r="O1041" s="361"/>
      <c r="P1041" s="361"/>
      <c r="Q1041" s="361"/>
      <c r="R1041" s="361"/>
      <c r="S1041" s="361"/>
      <c r="T1041" s="515"/>
      <c r="U1041" s="486" t="s">
        <v>418</v>
      </c>
      <c r="V1041" s="239"/>
      <c r="W1041" s="239"/>
      <c r="X1041" s="239"/>
      <c r="Y1041" s="239"/>
      <c r="Z1041" s="239"/>
      <c r="AA1041" s="239"/>
      <c r="AB1041" s="239"/>
      <c r="AC1041" s="239"/>
      <c r="AD1041" s="239"/>
      <c r="AE1041" s="239"/>
      <c r="AF1041" s="239"/>
      <c r="AG1041" s="239"/>
      <c r="AH1041" s="239"/>
      <c r="AI1041" s="290"/>
    </row>
    <row r="1042" spans="1:35" s="23" customFormat="1" ht="15.75" customHeight="1" x14ac:dyDescent="0.15">
      <c r="A1042" s="115" t="str">
        <f t="shared" si="141"/>
        <v/>
      </c>
      <c r="B1042" s="179"/>
      <c r="F1042" s="350" t="s">
        <v>74</v>
      </c>
      <c r="G1042" s="275"/>
      <c r="H1042" s="351" t="s">
        <v>181</v>
      </c>
      <c r="I1042" s="352"/>
      <c r="J1042" s="352"/>
      <c r="K1042" s="480" t="s">
        <v>224</v>
      </c>
      <c r="L1042" s="389"/>
      <c r="M1042" s="390"/>
      <c r="N1042" s="480" t="s">
        <v>450</v>
      </c>
      <c r="O1042" s="389"/>
      <c r="P1042" s="390"/>
      <c r="Q1042" s="480" t="s">
        <v>227</v>
      </c>
      <c r="R1042" s="389"/>
      <c r="S1042" s="389"/>
      <c r="T1042" s="518"/>
      <c r="U1042" s="478" t="s">
        <v>74</v>
      </c>
      <c r="V1042" s="315"/>
      <c r="W1042" s="510" t="s">
        <v>181</v>
      </c>
      <c r="X1042" s="362"/>
      <c r="Y1042" s="362"/>
      <c r="Z1042" s="511" t="s">
        <v>224</v>
      </c>
      <c r="AA1042" s="512"/>
      <c r="AB1042" s="513"/>
      <c r="AC1042" s="511" t="s">
        <v>450</v>
      </c>
      <c r="AD1042" s="512"/>
      <c r="AE1042" s="513"/>
      <c r="AF1042" s="511" t="s">
        <v>227</v>
      </c>
      <c r="AG1042" s="512"/>
      <c r="AH1042" s="512"/>
      <c r="AI1042" s="512"/>
    </row>
    <row r="1043" spans="1:35" s="23" customFormat="1" ht="15.75" customHeight="1" x14ac:dyDescent="0.15">
      <c r="A1043" s="115" t="str">
        <f t="shared" si="141"/>
        <v/>
      </c>
      <c r="B1043" s="179"/>
      <c r="F1043" s="270"/>
      <c r="G1043" s="271"/>
      <c r="H1043" s="273"/>
      <c r="I1043" s="273"/>
      <c r="J1043" s="273"/>
      <c r="K1043" s="277"/>
      <c r="L1043" s="392"/>
      <c r="M1043" s="350"/>
      <c r="N1043" s="277"/>
      <c r="O1043" s="392"/>
      <c r="P1043" s="350"/>
      <c r="Q1043" s="277"/>
      <c r="R1043" s="392"/>
      <c r="S1043" s="392"/>
      <c r="T1043" s="519"/>
      <c r="U1043" s="516"/>
      <c r="V1043" s="271"/>
      <c r="W1043" s="273"/>
      <c r="X1043" s="273"/>
      <c r="Y1043" s="273"/>
      <c r="Z1043" s="277"/>
      <c r="AA1043" s="392"/>
      <c r="AB1043" s="350"/>
      <c r="AC1043" s="277"/>
      <c r="AD1043" s="392"/>
      <c r="AE1043" s="350"/>
      <c r="AF1043" s="277"/>
      <c r="AG1043" s="392"/>
      <c r="AH1043" s="392"/>
      <c r="AI1043" s="392"/>
    </row>
    <row r="1044" spans="1:35" s="23" customFormat="1" ht="15.75" customHeight="1" x14ac:dyDescent="0.15">
      <c r="A1044" s="115" t="str">
        <f t="shared" ref="A1044:A1059" si="142">IF(液状化L2の有無="",IF(LEN(F1044)+LEN(U1044)=0,"×",""),"×")</f>
        <v/>
      </c>
      <c r="B1044" s="179"/>
      <c r="F1044" s="278">
        <v>2</v>
      </c>
      <c r="G1044" s="244"/>
      <c r="H1044" s="279">
        <v>0.33000001311302185</v>
      </c>
      <c r="I1044" s="279"/>
      <c r="J1044" s="279"/>
      <c r="K1044" s="489" t="s">
        <v>397</v>
      </c>
      <c r="L1044" s="490"/>
      <c r="M1044" s="278"/>
      <c r="N1044" s="491">
        <v>0</v>
      </c>
      <c r="O1044" s="491"/>
      <c r="P1044" s="491"/>
      <c r="Q1044" s="492">
        <f>IF(N1044="","",N1044*H1044*AE1061)</f>
        <v>0</v>
      </c>
      <c r="R1044" s="493"/>
      <c r="S1044" s="493"/>
      <c r="T1044" s="520"/>
      <c r="U1044" s="505">
        <v>2</v>
      </c>
      <c r="V1044" s="244"/>
      <c r="W1044" s="279">
        <v>0.33000001311302185</v>
      </c>
      <c r="X1044" s="279"/>
      <c r="Y1044" s="279"/>
      <c r="Z1044" s="489" t="s">
        <v>397</v>
      </c>
      <c r="AA1044" s="490"/>
      <c r="AB1044" s="278"/>
      <c r="AC1044" s="491">
        <v>0</v>
      </c>
      <c r="AD1044" s="491"/>
      <c r="AE1044" s="491"/>
      <c r="AF1044" s="492">
        <f>IF(AC1044="","",AC1044*W1044*AE1061)</f>
        <v>0</v>
      </c>
      <c r="AG1044" s="493"/>
      <c r="AH1044" s="493"/>
      <c r="AI1044" s="493"/>
    </row>
    <row r="1045" spans="1:35" s="23" customFormat="1" ht="15.75" customHeight="1" x14ac:dyDescent="0.15">
      <c r="A1045" s="115" t="str">
        <f t="shared" si="142"/>
        <v/>
      </c>
      <c r="B1045" s="179"/>
      <c r="F1045" s="253">
        <v>3</v>
      </c>
      <c r="G1045" s="245"/>
      <c r="H1045" s="254">
        <v>1.5</v>
      </c>
      <c r="I1045" s="254"/>
      <c r="J1045" s="254"/>
      <c r="K1045" s="247" t="s">
        <v>452</v>
      </c>
      <c r="L1045" s="248"/>
      <c r="M1045" s="253"/>
      <c r="N1045" s="517">
        <v>0</v>
      </c>
      <c r="O1045" s="517"/>
      <c r="P1045" s="517"/>
      <c r="Q1045" s="507">
        <f>IF(N1045="","",N1045*H1045*AE1061)</f>
        <v>0</v>
      </c>
      <c r="R1045" s="508"/>
      <c r="S1045" s="508"/>
      <c r="T1045" s="509"/>
      <c r="U1045" s="506">
        <v>3</v>
      </c>
      <c r="V1045" s="245"/>
      <c r="W1045" s="254">
        <v>1.5</v>
      </c>
      <c r="X1045" s="254"/>
      <c r="Y1045" s="254"/>
      <c r="Z1045" s="247" t="s">
        <v>452</v>
      </c>
      <c r="AA1045" s="248"/>
      <c r="AB1045" s="253"/>
      <c r="AC1045" s="517">
        <v>0</v>
      </c>
      <c r="AD1045" s="517"/>
      <c r="AE1045" s="517"/>
      <c r="AF1045" s="507">
        <f>IF(AC1045="","",AC1045*W1045*AE1061)</f>
        <v>0</v>
      </c>
      <c r="AG1045" s="508"/>
      <c r="AH1045" s="508"/>
      <c r="AI1045" s="508"/>
    </row>
    <row r="1046" spans="1:35" s="23" customFormat="1" ht="15.75" customHeight="1" x14ac:dyDescent="0.15">
      <c r="A1046" s="115" t="str">
        <f t="shared" si="142"/>
        <v/>
      </c>
      <c r="B1046" s="179"/>
      <c r="F1046" s="253">
        <v>4</v>
      </c>
      <c r="G1046" s="245"/>
      <c r="H1046" s="254">
        <v>5.2000002861022949</v>
      </c>
      <c r="I1046" s="254"/>
      <c r="J1046" s="254"/>
      <c r="K1046" s="247" t="s">
        <v>452</v>
      </c>
      <c r="L1046" s="248"/>
      <c r="M1046" s="253"/>
      <c r="N1046" s="517">
        <v>0</v>
      </c>
      <c r="O1046" s="517"/>
      <c r="P1046" s="517"/>
      <c r="Q1046" s="507">
        <f>IF(N1046="","",N1046*H1046*AE1061)</f>
        <v>0</v>
      </c>
      <c r="R1046" s="508"/>
      <c r="S1046" s="508"/>
      <c r="T1046" s="509"/>
      <c r="U1046" s="506">
        <v>4</v>
      </c>
      <c r="V1046" s="245"/>
      <c r="W1046" s="254">
        <v>5.2000002861022949</v>
      </c>
      <c r="X1046" s="254"/>
      <c r="Y1046" s="254"/>
      <c r="Z1046" s="247" t="s">
        <v>452</v>
      </c>
      <c r="AA1046" s="248"/>
      <c r="AB1046" s="253"/>
      <c r="AC1046" s="517">
        <v>0</v>
      </c>
      <c r="AD1046" s="517"/>
      <c r="AE1046" s="517"/>
      <c r="AF1046" s="507">
        <f>IF(AC1046="","",AC1046*W1046*AE1061)</f>
        <v>0</v>
      </c>
      <c r="AG1046" s="508"/>
      <c r="AH1046" s="508"/>
      <c r="AI1046" s="508"/>
    </row>
    <row r="1047" spans="1:35" s="23" customFormat="1" ht="15.75" customHeight="1" x14ac:dyDescent="0.15">
      <c r="A1047" s="115" t="str">
        <f t="shared" si="142"/>
        <v/>
      </c>
      <c r="B1047" s="179"/>
      <c r="F1047" s="253">
        <v>4</v>
      </c>
      <c r="G1047" s="245"/>
      <c r="H1047" s="254">
        <v>1.3499999046325684</v>
      </c>
      <c r="I1047" s="254"/>
      <c r="J1047" s="254"/>
      <c r="K1047" s="247" t="s">
        <v>452</v>
      </c>
      <c r="L1047" s="248"/>
      <c r="M1047" s="253"/>
      <c r="N1047" s="517">
        <v>20</v>
      </c>
      <c r="O1047" s="517"/>
      <c r="P1047" s="517"/>
      <c r="Q1047" s="507">
        <f>IF(N1047="","",N1047*H1047*AE1061)</f>
        <v>127.23449348221794</v>
      </c>
      <c r="R1047" s="508"/>
      <c r="S1047" s="508"/>
      <c r="T1047" s="509"/>
      <c r="U1047" s="506">
        <v>4</v>
      </c>
      <c r="V1047" s="245"/>
      <c r="W1047" s="254">
        <v>1.3499999046325684</v>
      </c>
      <c r="X1047" s="254"/>
      <c r="Y1047" s="254"/>
      <c r="Z1047" s="247" t="s">
        <v>452</v>
      </c>
      <c r="AA1047" s="248"/>
      <c r="AB1047" s="253"/>
      <c r="AC1047" s="517">
        <v>20</v>
      </c>
      <c r="AD1047" s="517"/>
      <c r="AE1047" s="517"/>
      <c r="AF1047" s="507">
        <f>IF(AC1047="","",AC1047*W1047*AE1061)</f>
        <v>127.23449348221794</v>
      </c>
      <c r="AG1047" s="508"/>
      <c r="AH1047" s="508"/>
      <c r="AI1047" s="508"/>
    </row>
    <row r="1048" spans="1:35" s="23" customFormat="1" ht="15.75" customHeight="1" x14ac:dyDescent="0.15">
      <c r="A1048" s="115" t="str">
        <f t="shared" si="142"/>
        <v/>
      </c>
      <c r="B1048" s="179"/>
      <c r="F1048" s="253">
        <v>5</v>
      </c>
      <c r="G1048" s="245"/>
      <c r="H1048" s="254">
        <v>3.4500000476837158</v>
      </c>
      <c r="I1048" s="254"/>
      <c r="J1048" s="254"/>
      <c r="K1048" s="247" t="s">
        <v>452</v>
      </c>
      <c r="L1048" s="248"/>
      <c r="M1048" s="253"/>
      <c r="N1048" s="517">
        <v>37.200000000000003</v>
      </c>
      <c r="O1048" s="517"/>
      <c r="P1048" s="517"/>
      <c r="Q1048" s="507">
        <f>IF(N1048="","",N1048*H1048*AE1061)</f>
        <v>604.78801010156803</v>
      </c>
      <c r="R1048" s="508"/>
      <c r="S1048" s="508"/>
      <c r="T1048" s="509"/>
      <c r="U1048" s="506">
        <v>5</v>
      </c>
      <c r="V1048" s="245"/>
      <c r="W1048" s="254">
        <v>3.4500000476837158</v>
      </c>
      <c r="X1048" s="254"/>
      <c r="Y1048" s="254"/>
      <c r="Z1048" s="247" t="s">
        <v>452</v>
      </c>
      <c r="AA1048" s="248"/>
      <c r="AB1048" s="253"/>
      <c r="AC1048" s="517">
        <v>37.200000000000003</v>
      </c>
      <c r="AD1048" s="517"/>
      <c r="AE1048" s="517"/>
      <c r="AF1048" s="507">
        <f>IF(AC1048="","",AC1048*W1048*AE1061)</f>
        <v>604.78801010156803</v>
      </c>
      <c r="AG1048" s="508"/>
      <c r="AH1048" s="508"/>
      <c r="AI1048" s="508"/>
    </row>
    <row r="1049" spans="1:35" s="23" customFormat="1" ht="15.75" customHeight="1" x14ac:dyDescent="0.15">
      <c r="A1049" s="115" t="str">
        <f t="shared" si="142"/>
        <v/>
      </c>
      <c r="B1049" s="179"/>
      <c r="F1049" s="253">
        <v>6</v>
      </c>
      <c r="G1049" s="245"/>
      <c r="H1049" s="254">
        <v>2.3499999046325684</v>
      </c>
      <c r="I1049" s="254"/>
      <c r="J1049" s="254"/>
      <c r="K1049" s="247" t="s">
        <v>452</v>
      </c>
      <c r="L1049" s="248"/>
      <c r="M1049" s="253"/>
      <c r="N1049" s="517">
        <v>60</v>
      </c>
      <c r="O1049" s="517"/>
      <c r="P1049" s="517"/>
      <c r="Q1049" s="507">
        <f>IF(N1049="","",N1049*H1049*AE1061)</f>
        <v>664.44681926973522</v>
      </c>
      <c r="R1049" s="508"/>
      <c r="S1049" s="508"/>
      <c r="T1049" s="509"/>
      <c r="U1049" s="506">
        <v>6</v>
      </c>
      <c r="V1049" s="245"/>
      <c r="W1049" s="254">
        <v>2.3499999046325684</v>
      </c>
      <c r="X1049" s="254"/>
      <c r="Y1049" s="254"/>
      <c r="Z1049" s="247" t="s">
        <v>452</v>
      </c>
      <c r="AA1049" s="248"/>
      <c r="AB1049" s="253"/>
      <c r="AC1049" s="517">
        <v>60</v>
      </c>
      <c r="AD1049" s="517"/>
      <c r="AE1049" s="517"/>
      <c r="AF1049" s="507">
        <f>IF(AC1049="","",AC1049*W1049*AE1061)</f>
        <v>664.44681926973522</v>
      </c>
      <c r="AG1049" s="508"/>
      <c r="AH1049" s="508"/>
      <c r="AI1049" s="508"/>
    </row>
    <row r="1050" spans="1:35" s="23" customFormat="1" ht="15.75" customHeight="1" x14ac:dyDescent="0.15">
      <c r="A1050" s="115" t="str">
        <f t="shared" si="142"/>
        <v/>
      </c>
      <c r="B1050" s="179"/>
      <c r="F1050" s="253">
        <v>7</v>
      </c>
      <c r="G1050" s="245"/>
      <c r="H1050" s="254">
        <v>8.6000003814697266</v>
      </c>
      <c r="I1050" s="254"/>
      <c r="J1050" s="254"/>
      <c r="K1050" s="247" t="s">
        <v>397</v>
      </c>
      <c r="L1050" s="248"/>
      <c r="M1050" s="253"/>
      <c r="N1050" s="517">
        <v>66.599999999999994</v>
      </c>
      <c r="O1050" s="517"/>
      <c r="P1050" s="517"/>
      <c r="Q1050" s="507">
        <f>IF(N1050="","",N1050*H1050*AE1061)</f>
        <v>2699.0680321275418</v>
      </c>
      <c r="R1050" s="508"/>
      <c r="S1050" s="508"/>
      <c r="T1050" s="509"/>
      <c r="U1050" s="506">
        <v>7</v>
      </c>
      <c r="V1050" s="245"/>
      <c r="W1050" s="254">
        <v>8.6000003814697266</v>
      </c>
      <c r="X1050" s="254"/>
      <c r="Y1050" s="254"/>
      <c r="Z1050" s="247" t="s">
        <v>397</v>
      </c>
      <c r="AA1050" s="248"/>
      <c r="AB1050" s="253"/>
      <c r="AC1050" s="517">
        <v>66.599999999999994</v>
      </c>
      <c r="AD1050" s="517"/>
      <c r="AE1050" s="517"/>
      <c r="AF1050" s="507">
        <f>IF(AC1050="","",AC1050*W1050*AE1061)</f>
        <v>2699.0680321275418</v>
      </c>
      <c r="AG1050" s="508"/>
      <c r="AH1050" s="508"/>
      <c r="AI1050" s="508"/>
    </row>
    <row r="1051" spans="1:35" s="23" customFormat="1" ht="15.75" customHeight="1" x14ac:dyDescent="0.15">
      <c r="A1051" s="115" t="str">
        <f t="shared" si="142"/>
        <v/>
      </c>
      <c r="B1051" s="179"/>
      <c r="F1051" s="253">
        <v>8</v>
      </c>
      <c r="G1051" s="245"/>
      <c r="H1051" s="254">
        <v>2.2000000476837158</v>
      </c>
      <c r="I1051" s="254"/>
      <c r="J1051" s="254"/>
      <c r="K1051" s="247" t="s">
        <v>452</v>
      </c>
      <c r="L1051" s="248"/>
      <c r="M1051" s="253"/>
      <c r="N1051" s="517">
        <v>59.3</v>
      </c>
      <c r="O1051" s="517"/>
      <c r="P1051" s="517"/>
      <c r="Q1051" s="507">
        <f>IF(N1051="","",N1051*H1051*AE1061)</f>
        <v>614.7782797059466</v>
      </c>
      <c r="R1051" s="508"/>
      <c r="S1051" s="508"/>
      <c r="T1051" s="509"/>
      <c r="U1051" s="506">
        <v>8</v>
      </c>
      <c r="V1051" s="245"/>
      <c r="W1051" s="254">
        <v>2.2000000476837158</v>
      </c>
      <c r="X1051" s="254"/>
      <c r="Y1051" s="254"/>
      <c r="Z1051" s="247" t="s">
        <v>452</v>
      </c>
      <c r="AA1051" s="248"/>
      <c r="AB1051" s="253"/>
      <c r="AC1051" s="517">
        <v>59.3</v>
      </c>
      <c r="AD1051" s="517"/>
      <c r="AE1051" s="517"/>
      <c r="AF1051" s="507">
        <f>IF(AC1051="","",AC1051*W1051*AE1061)</f>
        <v>614.7782797059466</v>
      </c>
      <c r="AG1051" s="508"/>
      <c r="AH1051" s="508"/>
      <c r="AI1051" s="508"/>
    </row>
    <row r="1052" spans="1:35" s="23" customFormat="1" ht="15.75" customHeight="1" x14ac:dyDescent="0.15">
      <c r="A1052" s="115" t="str">
        <f t="shared" si="142"/>
        <v/>
      </c>
      <c r="B1052" s="179"/>
      <c r="F1052" s="253">
        <v>9</v>
      </c>
      <c r="G1052" s="245"/>
      <c r="H1052" s="254">
        <v>1.5</v>
      </c>
      <c r="I1052" s="254"/>
      <c r="J1052" s="254"/>
      <c r="K1052" s="247" t="s">
        <v>397</v>
      </c>
      <c r="L1052" s="248"/>
      <c r="M1052" s="253"/>
      <c r="N1052" s="517">
        <v>147</v>
      </c>
      <c r="O1052" s="517"/>
      <c r="P1052" s="517"/>
      <c r="Q1052" s="507">
        <f>IF(N1052="","",N1052*H1052*AE1061)</f>
        <v>1039.081770174824</v>
      </c>
      <c r="R1052" s="508"/>
      <c r="S1052" s="508"/>
      <c r="T1052" s="509"/>
      <c r="U1052" s="506">
        <v>9</v>
      </c>
      <c r="V1052" s="245"/>
      <c r="W1052" s="254">
        <v>1.5</v>
      </c>
      <c r="X1052" s="254"/>
      <c r="Y1052" s="254"/>
      <c r="Z1052" s="247" t="s">
        <v>397</v>
      </c>
      <c r="AA1052" s="248"/>
      <c r="AB1052" s="253"/>
      <c r="AC1052" s="517">
        <v>147</v>
      </c>
      <c r="AD1052" s="517"/>
      <c r="AE1052" s="517"/>
      <c r="AF1052" s="507">
        <f>IF(AC1052="","",AC1052*W1052*AE1061)</f>
        <v>1039.081770174824</v>
      </c>
      <c r="AG1052" s="508"/>
      <c r="AH1052" s="508"/>
      <c r="AI1052" s="508"/>
    </row>
    <row r="1053" spans="1:35" s="23" customFormat="1" ht="15.75" customHeight="1" x14ac:dyDescent="0.15">
      <c r="A1053" s="115" t="str">
        <f t="shared" si="142"/>
        <v/>
      </c>
      <c r="B1053" s="179"/>
      <c r="F1053" s="253">
        <v>10</v>
      </c>
      <c r="G1053" s="245"/>
      <c r="H1053" s="254">
        <v>3.8499999046325684</v>
      </c>
      <c r="I1053" s="254"/>
      <c r="J1053" s="254"/>
      <c r="K1053" s="247" t="s">
        <v>452</v>
      </c>
      <c r="L1053" s="248"/>
      <c r="M1053" s="253"/>
      <c r="N1053" s="517">
        <v>60.1</v>
      </c>
      <c r="O1053" s="517"/>
      <c r="P1053" s="517"/>
      <c r="Q1053" s="507">
        <f>IF(N1053="","",N1053*H1053*AE1061)</f>
        <v>1090.3760972168645</v>
      </c>
      <c r="R1053" s="508"/>
      <c r="S1053" s="508"/>
      <c r="T1053" s="509"/>
      <c r="U1053" s="506">
        <v>10</v>
      </c>
      <c r="V1053" s="245"/>
      <c r="W1053" s="254">
        <v>3.8499999046325684</v>
      </c>
      <c r="X1053" s="254"/>
      <c r="Y1053" s="254"/>
      <c r="Z1053" s="247" t="s">
        <v>452</v>
      </c>
      <c r="AA1053" s="248"/>
      <c r="AB1053" s="253"/>
      <c r="AC1053" s="517">
        <v>60.1</v>
      </c>
      <c r="AD1053" s="517"/>
      <c r="AE1053" s="517"/>
      <c r="AF1053" s="507">
        <f>IF(AC1053="","",AC1053*W1053*AE1061)</f>
        <v>1090.3760972168645</v>
      </c>
      <c r="AG1053" s="508"/>
      <c r="AH1053" s="508"/>
      <c r="AI1053" s="508"/>
    </row>
    <row r="1054" spans="1:35" s="23" customFormat="1" ht="15.75" customHeight="1" x14ac:dyDescent="0.15">
      <c r="A1054" s="115" t="str">
        <f t="shared" si="142"/>
        <v/>
      </c>
      <c r="B1054" s="179"/>
      <c r="F1054" s="253">
        <v>11</v>
      </c>
      <c r="G1054" s="245"/>
      <c r="H1054" s="254">
        <v>2.4000000953674316</v>
      </c>
      <c r="I1054" s="254"/>
      <c r="J1054" s="254"/>
      <c r="K1054" s="247" t="s">
        <v>397</v>
      </c>
      <c r="L1054" s="248"/>
      <c r="M1054" s="253"/>
      <c r="N1054" s="517">
        <v>196</v>
      </c>
      <c r="O1054" s="517"/>
      <c r="P1054" s="517"/>
      <c r="Q1054" s="507">
        <f>IF(N1054="","",N1054*H1054*AE1061)</f>
        <v>2216.7078644570111</v>
      </c>
      <c r="R1054" s="508"/>
      <c r="S1054" s="508"/>
      <c r="T1054" s="509"/>
      <c r="U1054" s="506">
        <v>11</v>
      </c>
      <c r="V1054" s="245"/>
      <c r="W1054" s="254">
        <v>2.4000000953674316</v>
      </c>
      <c r="X1054" s="254"/>
      <c r="Y1054" s="254"/>
      <c r="Z1054" s="247" t="s">
        <v>397</v>
      </c>
      <c r="AA1054" s="248"/>
      <c r="AB1054" s="253"/>
      <c r="AC1054" s="517">
        <v>196</v>
      </c>
      <c r="AD1054" s="517"/>
      <c r="AE1054" s="517"/>
      <c r="AF1054" s="507">
        <f>IF(AC1054="","",AC1054*W1054*AE1061)</f>
        <v>2216.7078644570111</v>
      </c>
      <c r="AG1054" s="508"/>
      <c r="AH1054" s="508"/>
      <c r="AI1054" s="508"/>
    </row>
    <row r="1055" spans="1:35" s="23" customFormat="1" ht="15.75" customHeight="1" x14ac:dyDescent="0.15">
      <c r="A1055" s="115" t="str">
        <f t="shared" si="142"/>
        <v/>
      </c>
      <c r="B1055" s="179"/>
      <c r="F1055" s="253">
        <v>12</v>
      </c>
      <c r="G1055" s="245"/>
      <c r="H1055" s="254">
        <v>2.2699999809265137</v>
      </c>
      <c r="I1055" s="254"/>
      <c r="J1055" s="254"/>
      <c r="K1055" s="247" t="s">
        <v>452</v>
      </c>
      <c r="L1055" s="248"/>
      <c r="M1055" s="253"/>
      <c r="N1055" s="517">
        <v>60.1</v>
      </c>
      <c r="O1055" s="517"/>
      <c r="P1055" s="517"/>
      <c r="Q1055" s="507">
        <f>IF(N1055="","",N1055*H1055*AE1061)</f>
        <v>642.89708602505266</v>
      </c>
      <c r="R1055" s="508"/>
      <c r="S1055" s="508"/>
      <c r="T1055" s="509"/>
      <c r="U1055" s="506">
        <v>12</v>
      </c>
      <c r="V1055" s="245"/>
      <c r="W1055" s="254">
        <v>2.2699999809265137</v>
      </c>
      <c r="X1055" s="254"/>
      <c r="Y1055" s="254"/>
      <c r="Z1055" s="247" t="s">
        <v>452</v>
      </c>
      <c r="AA1055" s="248"/>
      <c r="AB1055" s="253"/>
      <c r="AC1055" s="517">
        <v>60.1</v>
      </c>
      <c r="AD1055" s="517"/>
      <c r="AE1055" s="517"/>
      <c r="AF1055" s="507">
        <f>IF(AC1055="","",AC1055*W1055*AE1061)</f>
        <v>642.89708602505266</v>
      </c>
      <c r="AG1055" s="508"/>
      <c r="AH1055" s="508"/>
      <c r="AI1055" s="508"/>
    </row>
    <row r="1056" spans="1:35" s="23" customFormat="1" ht="15.75" hidden="1" customHeight="1" x14ac:dyDescent="0.15">
      <c r="A1056" s="115" t="str">
        <f t="shared" si="142"/>
        <v>×</v>
      </c>
      <c r="B1056" s="179"/>
      <c r="F1056" s="253"/>
      <c r="G1056" s="245"/>
      <c r="H1056" s="254"/>
      <c r="I1056" s="254"/>
      <c r="J1056" s="254"/>
      <c r="K1056" s="247"/>
      <c r="L1056" s="248"/>
      <c r="M1056" s="253"/>
      <c r="N1056" s="517"/>
      <c r="O1056" s="517"/>
      <c r="P1056" s="517"/>
      <c r="Q1056" s="507" t="str">
        <f>IF(N1056="","",N1056*H1056*AE1061)</f>
        <v/>
      </c>
      <c r="R1056" s="508"/>
      <c r="S1056" s="508"/>
      <c r="T1056" s="509"/>
      <c r="U1056" s="506"/>
      <c r="V1056" s="245"/>
      <c r="W1056" s="254"/>
      <c r="X1056" s="254"/>
      <c r="Y1056" s="254"/>
      <c r="Z1056" s="247"/>
      <c r="AA1056" s="248"/>
      <c r="AB1056" s="253"/>
      <c r="AC1056" s="517"/>
      <c r="AD1056" s="517"/>
      <c r="AE1056" s="517"/>
      <c r="AF1056" s="507" t="str">
        <f>IF(AC1056="","",AC1056*W1056*AE1061)</f>
        <v/>
      </c>
      <c r="AG1056" s="508"/>
      <c r="AH1056" s="508"/>
      <c r="AI1056" s="508"/>
    </row>
    <row r="1057" spans="1:36" s="23" customFormat="1" ht="15.75" hidden="1" customHeight="1" x14ac:dyDescent="0.15">
      <c r="A1057" s="115" t="str">
        <f t="shared" si="142"/>
        <v>×</v>
      </c>
      <c r="B1057" s="179"/>
      <c r="F1057" s="253"/>
      <c r="G1057" s="245"/>
      <c r="H1057" s="254"/>
      <c r="I1057" s="254"/>
      <c r="J1057" s="254"/>
      <c r="K1057" s="247"/>
      <c r="L1057" s="248"/>
      <c r="M1057" s="253"/>
      <c r="N1057" s="517"/>
      <c r="O1057" s="517"/>
      <c r="P1057" s="517"/>
      <c r="Q1057" s="507" t="str">
        <f>IF(N1057="","",N1057*H1057*AE1061)</f>
        <v/>
      </c>
      <c r="R1057" s="508"/>
      <c r="S1057" s="508"/>
      <c r="T1057" s="509"/>
      <c r="U1057" s="506"/>
      <c r="V1057" s="245"/>
      <c r="W1057" s="254"/>
      <c r="X1057" s="254"/>
      <c r="Y1057" s="254"/>
      <c r="Z1057" s="247"/>
      <c r="AA1057" s="248"/>
      <c r="AB1057" s="253"/>
      <c r="AC1057" s="517"/>
      <c r="AD1057" s="517"/>
      <c r="AE1057" s="517"/>
      <c r="AF1057" s="507" t="str">
        <f>IF(AC1057="","",AC1057*W1057*AE1061)</f>
        <v/>
      </c>
      <c r="AG1057" s="508"/>
      <c r="AH1057" s="508"/>
      <c r="AI1057" s="508"/>
    </row>
    <row r="1058" spans="1:36" s="23" customFormat="1" ht="15.75" hidden="1" customHeight="1" x14ac:dyDescent="0.15">
      <c r="A1058" s="115" t="str">
        <f t="shared" si="142"/>
        <v>×</v>
      </c>
      <c r="B1058" s="179"/>
      <c r="F1058" s="253"/>
      <c r="G1058" s="245"/>
      <c r="H1058" s="254"/>
      <c r="I1058" s="254"/>
      <c r="J1058" s="254"/>
      <c r="K1058" s="247"/>
      <c r="L1058" s="248"/>
      <c r="M1058" s="253"/>
      <c r="N1058" s="517"/>
      <c r="O1058" s="517"/>
      <c r="P1058" s="517"/>
      <c r="Q1058" s="507" t="str">
        <f>IF(N1058="","",N1058*H1058*AE1061)</f>
        <v/>
      </c>
      <c r="R1058" s="508"/>
      <c r="S1058" s="508"/>
      <c r="T1058" s="509"/>
      <c r="U1058" s="506"/>
      <c r="V1058" s="245"/>
      <c r="W1058" s="254"/>
      <c r="X1058" s="254"/>
      <c r="Y1058" s="254"/>
      <c r="Z1058" s="247"/>
      <c r="AA1058" s="248"/>
      <c r="AB1058" s="253"/>
      <c r="AC1058" s="517"/>
      <c r="AD1058" s="517"/>
      <c r="AE1058" s="517"/>
      <c r="AF1058" s="507" t="str">
        <f>IF(AC1058="","",AC1058*W1058*AE1061)</f>
        <v/>
      </c>
      <c r="AG1058" s="508"/>
      <c r="AH1058" s="508"/>
      <c r="AI1058" s="508"/>
    </row>
    <row r="1059" spans="1:36" s="23" customFormat="1" ht="15.75" hidden="1" customHeight="1" x14ac:dyDescent="0.15">
      <c r="A1059" s="115" t="str">
        <f t="shared" si="142"/>
        <v>×</v>
      </c>
      <c r="B1059" s="179"/>
      <c r="F1059" s="253"/>
      <c r="G1059" s="245"/>
      <c r="H1059" s="254"/>
      <c r="I1059" s="254"/>
      <c r="J1059" s="254"/>
      <c r="K1059" s="247"/>
      <c r="L1059" s="248"/>
      <c r="M1059" s="253"/>
      <c r="N1059" s="517"/>
      <c r="O1059" s="517"/>
      <c r="P1059" s="517"/>
      <c r="Q1059" s="507" t="str">
        <f>IF(N1059="","",N1059*H1059*AE1061)</f>
        <v/>
      </c>
      <c r="R1059" s="508"/>
      <c r="S1059" s="508"/>
      <c r="T1059" s="509"/>
      <c r="U1059" s="506"/>
      <c r="V1059" s="245"/>
      <c r="W1059" s="254"/>
      <c r="X1059" s="254"/>
      <c r="Y1059" s="254"/>
      <c r="Z1059" s="247"/>
      <c r="AA1059" s="248"/>
      <c r="AB1059" s="253"/>
      <c r="AC1059" s="517"/>
      <c r="AD1059" s="517"/>
      <c r="AE1059" s="517"/>
      <c r="AF1059" s="507" t="str">
        <f>IF(AC1059="","",AC1059*W1059*AE1061)</f>
        <v/>
      </c>
      <c r="AG1059" s="508"/>
      <c r="AH1059" s="508"/>
      <c r="AI1059" s="508"/>
    </row>
    <row r="1060" spans="1:36" s="23" customFormat="1" ht="15.75" customHeight="1" x14ac:dyDescent="0.15">
      <c r="A1060" s="115" t="str">
        <f>IF(液状化L2の有無="","","×")</f>
        <v/>
      </c>
      <c r="B1060" s="179"/>
      <c r="F1060" s="332" t="s">
        <v>451</v>
      </c>
      <c r="G1060" s="333"/>
      <c r="H1060" s="586">
        <f>ROUND(SUM(Q1044:T1059),1)</f>
        <v>9699.4</v>
      </c>
      <c r="I1060" s="587"/>
      <c r="J1060" s="587"/>
      <c r="K1060" s="587"/>
      <c r="L1060" s="587"/>
      <c r="M1060" s="587"/>
      <c r="N1060" s="587"/>
      <c r="O1060" s="587"/>
      <c r="P1060" s="587"/>
      <c r="Q1060" s="587"/>
      <c r="R1060" s="587"/>
      <c r="S1060" s="587"/>
      <c r="T1060" s="588"/>
      <c r="U1060" s="589" t="s">
        <v>451</v>
      </c>
      <c r="V1060" s="333"/>
      <c r="W1060" s="586">
        <f>ROUND(SUM(AF1044:AI1059),1)</f>
        <v>9699.4</v>
      </c>
      <c r="X1060" s="587"/>
      <c r="Y1060" s="587"/>
      <c r="Z1060" s="587"/>
      <c r="AA1060" s="587"/>
      <c r="AB1060" s="587"/>
      <c r="AC1060" s="587"/>
      <c r="AD1060" s="587"/>
      <c r="AE1060" s="587"/>
      <c r="AF1060" s="587"/>
      <c r="AG1060" s="587"/>
      <c r="AH1060" s="587"/>
      <c r="AI1060" s="587"/>
    </row>
    <row r="1061" spans="1:36" s="23" customFormat="1" ht="15.75" customHeight="1" x14ac:dyDescent="0.15">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295">
        <f>AE1037</f>
        <v>4.7123889803846897</v>
      </c>
      <c r="AF1061" s="295"/>
      <c r="AG1061" s="295"/>
      <c r="AH1061" s="199" t="s">
        <v>416</v>
      </c>
      <c r="AI1061" s="179" t="s">
        <v>149</v>
      </c>
    </row>
    <row r="1062" spans="1:36" ht="15.75" customHeight="1" x14ac:dyDescent="0.15">
      <c r="A1062" s="120" t="str">
        <f>IF(液状化L2の有無="","","×")</f>
        <v/>
      </c>
      <c r="B1062" s="179" t="s">
        <v>571</v>
      </c>
    </row>
    <row r="1064" spans="1:36" s="23" customFormat="1" ht="15.75" customHeight="1" x14ac:dyDescent="0.15">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x14ac:dyDescent="0.15">
      <c r="F1065" s="514" t="s">
        <v>417</v>
      </c>
      <c r="G1065" s="361"/>
      <c r="H1065" s="361"/>
      <c r="I1065" s="361"/>
      <c r="J1065" s="361"/>
      <c r="K1065" s="361"/>
      <c r="L1065" s="361"/>
      <c r="M1065" s="361"/>
      <c r="N1065" s="361"/>
      <c r="O1065" s="361"/>
      <c r="P1065" s="361"/>
      <c r="Q1065" s="361"/>
      <c r="R1065" s="361"/>
      <c r="S1065" s="361"/>
      <c r="T1065" s="515"/>
      <c r="U1065" s="486" t="s">
        <v>418</v>
      </c>
      <c r="V1065" s="239"/>
      <c r="W1065" s="239"/>
      <c r="X1065" s="239"/>
      <c r="Y1065" s="239"/>
      <c r="Z1065" s="239"/>
      <c r="AA1065" s="239"/>
      <c r="AB1065" s="239"/>
      <c r="AC1065" s="239"/>
      <c r="AD1065" s="239"/>
      <c r="AE1065" s="239"/>
      <c r="AF1065" s="239"/>
      <c r="AG1065" s="239"/>
      <c r="AH1065" s="239"/>
      <c r="AI1065" s="290"/>
    </row>
    <row r="1066" spans="1:36" s="23" customFormat="1" ht="15.75" customHeight="1" x14ac:dyDescent="0.15">
      <c r="F1066" s="350" t="s">
        <v>74</v>
      </c>
      <c r="G1066" s="275"/>
      <c r="H1066" s="351" t="s">
        <v>181</v>
      </c>
      <c r="I1066" s="352"/>
      <c r="J1066" s="352"/>
      <c r="K1066" s="480" t="s">
        <v>224</v>
      </c>
      <c r="L1066" s="389"/>
      <c r="M1066" s="390"/>
      <c r="N1066" s="480" t="s">
        <v>450</v>
      </c>
      <c r="O1066" s="389"/>
      <c r="P1066" s="390"/>
      <c r="Q1066" s="480" t="s">
        <v>227</v>
      </c>
      <c r="R1066" s="389"/>
      <c r="S1066" s="389"/>
      <c r="T1066" s="518"/>
      <c r="U1066" s="478" t="s">
        <v>74</v>
      </c>
      <c r="V1066" s="315"/>
      <c r="W1066" s="510" t="s">
        <v>181</v>
      </c>
      <c r="X1066" s="362"/>
      <c r="Y1066" s="362"/>
      <c r="Z1066" s="511" t="s">
        <v>224</v>
      </c>
      <c r="AA1066" s="512"/>
      <c r="AB1066" s="513"/>
      <c r="AC1066" s="511" t="s">
        <v>450</v>
      </c>
      <c r="AD1066" s="512"/>
      <c r="AE1066" s="513"/>
      <c r="AF1066" s="511" t="s">
        <v>227</v>
      </c>
      <c r="AG1066" s="512"/>
      <c r="AH1066" s="512"/>
      <c r="AI1066" s="512"/>
    </row>
    <row r="1067" spans="1:36" s="23" customFormat="1" ht="15.75" customHeight="1" x14ac:dyDescent="0.15">
      <c r="F1067" s="270"/>
      <c r="G1067" s="271"/>
      <c r="H1067" s="273"/>
      <c r="I1067" s="273"/>
      <c r="J1067" s="273"/>
      <c r="K1067" s="277"/>
      <c r="L1067" s="392"/>
      <c r="M1067" s="350"/>
      <c r="N1067" s="277"/>
      <c r="O1067" s="392"/>
      <c r="P1067" s="350"/>
      <c r="Q1067" s="277"/>
      <c r="R1067" s="392"/>
      <c r="S1067" s="392"/>
      <c r="T1067" s="519"/>
      <c r="U1067" s="516"/>
      <c r="V1067" s="271"/>
      <c r="W1067" s="273"/>
      <c r="X1067" s="273"/>
      <c r="Y1067" s="273"/>
      <c r="Z1067" s="277"/>
      <c r="AA1067" s="392"/>
      <c r="AB1067" s="350"/>
      <c r="AC1067" s="277"/>
      <c r="AD1067" s="392"/>
      <c r="AE1067" s="350"/>
      <c r="AF1067" s="277"/>
      <c r="AG1067" s="392"/>
      <c r="AH1067" s="392"/>
      <c r="AI1067" s="392"/>
    </row>
    <row r="1068" spans="1:36" s="23" customFormat="1" ht="15.75" customHeight="1" x14ac:dyDescent="0.15">
      <c r="A1068" s="181" t="str">
        <f t="shared" ref="A1068:A1083" si="143">IF(LEN(F1068)+LEN(U1068)=0,"×","")</f>
        <v/>
      </c>
      <c r="B1068" s="179"/>
      <c r="F1068" s="278">
        <v>2</v>
      </c>
      <c r="G1068" s="244"/>
      <c r="H1068" s="279">
        <v>0.33000001311302185</v>
      </c>
      <c r="I1068" s="279"/>
      <c r="J1068" s="279"/>
      <c r="K1068" s="489" t="s">
        <v>397</v>
      </c>
      <c r="L1068" s="490"/>
      <c r="M1068" s="278"/>
      <c r="N1068" s="491">
        <v>0</v>
      </c>
      <c r="O1068" s="491"/>
      <c r="P1068" s="491"/>
      <c r="Q1068" s="492">
        <f>IF(N1068="","",N1068*H1068*AE1085)</f>
        <v>0</v>
      </c>
      <c r="R1068" s="493"/>
      <c r="S1068" s="493"/>
      <c r="T1068" s="520"/>
      <c r="U1068" s="505">
        <v>2</v>
      </c>
      <c r="V1068" s="244"/>
      <c r="W1068" s="279">
        <v>0.33000001311302185</v>
      </c>
      <c r="X1068" s="279"/>
      <c r="Y1068" s="279"/>
      <c r="Z1068" s="489" t="s">
        <v>397</v>
      </c>
      <c r="AA1068" s="490"/>
      <c r="AB1068" s="278"/>
      <c r="AC1068" s="491">
        <v>0</v>
      </c>
      <c r="AD1068" s="491"/>
      <c r="AE1068" s="491"/>
      <c r="AF1068" s="492">
        <f>IF(AC1068="","",AC1068*W1068*AE1085)</f>
        <v>0</v>
      </c>
      <c r="AG1068" s="493"/>
      <c r="AH1068" s="493"/>
      <c r="AI1068" s="493"/>
    </row>
    <row r="1069" spans="1:36" s="23" customFormat="1" ht="15.75" customHeight="1" x14ac:dyDescent="0.15">
      <c r="A1069" s="181" t="str">
        <f t="shared" si="143"/>
        <v/>
      </c>
      <c r="B1069" s="179"/>
      <c r="F1069" s="253">
        <v>3</v>
      </c>
      <c r="G1069" s="245"/>
      <c r="H1069" s="254">
        <v>1.5</v>
      </c>
      <c r="I1069" s="254"/>
      <c r="J1069" s="254"/>
      <c r="K1069" s="247" t="s">
        <v>452</v>
      </c>
      <c r="L1069" s="248"/>
      <c r="M1069" s="253"/>
      <c r="N1069" s="517">
        <v>0</v>
      </c>
      <c r="O1069" s="517"/>
      <c r="P1069" s="517"/>
      <c r="Q1069" s="507">
        <f>IF(N1069="","",N1069*H1069*AE1085)</f>
        <v>0</v>
      </c>
      <c r="R1069" s="508"/>
      <c r="S1069" s="508"/>
      <c r="T1069" s="509"/>
      <c r="U1069" s="506">
        <v>3</v>
      </c>
      <c r="V1069" s="245"/>
      <c r="W1069" s="254">
        <v>1.5</v>
      </c>
      <c r="X1069" s="254"/>
      <c r="Y1069" s="254"/>
      <c r="Z1069" s="247" t="s">
        <v>452</v>
      </c>
      <c r="AA1069" s="248"/>
      <c r="AB1069" s="253"/>
      <c r="AC1069" s="517">
        <v>0</v>
      </c>
      <c r="AD1069" s="517"/>
      <c r="AE1069" s="517"/>
      <c r="AF1069" s="507">
        <f>IF(AC1069="","",AC1069*W1069*AE1085)</f>
        <v>0</v>
      </c>
      <c r="AG1069" s="508"/>
      <c r="AH1069" s="508"/>
      <c r="AI1069" s="508"/>
    </row>
    <row r="1070" spans="1:36" s="23" customFormat="1" ht="15.75" customHeight="1" x14ac:dyDescent="0.15">
      <c r="A1070" s="181" t="str">
        <f t="shared" si="143"/>
        <v/>
      </c>
      <c r="B1070" s="179"/>
      <c r="F1070" s="253">
        <v>4</v>
      </c>
      <c r="G1070" s="245"/>
      <c r="H1070" s="254">
        <v>5.0999999046325684</v>
      </c>
      <c r="I1070" s="254"/>
      <c r="J1070" s="254"/>
      <c r="K1070" s="247" t="s">
        <v>452</v>
      </c>
      <c r="L1070" s="248"/>
      <c r="M1070" s="253"/>
      <c r="N1070" s="517">
        <v>0</v>
      </c>
      <c r="O1070" s="517"/>
      <c r="P1070" s="517"/>
      <c r="Q1070" s="507">
        <f>IF(N1070="","",N1070*H1070*AE1085)</f>
        <v>0</v>
      </c>
      <c r="R1070" s="508"/>
      <c r="S1070" s="508"/>
      <c r="T1070" s="509"/>
      <c r="U1070" s="506">
        <v>4</v>
      </c>
      <c r="V1070" s="245"/>
      <c r="W1070" s="254">
        <v>5.0999999046325684</v>
      </c>
      <c r="X1070" s="254"/>
      <c r="Y1070" s="254"/>
      <c r="Z1070" s="247" t="s">
        <v>452</v>
      </c>
      <c r="AA1070" s="248"/>
      <c r="AB1070" s="253"/>
      <c r="AC1070" s="517">
        <v>0</v>
      </c>
      <c r="AD1070" s="517"/>
      <c r="AE1070" s="517"/>
      <c r="AF1070" s="507">
        <f>IF(AC1070="","",AC1070*W1070*AE1085)</f>
        <v>0</v>
      </c>
      <c r="AG1070" s="508"/>
      <c r="AH1070" s="508"/>
      <c r="AI1070" s="508"/>
    </row>
    <row r="1071" spans="1:36" s="23" customFormat="1" ht="15.75" customHeight="1" x14ac:dyDescent="0.15">
      <c r="A1071" s="181" t="str">
        <f t="shared" si="143"/>
        <v/>
      </c>
      <c r="B1071" s="179"/>
      <c r="F1071" s="253">
        <v>4</v>
      </c>
      <c r="G1071" s="245"/>
      <c r="H1071" s="254">
        <v>1.4500002861022949</v>
      </c>
      <c r="I1071" s="254"/>
      <c r="J1071" s="254"/>
      <c r="K1071" s="247" t="s">
        <v>452</v>
      </c>
      <c r="L1071" s="248"/>
      <c r="M1071" s="253"/>
      <c r="N1071" s="517">
        <v>20</v>
      </c>
      <c r="O1071" s="517"/>
      <c r="P1071" s="517"/>
      <c r="Q1071" s="507">
        <f>IF(N1071="","",N1071*H1071*AE1085)</f>
        <v>136.65930739566204</v>
      </c>
      <c r="R1071" s="508"/>
      <c r="S1071" s="508"/>
      <c r="T1071" s="509"/>
      <c r="U1071" s="506">
        <v>4</v>
      </c>
      <c r="V1071" s="245"/>
      <c r="W1071" s="254">
        <v>1.4500002861022949</v>
      </c>
      <c r="X1071" s="254"/>
      <c r="Y1071" s="254"/>
      <c r="Z1071" s="247" t="s">
        <v>452</v>
      </c>
      <c r="AA1071" s="248"/>
      <c r="AB1071" s="253"/>
      <c r="AC1071" s="517">
        <v>20</v>
      </c>
      <c r="AD1071" s="517"/>
      <c r="AE1071" s="517"/>
      <c r="AF1071" s="507">
        <f>IF(AC1071="","",AC1071*W1071*AE1085)</f>
        <v>136.65930739566204</v>
      </c>
      <c r="AG1071" s="508"/>
      <c r="AH1071" s="508"/>
      <c r="AI1071" s="508"/>
    </row>
    <row r="1072" spans="1:36" s="23" customFormat="1" ht="15.75" customHeight="1" x14ac:dyDescent="0.15">
      <c r="A1072" s="181" t="str">
        <f t="shared" si="143"/>
        <v/>
      </c>
      <c r="B1072" s="179"/>
      <c r="F1072" s="253">
        <v>5</v>
      </c>
      <c r="G1072" s="245"/>
      <c r="H1072" s="254">
        <v>3.4500000476837158</v>
      </c>
      <c r="I1072" s="254"/>
      <c r="J1072" s="254"/>
      <c r="K1072" s="247" t="s">
        <v>452</v>
      </c>
      <c r="L1072" s="248"/>
      <c r="M1072" s="253"/>
      <c r="N1072" s="517">
        <v>37.200000000000003</v>
      </c>
      <c r="O1072" s="517"/>
      <c r="P1072" s="517"/>
      <c r="Q1072" s="507">
        <f>IF(N1072="","",N1072*H1072*AE1085)</f>
        <v>604.78801010156803</v>
      </c>
      <c r="R1072" s="508"/>
      <c r="S1072" s="508"/>
      <c r="T1072" s="509"/>
      <c r="U1072" s="506">
        <v>5</v>
      </c>
      <c r="V1072" s="245"/>
      <c r="W1072" s="254">
        <v>3.4500000476837158</v>
      </c>
      <c r="X1072" s="254"/>
      <c r="Y1072" s="254"/>
      <c r="Z1072" s="247" t="s">
        <v>452</v>
      </c>
      <c r="AA1072" s="248"/>
      <c r="AB1072" s="253"/>
      <c r="AC1072" s="517">
        <v>37.200000000000003</v>
      </c>
      <c r="AD1072" s="517"/>
      <c r="AE1072" s="517"/>
      <c r="AF1072" s="507">
        <f>IF(AC1072="","",AC1072*W1072*AE1085)</f>
        <v>604.78801010156803</v>
      </c>
      <c r="AG1072" s="508"/>
      <c r="AH1072" s="508"/>
      <c r="AI1072" s="508"/>
    </row>
    <row r="1073" spans="1:36" s="23" customFormat="1" ht="15.75" customHeight="1" x14ac:dyDescent="0.15">
      <c r="A1073" s="181" t="str">
        <f t="shared" si="143"/>
        <v/>
      </c>
      <c r="B1073" s="179"/>
      <c r="F1073" s="253">
        <v>6</v>
      </c>
      <c r="G1073" s="245"/>
      <c r="H1073" s="254">
        <v>2.3499999046325684</v>
      </c>
      <c r="I1073" s="254"/>
      <c r="J1073" s="254"/>
      <c r="K1073" s="247" t="s">
        <v>452</v>
      </c>
      <c r="L1073" s="248"/>
      <c r="M1073" s="253"/>
      <c r="N1073" s="517">
        <v>60</v>
      </c>
      <c r="O1073" s="517"/>
      <c r="P1073" s="517"/>
      <c r="Q1073" s="507">
        <f>IF(N1073="","",N1073*H1073*AE1085)</f>
        <v>664.44681926973522</v>
      </c>
      <c r="R1073" s="508"/>
      <c r="S1073" s="508"/>
      <c r="T1073" s="509"/>
      <c r="U1073" s="506">
        <v>6</v>
      </c>
      <c r="V1073" s="245"/>
      <c r="W1073" s="254">
        <v>2.3499999046325684</v>
      </c>
      <c r="X1073" s="254"/>
      <c r="Y1073" s="254"/>
      <c r="Z1073" s="247" t="s">
        <v>452</v>
      </c>
      <c r="AA1073" s="248"/>
      <c r="AB1073" s="253"/>
      <c r="AC1073" s="517">
        <v>60</v>
      </c>
      <c r="AD1073" s="517"/>
      <c r="AE1073" s="517"/>
      <c r="AF1073" s="507">
        <f>IF(AC1073="","",AC1073*W1073*AE1085)</f>
        <v>664.44681926973522</v>
      </c>
      <c r="AG1073" s="508"/>
      <c r="AH1073" s="508"/>
      <c r="AI1073" s="508"/>
    </row>
    <row r="1074" spans="1:36" s="23" customFormat="1" ht="15.75" customHeight="1" x14ac:dyDescent="0.15">
      <c r="A1074" s="181" t="str">
        <f t="shared" si="143"/>
        <v/>
      </c>
      <c r="B1074" s="179"/>
      <c r="F1074" s="253">
        <v>7</v>
      </c>
      <c r="G1074" s="245"/>
      <c r="H1074" s="254">
        <v>8.6000003814697266</v>
      </c>
      <c r="I1074" s="254"/>
      <c r="J1074" s="254"/>
      <c r="K1074" s="247" t="s">
        <v>397</v>
      </c>
      <c r="L1074" s="248"/>
      <c r="M1074" s="253"/>
      <c r="N1074" s="517">
        <v>200</v>
      </c>
      <c r="O1074" s="517"/>
      <c r="P1074" s="517"/>
      <c r="Q1074" s="507">
        <f>IF(N1074="","",N1074*H1074*AE1085)</f>
        <v>8105.3094057884136</v>
      </c>
      <c r="R1074" s="508"/>
      <c r="S1074" s="508"/>
      <c r="T1074" s="509"/>
      <c r="U1074" s="506">
        <v>7</v>
      </c>
      <c r="V1074" s="245"/>
      <c r="W1074" s="254">
        <v>8.6000003814697266</v>
      </c>
      <c r="X1074" s="254"/>
      <c r="Y1074" s="254"/>
      <c r="Z1074" s="247" t="s">
        <v>397</v>
      </c>
      <c r="AA1074" s="248"/>
      <c r="AB1074" s="253"/>
      <c r="AC1074" s="517">
        <v>200</v>
      </c>
      <c r="AD1074" s="517"/>
      <c r="AE1074" s="517"/>
      <c r="AF1074" s="507">
        <f>IF(AC1074="","",AC1074*W1074*AE1085)</f>
        <v>8105.3094057884136</v>
      </c>
      <c r="AG1074" s="508"/>
      <c r="AH1074" s="508"/>
      <c r="AI1074" s="508"/>
    </row>
    <row r="1075" spans="1:36" s="23" customFormat="1" ht="15.75" customHeight="1" x14ac:dyDescent="0.15">
      <c r="A1075" s="181" t="str">
        <f t="shared" si="143"/>
        <v/>
      </c>
      <c r="B1075" s="179"/>
      <c r="F1075" s="253">
        <v>8</v>
      </c>
      <c r="G1075" s="245"/>
      <c r="H1075" s="254">
        <v>2.2000000476837158</v>
      </c>
      <c r="I1075" s="254"/>
      <c r="J1075" s="254"/>
      <c r="K1075" s="247" t="s">
        <v>452</v>
      </c>
      <c r="L1075" s="248"/>
      <c r="M1075" s="253"/>
      <c r="N1075" s="517">
        <v>59.3</v>
      </c>
      <c r="O1075" s="517"/>
      <c r="P1075" s="517"/>
      <c r="Q1075" s="507">
        <f>IF(N1075="","",N1075*H1075*AE1085)</f>
        <v>614.7782797059466</v>
      </c>
      <c r="R1075" s="508"/>
      <c r="S1075" s="508"/>
      <c r="T1075" s="509"/>
      <c r="U1075" s="506">
        <v>8</v>
      </c>
      <c r="V1075" s="245"/>
      <c r="W1075" s="254">
        <v>2.2000000476837158</v>
      </c>
      <c r="X1075" s="254"/>
      <c r="Y1075" s="254"/>
      <c r="Z1075" s="247" t="s">
        <v>452</v>
      </c>
      <c r="AA1075" s="248"/>
      <c r="AB1075" s="253"/>
      <c r="AC1075" s="517">
        <v>59.3</v>
      </c>
      <c r="AD1075" s="517"/>
      <c r="AE1075" s="517"/>
      <c r="AF1075" s="507">
        <f>IF(AC1075="","",AC1075*W1075*AE1085)</f>
        <v>614.7782797059466</v>
      </c>
      <c r="AG1075" s="508"/>
      <c r="AH1075" s="508"/>
      <c r="AI1075" s="508"/>
    </row>
    <row r="1076" spans="1:36" s="23" customFormat="1" ht="15.75" customHeight="1" x14ac:dyDescent="0.15">
      <c r="A1076" s="181" t="str">
        <f t="shared" si="143"/>
        <v/>
      </c>
      <c r="B1076" s="179"/>
      <c r="F1076" s="253">
        <v>9</v>
      </c>
      <c r="G1076" s="245"/>
      <c r="H1076" s="254">
        <v>1.5</v>
      </c>
      <c r="I1076" s="254"/>
      <c r="J1076" s="254"/>
      <c r="K1076" s="247" t="s">
        <v>397</v>
      </c>
      <c r="L1076" s="248"/>
      <c r="M1076" s="253"/>
      <c r="N1076" s="517">
        <v>147</v>
      </c>
      <c r="O1076" s="517"/>
      <c r="P1076" s="517"/>
      <c r="Q1076" s="507">
        <f>IF(N1076="","",N1076*H1076*AE1085)</f>
        <v>1039.081770174824</v>
      </c>
      <c r="R1076" s="508"/>
      <c r="S1076" s="508"/>
      <c r="T1076" s="509"/>
      <c r="U1076" s="506">
        <v>9</v>
      </c>
      <c r="V1076" s="245"/>
      <c r="W1076" s="254">
        <v>1.5</v>
      </c>
      <c r="X1076" s="254"/>
      <c r="Y1076" s="254"/>
      <c r="Z1076" s="247" t="s">
        <v>397</v>
      </c>
      <c r="AA1076" s="248"/>
      <c r="AB1076" s="253"/>
      <c r="AC1076" s="517">
        <v>147</v>
      </c>
      <c r="AD1076" s="517"/>
      <c r="AE1076" s="517"/>
      <c r="AF1076" s="507">
        <f>IF(AC1076="","",AC1076*W1076*AE1085)</f>
        <v>1039.081770174824</v>
      </c>
      <c r="AG1076" s="508"/>
      <c r="AH1076" s="508"/>
      <c r="AI1076" s="508"/>
    </row>
    <row r="1077" spans="1:36" s="23" customFormat="1" ht="15.75" customHeight="1" x14ac:dyDescent="0.15">
      <c r="A1077" s="181" t="str">
        <f t="shared" si="143"/>
        <v/>
      </c>
      <c r="B1077" s="179"/>
      <c r="F1077" s="253">
        <v>10</v>
      </c>
      <c r="G1077" s="245"/>
      <c r="H1077" s="254">
        <v>3.8499999046325684</v>
      </c>
      <c r="I1077" s="254"/>
      <c r="J1077" s="254"/>
      <c r="K1077" s="247" t="s">
        <v>452</v>
      </c>
      <c r="L1077" s="248"/>
      <c r="M1077" s="253"/>
      <c r="N1077" s="517">
        <v>60.1</v>
      </c>
      <c r="O1077" s="517"/>
      <c r="P1077" s="517"/>
      <c r="Q1077" s="507">
        <f>IF(N1077="","",N1077*H1077*AE1085)</f>
        <v>1090.3760972168645</v>
      </c>
      <c r="R1077" s="508"/>
      <c r="S1077" s="508"/>
      <c r="T1077" s="509"/>
      <c r="U1077" s="506">
        <v>10</v>
      </c>
      <c r="V1077" s="245"/>
      <c r="W1077" s="254">
        <v>3.8499999046325684</v>
      </c>
      <c r="X1077" s="254"/>
      <c r="Y1077" s="254"/>
      <c r="Z1077" s="247" t="s">
        <v>452</v>
      </c>
      <c r="AA1077" s="248"/>
      <c r="AB1077" s="253"/>
      <c r="AC1077" s="517">
        <v>60.1</v>
      </c>
      <c r="AD1077" s="517"/>
      <c r="AE1077" s="517"/>
      <c r="AF1077" s="507">
        <f>IF(AC1077="","",AC1077*W1077*AE1085)</f>
        <v>1090.3760972168645</v>
      </c>
      <c r="AG1077" s="508"/>
      <c r="AH1077" s="508"/>
      <c r="AI1077" s="508"/>
    </row>
    <row r="1078" spans="1:36" s="23" customFormat="1" ht="15.75" customHeight="1" x14ac:dyDescent="0.15">
      <c r="A1078" s="181" t="str">
        <f t="shared" si="143"/>
        <v/>
      </c>
      <c r="B1078" s="179"/>
      <c r="F1078" s="253">
        <v>11</v>
      </c>
      <c r="G1078" s="245"/>
      <c r="H1078" s="254">
        <v>2.4000000953674316</v>
      </c>
      <c r="I1078" s="254"/>
      <c r="J1078" s="254"/>
      <c r="K1078" s="247" t="s">
        <v>397</v>
      </c>
      <c r="L1078" s="248"/>
      <c r="M1078" s="253"/>
      <c r="N1078" s="517">
        <v>196</v>
      </c>
      <c r="O1078" s="517"/>
      <c r="P1078" s="517"/>
      <c r="Q1078" s="507">
        <f>IF(N1078="","",N1078*H1078*AE1085)</f>
        <v>2216.7078644570111</v>
      </c>
      <c r="R1078" s="508"/>
      <c r="S1078" s="508"/>
      <c r="T1078" s="509"/>
      <c r="U1078" s="506">
        <v>11</v>
      </c>
      <c r="V1078" s="245"/>
      <c r="W1078" s="254">
        <v>2.4000000953674316</v>
      </c>
      <c r="X1078" s="254"/>
      <c r="Y1078" s="254"/>
      <c r="Z1078" s="247" t="s">
        <v>397</v>
      </c>
      <c r="AA1078" s="248"/>
      <c r="AB1078" s="253"/>
      <c r="AC1078" s="517">
        <v>196</v>
      </c>
      <c r="AD1078" s="517"/>
      <c r="AE1078" s="517"/>
      <c r="AF1078" s="507">
        <f>IF(AC1078="","",AC1078*W1078*AE1085)</f>
        <v>2216.7078644570111</v>
      </c>
      <c r="AG1078" s="508"/>
      <c r="AH1078" s="508"/>
      <c r="AI1078" s="508"/>
    </row>
    <row r="1079" spans="1:36" s="23" customFormat="1" ht="15.75" customHeight="1" x14ac:dyDescent="0.15">
      <c r="A1079" s="181" t="str">
        <f t="shared" si="143"/>
        <v/>
      </c>
      <c r="B1079" s="179"/>
      <c r="F1079" s="253">
        <v>12</v>
      </c>
      <c r="G1079" s="245"/>
      <c r="H1079" s="254">
        <v>2.2699999809265137</v>
      </c>
      <c r="I1079" s="254"/>
      <c r="J1079" s="254"/>
      <c r="K1079" s="247" t="s">
        <v>452</v>
      </c>
      <c r="L1079" s="248"/>
      <c r="M1079" s="253"/>
      <c r="N1079" s="517">
        <v>60.1</v>
      </c>
      <c r="O1079" s="517"/>
      <c r="P1079" s="517"/>
      <c r="Q1079" s="507">
        <f>IF(N1079="","",N1079*H1079*AE1085)</f>
        <v>642.89708602505266</v>
      </c>
      <c r="R1079" s="508"/>
      <c r="S1079" s="508"/>
      <c r="T1079" s="509"/>
      <c r="U1079" s="506">
        <v>12</v>
      </c>
      <c r="V1079" s="245"/>
      <c r="W1079" s="254">
        <v>2.2699999809265137</v>
      </c>
      <c r="X1079" s="254"/>
      <c r="Y1079" s="254"/>
      <c r="Z1079" s="247" t="s">
        <v>452</v>
      </c>
      <c r="AA1079" s="248"/>
      <c r="AB1079" s="253"/>
      <c r="AC1079" s="517">
        <v>60.1</v>
      </c>
      <c r="AD1079" s="517"/>
      <c r="AE1079" s="517"/>
      <c r="AF1079" s="507">
        <f>IF(AC1079="","",AC1079*W1079*AE1085)</f>
        <v>642.89708602505266</v>
      </c>
      <c r="AG1079" s="508"/>
      <c r="AH1079" s="508"/>
      <c r="AI1079" s="508"/>
    </row>
    <row r="1080" spans="1:36" s="23" customFormat="1" ht="15.75" hidden="1" customHeight="1" x14ac:dyDescent="0.15">
      <c r="A1080" s="181" t="str">
        <f t="shared" si="143"/>
        <v>×</v>
      </c>
      <c r="B1080" s="179"/>
      <c r="F1080" s="253"/>
      <c r="G1080" s="245"/>
      <c r="H1080" s="254"/>
      <c r="I1080" s="254"/>
      <c r="J1080" s="254"/>
      <c r="K1080" s="247"/>
      <c r="L1080" s="248"/>
      <c r="M1080" s="253"/>
      <c r="N1080" s="517"/>
      <c r="O1080" s="517"/>
      <c r="P1080" s="517"/>
      <c r="Q1080" s="507" t="str">
        <f>IF(N1080="","",N1080*H1080*AE1085)</f>
        <v/>
      </c>
      <c r="R1080" s="508"/>
      <c r="S1080" s="508"/>
      <c r="T1080" s="509"/>
      <c r="U1080" s="506"/>
      <c r="V1080" s="245"/>
      <c r="W1080" s="254"/>
      <c r="X1080" s="254"/>
      <c r="Y1080" s="254"/>
      <c r="Z1080" s="247"/>
      <c r="AA1080" s="248"/>
      <c r="AB1080" s="253"/>
      <c r="AC1080" s="517"/>
      <c r="AD1080" s="517"/>
      <c r="AE1080" s="517"/>
      <c r="AF1080" s="507" t="str">
        <f>IF(AC1080="","",AC1080*W1080*AE1085)</f>
        <v/>
      </c>
      <c r="AG1080" s="508"/>
      <c r="AH1080" s="508"/>
      <c r="AI1080" s="508"/>
    </row>
    <row r="1081" spans="1:36" s="23" customFormat="1" ht="15.75" hidden="1" customHeight="1" x14ac:dyDescent="0.15">
      <c r="A1081" s="181" t="str">
        <f t="shared" si="143"/>
        <v>×</v>
      </c>
      <c r="B1081" s="179"/>
      <c r="F1081" s="253"/>
      <c r="G1081" s="245"/>
      <c r="H1081" s="254"/>
      <c r="I1081" s="254"/>
      <c r="J1081" s="254"/>
      <c r="K1081" s="247"/>
      <c r="L1081" s="248"/>
      <c r="M1081" s="253"/>
      <c r="N1081" s="517"/>
      <c r="O1081" s="517"/>
      <c r="P1081" s="517"/>
      <c r="Q1081" s="507" t="str">
        <f>IF(N1081="","",N1081*H1081*AE1085)</f>
        <v/>
      </c>
      <c r="R1081" s="508"/>
      <c r="S1081" s="508"/>
      <c r="T1081" s="509"/>
      <c r="U1081" s="506"/>
      <c r="V1081" s="245"/>
      <c r="W1081" s="254"/>
      <c r="X1081" s="254"/>
      <c r="Y1081" s="254"/>
      <c r="Z1081" s="247"/>
      <c r="AA1081" s="248"/>
      <c r="AB1081" s="253"/>
      <c r="AC1081" s="517"/>
      <c r="AD1081" s="517"/>
      <c r="AE1081" s="517"/>
      <c r="AF1081" s="507" t="str">
        <f>IF(AC1081="","",AC1081*W1081*AE1085)</f>
        <v/>
      </c>
      <c r="AG1081" s="508"/>
      <c r="AH1081" s="508"/>
      <c r="AI1081" s="508"/>
    </row>
    <row r="1082" spans="1:36" s="23" customFormat="1" ht="15.75" hidden="1" customHeight="1" x14ac:dyDescent="0.15">
      <c r="A1082" s="181" t="str">
        <f t="shared" si="143"/>
        <v>×</v>
      </c>
      <c r="B1082" s="179"/>
      <c r="F1082" s="253"/>
      <c r="G1082" s="245"/>
      <c r="H1082" s="254"/>
      <c r="I1082" s="254"/>
      <c r="J1082" s="254"/>
      <c r="K1082" s="247"/>
      <c r="L1082" s="248"/>
      <c r="M1082" s="253"/>
      <c r="N1082" s="517"/>
      <c r="O1082" s="517"/>
      <c r="P1082" s="517"/>
      <c r="Q1082" s="507" t="str">
        <f>IF(N1082="","",N1082*H1082*AE1085)</f>
        <v/>
      </c>
      <c r="R1082" s="508"/>
      <c r="S1082" s="508"/>
      <c r="T1082" s="509"/>
      <c r="U1082" s="506"/>
      <c r="V1082" s="245"/>
      <c r="W1082" s="254"/>
      <c r="X1082" s="254"/>
      <c r="Y1082" s="254"/>
      <c r="Z1082" s="247"/>
      <c r="AA1082" s="248"/>
      <c r="AB1082" s="253"/>
      <c r="AC1082" s="517"/>
      <c r="AD1082" s="517"/>
      <c r="AE1082" s="517"/>
      <c r="AF1082" s="507" t="str">
        <f>IF(AC1082="","",AC1082*W1082*AE1085)</f>
        <v/>
      </c>
      <c r="AG1082" s="508"/>
      <c r="AH1082" s="508"/>
      <c r="AI1082" s="508"/>
    </row>
    <row r="1083" spans="1:36" s="23" customFormat="1" ht="15.75" hidden="1" customHeight="1" x14ac:dyDescent="0.15">
      <c r="A1083" s="181" t="str">
        <f t="shared" si="143"/>
        <v>×</v>
      </c>
      <c r="B1083" s="179"/>
      <c r="F1083" s="253"/>
      <c r="G1083" s="245"/>
      <c r="H1083" s="254"/>
      <c r="I1083" s="254"/>
      <c r="J1083" s="254"/>
      <c r="K1083" s="247"/>
      <c r="L1083" s="248"/>
      <c r="M1083" s="253"/>
      <c r="N1083" s="517"/>
      <c r="O1083" s="517"/>
      <c r="P1083" s="517"/>
      <c r="Q1083" s="507" t="str">
        <f>IF(N1083="","",N1083*H1083*AE1085)</f>
        <v/>
      </c>
      <c r="R1083" s="508"/>
      <c r="S1083" s="508"/>
      <c r="T1083" s="509"/>
      <c r="U1083" s="506"/>
      <c r="V1083" s="245"/>
      <c r="W1083" s="254"/>
      <c r="X1083" s="254"/>
      <c r="Y1083" s="254"/>
      <c r="Z1083" s="247"/>
      <c r="AA1083" s="248"/>
      <c r="AB1083" s="253"/>
      <c r="AC1083" s="517"/>
      <c r="AD1083" s="517"/>
      <c r="AE1083" s="517"/>
      <c r="AF1083" s="507" t="str">
        <f>IF(AC1083="","",AC1083*W1083*AE1085)</f>
        <v/>
      </c>
      <c r="AG1083" s="508"/>
      <c r="AH1083" s="508"/>
      <c r="AI1083" s="508"/>
    </row>
    <row r="1084" spans="1:36" s="23" customFormat="1" ht="15.75" customHeight="1" x14ac:dyDescent="0.15">
      <c r="A1084" s="179"/>
      <c r="B1084" s="179"/>
      <c r="F1084" s="332" t="s">
        <v>451</v>
      </c>
      <c r="G1084" s="333"/>
      <c r="H1084" s="586">
        <f>ROUND(SUM(Q1068:T1083),1)</f>
        <v>15115</v>
      </c>
      <c r="I1084" s="587"/>
      <c r="J1084" s="587"/>
      <c r="K1084" s="587"/>
      <c r="L1084" s="587"/>
      <c r="M1084" s="587"/>
      <c r="N1084" s="587"/>
      <c r="O1084" s="587"/>
      <c r="P1084" s="587"/>
      <c r="Q1084" s="587"/>
      <c r="R1084" s="587"/>
      <c r="S1084" s="587"/>
      <c r="T1084" s="588"/>
      <c r="U1084" s="589" t="s">
        <v>451</v>
      </c>
      <c r="V1084" s="333"/>
      <c r="W1084" s="586">
        <f>ROUND(SUM(AF1068:AI1083),1)</f>
        <v>15115</v>
      </c>
      <c r="X1084" s="587"/>
      <c r="Y1084" s="587"/>
      <c r="Z1084" s="587"/>
      <c r="AA1084" s="587"/>
      <c r="AB1084" s="587"/>
      <c r="AC1084" s="587"/>
      <c r="AD1084" s="587"/>
      <c r="AE1084" s="587"/>
      <c r="AF1084" s="587"/>
      <c r="AG1084" s="587"/>
      <c r="AH1084" s="587"/>
      <c r="AI1084" s="587"/>
    </row>
    <row r="1085" spans="1:36" s="23" customFormat="1" ht="15.75" customHeight="1" x14ac:dyDescent="0.15">
      <c r="F1085" s="30"/>
      <c r="G1085" s="30"/>
      <c r="H1085" s="30"/>
      <c r="I1085" s="30"/>
      <c r="J1085" s="30"/>
      <c r="K1085" s="30"/>
      <c r="L1085" s="30"/>
      <c r="M1085" s="30"/>
      <c r="N1085" s="30"/>
      <c r="O1085" s="30"/>
      <c r="P1085" s="30"/>
      <c r="AB1085" s="186" t="s">
        <v>119</v>
      </c>
      <c r="AC1085" s="23" t="s">
        <v>419</v>
      </c>
      <c r="AD1085" s="179" t="s">
        <v>25</v>
      </c>
      <c r="AE1085" s="295">
        <f>AE1061</f>
        <v>4.7123889803846897</v>
      </c>
      <c r="AF1085" s="295"/>
      <c r="AG1085" s="295"/>
      <c r="AH1085" s="199" t="s">
        <v>416</v>
      </c>
      <c r="AI1085" s="179" t="s">
        <v>149</v>
      </c>
    </row>
    <row r="1086" spans="1:36" ht="15.75" customHeight="1" x14ac:dyDescent="0.15">
      <c r="A1086" s="116" t="str">
        <f t="shared" ref="A1086:A1091" si="144">IF(液状化L1の有無="","","×")</f>
        <v/>
      </c>
      <c r="B1086" s="179" t="s">
        <v>571</v>
      </c>
    </row>
    <row r="1087" spans="1:36" ht="15.75" customHeight="1" x14ac:dyDescent="0.15">
      <c r="A1087" s="116" t="str">
        <f t="shared" si="144"/>
        <v/>
      </c>
    </row>
    <row r="1088" spans="1:36" s="23" customFormat="1" ht="15.75" customHeight="1" x14ac:dyDescent="0.15">
      <c r="A1088" s="116" t="str">
        <f t="shared" si="144"/>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x14ac:dyDescent="0.15">
      <c r="A1089" s="116" t="str">
        <f t="shared" si="144"/>
        <v/>
      </c>
      <c r="B1089" s="179"/>
      <c r="F1089" s="514" t="s">
        <v>417</v>
      </c>
      <c r="G1089" s="361"/>
      <c r="H1089" s="361"/>
      <c r="I1089" s="361"/>
      <c r="J1089" s="361"/>
      <c r="K1089" s="361"/>
      <c r="L1089" s="361"/>
      <c r="M1089" s="361"/>
      <c r="N1089" s="361"/>
      <c r="O1089" s="361"/>
      <c r="P1089" s="361"/>
      <c r="Q1089" s="361"/>
      <c r="R1089" s="361"/>
      <c r="S1089" s="361"/>
      <c r="T1089" s="515"/>
      <c r="U1089" s="486" t="s">
        <v>418</v>
      </c>
      <c r="V1089" s="239"/>
      <c r="W1089" s="239"/>
      <c r="X1089" s="239"/>
      <c r="Y1089" s="239"/>
      <c r="Z1089" s="239"/>
      <c r="AA1089" s="239"/>
      <c r="AB1089" s="239"/>
      <c r="AC1089" s="239"/>
      <c r="AD1089" s="239"/>
      <c r="AE1089" s="239"/>
      <c r="AF1089" s="239"/>
      <c r="AG1089" s="239"/>
      <c r="AH1089" s="239"/>
      <c r="AI1089" s="290"/>
    </row>
    <row r="1090" spans="1:35" s="23" customFormat="1" ht="15.75" customHeight="1" x14ac:dyDescent="0.15">
      <c r="A1090" s="116" t="str">
        <f t="shared" si="144"/>
        <v/>
      </c>
      <c r="B1090" s="179"/>
      <c r="F1090" s="350" t="s">
        <v>74</v>
      </c>
      <c r="G1090" s="275"/>
      <c r="H1090" s="351" t="s">
        <v>181</v>
      </c>
      <c r="I1090" s="352"/>
      <c r="J1090" s="352"/>
      <c r="K1090" s="480" t="s">
        <v>224</v>
      </c>
      <c r="L1090" s="389"/>
      <c r="M1090" s="390"/>
      <c r="N1090" s="480" t="s">
        <v>450</v>
      </c>
      <c r="O1090" s="389"/>
      <c r="P1090" s="390"/>
      <c r="Q1090" s="480" t="s">
        <v>227</v>
      </c>
      <c r="R1090" s="389"/>
      <c r="S1090" s="389"/>
      <c r="T1090" s="518"/>
      <c r="U1090" s="478" t="s">
        <v>74</v>
      </c>
      <c r="V1090" s="315"/>
      <c r="W1090" s="510" t="s">
        <v>181</v>
      </c>
      <c r="X1090" s="362"/>
      <c r="Y1090" s="362"/>
      <c r="Z1090" s="511" t="s">
        <v>224</v>
      </c>
      <c r="AA1090" s="512"/>
      <c r="AB1090" s="513"/>
      <c r="AC1090" s="511" t="s">
        <v>450</v>
      </c>
      <c r="AD1090" s="512"/>
      <c r="AE1090" s="513"/>
      <c r="AF1090" s="511" t="s">
        <v>227</v>
      </c>
      <c r="AG1090" s="512"/>
      <c r="AH1090" s="512"/>
      <c r="AI1090" s="512"/>
    </row>
    <row r="1091" spans="1:35" s="23" customFormat="1" ht="15.75" customHeight="1" x14ac:dyDescent="0.15">
      <c r="A1091" s="116" t="str">
        <f t="shared" si="144"/>
        <v/>
      </c>
      <c r="B1091" s="179"/>
      <c r="F1091" s="270"/>
      <c r="G1091" s="271"/>
      <c r="H1091" s="273"/>
      <c r="I1091" s="273"/>
      <c r="J1091" s="273"/>
      <c r="K1091" s="277"/>
      <c r="L1091" s="392"/>
      <c r="M1091" s="350"/>
      <c r="N1091" s="277"/>
      <c r="O1091" s="392"/>
      <c r="P1091" s="350"/>
      <c r="Q1091" s="277"/>
      <c r="R1091" s="392"/>
      <c r="S1091" s="392"/>
      <c r="T1091" s="519"/>
      <c r="U1091" s="516"/>
      <c r="V1091" s="271"/>
      <c r="W1091" s="273"/>
      <c r="X1091" s="273"/>
      <c r="Y1091" s="273"/>
      <c r="Z1091" s="277"/>
      <c r="AA1091" s="392"/>
      <c r="AB1091" s="350"/>
      <c r="AC1091" s="277"/>
      <c r="AD1091" s="392"/>
      <c r="AE1091" s="350"/>
      <c r="AF1091" s="277"/>
      <c r="AG1091" s="392"/>
      <c r="AH1091" s="392"/>
      <c r="AI1091" s="392"/>
    </row>
    <row r="1092" spans="1:35" s="23" customFormat="1" ht="15.75" customHeight="1" x14ac:dyDescent="0.15">
      <c r="A1092" s="116" t="str">
        <f t="shared" ref="A1092:A1107" si="145">IF(液状化L1の有無="",IF(LEN(F1092)+LEN(U1092)=0,"×",""),"×")</f>
        <v/>
      </c>
      <c r="B1092" s="179"/>
      <c r="F1092" s="278">
        <v>2</v>
      </c>
      <c r="G1092" s="244"/>
      <c r="H1092" s="279">
        <v>0.33000001311302185</v>
      </c>
      <c r="I1092" s="279"/>
      <c r="J1092" s="279"/>
      <c r="K1092" s="489" t="s">
        <v>397</v>
      </c>
      <c r="L1092" s="490"/>
      <c r="M1092" s="278"/>
      <c r="N1092" s="491">
        <v>0</v>
      </c>
      <c r="O1092" s="491"/>
      <c r="P1092" s="491"/>
      <c r="Q1092" s="492">
        <f>IF(N1092="","",N1092*H1092*AE1109)</f>
        <v>0</v>
      </c>
      <c r="R1092" s="493"/>
      <c r="S1092" s="493"/>
      <c r="T1092" s="520"/>
      <c r="U1092" s="505">
        <v>2</v>
      </c>
      <c r="V1092" s="244"/>
      <c r="W1092" s="279">
        <v>0.33000001311302185</v>
      </c>
      <c r="X1092" s="279"/>
      <c r="Y1092" s="279"/>
      <c r="Z1092" s="489" t="s">
        <v>397</v>
      </c>
      <c r="AA1092" s="490"/>
      <c r="AB1092" s="278"/>
      <c r="AC1092" s="491">
        <v>0</v>
      </c>
      <c r="AD1092" s="491"/>
      <c r="AE1092" s="491"/>
      <c r="AF1092" s="492">
        <f>IF(AC1092="","",AC1092*W1092*AE1109)</f>
        <v>0</v>
      </c>
      <c r="AG1092" s="493"/>
      <c r="AH1092" s="493"/>
      <c r="AI1092" s="493"/>
    </row>
    <row r="1093" spans="1:35" s="23" customFormat="1" ht="15.75" customHeight="1" x14ac:dyDescent="0.15">
      <c r="A1093" s="116" t="str">
        <f t="shared" si="145"/>
        <v/>
      </c>
      <c r="B1093" s="179"/>
      <c r="F1093" s="253">
        <v>3</v>
      </c>
      <c r="G1093" s="245"/>
      <c r="H1093" s="254">
        <v>1.5</v>
      </c>
      <c r="I1093" s="254"/>
      <c r="J1093" s="254"/>
      <c r="K1093" s="247" t="s">
        <v>452</v>
      </c>
      <c r="L1093" s="248"/>
      <c r="M1093" s="253"/>
      <c r="N1093" s="517">
        <v>0</v>
      </c>
      <c r="O1093" s="517"/>
      <c r="P1093" s="517"/>
      <c r="Q1093" s="507">
        <f>IF(N1093="","",N1093*H1093*AE1109)</f>
        <v>0</v>
      </c>
      <c r="R1093" s="508"/>
      <c r="S1093" s="508"/>
      <c r="T1093" s="509"/>
      <c r="U1093" s="506">
        <v>3</v>
      </c>
      <c r="V1093" s="245"/>
      <c r="W1093" s="254">
        <v>1.5</v>
      </c>
      <c r="X1093" s="254"/>
      <c r="Y1093" s="254"/>
      <c r="Z1093" s="247" t="s">
        <v>452</v>
      </c>
      <c r="AA1093" s="248"/>
      <c r="AB1093" s="253"/>
      <c r="AC1093" s="517">
        <v>0</v>
      </c>
      <c r="AD1093" s="517"/>
      <c r="AE1093" s="517"/>
      <c r="AF1093" s="507">
        <f>IF(AC1093="","",AC1093*W1093*AE1109)</f>
        <v>0</v>
      </c>
      <c r="AG1093" s="508"/>
      <c r="AH1093" s="508"/>
      <c r="AI1093" s="508"/>
    </row>
    <row r="1094" spans="1:35" s="23" customFormat="1" ht="15.75" customHeight="1" x14ac:dyDescent="0.15">
      <c r="A1094" s="116" t="str">
        <f t="shared" si="145"/>
        <v/>
      </c>
      <c r="B1094" s="179"/>
      <c r="F1094" s="253">
        <v>4</v>
      </c>
      <c r="G1094" s="245"/>
      <c r="H1094" s="254">
        <v>5.0999999046325684</v>
      </c>
      <c r="I1094" s="254"/>
      <c r="J1094" s="254"/>
      <c r="K1094" s="247" t="s">
        <v>452</v>
      </c>
      <c r="L1094" s="248"/>
      <c r="M1094" s="253"/>
      <c r="N1094" s="517">
        <v>0</v>
      </c>
      <c r="O1094" s="517"/>
      <c r="P1094" s="517"/>
      <c r="Q1094" s="507">
        <f>IF(N1094="","",N1094*H1094*AE1109)</f>
        <v>0</v>
      </c>
      <c r="R1094" s="508"/>
      <c r="S1094" s="508"/>
      <c r="T1094" s="509"/>
      <c r="U1094" s="506">
        <v>4</v>
      </c>
      <c r="V1094" s="245"/>
      <c r="W1094" s="254">
        <v>5.0999999046325684</v>
      </c>
      <c r="X1094" s="254"/>
      <c r="Y1094" s="254"/>
      <c r="Z1094" s="247" t="s">
        <v>452</v>
      </c>
      <c r="AA1094" s="248"/>
      <c r="AB1094" s="253"/>
      <c r="AC1094" s="517">
        <v>0</v>
      </c>
      <c r="AD1094" s="517"/>
      <c r="AE1094" s="517"/>
      <c r="AF1094" s="507">
        <f>IF(AC1094="","",AC1094*W1094*AE1109)</f>
        <v>0</v>
      </c>
      <c r="AG1094" s="508"/>
      <c r="AH1094" s="508"/>
      <c r="AI1094" s="508"/>
    </row>
    <row r="1095" spans="1:35" s="23" customFormat="1" ht="15.75" customHeight="1" x14ac:dyDescent="0.15">
      <c r="A1095" s="116" t="str">
        <f t="shared" si="145"/>
        <v/>
      </c>
      <c r="B1095" s="179"/>
      <c r="F1095" s="253">
        <v>4</v>
      </c>
      <c r="G1095" s="245"/>
      <c r="H1095" s="254">
        <v>1.4500002861022949</v>
      </c>
      <c r="I1095" s="254"/>
      <c r="J1095" s="254"/>
      <c r="K1095" s="247" t="s">
        <v>452</v>
      </c>
      <c r="L1095" s="248"/>
      <c r="M1095" s="253"/>
      <c r="N1095" s="517">
        <v>20</v>
      </c>
      <c r="O1095" s="517"/>
      <c r="P1095" s="517"/>
      <c r="Q1095" s="507">
        <f>IF(N1095="","",N1095*H1095*AE1109)</f>
        <v>136.65930739566204</v>
      </c>
      <c r="R1095" s="508"/>
      <c r="S1095" s="508"/>
      <c r="T1095" s="509"/>
      <c r="U1095" s="506">
        <v>4</v>
      </c>
      <c r="V1095" s="245"/>
      <c r="W1095" s="254">
        <v>1.4500002861022949</v>
      </c>
      <c r="X1095" s="254"/>
      <c r="Y1095" s="254"/>
      <c r="Z1095" s="247" t="s">
        <v>452</v>
      </c>
      <c r="AA1095" s="248"/>
      <c r="AB1095" s="253"/>
      <c r="AC1095" s="517">
        <v>20</v>
      </c>
      <c r="AD1095" s="517"/>
      <c r="AE1095" s="517"/>
      <c r="AF1095" s="507">
        <f>IF(AC1095="","",AC1095*W1095*AE1109)</f>
        <v>136.65930739566204</v>
      </c>
      <c r="AG1095" s="508"/>
      <c r="AH1095" s="508"/>
      <c r="AI1095" s="508"/>
    </row>
    <row r="1096" spans="1:35" s="23" customFormat="1" ht="15.75" customHeight="1" x14ac:dyDescent="0.15">
      <c r="A1096" s="116" t="str">
        <f t="shared" si="145"/>
        <v/>
      </c>
      <c r="B1096" s="179"/>
      <c r="F1096" s="253">
        <v>5</v>
      </c>
      <c r="G1096" s="245"/>
      <c r="H1096" s="254">
        <v>3.4500000476837158</v>
      </c>
      <c r="I1096" s="254"/>
      <c r="J1096" s="254"/>
      <c r="K1096" s="247" t="s">
        <v>452</v>
      </c>
      <c r="L1096" s="248"/>
      <c r="M1096" s="253"/>
      <c r="N1096" s="517">
        <v>37.200000000000003</v>
      </c>
      <c r="O1096" s="517"/>
      <c r="P1096" s="517"/>
      <c r="Q1096" s="507">
        <f>IF(N1096="","",N1096*H1096*AE1109)</f>
        <v>604.78801010156803</v>
      </c>
      <c r="R1096" s="508"/>
      <c r="S1096" s="508"/>
      <c r="T1096" s="509"/>
      <c r="U1096" s="506">
        <v>5</v>
      </c>
      <c r="V1096" s="245"/>
      <c r="W1096" s="254">
        <v>3.4500000476837158</v>
      </c>
      <c r="X1096" s="254"/>
      <c r="Y1096" s="254"/>
      <c r="Z1096" s="247" t="s">
        <v>452</v>
      </c>
      <c r="AA1096" s="248"/>
      <c r="AB1096" s="253"/>
      <c r="AC1096" s="517">
        <v>37.200000000000003</v>
      </c>
      <c r="AD1096" s="517"/>
      <c r="AE1096" s="517"/>
      <c r="AF1096" s="507">
        <f>IF(AC1096="","",AC1096*W1096*AE1109)</f>
        <v>604.78801010156803</v>
      </c>
      <c r="AG1096" s="508"/>
      <c r="AH1096" s="508"/>
      <c r="AI1096" s="508"/>
    </row>
    <row r="1097" spans="1:35" s="23" customFormat="1" ht="15.75" customHeight="1" x14ac:dyDescent="0.15">
      <c r="A1097" s="116" t="str">
        <f t="shared" si="145"/>
        <v/>
      </c>
      <c r="B1097" s="179"/>
      <c r="F1097" s="253">
        <v>6</v>
      </c>
      <c r="G1097" s="245"/>
      <c r="H1097" s="254">
        <v>2.3499999046325684</v>
      </c>
      <c r="I1097" s="254"/>
      <c r="J1097" s="254"/>
      <c r="K1097" s="247" t="s">
        <v>452</v>
      </c>
      <c r="L1097" s="248"/>
      <c r="M1097" s="253"/>
      <c r="N1097" s="517">
        <v>60</v>
      </c>
      <c r="O1097" s="517"/>
      <c r="P1097" s="517"/>
      <c r="Q1097" s="507">
        <f>IF(N1097="","",N1097*H1097*AE1109)</f>
        <v>664.44681926973522</v>
      </c>
      <c r="R1097" s="508"/>
      <c r="S1097" s="508"/>
      <c r="T1097" s="509"/>
      <c r="U1097" s="506">
        <v>6</v>
      </c>
      <c r="V1097" s="245"/>
      <c r="W1097" s="254">
        <v>2.3499999046325684</v>
      </c>
      <c r="X1097" s="254"/>
      <c r="Y1097" s="254"/>
      <c r="Z1097" s="247" t="s">
        <v>452</v>
      </c>
      <c r="AA1097" s="248"/>
      <c r="AB1097" s="253"/>
      <c r="AC1097" s="517">
        <v>60</v>
      </c>
      <c r="AD1097" s="517"/>
      <c r="AE1097" s="517"/>
      <c r="AF1097" s="507">
        <f>IF(AC1097="","",AC1097*W1097*AE1109)</f>
        <v>664.44681926973522</v>
      </c>
      <c r="AG1097" s="508"/>
      <c r="AH1097" s="508"/>
      <c r="AI1097" s="508"/>
    </row>
    <row r="1098" spans="1:35" s="23" customFormat="1" ht="15.75" customHeight="1" x14ac:dyDescent="0.15">
      <c r="A1098" s="116" t="str">
        <f t="shared" si="145"/>
        <v/>
      </c>
      <c r="B1098" s="179"/>
      <c r="F1098" s="253">
        <v>7</v>
      </c>
      <c r="G1098" s="245"/>
      <c r="H1098" s="254">
        <v>8.6000003814697266</v>
      </c>
      <c r="I1098" s="254"/>
      <c r="J1098" s="254"/>
      <c r="K1098" s="247" t="s">
        <v>397</v>
      </c>
      <c r="L1098" s="248"/>
      <c r="M1098" s="253"/>
      <c r="N1098" s="517">
        <v>144.19999999999999</v>
      </c>
      <c r="O1098" s="517"/>
      <c r="P1098" s="517"/>
      <c r="Q1098" s="507">
        <f>IF(N1098="","",N1098*H1098*AE1109)</f>
        <v>5843.9280815734455</v>
      </c>
      <c r="R1098" s="508"/>
      <c r="S1098" s="508"/>
      <c r="T1098" s="509"/>
      <c r="U1098" s="506">
        <v>7</v>
      </c>
      <c r="V1098" s="245"/>
      <c r="W1098" s="254">
        <v>8.6000003814697266</v>
      </c>
      <c r="X1098" s="254"/>
      <c r="Y1098" s="254"/>
      <c r="Z1098" s="247" t="s">
        <v>397</v>
      </c>
      <c r="AA1098" s="248"/>
      <c r="AB1098" s="253"/>
      <c r="AC1098" s="517">
        <v>144.19999999999999</v>
      </c>
      <c r="AD1098" s="517"/>
      <c r="AE1098" s="517"/>
      <c r="AF1098" s="507">
        <f>IF(AC1098="","",AC1098*W1098*AE1109)</f>
        <v>5843.9280815734455</v>
      </c>
      <c r="AG1098" s="508"/>
      <c r="AH1098" s="508"/>
      <c r="AI1098" s="508"/>
    </row>
    <row r="1099" spans="1:35" s="23" customFormat="1" ht="15.75" customHeight="1" x14ac:dyDescent="0.15">
      <c r="A1099" s="116" t="str">
        <f t="shared" si="145"/>
        <v/>
      </c>
      <c r="B1099" s="179"/>
      <c r="F1099" s="253">
        <v>8</v>
      </c>
      <c r="G1099" s="245"/>
      <c r="H1099" s="254">
        <v>2.2000000476837158</v>
      </c>
      <c r="I1099" s="254"/>
      <c r="J1099" s="254"/>
      <c r="K1099" s="247" t="s">
        <v>452</v>
      </c>
      <c r="L1099" s="248"/>
      <c r="M1099" s="253"/>
      <c r="N1099" s="517">
        <v>59.3</v>
      </c>
      <c r="O1099" s="517"/>
      <c r="P1099" s="517"/>
      <c r="Q1099" s="507">
        <f>IF(N1099="","",N1099*H1099*AE1109)</f>
        <v>614.7782797059466</v>
      </c>
      <c r="R1099" s="508"/>
      <c r="S1099" s="508"/>
      <c r="T1099" s="509"/>
      <c r="U1099" s="506">
        <v>8</v>
      </c>
      <c r="V1099" s="245"/>
      <c r="W1099" s="254">
        <v>2.2000000476837158</v>
      </c>
      <c r="X1099" s="254"/>
      <c r="Y1099" s="254"/>
      <c r="Z1099" s="247" t="s">
        <v>452</v>
      </c>
      <c r="AA1099" s="248"/>
      <c r="AB1099" s="253"/>
      <c r="AC1099" s="517">
        <v>59.3</v>
      </c>
      <c r="AD1099" s="517"/>
      <c r="AE1099" s="517"/>
      <c r="AF1099" s="507">
        <f>IF(AC1099="","",AC1099*W1099*AE1109)</f>
        <v>614.7782797059466</v>
      </c>
      <c r="AG1099" s="508"/>
      <c r="AH1099" s="508"/>
      <c r="AI1099" s="508"/>
    </row>
    <row r="1100" spans="1:35" s="23" customFormat="1" ht="15.75" customHeight="1" x14ac:dyDescent="0.15">
      <c r="A1100" s="116" t="str">
        <f t="shared" si="145"/>
        <v/>
      </c>
      <c r="B1100" s="179"/>
      <c r="F1100" s="253">
        <v>9</v>
      </c>
      <c r="G1100" s="245"/>
      <c r="H1100" s="254">
        <v>1.5</v>
      </c>
      <c r="I1100" s="254"/>
      <c r="J1100" s="254"/>
      <c r="K1100" s="247" t="s">
        <v>397</v>
      </c>
      <c r="L1100" s="248"/>
      <c r="M1100" s="253"/>
      <c r="N1100" s="517">
        <v>147</v>
      </c>
      <c r="O1100" s="517"/>
      <c r="P1100" s="517"/>
      <c r="Q1100" s="507">
        <f>IF(N1100="","",N1100*H1100*AE1109)</f>
        <v>1039.081770174824</v>
      </c>
      <c r="R1100" s="508"/>
      <c r="S1100" s="508"/>
      <c r="T1100" s="509"/>
      <c r="U1100" s="506">
        <v>9</v>
      </c>
      <c r="V1100" s="245"/>
      <c r="W1100" s="254">
        <v>1.5</v>
      </c>
      <c r="X1100" s="254"/>
      <c r="Y1100" s="254"/>
      <c r="Z1100" s="247" t="s">
        <v>397</v>
      </c>
      <c r="AA1100" s="248"/>
      <c r="AB1100" s="253"/>
      <c r="AC1100" s="517">
        <v>147</v>
      </c>
      <c r="AD1100" s="517"/>
      <c r="AE1100" s="517"/>
      <c r="AF1100" s="507">
        <f>IF(AC1100="","",AC1100*W1100*AE1109)</f>
        <v>1039.081770174824</v>
      </c>
      <c r="AG1100" s="508"/>
      <c r="AH1100" s="508"/>
      <c r="AI1100" s="508"/>
    </row>
    <row r="1101" spans="1:35" s="23" customFormat="1" ht="15.75" customHeight="1" x14ac:dyDescent="0.15">
      <c r="A1101" s="116" t="str">
        <f t="shared" si="145"/>
        <v/>
      </c>
      <c r="B1101" s="179"/>
      <c r="F1101" s="253">
        <v>10</v>
      </c>
      <c r="G1101" s="245"/>
      <c r="H1101" s="254">
        <v>3.8499999046325684</v>
      </c>
      <c r="I1101" s="254"/>
      <c r="J1101" s="254"/>
      <c r="K1101" s="247" t="s">
        <v>452</v>
      </c>
      <c r="L1101" s="248"/>
      <c r="M1101" s="253"/>
      <c r="N1101" s="517">
        <v>60.1</v>
      </c>
      <c r="O1101" s="517"/>
      <c r="P1101" s="517"/>
      <c r="Q1101" s="507">
        <f>IF(N1101="","",N1101*H1101*AE1109)</f>
        <v>1090.3760972168645</v>
      </c>
      <c r="R1101" s="508"/>
      <c r="S1101" s="508"/>
      <c r="T1101" s="509"/>
      <c r="U1101" s="506">
        <v>10</v>
      </c>
      <c r="V1101" s="245"/>
      <c r="W1101" s="254">
        <v>3.8499999046325684</v>
      </c>
      <c r="X1101" s="254"/>
      <c r="Y1101" s="254"/>
      <c r="Z1101" s="247" t="s">
        <v>452</v>
      </c>
      <c r="AA1101" s="248"/>
      <c r="AB1101" s="253"/>
      <c r="AC1101" s="517">
        <v>60.1</v>
      </c>
      <c r="AD1101" s="517"/>
      <c r="AE1101" s="517"/>
      <c r="AF1101" s="507">
        <f>IF(AC1101="","",AC1101*W1101*AE1109)</f>
        <v>1090.3760972168645</v>
      </c>
      <c r="AG1101" s="508"/>
      <c r="AH1101" s="508"/>
      <c r="AI1101" s="508"/>
    </row>
    <row r="1102" spans="1:35" s="23" customFormat="1" ht="15.75" customHeight="1" x14ac:dyDescent="0.15">
      <c r="A1102" s="116" t="str">
        <f t="shared" si="145"/>
        <v/>
      </c>
      <c r="B1102" s="179"/>
      <c r="F1102" s="253">
        <v>11</v>
      </c>
      <c r="G1102" s="245"/>
      <c r="H1102" s="254">
        <v>2.4000000953674316</v>
      </c>
      <c r="I1102" s="254"/>
      <c r="J1102" s="254"/>
      <c r="K1102" s="247" t="s">
        <v>397</v>
      </c>
      <c r="L1102" s="248"/>
      <c r="M1102" s="253"/>
      <c r="N1102" s="517">
        <v>196</v>
      </c>
      <c r="O1102" s="517"/>
      <c r="P1102" s="517"/>
      <c r="Q1102" s="507">
        <f>IF(N1102="","",N1102*H1102*AE1109)</f>
        <v>2216.7078644570111</v>
      </c>
      <c r="R1102" s="508"/>
      <c r="S1102" s="508"/>
      <c r="T1102" s="509"/>
      <c r="U1102" s="506">
        <v>11</v>
      </c>
      <c r="V1102" s="245"/>
      <c r="W1102" s="254">
        <v>2.4000000953674316</v>
      </c>
      <c r="X1102" s="254"/>
      <c r="Y1102" s="254"/>
      <c r="Z1102" s="247" t="s">
        <v>397</v>
      </c>
      <c r="AA1102" s="248"/>
      <c r="AB1102" s="253"/>
      <c r="AC1102" s="517">
        <v>196</v>
      </c>
      <c r="AD1102" s="517"/>
      <c r="AE1102" s="517"/>
      <c r="AF1102" s="507">
        <f>IF(AC1102="","",AC1102*W1102*AE1109)</f>
        <v>2216.7078644570111</v>
      </c>
      <c r="AG1102" s="508"/>
      <c r="AH1102" s="508"/>
      <c r="AI1102" s="508"/>
    </row>
    <row r="1103" spans="1:35" s="23" customFormat="1" ht="15.75" customHeight="1" x14ac:dyDescent="0.15">
      <c r="A1103" s="116" t="str">
        <f t="shared" si="145"/>
        <v/>
      </c>
      <c r="B1103" s="179"/>
      <c r="F1103" s="253">
        <v>12</v>
      </c>
      <c r="G1103" s="245"/>
      <c r="H1103" s="254">
        <v>2.2699999809265137</v>
      </c>
      <c r="I1103" s="254"/>
      <c r="J1103" s="254"/>
      <c r="K1103" s="247" t="s">
        <v>452</v>
      </c>
      <c r="L1103" s="248"/>
      <c r="M1103" s="253"/>
      <c r="N1103" s="517">
        <v>60.1</v>
      </c>
      <c r="O1103" s="517"/>
      <c r="P1103" s="517"/>
      <c r="Q1103" s="507">
        <f>IF(N1103="","",N1103*H1103*AE1109)</f>
        <v>642.89708602505266</v>
      </c>
      <c r="R1103" s="508"/>
      <c r="S1103" s="508"/>
      <c r="T1103" s="509"/>
      <c r="U1103" s="506">
        <v>12</v>
      </c>
      <c r="V1103" s="245"/>
      <c r="W1103" s="254">
        <v>2.2699999809265137</v>
      </c>
      <c r="X1103" s="254"/>
      <c r="Y1103" s="254"/>
      <c r="Z1103" s="247" t="s">
        <v>452</v>
      </c>
      <c r="AA1103" s="248"/>
      <c r="AB1103" s="253"/>
      <c r="AC1103" s="517">
        <v>60.1</v>
      </c>
      <c r="AD1103" s="517"/>
      <c r="AE1103" s="517"/>
      <c r="AF1103" s="507">
        <f>IF(AC1103="","",AC1103*W1103*AE1109)</f>
        <v>642.89708602505266</v>
      </c>
      <c r="AG1103" s="508"/>
      <c r="AH1103" s="508"/>
      <c r="AI1103" s="508"/>
    </row>
    <row r="1104" spans="1:35" s="23" customFormat="1" ht="15.75" hidden="1" customHeight="1" x14ac:dyDescent="0.15">
      <c r="A1104" s="116" t="str">
        <f t="shared" si="145"/>
        <v>×</v>
      </c>
      <c r="B1104" s="179"/>
      <c r="F1104" s="253"/>
      <c r="G1104" s="245"/>
      <c r="H1104" s="254"/>
      <c r="I1104" s="254"/>
      <c r="J1104" s="254"/>
      <c r="K1104" s="247"/>
      <c r="L1104" s="248"/>
      <c r="M1104" s="253"/>
      <c r="N1104" s="517"/>
      <c r="O1104" s="517"/>
      <c r="P1104" s="517"/>
      <c r="Q1104" s="507" t="str">
        <f>IF(N1104="","",N1104*H1104*AE1109)</f>
        <v/>
      </c>
      <c r="R1104" s="508"/>
      <c r="S1104" s="508"/>
      <c r="T1104" s="509"/>
      <c r="U1104" s="506"/>
      <c r="V1104" s="245"/>
      <c r="W1104" s="254"/>
      <c r="X1104" s="254"/>
      <c r="Y1104" s="254"/>
      <c r="Z1104" s="247"/>
      <c r="AA1104" s="248"/>
      <c r="AB1104" s="253"/>
      <c r="AC1104" s="517"/>
      <c r="AD1104" s="517"/>
      <c r="AE1104" s="517"/>
      <c r="AF1104" s="507" t="str">
        <f>IF(AC1104="","",AC1104*W1104*AE1109)</f>
        <v/>
      </c>
      <c r="AG1104" s="508"/>
      <c r="AH1104" s="508"/>
      <c r="AI1104" s="508"/>
    </row>
    <row r="1105" spans="1:36" s="23" customFormat="1" ht="15.75" hidden="1" customHeight="1" x14ac:dyDescent="0.15">
      <c r="A1105" s="116" t="str">
        <f t="shared" si="145"/>
        <v>×</v>
      </c>
      <c r="B1105" s="179"/>
      <c r="F1105" s="253"/>
      <c r="G1105" s="245"/>
      <c r="H1105" s="254"/>
      <c r="I1105" s="254"/>
      <c r="J1105" s="254"/>
      <c r="K1105" s="247"/>
      <c r="L1105" s="248"/>
      <c r="M1105" s="253"/>
      <c r="N1105" s="517"/>
      <c r="O1105" s="517"/>
      <c r="P1105" s="517"/>
      <c r="Q1105" s="507" t="str">
        <f>IF(N1105="","",N1105*H1105*AE1109)</f>
        <v/>
      </c>
      <c r="R1105" s="508"/>
      <c r="S1105" s="508"/>
      <c r="T1105" s="509"/>
      <c r="U1105" s="506"/>
      <c r="V1105" s="245"/>
      <c r="W1105" s="254"/>
      <c r="X1105" s="254"/>
      <c r="Y1105" s="254"/>
      <c r="Z1105" s="247"/>
      <c r="AA1105" s="248"/>
      <c r="AB1105" s="253"/>
      <c r="AC1105" s="517"/>
      <c r="AD1105" s="517"/>
      <c r="AE1105" s="517"/>
      <c r="AF1105" s="507" t="str">
        <f>IF(AC1105="","",AC1105*W1105*AE1109)</f>
        <v/>
      </c>
      <c r="AG1105" s="508"/>
      <c r="AH1105" s="508"/>
      <c r="AI1105" s="508"/>
    </row>
    <row r="1106" spans="1:36" s="23" customFormat="1" ht="15.75" hidden="1" customHeight="1" x14ac:dyDescent="0.15">
      <c r="A1106" s="116" t="str">
        <f t="shared" si="145"/>
        <v>×</v>
      </c>
      <c r="B1106" s="179"/>
      <c r="F1106" s="253"/>
      <c r="G1106" s="245"/>
      <c r="H1106" s="254"/>
      <c r="I1106" s="254"/>
      <c r="J1106" s="254"/>
      <c r="K1106" s="247"/>
      <c r="L1106" s="248"/>
      <c r="M1106" s="253"/>
      <c r="N1106" s="517"/>
      <c r="O1106" s="517"/>
      <c r="P1106" s="517"/>
      <c r="Q1106" s="507" t="str">
        <f>IF(N1106="","",N1106*H1106*AE1109)</f>
        <v/>
      </c>
      <c r="R1106" s="508"/>
      <c r="S1106" s="508"/>
      <c r="T1106" s="509"/>
      <c r="U1106" s="506"/>
      <c r="V1106" s="245"/>
      <c r="W1106" s="254"/>
      <c r="X1106" s="254"/>
      <c r="Y1106" s="254"/>
      <c r="Z1106" s="247"/>
      <c r="AA1106" s="248"/>
      <c r="AB1106" s="253"/>
      <c r="AC1106" s="517"/>
      <c r="AD1106" s="517"/>
      <c r="AE1106" s="517"/>
      <c r="AF1106" s="507" t="str">
        <f>IF(AC1106="","",AC1106*W1106*AE1109)</f>
        <v/>
      </c>
      <c r="AG1106" s="508"/>
      <c r="AH1106" s="508"/>
      <c r="AI1106" s="508"/>
    </row>
    <row r="1107" spans="1:36" s="23" customFormat="1" ht="15.75" hidden="1" customHeight="1" x14ac:dyDescent="0.15">
      <c r="A1107" s="116" t="str">
        <f t="shared" si="145"/>
        <v>×</v>
      </c>
      <c r="B1107" s="179"/>
      <c r="F1107" s="253"/>
      <c r="G1107" s="245"/>
      <c r="H1107" s="254"/>
      <c r="I1107" s="254"/>
      <c r="J1107" s="254"/>
      <c r="K1107" s="247"/>
      <c r="L1107" s="248"/>
      <c r="M1107" s="253"/>
      <c r="N1107" s="517"/>
      <c r="O1107" s="517"/>
      <c r="P1107" s="517"/>
      <c r="Q1107" s="507" t="str">
        <f>IF(N1107="","",N1107*H1107*AE1109)</f>
        <v/>
      </c>
      <c r="R1107" s="508"/>
      <c r="S1107" s="508"/>
      <c r="T1107" s="509"/>
      <c r="U1107" s="506"/>
      <c r="V1107" s="245"/>
      <c r="W1107" s="254"/>
      <c r="X1107" s="254"/>
      <c r="Y1107" s="254"/>
      <c r="Z1107" s="247"/>
      <c r="AA1107" s="248"/>
      <c r="AB1107" s="253"/>
      <c r="AC1107" s="517"/>
      <c r="AD1107" s="517"/>
      <c r="AE1107" s="517"/>
      <c r="AF1107" s="507" t="str">
        <f>IF(AC1107="","",AC1107*W1107*AE1109)</f>
        <v/>
      </c>
      <c r="AG1107" s="508"/>
      <c r="AH1107" s="508"/>
      <c r="AI1107" s="508"/>
    </row>
    <row r="1108" spans="1:36" s="23" customFormat="1" ht="15.75" customHeight="1" x14ac:dyDescent="0.15">
      <c r="A1108" s="116" t="str">
        <f>IF(液状化L1の有無="","","×")</f>
        <v/>
      </c>
      <c r="B1108" s="179"/>
      <c r="F1108" s="332" t="s">
        <v>451</v>
      </c>
      <c r="G1108" s="333"/>
      <c r="H1108" s="586">
        <f>ROUND(SUM(Q1092:T1107),1)</f>
        <v>12853.7</v>
      </c>
      <c r="I1108" s="587"/>
      <c r="J1108" s="587"/>
      <c r="K1108" s="587"/>
      <c r="L1108" s="587"/>
      <c r="M1108" s="587"/>
      <c r="N1108" s="587"/>
      <c r="O1108" s="587"/>
      <c r="P1108" s="587"/>
      <c r="Q1108" s="587"/>
      <c r="R1108" s="587"/>
      <c r="S1108" s="587"/>
      <c r="T1108" s="588"/>
      <c r="U1108" s="589" t="s">
        <v>451</v>
      </c>
      <c r="V1108" s="333"/>
      <c r="W1108" s="586">
        <f>ROUND(SUM(AF1092:AI1107),1)</f>
        <v>12853.7</v>
      </c>
      <c r="X1108" s="587"/>
      <c r="Y1108" s="587"/>
      <c r="Z1108" s="587"/>
      <c r="AA1108" s="587"/>
      <c r="AB1108" s="587"/>
      <c r="AC1108" s="587"/>
      <c r="AD1108" s="587"/>
      <c r="AE1108" s="587"/>
      <c r="AF1108" s="587"/>
      <c r="AG1108" s="587"/>
      <c r="AH1108" s="587"/>
      <c r="AI1108" s="587"/>
    </row>
    <row r="1109" spans="1:36" s="23" customFormat="1" ht="15.75" customHeight="1" x14ac:dyDescent="0.15">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295">
        <f>AE1085</f>
        <v>4.7123889803846897</v>
      </c>
      <c r="AF1109" s="295"/>
      <c r="AG1109" s="295"/>
      <c r="AH1109" s="199" t="s">
        <v>416</v>
      </c>
      <c r="AI1109" s="179" t="s">
        <v>149</v>
      </c>
    </row>
    <row r="1110" spans="1:36" ht="15.75" customHeight="1" x14ac:dyDescent="0.15">
      <c r="A1110" s="115" t="str">
        <f t="shared" ref="A1110:A1115" si="146">IF(液状化L2の有無="","","×")</f>
        <v/>
      </c>
      <c r="B1110" s="179" t="s">
        <v>571</v>
      </c>
    </row>
    <row r="1111" spans="1:36" ht="15.75" customHeight="1" x14ac:dyDescent="0.15">
      <c r="A1111" s="115" t="str">
        <f t="shared" si="146"/>
        <v/>
      </c>
    </row>
    <row r="1112" spans="1:36" s="23" customFormat="1" ht="15.75" customHeight="1" x14ac:dyDescent="0.15">
      <c r="A1112" s="115" t="str">
        <f t="shared" si="146"/>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x14ac:dyDescent="0.15">
      <c r="A1113" s="115" t="str">
        <f t="shared" si="146"/>
        <v/>
      </c>
      <c r="B1113" s="179"/>
      <c r="F1113" s="514" t="s">
        <v>417</v>
      </c>
      <c r="G1113" s="361"/>
      <c r="H1113" s="361"/>
      <c r="I1113" s="361"/>
      <c r="J1113" s="361"/>
      <c r="K1113" s="361"/>
      <c r="L1113" s="361"/>
      <c r="M1113" s="361"/>
      <c r="N1113" s="361"/>
      <c r="O1113" s="361"/>
      <c r="P1113" s="361"/>
      <c r="Q1113" s="361"/>
      <c r="R1113" s="361"/>
      <c r="S1113" s="361"/>
      <c r="T1113" s="515"/>
      <c r="U1113" s="486" t="s">
        <v>418</v>
      </c>
      <c r="V1113" s="239"/>
      <c r="W1113" s="239"/>
      <c r="X1113" s="239"/>
      <c r="Y1113" s="239"/>
      <c r="Z1113" s="239"/>
      <c r="AA1113" s="239"/>
      <c r="AB1113" s="239"/>
      <c r="AC1113" s="239"/>
      <c r="AD1113" s="239"/>
      <c r="AE1113" s="239"/>
      <c r="AF1113" s="239"/>
      <c r="AG1113" s="239"/>
      <c r="AH1113" s="239"/>
      <c r="AI1113" s="290"/>
    </row>
    <row r="1114" spans="1:36" s="23" customFormat="1" ht="15.75" customHeight="1" x14ac:dyDescent="0.15">
      <c r="A1114" s="115" t="str">
        <f t="shared" si="146"/>
        <v/>
      </c>
      <c r="B1114" s="179"/>
      <c r="F1114" s="350" t="s">
        <v>74</v>
      </c>
      <c r="G1114" s="275"/>
      <c r="H1114" s="351" t="s">
        <v>181</v>
      </c>
      <c r="I1114" s="352"/>
      <c r="J1114" s="352"/>
      <c r="K1114" s="480" t="s">
        <v>224</v>
      </c>
      <c r="L1114" s="389"/>
      <c r="M1114" s="390"/>
      <c r="N1114" s="480" t="s">
        <v>450</v>
      </c>
      <c r="O1114" s="389"/>
      <c r="P1114" s="390"/>
      <c r="Q1114" s="480" t="s">
        <v>227</v>
      </c>
      <c r="R1114" s="389"/>
      <c r="S1114" s="389"/>
      <c r="T1114" s="518"/>
      <c r="U1114" s="478" t="s">
        <v>74</v>
      </c>
      <c r="V1114" s="315"/>
      <c r="W1114" s="510" t="s">
        <v>181</v>
      </c>
      <c r="X1114" s="362"/>
      <c r="Y1114" s="362"/>
      <c r="Z1114" s="511" t="s">
        <v>224</v>
      </c>
      <c r="AA1114" s="512"/>
      <c r="AB1114" s="513"/>
      <c r="AC1114" s="511" t="s">
        <v>450</v>
      </c>
      <c r="AD1114" s="512"/>
      <c r="AE1114" s="513"/>
      <c r="AF1114" s="511" t="s">
        <v>227</v>
      </c>
      <c r="AG1114" s="512"/>
      <c r="AH1114" s="512"/>
      <c r="AI1114" s="512"/>
    </row>
    <row r="1115" spans="1:36" s="23" customFormat="1" ht="15.75" customHeight="1" x14ac:dyDescent="0.15">
      <c r="A1115" s="115" t="str">
        <f t="shared" si="146"/>
        <v/>
      </c>
      <c r="B1115" s="179"/>
      <c r="F1115" s="270"/>
      <c r="G1115" s="271"/>
      <c r="H1115" s="273"/>
      <c r="I1115" s="273"/>
      <c r="J1115" s="273"/>
      <c r="K1115" s="277"/>
      <c r="L1115" s="392"/>
      <c r="M1115" s="350"/>
      <c r="N1115" s="277"/>
      <c r="O1115" s="392"/>
      <c r="P1115" s="350"/>
      <c r="Q1115" s="277"/>
      <c r="R1115" s="392"/>
      <c r="S1115" s="392"/>
      <c r="T1115" s="519"/>
      <c r="U1115" s="516"/>
      <c r="V1115" s="271"/>
      <c r="W1115" s="273"/>
      <c r="X1115" s="273"/>
      <c r="Y1115" s="273"/>
      <c r="Z1115" s="277"/>
      <c r="AA1115" s="392"/>
      <c r="AB1115" s="350"/>
      <c r="AC1115" s="277"/>
      <c r="AD1115" s="392"/>
      <c r="AE1115" s="350"/>
      <c r="AF1115" s="277"/>
      <c r="AG1115" s="392"/>
      <c r="AH1115" s="392"/>
      <c r="AI1115" s="392"/>
    </row>
    <row r="1116" spans="1:36" s="23" customFormat="1" ht="15.75" customHeight="1" x14ac:dyDescent="0.15">
      <c r="A1116" s="115" t="str">
        <f t="shared" ref="A1116:A1131" si="147">IF(液状化L2の有無="",IF(LEN(F1116)+LEN(U1116)=0,"×",""),"×")</f>
        <v/>
      </c>
      <c r="B1116" s="179"/>
      <c r="F1116" s="278">
        <v>2</v>
      </c>
      <c r="G1116" s="244"/>
      <c r="H1116" s="279">
        <v>0.33000001311302185</v>
      </c>
      <c r="I1116" s="279"/>
      <c r="J1116" s="279"/>
      <c r="K1116" s="489" t="s">
        <v>397</v>
      </c>
      <c r="L1116" s="490"/>
      <c r="M1116" s="278"/>
      <c r="N1116" s="491">
        <v>0</v>
      </c>
      <c r="O1116" s="491"/>
      <c r="P1116" s="491"/>
      <c r="Q1116" s="492">
        <f>IF(N1116="","",N1116*H1116*AE1133)</f>
        <v>0</v>
      </c>
      <c r="R1116" s="493"/>
      <c r="S1116" s="493"/>
      <c r="T1116" s="520"/>
      <c r="U1116" s="505">
        <v>2</v>
      </c>
      <c r="V1116" s="244"/>
      <c r="W1116" s="279">
        <v>0.33000001311302185</v>
      </c>
      <c r="X1116" s="279"/>
      <c r="Y1116" s="279"/>
      <c r="Z1116" s="489" t="s">
        <v>397</v>
      </c>
      <c r="AA1116" s="490"/>
      <c r="AB1116" s="278"/>
      <c r="AC1116" s="491">
        <v>0</v>
      </c>
      <c r="AD1116" s="491"/>
      <c r="AE1116" s="491"/>
      <c r="AF1116" s="492">
        <f>IF(AC1116="","",AC1116*W1116*AE1133)</f>
        <v>0</v>
      </c>
      <c r="AG1116" s="493"/>
      <c r="AH1116" s="493"/>
      <c r="AI1116" s="493"/>
    </row>
    <row r="1117" spans="1:36" s="23" customFormat="1" ht="15.75" customHeight="1" x14ac:dyDescent="0.15">
      <c r="A1117" s="115" t="str">
        <f t="shared" si="147"/>
        <v/>
      </c>
      <c r="B1117" s="179"/>
      <c r="F1117" s="253">
        <v>3</v>
      </c>
      <c r="G1117" s="245"/>
      <c r="H1117" s="254">
        <v>1.5</v>
      </c>
      <c r="I1117" s="254"/>
      <c r="J1117" s="254"/>
      <c r="K1117" s="247" t="s">
        <v>452</v>
      </c>
      <c r="L1117" s="248"/>
      <c r="M1117" s="253"/>
      <c r="N1117" s="517">
        <v>0</v>
      </c>
      <c r="O1117" s="517"/>
      <c r="P1117" s="517"/>
      <c r="Q1117" s="507">
        <f>IF(N1117="","",N1117*H1117*AE1133)</f>
        <v>0</v>
      </c>
      <c r="R1117" s="508"/>
      <c r="S1117" s="508"/>
      <c r="T1117" s="509"/>
      <c r="U1117" s="506">
        <v>3</v>
      </c>
      <c r="V1117" s="245"/>
      <c r="W1117" s="254">
        <v>1.5</v>
      </c>
      <c r="X1117" s="254"/>
      <c r="Y1117" s="254"/>
      <c r="Z1117" s="247" t="s">
        <v>452</v>
      </c>
      <c r="AA1117" s="248"/>
      <c r="AB1117" s="253"/>
      <c r="AC1117" s="517">
        <v>0</v>
      </c>
      <c r="AD1117" s="517"/>
      <c r="AE1117" s="517"/>
      <c r="AF1117" s="507">
        <f>IF(AC1117="","",AC1117*W1117*AE1133)</f>
        <v>0</v>
      </c>
      <c r="AG1117" s="508"/>
      <c r="AH1117" s="508"/>
      <c r="AI1117" s="508"/>
    </row>
    <row r="1118" spans="1:36" s="23" customFormat="1" ht="15.75" customHeight="1" x14ac:dyDescent="0.15">
      <c r="A1118" s="115" t="str">
        <f t="shared" si="147"/>
        <v/>
      </c>
      <c r="B1118" s="179"/>
      <c r="F1118" s="253">
        <v>4</v>
      </c>
      <c r="G1118" s="245"/>
      <c r="H1118" s="254">
        <v>5.2000002861022949</v>
      </c>
      <c r="I1118" s="254"/>
      <c r="J1118" s="254"/>
      <c r="K1118" s="247" t="s">
        <v>452</v>
      </c>
      <c r="L1118" s="248"/>
      <c r="M1118" s="253"/>
      <c r="N1118" s="517">
        <v>0</v>
      </c>
      <c r="O1118" s="517"/>
      <c r="P1118" s="517"/>
      <c r="Q1118" s="507">
        <f>IF(N1118="","",N1118*H1118*AE1133)</f>
        <v>0</v>
      </c>
      <c r="R1118" s="508"/>
      <c r="S1118" s="508"/>
      <c r="T1118" s="509"/>
      <c r="U1118" s="506">
        <v>4</v>
      </c>
      <c r="V1118" s="245"/>
      <c r="W1118" s="254">
        <v>5.2000002861022949</v>
      </c>
      <c r="X1118" s="254"/>
      <c r="Y1118" s="254"/>
      <c r="Z1118" s="247" t="s">
        <v>452</v>
      </c>
      <c r="AA1118" s="248"/>
      <c r="AB1118" s="253"/>
      <c r="AC1118" s="517">
        <v>0</v>
      </c>
      <c r="AD1118" s="517"/>
      <c r="AE1118" s="517"/>
      <c r="AF1118" s="507">
        <f>IF(AC1118="","",AC1118*W1118*AE1133)</f>
        <v>0</v>
      </c>
      <c r="AG1118" s="508"/>
      <c r="AH1118" s="508"/>
      <c r="AI1118" s="508"/>
    </row>
    <row r="1119" spans="1:36" s="23" customFormat="1" ht="15.75" customHeight="1" x14ac:dyDescent="0.15">
      <c r="A1119" s="115" t="str">
        <f t="shared" si="147"/>
        <v/>
      </c>
      <c r="B1119" s="179"/>
      <c r="F1119" s="253">
        <v>4</v>
      </c>
      <c r="G1119" s="245"/>
      <c r="H1119" s="254">
        <v>1.3499999046325684</v>
      </c>
      <c r="I1119" s="254"/>
      <c r="J1119" s="254"/>
      <c r="K1119" s="247" t="s">
        <v>452</v>
      </c>
      <c r="L1119" s="248"/>
      <c r="M1119" s="253"/>
      <c r="N1119" s="517">
        <v>20</v>
      </c>
      <c r="O1119" s="517"/>
      <c r="P1119" s="517"/>
      <c r="Q1119" s="507">
        <f>IF(N1119="","",N1119*H1119*AE1133)</f>
        <v>127.23449348221794</v>
      </c>
      <c r="R1119" s="508"/>
      <c r="S1119" s="508"/>
      <c r="T1119" s="509"/>
      <c r="U1119" s="506">
        <v>4</v>
      </c>
      <c r="V1119" s="245"/>
      <c r="W1119" s="254">
        <v>1.3499999046325684</v>
      </c>
      <c r="X1119" s="254"/>
      <c r="Y1119" s="254"/>
      <c r="Z1119" s="247" t="s">
        <v>452</v>
      </c>
      <c r="AA1119" s="248"/>
      <c r="AB1119" s="253"/>
      <c r="AC1119" s="517">
        <v>20</v>
      </c>
      <c r="AD1119" s="517"/>
      <c r="AE1119" s="517"/>
      <c r="AF1119" s="507">
        <f>IF(AC1119="","",AC1119*W1119*AE1133)</f>
        <v>127.23449348221794</v>
      </c>
      <c r="AG1119" s="508"/>
      <c r="AH1119" s="508"/>
      <c r="AI1119" s="508"/>
    </row>
    <row r="1120" spans="1:36" s="23" customFormat="1" ht="15.75" customHeight="1" x14ac:dyDescent="0.15">
      <c r="A1120" s="115" t="str">
        <f t="shared" si="147"/>
        <v/>
      </c>
      <c r="B1120" s="179"/>
      <c r="F1120" s="253">
        <v>5</v>
      </c>
      <c r="G1120" s="245"/>
      <c r="H1120" s="254">
        <v>3.4500000476837158</v>
      </c>
      <c r="I1120" s="254"/>
      <c r="J1120" s="254"/>
      <c r="K1120" s="247" t="s">
        <v>452</v>
      </c>
      <c r="L1120" s="248"/>
      <c r="M1120" s="253"/>
      <c r="N1120" s="517">
        <v>37.200000000000003</v>
      </c>
      <c r="O1120" s="517"/>
      <c r="P1120" s="517"/>
      <c r="Q1120" s="507">
        <f>IF(N1120="","",N1120*H1120*AE1133)</f>
        <v>604.78801010156803</v>
      </c>
      <c r="R1120" s="508"/>
      <c r="S1120" s="508"/>
      <c r="T1120" s="509"/>
      <c r="U1120" s="506">
        <v>5</v>
      </c>
      <c r="V1120" s="245"/>
      <c r="W1120" s="254">
        <v>3.4500000476837158</v>
      </c>
      <c r="X1120" s="254"/>
      <c r="Y1120" s="254"/>
      <c r="Z1120" s="247" t="s">
        <v>452</v>
      </c>
      <c r="AA1120" s="248"/>
      <c r="AB1120" s="253"/>
      <c r="AC1120" s="517">
        <v>37.200000000000003</v>
      </c>
      <c r="AD1120" s="517"/>
      <c r="AE1120" s="517"/>
      <c r="AF1120" s="507">
        <f>IF(AC1120="","",AC1120*W1120*AE1133)</f>
        <v>604.78801010156803</v>
      </c>
      <c r="AG1120" s="508"/>
      <c r="AH1120" s="508"/>
      <c r="AI1120" s="508"/>
    </row>
    <row r="1121" spans="1:35" s="23" customFormat="1" ht="15.75" customHeight="1" x14ac:dyDescent="0.15">
      <c r="A1121" s="115" t="str">
        <f t="shared" si="147"/>
        <v/>
      </c>
      <c r="B1121" s="179"/>
      <c r="F1121" s="253">
        <v>6</v>
      </c>
      <c r="G1121" s="245"/>
      <c r="H1121" s="254">
        <v>2.3499999046325684</v>
      </c>
      <c r="I1121" s="254"/>
      <c r="J1121" s="254"/>
      <c r="K1121" s="247" t="s">
        <v>452</v>
      </c>
      <c r="L1121" s="248"/>
      <c r="M1121" s="253"/>
      <c r="N1121" s="517">
        <v>60</v>
      </c>
      <c r="O1121" s="517"/>
      <c r="P1121" s="517"/>
      <c r="Q1121" s="507">
        <f>IF(N1121="","",N1121*H1121*AE1133)</f>
        <v>664.44681926973522</v>
      </c>
      <c r="R1121" s="508"/>
      <c r="S1121" s="508"/>
      <c r="T1121" s="509"/>
      <c r="U1121" s="506">
        <v>6</v>
      </c>
      <c r="V1121" s="245"/>
      <c r="W1121" s="254">
        <v>2.3499999046325684</v>
      </c>
      <c r="X1121" s="254"/>
      <c r="Y1121" s="254"/>
      <c r="Z1121" s="247" t="s">
        <v>452</v>
      </c>
      <c r="AA1121" s="248"/>
      <c r="AB1121" s="253"/>
      <c r="AC1121" s="517">
        <v>60</v>
      </c>
      <c r="AD1121" s="517"/>
      <c r="AE1121" s="517"/>
      <c r="AF1121" s="507">
        <f>IF(AC1121="","",AC1121*W1121*AE1133)</f>
        <v>664.44681926973522</v>
      </c>
      <c r="AG1121" s="508"/>
      <c r="AH1121" s="508"/>
      <c r="AI1121" s="508"/>
    </row>
    <row r="1122" spans="1:35" s="23" customFormat="1" ht="15.75" customHeight="1" x14ac:dyDescent="0.15">
      <c r="A1122" s="115" t="str">
        <f t="shared" si="147"/>
        <v/>
      </c>
      <c r="B1122" s="179"/>
      <c r="F1122" s="253">
        <v>7</v>
      </c>
      <c r="G1122" s="245"/>
      <c r="H1122" s="254">
        <v>8.6000003814697266</v>
      </c>
      <c r="I1122" s="254"/>
      <c r="J1122" s="254"/>
      <c r="K1122" s="247" t="s">
        <v>397</v>
      </c>
      <c r="L1122" s="248"/>
      <c r="M1122" s="253"/>
      <c r="N1122" s="517">
        <v>66.599999999999994</v>
      </c>
      <c r="O1122" s="517"/>
      <c r="P1122" s="517"/>
      <c r="Q1122" s="507">
        <f>IF(N1122="","",N1122*H1122*AE1133)</f>
        <v>2699.0680321275418</v>
      </c>
      <c r="R1122" s="508"/>
      <c r="S1122" s="508"/>
      <c r="T1122" s="509"/>
      <c r="U1122" s="506">
        <v>7</v>
      </c>
      <c r="V1122" s="245"/>
      <c r="W1122" s="254">
        <v>8.6000003814697266</v>
      </c>
      <c r="X1122" s="254"/>
      <c r="Y1122" s="254"/>
      <c r="Z1122" s="247" t="s">
        <v>397</v>
      </c>
      <c r="AA1122" s="248"/>
      <c r="AB1122" s="253"/>
      <c r="AC1122" s="517">
        <v>66.599999999999994</v>
      </c>
      <c r="AD1122" s="517"/>
      <c r="AE1122" s="517"/>
      <c r="AF1122" s="507">
        <f>IF(AC1122="","",AC1122*W1122*AE1133)</f>
        <v>2699.0680321275418</v>
      </c>
      <c r="AG1122" s="508"/>
      <c r="AH1122" s="508"/>
      <c r="AI1122" s="508"/>
    </row>
    <row r="1123" spans="1:35" s="23" customFormat="1" ht="15.75" customHeight="1" x14ac:dyDescent="0.15">
      <c r="A1123" s="115" t="str">
        <f t="shared" si="147"/>
        <v/>
      </c>
      <c r="B1123" s="179"/>
      <c r="F1123" s="253">
        <v>8</v>
      </c>
      <c r="G1123" s="245"/>
      <c r="H1123" s="254">
        <v>2.2000000476837158</v>
      </c>
      <c r="I1123" s="254"/>
      <c r="J1123" s="254"/>
      <c r="K1123" s="247" t="s">
        <v>452</v>
      </c>
      <c r="L1123" s="248"/>
      <c r="M1123" s="253"/>
      <c r="N1123" s="517">
        <v>59.3</v>
      </c>
      <c r="O1123" s="517"/>
      <c r="P1123" s="517"/>
      <c r="Q1123" s="507">
        <f>IF(N1123="","",N1123*H1123*AE1133)</f>
        <v>614.7782797059466</v>
      </c>
      <c r="R1123" s="508"/>
      <c r="S1123" s="508"/>
      <c r="T1123" s="509"/>
      <c r="U1123" s="506">
        <v>8</v>
      </c>
      <c r="V1123" s="245"/>
      <c r="W1123" s="254">
        <v>2.2000000476837158</v>
      </c>
      <c r="X1123" s="254"/>
      <c r="Y1123" s="254"/>
      <c r="Z1123" s="247" t="s">
        <v>452</v>
      </c>
      <c r="AA1123" s="248"/>
      <c r="AB1123" s="253"/>
      <c r="AC1123" s="517">
        <v>59.3</v>
      </c>
      <c r="AD1123" s="517"/>
      <c r="AE1123" s="517"/>
      <c r="AF1123" s="507">
        <f>IF(AC1123="","",AC1123*W1123*AE1133)</f>
        <v>614.7782797059466</v>
      </c>
      <c r="AG1123" s="508"/>
      <c r="AH1123" s="508"/>
      <c r="AI1123" s="508"/>
    </row>
    <row r="1124" spans="1:35" s="23" customFormat="1" ht="15.75" customHeight="1" x14ac:dyDescent="0.15">
      <c r="A1124" s="115" t="str">
        <f t="shared" si="147"/>
        <v/>
      </c>
      <c r="B1124" s="179"/>
      <c r="F1124" s="253">
        <v>9</v>
      </c>
      <c r="G1124" s="245"/>
      <c r="H1124" s="254">
        <v>1.5</v>
      </c>
      <c r="I1124" s="254"/>
      <c r="J1124" s="254"/>
      <c r="K1124" s="247" t="s">
        <v>397</v>
      </c>
      <c r="L1124" s="248"/>
      <c r="M1124" s="253"/>
      <c r="N1124" s="517">
        <v>147</v>
      </c>
      <c r="O1124" s="517"/>
      <c r="P1124" s="517"/>
      <c r="Q1124" s="507">
        <f>IF(N1124="","",N1124*H1124*AE1133)</f>
        <v>1039.081770174824</v>
      </c>
      <c r="R1124" s="508"/>
      <c r="S1124" s="508"/>
      <c r="T1124" s="509"/>
      <c r="U1124" s="506">
        <v>9</v>
      </c>
      <c r="V1124" s="245"/>
      <c r="W1124" s="254">
        <v>1.5</v>
      </c>
      <c r="X1124" s="254"/>
      <c r="Y1124" s="254"/>
      <c r="Z1124" s="247" t="s">
        <v>397</v>
      </c>
      <c r="AA1124" s="248"/>
      <c r="AB1124" s="253"/>
      <c r="AC1124" s="517">
        <v>147</v>
      </c>
      <c r="AD1124" s="517"/>
      <c r="AE1124" s="517"/>
      <c r="AF1124" s="507">
        <f>IF(AC1124="","",AC1124*W1124*AE1133)</f>
        <v>1039.081770174824</v>
      </c>
      <c r="AG1124" s="508"/>
      <c r="AH1124" s="508"/>
      <c r="AI1124" s="508"/>
    </row>
    <row r="1125" spans="1:35" s="23" customFormat="1" ht="15.75" customHeight="1" x14ac:dyDescent="0.15">
      <c r="A1125" s="115" t="str">
        <f t="shared" si="147"/>
        <v/>
      </c>
      <c r="B1125" s="179"/>
      <c r="F1125" s="253">
        <v>10</v>
      </c>
      <c r="G1125" s="245"/>
      <c r="H1125" s="254">
        <v>3.8499999046325684</v>
      </c>
      <c r="I1125" s="254"/>
      <c r="J1125" s="254"/>
      <c r="K1125" s="247" t="s">
        <v>452</v>
      </c>
      <c r="L1125" s="248"/>
      <c r="M1125" s="253"/>
      <c r="N1125" s="517">
        <v>60.1</v>
      </c>
      <c r="O1125" s="517"/>
      <c r="P1125" s="517"/>
      <c r="Q1125" s="507">
        <f>IF(N1125="","",N1125*H1125*AE1133)</f>
        <v>1090.3760972168645</v>
      </c>
      <c r="R1125" s="508"/>
      <c r="S1125" s="508"/>
      <c r="T1125" s="509"/>
      <c r="U1125" s="506">
        <v>10</v>
      </c>
      <c r="V1125" s="245"/>
      <c r="W1125" s="254">
        <v>3.8499999046325684</v>
      </c>
      <c r="X1125" s="254"/>
      <c r="Y1125" s="254"/>
      <c r="Z1125" s="247" t="s">
        <v>452</v>
      </c>
      <c r="AA1125" s="248"/>
      <c r="AB1125" s="253"/>
      <c r="AC1125" s="517">
        <v>60.1</v>
      </c>
      <c r="AD1125" s="517"/>
      <c r="AE1125" s="517"/>
      <c r="AF1125" s="507">
        <f>IF(AC1125="","",AC1125*W1125*AE1133)</f>
        <v>1090.3760972168645</v>
      </c>
      <c r="AG1125" s="508"/>
      <c r="AH1125" s="508"/>
      <c r="AI1125" s="508"/>
    </row>
    <row r="1126" spans="1:35" s="23" customFormat="1" ht="15.75" customHeight="1" x14ac:dyDescent="0.15">
      <c r="A1126" s="115" t="str">
        <f t="shared" si="147"/>
        <v/>
      </c>
      <c r="B1126" s="179"/>
      <c r="F1126" s="253">
        <v>11</v>
      </c>
      <c r="G1126" s="245"/>
      <c r="H1126" s="254">
        <v>2.4000000953674316</v>
      </c>
      <c r="I1126" s="254"/>
      <c r="J1126" s="254"/>
      <c r="K1126" s="247" t="s">
        <v>397</v>
      </c>
      <c r="L1126" s="248"/>
      <c r="M1126" s="253"/>
      <c r="N1126" s="517">
        <v>196</v>
      </c>
      <c r="O1126" s="517"/>
      <c r="P1126" s="517"/>
      <c r="Q1126" s="507">
        <f>IF(N1126="","",N1126*H1126*AE1133)</f>
        <v>2216.7078644570111</v>
      </c>
      <c r="R1126" s="508"/>
      <c r="S1126" s="508"/>
      <c r="T1126" s="509"/>
      <c r="U1126" s="506">
        <v>11</v>
      </c>
      <c r="V1126" s="245"/>
      <c r="W1126" s="254">
        <v>2.4000000953674316</v>
      </c>
      <c r="X1126" s="254"/>
      <c r="Y1126" s="254"/>
      <c r="Z1126" s="247" t="s">
        <v>397</v>
      </c>
      <c r="AA1126" s="248"/>
      <c r="AB1126" s="253"/>
      <c r="AC1126" s="517">
        <v>196</v>
      </c>
      <c r="AD1126" s="517"/>
      <c r="AE1126" s="517"/>
      <c r="AF1126" s="507">
        <f>IF(AC1126="","",AC1126*W1126*AE1133)</f>
        <v>2216.7078644570111</v>
      </c>
      <c r="AG1126" s="508"/>
      <c r="AH1126" s="508"/>
      <c r="AI1126" s="508"/>
    </row>
    <row r="1127" spans="1:35" s="23" customFormat="1" ht="15.75" customHeight="1" x14ac:dyDescent="0.15">
      <c r="A1127" s="115" t="str">
        <f t="shared" si="147"/>
        <v/>
      </c>
      <c r="B1127" s="179"/>
      <c r="F1127" s="253">
        <v>12</v>
      </c>
      <c r="G1127" s="245"/>
      <c r="H1127" s="254">
        <v>2.2699999809265137</v>
      </c>
      <c r="I1127" s="254"/>
      <c r="J1127" s="254"/>
      <c r="K1127" s="247" t="s">
        <v>452</v>
      </c>
      <c r="L1127" s="248"/>
      <c r="M1127" s="253"/>
      <c r="N1127" s="517">
        <v>60.1</v>
      </c>
      <c r="O1127" s="517"/>
      <c r="P1127" s="517"/>
      <c r="Q1127" s="507">
        <f>IF(N1127="","",N1127*H1127*AE1133)</f>
        <v>642.89708602505266</v>
      </c>
      <c r="R1127" s="508"/>
      <c r="S1127" s="508"/>
      <c r="T1127" s="509"/>
      <c r="U1127" s="506">
        <v>12</v>
      </c>
      <c r="V1127" s="245"/>
      <c r="W1127" s="254">
        <v>2.2699999809265137</v>
      </c>
      <c r="X1127" s="254"/>
      <c r="Y1127" s="254"/>
      <c r="Z1127" s="247" t="s">
        <v>452</v>
      </c>
      <c r="AA1127" s="248"/>
      <c r="AB1127" s="253"/>
      <c r="AC1127" s="517">
        <v>60.1</v>
      </c>
      <c r="AD1127" s="517"/>
      <c r="AE1127" s="517"/>
      <c r="AF1127" s="507">
        <f>IF(AC1127="","",AC1127*W1127*AE1133)</f>
        <v>642.89708602505266</v>
      </c>
      <c r="AG1127" s="508"/>
      <c r="AH1127" s="508"/>
      <c r="AI1127" s="508"/>
    </row>
    <row r="1128" spans="1:35" s="23" customFormat="1" ht="15.75" hidden="1" customHeight="1" x14ac:dyDescent="0.15">
      <c r="A1128" s="115" t="str">
        <f t="shared" si="147"/>
        <v>×</v>
      </c>
      <c r="B1128" s="179"/>
      <c r="F1128" s="253"/>
      <c r="G1128" s="245"/>
      <c r="H1128" s="254"/>
      <c r="I1128" s="254"/>
      <c r="J1128" s="254"/>
      <c r="K1128" s="247"/>
      <c r="L1128" s="248"/>
      <c r="M1128" s="253"/>
      <c r="N1128" s="517"/>
      <c r="O1128" s="517"/>
      <c r="P1128" s="517"/>
      <c r="Q1128" s="507" t="str">
        <f>IF(N1128="","",N1128*H1128*AE1133)</f>
        <v/>
      </c>
      <c r="R1128" s="508"/>
      <c r="S1128" s="508"/>
      <c r="T1128" s="509"/>
      <c r="U1128" s="506"/>
      <c r="V1128" s="245"/>
      <c r="W1128" s="254"/>
      <c r="X1128" s="254"/>
      <c r="Y1128" s="254"/>
      <c r="Z1128" s="247"/>
      <c r="AA1128" s="248"/>
      <c r="AB1128" s="253"/>
      <c r="AC1128" s="517"/>
      <c r="AD1128" s="517"/>
      <c r="AE1128" s="517"/>
      <c r="AF1128" s="507" t="str">
        <f>IF(AC1128="","",AC1128*W1128*AE1133)</f>
        <v/>
      </c>
      <c r="AG1128" s="508"/>
      <c r="AH1128" s="508"/>
      <c r="AI1128" s="508"/>
    </row>
    <row r="1129" spans="1:35" s="23" customFormat="1" ht="15.75" hidden="1" customHeight="1" x14ac:dyDescent="0.15">
      <c r="A1129" s="115" t="str">
        <f t="shared" si="147"/>
        <v>×</v>
      </c>
      <c r="B1129" s="179"/>
      <c r="F1129" s="253"/>
      <c r="G1129" s="245"/>
      <c r="H1129" s="254"/>
      <c r="I1129" s="254"/>
      <c r="J1129" s="254"/>
      <c r="K1129" s="247"/>
      <c r="L1129" s="248"/>
      <c r="M1129" s="253"/>
      <c r="N1129" s="517"/>
      <c r="O1129" s="517"/>
      <c r="P1129" s="517"/>
      <c r="Q1129" s="507" t="str">
        <f>IF(N1129="","",N1129*H1129*AE1133)</f>
        <v/>
      </c>
      <c r="R1129" s="508"/>
      <c r="S1129" s="508"/>
      <c r="T1129" s="509"/>
      <c r="U1129" s="506"/>
      <c r="V1129" s="245"/>
      <c r="W1129" s="254"/>
      <c r="X1129" s="254"/>
      <c r="Y1129" s="254"/>
      <c r="Z1129" s="247"/>
      <c r="AA1129" s="248"/>
      <c r="AB1129" s="253"/>
      <c r="AC1129" s="517"/>
      <c r="AD1129" s="517"/>
      <c r="AE1129" s="517"/>
      <c r="AF1129" s="507" t="str">
        <f>IF(AC1129="","",AC1129*W1129*AE1133)</f>
        <v/>
      </c>
      <c r="AG1129" s="508"/>
      <c r="AH1129" s="508"/>
      <c r="AI1129" s="508"/>
    </row>
    <row r="1130" spans="1:35" s="23" customFormat="1" ht="15.75" hidden="1" customHeight="1" x14ac:dyDescent="0.15">
      <c r="A1130" s="115" t="str">
        <f t="shared" si="147"/>
        <v>×</v>
      </c>
      <c r="B1130" s="179"/>
      <c r="F1130" s="253"/>
      <c r="G1130" s="245"/>
      <c r="H1130" s="254"/>
      <c r="I1130" s="254"/>
      <c r="J1130" s="254"/>
      <c r="K1130" s="247"/>
      <c r="L1130" s="248"/>
      <c r="M1130" s="253"/>
      <c r="N1130" s="517"/>
      <c r="O1130" s="517"/>
      <c r="P1130" s="517"/>
      <c r="Q1130" s="507" t="str">
        <f>IF(N1130="","",N1130*H1130*AE1133)</f>
        <v/>
      </c>
      <c r="R1130" s="508"/>
      <c r="S1130" s="508"/>
      <c r="T1130" s="509"/>
      <c r="U1130" s="506"/>
      <c r="V1130" s="245"/>
      <c r="W1130" s="254"/>
      <c r="X1130" s="254"/>
      <c r="Y1130" s="254"/>
      <c r="Z1130" s="247"/>
      <c r="AA1130" s="248"/>
      <c r="AB1130" s="253"/>
      <c r="AC1130" s="517"/>
      <c r="AD1130" s="517"/>
      <c r="AE1130" s="517"/>
      <c r="AF1130" s="507" t="str">
        <f>IF(AC1130="","",AC1130*W1130*AE1133)</f>
        <v/>
      </c>
      <c r="AG1130" s="508"/>
      <c r="AH1130" s="508"/>
      <c r="AI1130" s="508"/>
    </row>
    <row r="1131" spans="1:35" s="23" customFormat="1" ht="15.75" hidden="1" customHeight="1" x14ac:dyDescent="0.15">
      <c r="A1131" s="115" t="str">
        <f t="shared" si="147"/>
        <v>×</v>
      </c>
      <c r="B1131" s="179"/>
      <c r="F1131" s="253"/>
      <c r="G1131" s="245"/>
      <c r="H1131" s="254"/>
      <c r="I1131" s="254"/>
      <c r="J1131" s="254"/>
      <c r="K1131" s="247"/>
      <c r="L1131" s="248"/>
      <c r="M1131" s="253"/>
      <c r="N1131" s="517"/>
      <c r="O1131" s="517"/>
      <c r="P1131" s="517"/>
      <c r="Q1131" s="507" t="str">
        <f>IF(N1131="","",N1131*H1131*AE1133)</f>
        <v/>
      </c>
      <c r="R1131" s="508"/>
      <c r="S1131" s="508"/>
      <c r="T1131" s="509"/>
      <c r="U1131" s="506"/>
      <c r="V1131" s="245"/>
      <c r="W1131" s="254"/>
      <c r="X1131" s="254"/>
      <c r="Y1131" s="254"/>
      <c r="Z1131" s="247"/>
      <c r="AA1131" s="248"/>
      <c r="AB1131" s="253"/>
      <c r="AC1131" s="517"/>
      <c r="AD1131" s="517"/>
      <c r="AE1131" s="517"/>
      <c r="AF1131" s="507" t="str">
        <f>IF(AC1131="","",AC1131*W1131*AE1133)</f>
        <v/>
      </c>
      <c r="AG1131" s="508"/>
      <c r="AH1131" s="508"/>
      <c r="AI1131" s="508"/>
    </row>
    <row r="1132" spans="1:35" s="23" customFormat="1" ht="15.75" customHeight="1" x14ac:dyDescent="0.15">
      <c r="A1132" s="115" t="str">
        <f>IF(液状化L2の有無="","","×")</f>
        <v/>
      </c>
      <c r="B1132" s="179"/>
      <c r="F1132" s="332" t="s">
        <v>451</v>
      </c>
      <c r="G1132" s="333"/>
      <c r="H1132" s="586">
        <f>ROUND(SUM(Q1116:T1131),1)</f>
        <v>9699.4</v>
      </c>
      <c r="I1132" s="587"/>
      <c r="J1132" s="587"/>
      <c r="K1132" s="587"/>
      <c r="L1132" s="587"/>
      <c r="M1132" s="587"/>
      <c r="N1132" s="587"/>
      <c r="O1132" s="587"/>
      <c r="P1132" s="587"/>
      <c r="Q1132" s="587"/>
      <c r="R1132" s="587"/>
      <c r="S1132" s="587"/>
      <c r="T1132" s="588"/>
      <c r="U1132" s="589" t="s">
        <v>451</v>
      </c>
      <c r="V1132" s="333"/>
      <c r="W1132" s="586">
        <f>ROUND(SUM(AF1116:AI1131),1)</f>
        <v>9699.4</v>
      </c>
      <c r="X1132" s="587"/>
      <c r="Y1132" s="587"/>
      <c r="Z1132" s="587"/>
      <c r="AA1132" s="587"/>
      <c r="AB1132" s="587"/>
      <c r="AC1132" s="587"/>
      <c r="AD1132" s="587"/>
      <c r="AE1132" s="587"/>
      <c r="AF1132" s="587"/>
      <c r="AG1132" s="587"/>
      <c r="AH1132" s="587"/>
      <c r="AI1132" s="587"/>
    </row>
    <row r="1133" spans="1:35" s="23" customFormat="1" ht="15.75" customHeight="1" x14ac:dyDescent="0.15">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295">
        <f>AE1109</f>
        <v>4.7123889803846897</v>
      </c>
      <c r="AF1133" s="295"/>
      <c r="AG1133" s="295"/>
      <c r="AH1133" s="199" t="s">
        <v>416</v>
      </c>
      <c r="AI1133" s="179" t="s">
        <v>149</v>
      </c>
    </row>
    <row r="1134" spans="1:35" ht="15.75" customHeight="1" x14ac:dyDescent="0.15">
      <c r="A1134" s="120" t="str">
        <f>IF(液状化L2の有無="","","×")</f>
        <v/>
      </c>
      <c r="B1134" s="179" t="s">
        <v>571</v>
      </c>
    </row>
    <row r="1135" spans="1:35" s="23" customFormat="1" ht="15.75" customHeight="1" x14ac:dyDescent="0.15">
      <c r="B1135" s="179" t="s">
        <v>571</v>
      </c>
    </row>
    <row r="1136" spans="1:35" s="194" customFormat="1" ht="15.75" customHeight="1" x14ac:dyDescent="0.15">
      <c r="E1136" s="25" t="s">
        <v>228</v>
      </c>
    </row>
    <row r="1137" spans="6:13" s="194" customFormat="1" ht="15.75" customHeight="1" x14ac:dyDescent="0.15"/>
    <row r="1138" spans="6:13" s="194" customFormat="1" ht="15.75" customHeight="1" x14ac:dyDescent="0.15">
      <c r="F1138" s="23" t="s">
        <v>229</v>
      </c>
    </row>
    <row r="1139" spans="6:13" s="194" customFormat="1" ht="15.75" customHeight="1" x14ac:dyDescent="0.15">
      <c r="G1139" s="194" t="s">
        <v>237</v>
      </c>
    </row>
    <row r="1140" spans="6:13" s="194" customFormat="1" ht="15.75" customHeight="1" x14ac:dyDescent="0.15">
      <c r="G1140" s="194" t="s">
        <v>238</v>
      </c>
    </row>
    <row r="1141" spans="6:13" s="194" customFormat="1" ht="15.75" customHeight="1" x14ac:dyDescent="0.15"/>
    <row r="1142" spans="6:13" s="194" customFormat="1" ht="15.75" customHeight="1" x14ac:dyDescent="0.15">
      <c r="F1142" s="266" t="s">
        <v>230</v>
      </c>
      <c r="G1142" s="266"/>
      <c r="H1142" s="179" t="s">
        <v>25</v>
      </c>
      <c r="I1142" s="266" t="s">
        <v>231</v>
      </c>
      <c r="J1142" s="266"/>
      <c r="K1142" s="194" t="s">
        <v>1</v>
      </c>
      <c r="L1142" s="266" t="s">
        <v>190</v>
      </c>
      <c r="M1142" s="266"/>
    </row>
    <row r="1143" spans="6:13" s="194" customFormat="1" ht="15.75" customHeight="1" x14ac:dyDescent="0.15">
      <c r="H1143" s="179" t="s">
        <v>25</v>
      </c>
      <c r="I1143" s="266" t="s">
        <v>231</v>
      </c>
      <c r="J1143" s="266"/>
      <c r="K1143" s="194" t="s">
        <v>1</v>
      </c>
      <c r="L1143" s="194" t="s">
        <v>232</v>
      </c>
    </row>
    <row r="1144" spans="6:13" s="194" customFormat="1" ht="15.75" customHeight="1" x14ac:dyDescent="0.15"/>
    <row r="1145" spans="6:13" s="194" customFormat="1" ht="15.75" customHeight="1" x14ac:dyDescent="0.15">
      <c r="G1145" s="23" t="s">
        <v>3</v>
      </c>
      <c r="H1145" s="23"/>
      <c r="I1145" s="23"/>
      <c r="J1145" s="266" t="s">
        <v>230</v>
      </c>
      <c r="K1145" s="266"/>
      <c r="L1145" s="179" t="s">
        <v>2</v>
      </c>
      <c r="M1145" s="23" t="s">
        <v>233</v>
      </c>
    </row>
    <row r="1146" spans="6:13" s="194" customFormat="1" ht="15.75" customHeight="1" x14ac:dyDescent="0.15">
      <c r="G1146" s="23"/>
      <c r="H1146" s="23"/>
      <c r="I1146" s="23"/>
      <c r="J1146" s="266" t="s">
        <v>190</v>
      </c>
      <c r="K1146" s="266"/>
      <c r="L1146" s="179" t="s">
        <v>2</v>
      </c>
      <c r="M1146" s="23" t="s">
        <v>234</v>
      </c>
    </row>
    <row r="1147" spans="6:13" s="194" customFormat="1" ht="15.75" customHeight="1" x14ac:dyDescent="0.15">
      <c r="J1147" s="266" t="s">
        <v>191</v>
      </c>
      <c r="K1147" s="266"/>
      <c r="L1147" s="179" t="s">
        <v>2</v>
      </c>
      <c r="M1147" s="23" t="s">
        <v>201</v>
      </c>
    </row>
    <row r="1148" spans="6:13" s="194" customFormat="1" ht="15.75" customHeight="1" x14ac:dyDescent="0.15">
      <c r="J1148" s="266" t="s">
        <v>193</v>
      </c>
      <c r="K1148" s="266"/>
      <c r="L1148" s="179" t="s">
        <v>2</v>
      </c>
      <c r="M1148" s="23" t="s">
        <v>235</v>
      </c>
    </row>
    <row r="1149" spans="6:13" s="194" customFormat="1" ht="15.75" customHeight="1" x14ac:dyDescent="0.15">
      <c r="J1149" s="266" t="s">
        <v>231</v>
      </c>
      <c r="K1149" s="266"/>
      <c r="L1149" s="179" t="s">
        <v>2</v>
      </c>
      <c r="M1149" s="194" t="s">
        <v>240</v>
      </c>
    </row>
    <row r="1150" spans="6:13" s="194" customFormat="1" ht="15.75" customHeight="1" x14ac:dyDescent="0.15">
      <c r="M1150" s="194" t="s">
        <v>241</v>
      </c>
    </row>
    <row r="1151" spans="6:13" s="194" customFormat="1" ht="15.75" customHeight="1" x14ac:dyDescent="0.15">
      <c r="M1151" s="194" t="s">
        <v>239</v>
      </c>
    </row>
    <row r="1152" spans="6:13" s="194" customFormat="1" ht="15.75" customHeight="1" x14ac:dyDescent="0.15">
      <c r="M1152" s="194" t="s">
        <v>236</v>
      </c>
    </row>
    <row r="1153" spans="1:32" s="194" customFormat="1" ht="15.75" customHeight="1" x14ac:dyDescent="0.15"/>
    <row r="1154" spans="1:32" ht="15.75" customHeight="1" x14ac:dyDescent="0.15">
      <c r="F1154" s="23" t="s">
        <v>455</v>
      </c>
    </row>
    <row r="1155" spans="1:32" ht="15.75" customHeight="1" x14ac:dyDescent="0.15">
      <c r="F1155" s="23" t="s">
        <v>456</v>
      </c>
    </row>
    <row r="1156" spans="1:32" ht="15.75" customHeight="1" x14ac:dyDescent="0.15">
      <c r="B1156" s="179" t="s">
        <v>571</v>
      </c>
    </row>
    <row r="1157" spans="1:32" s="194" customFormat="1" ht="15.75" customHeight="1" x14ac:dyDescent="0.15"/>
    <row r="1158" spans="1:32" s="194" customFormat="1" ht="15.75" customHeight="1" x14ac:dyDescent="0.15">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x14ac:dyDescent="0.15">
      <c r="F1159" s="289" t="s">
        <v>242</v>
      </c>
      <c r="G1159" s="239"/>
      <c r="H1159" s="239"/>
      <c r="I1159" s="239" t="s">
        <v>243</v>
      </c>
      <c r="J1159" s="239"/>
      <c r="K1159" s="239"/>
      <c r="L1159" s="239"/>
      <c r="M1159" s="239"/>
      <c r="N1159" s="239"/>
      <c r="O1159" s="238" t="s">
        <v>244</v>
      </c>
      <c r="P1159" s="239"/>
      <c r="Q1159" s="239"/>
      <c r="R1159" s="238" t="s">
        <v>248</v>
      </c>
      <c r="S1159" s="239"/>
      <c r="T1159" s="239"/>
      <c r="U1159" s="238" t="s">
        <v>249</v>
      </c>
      <c r="V1159" s="239"/>
      <c r="W1159" s="239"/>
      <c r="X1159" s="238" t="s">
        <v>247</v>
      </c>
      <c r="Y1159" s="239"/>
      <c r="Z1159" s="239"/>
      <c r="AA1159" s="238" t="s">
        <v>245</v>
      </c>
      <c r="AB1159" s="239"/>
      <c r="AC1159" s="239"/>
      <c r="AD1159" s="238" t="s">
        <v>246</v>
      </c>
      <c r="AE1159" s="239"/>
      <c r="AF1159" s="290"/>
    </row>
    <row r="1160" spans="1:32" s="194" customFormat="1" ht="15.75" customHeight="1" x14ac:dyDescent="0.15">
      <c r="F1160" s="292"/>
      <c r="G1160" s="240"/>
      <c r="H1160" s="240"/>
      <c r="I1160" s="240"/>
      <c r="J1160" s="240"/>
      <c r="K1160" s="240"/>
      <c r="L1160" s="240"/>
      <c r="M1160" s="240"/>
      <c r="N1160" s="240"/>
      <c r="O1160" s="240"/>
      <c r="P1160" s="240"/>
      <c r="Q1160" s="240"/>
      <c r="R1160" s="240"/>
      <c r="S1160" s="240"/>
      <c r="T1160" s="240"/>
      <c r="U1160" s="240"/>
      <c r="V1160" s="240"/>
      <c r="W1160" s="240"/>
      <c r="X1160" s="240"/>
      <c r="Y1160" s="240"/>
      <c r="Z1160" s="240"/>
      <c r="AA1160" s="240"/>
      <c r="AB1160" s="240"/>
      <c r="AC1160" s="240"/>
      <c r="AD1160" s="240"/>
      <c r="AE1160" s="240"/>
      <c r="AF1160" s="325"/>
    </row>
    <row r="1161" spans="1:32" s="194" customFormat="1" ht="15.75" customHeight="1" x14ac:dyDescent="0.15">
      <c r="F1161" s="289" t="s">
        <v>252</v>
      </c>
      <c r="G1161" s="239"/>
      <c r="H1161" s="239"/>
      <c r="I1161" s="239" t="s">
        <v>250</v>
      </c>
      <c r="J1161" s="239"/>
      <c r="K1161" s="239"/>
      <c r="L1161" s="239"/>
      <c r="M1161" s="239"/>
      <c r="N1161" s="239"/>
      <c r="O1161" s="321">
        <f>先端支持力</f>
        <v>0</v>
      </c>
      <c r="P1161" s="321"/>
      <c r="Q1161" s="321"/>
      <c r="R1161" s="321">
        <f>H964</f>
        <v>15595.7</v>
      </c>
      <c r="S1161" s="321"/>
      <c r="T1161" s="321"/>
      <c r="U1161" s="321">
        <f>O1161+R1161</f>
        <v>15595.7</v>
      </c>
      <c r="V1161" s="321"/>
      <c r="W1161" s="321"/>
      <c r="X1161" s="590">
        <f>O1161/U1161</f>
        <v>0</v>
      </c>
      <c r="Y1161" s="590"/>
      <c r="Z1161" s="590"/>
      <c r="AA1161" s="503">
        <v>0.65</v>
      </c>
      <c r="AB1161" s="503"/>
      <c r="AC1161" s="503"/>
      <c r="AD1161" s="321">
        <f>AA1161*U1161</f>
        <v>10137.205</v>
      </c>
      <c r="AE1161" s="321"/>
      <c r="AF1161" s="322"/>
    </row>
    <row r="1162" spans="1:32" s="194" customFormat="1" ht="15.75" customHeight="1" x14ac:dyDescent="0.15">
      <c r="F1162" s="504"/>
      <c r="G1162" s="305"/>
      <c r="H1162" s="305"/>
      <c r="I1162" s="305" t="s">
        <v>251</v>
      </c>
      <c r="J1162" s="305"/>
      <c r="K1162" s="305"/>
      <c r="L1162" s="305"/>
      <c r="M1162" s="305"/>
      <c r="N1162" s="305"/>
      <c r="O1162" s="298"/>
      <c r="P1162" s="298"/>
      <c r="Q1162" s="298"/>
      <c r="R1162" s="298">
        <f>H988</f>
        <v>15699.8</v>
      </c>
      <c r="S1162" s="298"/>
      <c r="T1162" s="298"/>
      <c r="U1162" s="298">
        <f>O1161+R1162</f>
        <v>15699.8</v>
      </c>
      <c r="V1162" s="298"/>
      <c r="W1162" s="298"/>
      <c r="X1162" s="297">
        <f>O1161/U1162</f>
        <v>0</v>
      </c>
      <c r="Y1162" s="297"/>
      <c r="Z1162" s="297"/>
      <c r="AA1162" s="461">
        <v>0.84799999999999998</v>
      </c>
      <c r="AB1162" s="461"/>
      <c r="AC1162" s="461"/>
      <c r="AD1162" s="298">
        <f>AA1162*U1162</f>
        <v>13313.430399999999</v>
      </c>
      <c r="AE1162" s="298"/>
      <c r="AF1162" s="299"/>
    </row>
    <row r="1163" spans="1:32" s="194" customFormat="1" ht="15.75" customHeight="1" x14ac:dyDescent="0.15">
      <c r="F1163" s="504" t="s">
        <v>253</v>
      </c>
      <c r="G1163" s="305"/>
      <c r="H1163" s="305"/>
      <c r="I1163" s="305" t="s">
        <v>327</v>
      </c>
      <c r="J1163" s="305"/>
      <c r="K1163" s="305"/>
      <c r="L1163" s="305"/>
      <c r="M1163" s="305"/>
      <c r="N1163" s="305"/>
      <c r="O1163" s="298"/>
      <c r="P1163" s="298"/>
      <c r="Q1163" s="298"/>
      <c r="R1163" s="298"/>
      <c r="S1163" s="298"/>
      <c r="T1163" s="298"/>
      <c r="U1163" s="298"/>
      <c r="V1163" s="298"/>
      <c r="W1163" s="298"/>
      <c r="X1163" s="297"/>
      <c r="Y1163" s="297"/>
      <c r="Z1163" s="297"/>
      <c r="AA1163" s="461">
        <v>1.022</v>
      </c>
      <c r="AB1163" s="461"/>
      <c r="AC1163" s="461"/>
      <c r="AD1163" s="298">
        <f>AA1163*U1162</f>
        <v>16045.195599999999</v>
      </c>
      <c r="AE1163" s="298"/>
      <c r="AF1163" s="299"/>
    </row>
    <row r="1164" spans="1:32" s="194" customFormat="1" ht="28.5" customHeight="1" x14ac:dyDescent="0.15">
      <c r="F1164" s="504" t="s">
        <v>254</v>
      </c>
      <c r="G1164" s="305"/>
      <c r="H1164" s="305"/>
      <c r="I1164" s="403" t="s">
        <v>255</v>
      </c>
      <c r="J1164" s="305"/>
      <c r="K1164" s="305"/>
      <c r="L1164" s="305"/>
      <c r="M1164" s="305"/>
      <c r="N1164" s="305"/>
      <c r="O1164" s="298"/>
      <c r="P1164" s="298"/>
      <c r="Q1164" s="298"/>
      <c r="R1164" s="298">
        <f>H1012</f>
        <v>15115</v>
      </c>
      <c r="S1164" s="298"/>
      <c r="T1164" s="298"/>
      <c r="U1164" s="298">
        <f>O1161+R1164</f>
        <v>15115</v>
      </c>
      <c r="V1164" s="298"/>
      <c r="W1164" s="298"/>
      <c r="X1164" s="297">
        <f>O1161/U1164</f>
        <v>0</v>
      </c>
      <c r="Y1164" s="297"/>
      <c r="Z1164" s="297"/>
      <c r="AA1164" s="461">
        <v>1.0880000000000001</v>
      </c>
      <c r="AB1164" s="461"/>
      <c r="AC1164" s="461"/>
      <c r="AD1164" s="298">
        <f>AA1164*U1164</f>
        <v>16445.120000000003</v>
      </c>
      <c r="AE1164" s="298"/>
      <c r="AF1164" s="299"/>
    </row>
    <row r="1165" spans="1:32" s="194" customFormat="1" ht="28.5" customHeight="1" x14ac:dyDescent="0.15">
      <c r="F1165" s="504"/>
      <c r="G1165" s="305"/>
      <c r="H1165" s="305"/>
      <c r="I1165" s="403" t="s">
        <v>256</v>
      </c>
      <c r="J1165" s="305"/>
      <c r="K1165" s="305"/>
      <c r="L1165" s="305"/>
      <c r="M1165" s="305"/>
      <c r="N1165" s="305"/>
      <c r="O1165" s="298"/>
      <c r="P1165" s="298"/>
      <c r="Q1165" s="298"/>
      <c r="R1165" s="298"/>
      <c r="S1165" s="298"/>
      <c r="T1165" s="298"/>
      <c r="U1165" s="298"/>
      <c r="V1165" s="298"/>
      <c r="W1165" s="298"/>
      <c r="X1165" s="297"/>
      <c r="Y1165" s="297"/>
      <c r="Z1165" s="297"/>
      <c r="AA1165" s="461">
        <v>1.0880000000000001</v>
      </c>
      <c r="AB1165" s="461"/>
      <c r="AC1165" s="461"/>
      <c r="AD1165" s="298">
        <f>AA1165*U1164</f>
        <v>16445.120000000003</v>
      </c>
      <c r="AE1165" s="298"/>
      <c r="AF1165" s="299"/>
    </row>
    <row r="1166" spans="1:32" s="194" customFormat="1" ht="28.5" customHeight="1" x14ac:dyDescent="0.15">
      <c r="A1166" s="117" t="str">
        <f>IF(液状化L1の有無="","","×")</f>
        <v/>
      </c>
      <c r="B1166" s="179"/>
      <c r="F1166" s="453" t="s">
        <v>453</v>
      </c>
      <c r="G1166" s="305"/>
      <c r="H1166" s="305"/>
      <c r="I1166" s="403" t="s">
        <v>255</v>
      </c>
      <c r="J1166" s="305"/>
      <c r="K1166" s="305"/>
      <c r="L1166" s="305"/>
      <c r="M1166" s="305"/>
      <c r="N1166" s="305"/>
      <c r="O1166" s="298"/>
      <c r="P1166" s="298"/>
      <c r="Q1166" s="298"/>
      <c r="R1166" s="487">
        <f>H1036</f>
        <v>12853.7</v>
      </c>
      <c r="S1166" s="487"/>
      <c r="T1166" s="487"/>
      <c r="U1166" s="487">
        <f>O1161+R1166</f>
        <v>12853.7</v>
      </c>
      <c r="V1166" s="487"/>
      <c r="W1166" s="487"/>
      <c r="X1166" s="374">
        <f>O1161/U1166</f>
        <v>0</v>
      </c>
      <c r="Y1166" s="374"/>
      <c r="Z1166" s="374"/>
      <c r="AA1166" s="461">
        <v>1.0880000000000001</v>
      </c>
      <c r="AB1166" s="461"/>
      <c r="AC1166" s="461"/>
      <c r="AD1166" s="298">
        <f>AA1166*U1166</f>
        <v>13984.825600000002</v>
      </c>
      <c r="AE1166" s="298"/>
      <c r="AF1166" s="299"/>
    </row>
    <row r="1167" spans="1:32" s="194" customFormat="1" ht="28.5" customHeight="1" x14ac:dyDescent="0.15">
      <c r="A1167" s="115" t="str">
        <f>IF(液状化L2の有無="","","×")</f>
        <v/>
      </c>
      <c r="B1167" s="179"/>
      <c r="F1167" s="292"/>
      <c r="G1167" s="240"/>
      <c r="H1167" s="240"/>
      <c r="I1167" s="315" t="s">
        <v>256</v>
      </c>
      <c r="J1167" s="240"/>
      <c r="K1167" s="240"/>
      <c r="L1167" s="240"/>
      <c r="M1167" s="240"/>
      <c r="N1167" s="240"/>
      <c r="O1167" s="317"/>
      <c r="P1167" s="317"/>
      <c r="Q1167" s="317"/>
      <c r="R1167" s="488">
        <f>H1060</f>
        <v>9699.4</v>
      </c>
      <c r="S1167" s="488"/>
      <c r="T1167" s="488"/>
      <c r="U1167" s="488">
        <f>O1161+R1167</f>
        <v>9699.4</v>
      </c>
      <c r="V1167" s="488"/>
      <c r="W1167" s="488"/>
      <c r="X1167" s="591">
        <f>O1161/U1167</f>
        <v>0</v>
      </c>
      <c r="Y1167" s="591"/>
      <c r="Z1167" s="591"/>
      <c r="AA1167" s="561">
        <v>1.0880000000000001</v>
      </c>
      <c r="AB1167" s="561"/>
      <c r="AC1167" s="561"/>
      <c r="AD1167" s="317">
        <f>AA1167*U1167</f>
        <v>10552.947200000001</v>
      </c>
      <c r="AE1167" s="317"/>
      <c r="AF1167" s="318"/>
    </row>
    <row r="1168" spans="1:32" s="194" customFormat="1" ht="15.75" customHeight="1" x14ac:dyDescent="0.15">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x14ac:dyDescent="0.15"/>
    <row r="1170" spans="1:32" s="194" customFormat="1" ht="15.75" customHeight="1" x14ac:dyDescent="0.15">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x14ac:dyDescent="0.15">
      <c r="F1171" s="289" t="s">
        <v>242</v>
      </c>
      <c r="G1171" s="239"/>
      <c r="H1171" s="239"/>
      <c r="I1171" s="239" t="s">
        <v>243</v>
      </c>
      <c r="J1171" s="239"/>
      <c r="K1171" s="239"/>
      <c r="L1171" s="239"/>
      <c r="M1171" s="239"/>
      <c r="N1171" s="239"/>
      <c r="O1171" s="238" t="s">
        <v>244</v>
      </c>
      <c r="P1171" s="239"/>
      <c r="Q1171" s="239"/>
      <c r="R1171" s="238" t="s">
        <v>248</v>
      </c>
      <c r="S1171" s="239"/>
      <c r="T1171" s="239"/>
      <c r="U1171" s="238" t="s">
        <v>249</v>
      </c>
      <c r="V1171" s="239"/>
      <c r="W1171" s="239"/>
      <c r="X1171" s="238" t="s">
        <v>247</v>
      </c>
      <c r="Y1171" s="239"/>
      <c r="Z1171" s="239"/>
      <c r="AA1171" s="238" t="s">
        <v>245</v>
      </c>
      <c r="AB1171" s="239"/>
      <c r="AC1171" s="239"/>
      <c r="AD1171" s="238" t="s">
        <v>246</v>
      </c>
      <c r="AE1171" s="239"/>
      <c r="AF1171" s="290"/>
    </row>
    <row r="1172" spans="1:32" s="194" customFormat="1" ht="15.75" customHeight="1" x14ac:dyDescent="0.15">
      <c r="F1172" s="292"/>
      <c r="G1172" s="240"/>
      <c r="H1172" s="240"/>
      <c r="I1172" s="240"/>
      <c r="J1172" s="240"/>
      <c r="K1172" s="240"/>
      <c r="L1172" s="240"/>
      <c r="M1172" s="240"/>
      <c r="N1172" s="240"/>
      <c r="O1172" s="240"/>
      <c r="P1172" s="240"/>
      <c r="Q1172" s="240"/>
      <c r="R1172" s="240"/>
      <c r="S1172" s="240"/>
      <c r="T1172" s="240"/>
      <c r="U1172" s="240"/>
      <c r="V1172" s="240"/>
      <c r="W1172" s="240"/>
      <c r="X1172" s="240"/>
      <c r="Y1172" s="240"/>
      <c r="Z1172" s="240"/>
      <c r="AA1172" s="240"/>
      <c r="AB1172" s="240"/>
      <c r="AC1172" s="240"/>
      <c r="AD1172" s="240"/>
      <c r="AE1172" s="240"/>
      <c r="AF1172" s="325"/>
    </row>
    <row r="1173" spans="1:32" s="194" customFormat="1" ht="15.75" customHeight="1" x14ac:dyDescent="0.15">
      <c r="F1173" s="289" t="s">
        <v>252</v>
      </c>
      <c r="G1173" s="239"/>
      <c r="H1173" s="239"/>
      <c r="I1173" s="239" t="s">
        <v>250</v>
      </c>
      <c r="J1173" s="239"/>
      <c r="K1173" s="239"/>
      <c r="L1173" s="239"/>
      <c r="M1173" s="239"/>
      <c r="N1173" s="239"/>
      <c r="O1173" s="321">
        <f>先端支持力</f>
        <v>0</v>
      </c>
      <c r="P1173" s="321"/>
      <c r="Q1173" s="321"/>
      <c r="R1173" s="321">
        <f>H964</f>
        <v>15595.7</v>
      </c>
      <c r="S1173" s="321"/>
      <c r="T1173" s="321"/>
      <c r="U1173" s="321">
        <f>O1173+R1173</f>
        <v>15595.7</v>
      </c>
      <c r="V1173" s="321"/>
      <c r="W1173" s="321"/>
      <c r="X1173" s="590">
        <f>O1173/U1173</f>
        <v>0</v>
      </c>
      <c r="Y1173" s="590"/>
      <c r="Z1173" s="590"/>
      <c r="AA1173" s="503">
        <v>0.65</v>
      </c>
      <c r="AB1173" s="503"/>
      <c r="AC1173" s="503"/>
      <c r="AD1173" s="321">
        <f>AA1173*U1173</f>
        <v>10137.205</v>
      </c>
      <c r="AE1173" s="321"/>
      <c r="AF1173" s="322"/>
    </row>
    <row r="1174" spans="1:32" s="194" customFormat="1" ht="15.75" customHeight="1" x14ac:dyDescent="0.15">
      <c r="F1174" s="504"/>
      <c r="G1174" s="305"/>
      <c r="H1174" s="305"/>
      <c r="I1174" s="305" t="s">
        <v>251</v>
      </c>
      <c r="J1174" s="305"/>
      <c r="K1174" s="305"/>
      <c r="L1174" s="305"/>
      <c r="M1174" s="305"/>
      <c r="N1174" s="305"/>
      <c r="O1174" s="298"/>
      <c r="P1174" s="298"/>
      <c r="Q1174" s="298"/>
      <c r="R1174" s="298">
        <f>H988</f>
        <v>15699.8</v>
      </c>
      <c r="S1174" s="298"/>
      <c r="T1174" s="298"/>
      <c r="U1174" s="298">
        <f>O1173+R1174</f>
        <v>15699.8</v>
      </c>
      <c r="V1174" s="298"/>
      <c r="W1174" s="298"/>
      <c r="X1174" s="297">
        <f>O1173/U1174</f>
        <v>0</v>
      </c>
      <c r="Y1174" s="297"/>
      <c r="Z1174" s="297"/>
      <c r="AA1174" s="461">
        <v>0.84799999999999998</v>
      </c>
      <c r="AB1174" s="461"/>
      <c r="AC1174" s="461"/>
      <c r="AD1174" s="298">
        <f>AA1174*U1174</f>
        <v>13313.430399999999</v>
      </c>
      <c r="AE1174" s="298"/>
      <c r="AF1174" s="299"/>
    </row>
    <row r="1175" spans="1:32" s="194" customFormat="1" ht="15.75" customHeight="1" x14ac:dyDescent="0.15">
      <c r="F1175" s="504" t="s">
        <v>253</v>
      </c>
      <c r="G1175" s="305"/>
      <c r="H1175" s="305"/>
      <c r="I1175" s="305" t="s">
        <v>327</v>
      </c>
      <c r="J1175" s="305"/>
      <c r="K1175" s="305"/>
      <c r="L1175" s="305"/>
      <c r="M1175" s="305"/>
      <c r="N1175" s="305"/>
      <c r="O1175" s="298"/>
      <c r="P1175" s="298"/>
      <c r="Q1175" s="298"/>
      <c r="R1175" s="298"/>
      <c r="S1175" s="298"/>
      <c r="T1175" s="298"/>
      <c r="U1175" s="298"/>
      <c r="V1175" s="298"/>
      <c r="W1175" s="298"/>
      <c r="X1175" s="297"/>
      <c r="Y1175" s="297"/>
      <c r="Z1175" s="297"/>
      <c r="AA1175" s="461">
        <v>1.022</v>
      </c>
      <c r="AB1175" s="461"/>
      <c r="AC1175" s="461"/>
      <c r="AD1175" s="298">
        <f>AA1175*U1174</f>
        <v>16045.195599999999</v>
      </c>
      <c r="AE1175" s="298"/>
      <c r="AF1175" s="299"/>
    </row>
    <row r="1176" spans="1:32" s="194" customFormat="1" ht="28.5" customHeight="1" x14ac:dyDescent="0.15">
      <c r="F1176" s="504" t="s">
        <v>254</v>
      </c>
      <c r="G1176" s="305"/>
      <c r="H1176" s="305"/>
      <c r="I1176" s="403" t="s">
        <v>255</v>
      </c>
      <c r="J1176" s="305"/>
      <c r="K1176" s="305"/>
      <c r="L1176" s="305"/>
      <c r="M1176" s="305"/>
      <c r="N1176" s="305"/>
      <c r="O1176" s="298"/>
      <c r="P1176" s="298"/>
      <c r="Q1176" s="298"/>
      <c r="R1176" s="298">
        <f>H1084</f>
        <v>15115</v>
      </c>
      <c r="S1176" s="298"/>
      <c r="T1176" s="298"/>
      <c r="U1176" s="298">
        <f>O1173+R1176</f>
        <v>15115</v>
      </c>
      <c r="V1176" s="298"/>
      <c r="W1176" s="298"/>
      <c r="X1176" s="297">
        <f>O1173/U1176</f>
        <v>0</v>
      </c>
      <c r="Y1176" s="297"/>
      <c r="Z1176" s="297"/>
      <c r="AA1176" s="461">
        <v>1.0880000000000001</v>
      </c>
      <c r="AB1176" s="461"/>
      <c r="AC1176" s="461"/>
      <c r="AD1176" s="298">
        <f>AA1176*U1176</f>
        <v>16445.120000000003</v>
      </c>
      <c r="AE1176" s="298"/>
      <c r="AF1176" s="299"/>
    </row>
    <row r="1177" spans="1:32" s="194" customFormat="1" ht="28.5" customHeight="1" x14ac:dyDescent="0.15">
      <c r="F1177" s="504"/>
      <c r="G1177" s="305"/>
      <c r="H1177" s="305"/>
      <c r="I1177" s="403" t="s">
        <v>256</v>
      </c>
      <c r="J1177" s="305"/>
      <c r="K1177" s="305"/>
      <c r="L1177" s="305"/>
      <c r="M1177" s="305"/>
      <c r="N1177" s="305"/>
      <c r="O1177" s="298"/>
      <c r="P1177" s="298"/>
      <c r="Q1177" s="298"/>
      <c r="R1177" s="298"/>
      <c r="S1177" s="298"/>
      <c r="T1177" s="298"/>
      <c r="U1177" s="298"/>
      <c r="V1177" s="298"/>
      <c r="W1177" s="298"/>
      <c r="X1177" s="297"/>
      <c r="Y1177" s="297"/>
      <c r="Z1177" s="297"/>
      <c r="AA1177" s="461">
        <v>1.0880000000000001</v>
      </c>
      <c r="AB1177" s="461"/>
      <c r="AC1177" s="461"/>
      <c r="AD1177" s="298">
        <f>AA1177*U1176</f>
        <v>16445.120000000003</v>
      </c>
      <c r="AE1177" s="298"/>
      <c r="AF1177" s="299"/>
    </row>
    <row r="1178" spans="1:32" s="194" customFormat="1" ht="28.5" customHeight="1" x14ac:dyDescent="0.15">
      <c r="A1178" s="117" t="str">
        <f>IF(液状化L1の有無="","","×")</f>
        <v/>
      </c>
      <c r="B1178" s="179"/>
      <c r="F1178" s="453" t="s">
        <v>453</v>
      </c>
      <c r="G1178" s="305"/>
      <c r="H1178" s="305"/>
      <c r="I1178" s="403" t="s">
        <v>255</v>
      </c>
      <c r="J1178" s="305"/>
      <c r="K1178" s="305"/>
      <c r="L1178" s="305"/>
      <c r="M1178" s="305"/>
      <c r="N1178" s="305"/>
      <c r="O1178" s="298"/>
      <c r="P1178" s="298"/>
      <c r="Q1178" s="298"/>
      <c r="R1178" s="487">
        <f>H1108</f>
        <v>12853.7</v>
      </c>
      <c r="S1178" s="487"/>
      <c r="T1178" s="487"/>
      <c r="U1178" s="487">
        <f>O1173+R1178</f>
        <v>12853.7</v>
      </c>
      <c r="V1178" s="487"/>
      <c r="W1178" s="487"/>
      <c r="X1178" s="374">
        <f>O1173/U1178</f>
        <v>0</v>
      </c>
      <c r="Y1178" s="374"/>
      <c r="Z1178" s="374"/>
      <c r="AA1178" s="461">
        <v>1.0880000000000001</v>
      </c>
      <c r="AB1178" s="461"/>
      <c r="AC1178" s="461"/>
      <c r="AD1178" s="298">
        <f>AA1178*U1178</f>
        <v>13984.825600000002</v>
      </c>
      <c r="AE1178" s="298"/>
      <c r="AF1178" s="299"/>
    </row>
    <row r="1179" spans="1:32" s="194" customFormat="1" ht="28.5" customHeight="1" x14ac:dyDescent="0.15">
      <c r="A1179" s="115" t="str">
        <f>IF(液状化L2の有無="","","×")</f>
        <v/>
      </c>
      <c r="B1179" s="179"/>
      <c r="F1179" s="292"/>
      <c r="G1179" s="240"/>
      <c r="H1179" s="240"/>
      <c r="I1179" s="315" t="s">
        <v>256</v>
      </c>
      <c r="J1179" s="240"/>
      <c r="K1179" s="240"/>
      <c r="L1179" s="240"/>
      <c r="M1179" s="240"/>
      <c r="N1179" s="240"/>
      <c r="O1179" s="317"/>
      <c r="P1179" s="317"/>
      <c r="Q1179" s="317"/>
      <c r="R1179" s="488">
        <f>H1132</f>
        <v>9699.4</v>
      </c>
      <c r="S1179" s="488"/>
      <c r="T1179" s="488"/>
      <c r="U1179" s="488">
        <f>O1173+R1179</f>
        <v>9699.4</v>
      </c>
      <c r="V1179" s="488"/>
      <c r="W1179" s="488"/>
      <c r="X1179" s="591">
        <f>O1173/U1179</f>
        <v>0</v>
      </c>
      <c r="Y1179" s="591"/>
      <c r="Z1179" s="591"/>
      <c r="AA1179" s="561">
        <v>1.0880000000000001</v>
      </c>
      <c r="AB1179" s="561"/>
      <c r="AC1179" s="561"/>
      <c r="AD1179" s="317">
        <f>AA1179*U1179</f>
        <v>10552.947200000001</v>
      </c>
      <c r="AE1179" s="317"/>
      <c r="AF1179" s="318"/>
    </row>
    <row r="1180" spans="1:32" s="194" customFormat="1" ht="15.75" customHeight="1" x14ac:dyDescent="0.15">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x14ac:dyDescent="0.15">
      <c r="B1181" s="179" t="s">
        <v>571</v>
      </c>
    </row>
    <row r="1182" spans="1:32" s="194" customFormat="1" ht="15.75" customHeight="1" x14ac:dyDescent="0.15">
      <c r="B1182" s="179"/>
    </row>
    <row r="1183" spans="1:32" s="194" customFormat="1" ht="15.75" customHeight="1" x14ac:dyDescent="0.15">
      <c r="F1183" s="23" t="s">
        <v>257</v>
      </c>
    </row>
    <row r="1184" spans="1:32" s="194" customFormat="1" ht="15.75" customHeight="1" x14ac:dyDescent="0.15"/>
    <row r="1185" spans="1:28" s="194" customFormat="1" ht="15.75" customHeight="1" x14ac:dyDescent="0.15">
      <c r="F1185" s="266" t="s">
        <v>230</v>
      </c>
      <c r="G1185" s="266"/>
      <c r="H1185" s="179" t="s">
        <v>25</v>
      </c>
      <c r="I1185" s="266" t="s">
        <v>258</v>
      </c>
      <c r="J1185" s="266"/>
      <c r="K1185" s="194" t="s">
        <v>6</v>
      </c>
      <c r="L1185" s="266" t="s">
        <v>259</v>
      </c>
      <c r="M1185" s="266"/>
    </row>
    <row r="1186" spans="1:28" s="194" customFormat="1" ht="15.75" customHeight="1" x14ac:dyDescent="0.15"/>
    <row r="1187" spans="1:28" s="194" customFormat="1" ht="15.75" customHeight="1" x14ac:dyDescent="0.15">
      <c r="G1187" s="23" t="s">
        <v>3</v>
      </c>
      <c r="H1187" s="23"/>
      <c r="I1187" s="23"/>
      <c r="J1187" s="266" t="s">
        <v>191</v>
      </c>
      <c r="K1187" s="266"/>
      <c r="L1187" s="179" t="s">
        <v>2</v>
      </c>
      <c r="M1187" s="23" t="s">
        <v>201</v>
      </c>
    </row>
    <row r="1188" spans="1:28" s="194" customFormat="1" ht="15.75" customHeight="1" x14ac:dyDescent="0.15">
      <c r="G1188" s="23"/>
      <c r="H1188" s="23"/>
      <c r="I1188" s="23"/>
      <c r="J1188" s="266" t="s">
        <v>193</v>
      </c>
      <c r="K1188" s="266"/>
      <c r="L1188" s="179" t="s">
        <v>2</v>
      </c>
      <c r="M1188" s="23" t="s">
        <v>235</v>
      </c>
    </row>
    <row r="1189" spans="1:28" s="194" customFormat="1" ht="15.75" customHeight="1" x14ac:dyDescent="0.15">
      <c r="J1189" s="266" t="s">
        <v>260</v>
      </c>
      <c r="K1189" s="266"/>
      <c r="L1189" s="179" t="s">
        <v>2</v>
      </c>
      <c r="M1189" s="23" t="s">
        <v>262</v>
      </c>
    </row>
    <row r="1190" spans="1:28" s="194" customFormat="1" ht="15.75" customHeight="1" x14ac:dyDescent="0.15">
      <c r="J1190" s="266" t="s">
        <v>261</v>
      </c>
      <c r="K1190" s="266"/>
      <c r="L1190" s="179" t="s">
        <v>2</v>
      </c>
      <c r="M1190" s="23" t="s">
        <v>263</v>
      </c>
    </row>
    <row r="1191" spans="1:28" s="194" customFormat="1" ht="15.75" customHeight="1" x14ac:dyDescent="0.15">
      <c r="J1191" s="23"/>
      <c r="K1191" s="23"/>
      <c r="L1191" s="179"/>
    </row>
    <row r="1192" spans="1:28" s="194" customFormat="1" ht="15.75" customHeight="1" x14ac:dyDescent="0.15">
      <c r="F1192" s="266" t="s">
        <v>230</v>
      </c>
      <c r="G1192" s="266"/>
      <c r="H1192" s="179" t="s">
        <v>25</v>
      </c>
      <c r="I1192" s="266">
        <f>AF16</f>
        <v>1.3</v>
      </c>
      <c r="J1192" s="266"/>
      <c r="K1192" s="194" t="s">
        <v>1</v>
      </c>
      <c r="L1192" s="521">
        <f>O1161</f>
        <v>0</v>
      </c>
      <c r="M1192" s="521"/>
      <c r="N1192" s="521"/>
      <c r="O1192" s="194" t="s">
        <v>6</v>
      </c>
      <c r="P1192" s="266">
        <f>AF27</f>
        <v>1.3</v>
      </c>
      <c r="Q1192" s="266"/>
      <c r="R1192" s="194" t="s">
        <v>1</v>
      </c>
      <c r="S1192" s="521">
        <f>R1164</f>
        <v>15115</v>
      </c>
      <c r="T1192" s="521"/>
      <c r="U1192" s="521"/>
      <c r="V1192" s="179" t="s">
        <v>25</v>
      </c>
      <c r="W1192" s="521">
        <f>I1192*L1192+P1192*S1192</f>
        <v>19649.5</v>
      </c>
      <c r="X1192" s="521"/>
      <c r="Y1192" s="521"/>
      <c r="Z1192" s="194" t="s">
        <v>264</v>
      </c>
      <c r="AB1192" s="194" t="s">
        <v>330</v>
      </c>
    </row>
    <row r="1193" spans="1:28" s="194" customFormat="1" ht="15.75" customHeight="1" x14ac:dyDescent="0.15">
      <c r="F1193" s="266" t="s">
        <v>230</v>
      </c>
      <c r="G1193" s="266"/>
      <c r="H1193" s="179" t="s">
        <v>25</v>
      </c>
      <c r="I1193" s="266">
        <f>I1192</f>
        <v>1.3</v>
      </c>
      <c r="J1193" s="266"/>
      <c r="K1193" s="194" t="s">
        <v>1</v>
      </c>
      <c r="L1193" s="521">
        <f>O1173</f>
        <v>0</v>
      </c>
      <c r="M1193" s="521"/>
      <c r="N1193" s="521"/>
      <c r="O1193" s="194" t="s">
        <v>6</v>
      </c>
      <c r="P1193" s="266">
        <f>P1192</f>
        <v>1.3</v>
      </c>
      <c r="Q1193" s="266"/>
      <c r="R1193" s="194" t="s">
        <v>1</v>
      </c>
      <c r="S1193" s="521">
        <f>R1176</f>
        <v>15115</v>
      </c>
      <c r="T1193" s="521"/>
      <c r="U1193" s="521"/>
      <c r="V1193" s="179" t="s">
        <v>25</v>
      </c>
      <c r="W1193" s="521">
        <f>I1193*L1193+P1193*S1193</f>
        <v>19649.5</v>
      </c>
      <c r="X1193" s="521"/>
      <c r="Y1193" s="521"/>
      <c r="Z1193" s="194" t="s">
        <v>264</v>
      </c>
      <c r="AB1193" s="194" t="s">
        <v>331</v>
      </c>
    </row>
    <row r="1194" spans="1:28" s="194" customFormat="1" ht="15.75" customHeight="1" x14ac:dyDescent="0.15">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x14ac:dyDescent="0.15">
      <c r="A1195" s="115" t="str">
        <f>IF(液状化L2の有無="","","×")</f>
        <v/>
      </c>
      <c r="B1195" s="179"/>
      <c r="F1195" s="194" t="s">
        <v>454</v>
      </c>
      <c r="J1195" s="23"/>
      <c r="K1195" s="23"/>
      <c r="L1195" s="179"/>
    </row>
    <row r="1196" spans="1:28" s="194" customFormat="1" ht="15.75" customHeight="1" x14ac:dyDescent="0.15">
      <c r="A1196" s="115" t="str">
        <f>IF(液状化L2の有無="","","×")</f>
        <v/>
      </c>
      <c r="B1196" s="179"/>
      <c r="F1196" s="266" t="s">
        <v>230</v>
      </c>
      <c r="G1196" s="266"/>
      <c r="H1196" s="179" t="s">
        <v>25</v>
      </c>
      <c r="I1196" s="266">
        <f>I1193</f>
        <v>1.3</v>
      </c>
      <c r="J1196" s="266"/>
      <c r="K1196" s="194" t="s">
        <v>1</v>
      </c>
      <c r="L1196" s="521">
        <f>L1192</f>
        <v>0</v>
      </c>
      <c r="M1196" s="521"/>
      <c r="N1196" s="521"/>
      <c r="O1196" s="194" t="s">
        <v>6</v>
      </c>
      <c r="P1196" s="266">
        <f>P1193</f>
        <v>1.3</v>
      </c>
      <c r="Q1196" s="266"/>
      <c r="R1196" s="194" t="s">
        <v>1</v>
      </c>
      <c r="S1196" s="521">
        <f>R1167</f>
        <v>9699.4</v>
      </c>
      <c r="T1196" s="521"/>
      <c r="U1196" s="521"/>
      <c r="V1196" s="179" t="s">
        <v>25</v>
      </c>
      <c r="W1196" s="521">
        <f>I1196*L1196+P1196*S1196</f>
        <v>12609.22</v>
      </c>
      <c r="X1196" s="521"/>
      <c r="Y1196" s="521"/>
      <c r="Z1196" s="194" t="s">
        <v>264</v>
      </c>
      <c r="AB1196" s="194" t="s">
        <v>330</v>
      </c>
    </row>
    <row r="1197" spans="1:28" s="194" customFormat="1" ht="15.75" customHeight="1" x14ac:dyDescent="0.15">
      <c r="A1197" s="115" t="str">
        <f>IF(液状化L2の有無="","","×")</f>
        <v/>
      </c>
      <c r="B1197" s="179"/>
      <c r="F1197" s="266" t="s">
        <v>230</v>
      </c>
      <c r="G1197" s="266"/>
      <c r="H1197" s="179" t="s">
        <v>25</v>
      </c>
      <c r="I1197" s="266">
        <f>I1196</f>
        <v>1.3</v>
      </c>
      <c r="J1197" s="266"/>
      <c r="K1197" s="194" t="s">
        <v>1</v>
      </c>
      <c r="L1197" s="521">
        <f>L1193</f>
        <v>0</v>
      </c>
      <c r="M1197" s="521"/>
      <c r="N1197" s="521"/>
      <c r="O1197" s="194" t="s">
        <v>6</v>
      </c>
      <c r="P1197" s="266">
        <f>P1196</f>
        <v>1.3</v>
      </c>
      <c r="Q1197" s="266"/>
      <c r="R1197" s="194" t="s">
        <v>1</v>
      </c>
      <c r="S1197" s="521">
        <f>R1179</f>
        <v>9699.4</v>
      </c>
      <c r="T1197" s="521"/>
      <c r="U1197" s="521"/>
      <c r="V1197" s="179" t="s">
        <v>25</v>
      </c>
      <c r="W1197" s="521">
        <f>I1197*L1197+P1197*S1197</f>
        <v>12609.22</v>
      </c>
      <c r="X1197" s="521"/>
      <c r="Y1197" s="521"/>
      <c r="Z1197" s="194" t="s">
        <v>264</v>
      </c>
      <c r="AB1197" s="194" t="s">
        <v>331</v>
      </c>
    </row>
    <row r="1198" spans="1:28" s="194" customFormat="1" ht="15.75" customHeight="1" x14ac:dyDescent="0.15">
      <c r="B1198" s="179" t="s">
        <v>571</v>
      </c>
    </row>
    <row r="1199" spans="1:28" s="194" customFormat="1" ht="15.75" customHeight="1" x14ac:dyDescent="0.15"/>
    <row r="1200" spans="1:28" s="194" customFormat="1" ht="15.75" customHeight="1" x14ac:dyDescent="0.15">
      <c r="F1200" s="23" t="s">
        <v>265</v>
      </c>
    </row>
    <row r="1201" spans="2:28" s="194" customFormat="1" ht="15.75" customHeight="1" x14ac:dyDescent="0.15">
      <c r="G1201" s="194" t="s">
        <v>601</v>
      </c>
    </row>
    <row r="1202" spans="2:28" s="194" customFormat="1" ht="15.75" customHeight="1" x14ac:dyDescent="0.15">
      <c r="G1202" s="194" t="s">
        <v>602</v>
      </c>
    </row>
    <row r="1203" spans="2:28" s="194" customFormat="1" ht="15.75" customHeight="1" x14ac:dyDescent="0.15"/>
    <row r="1204" spans="2:28" s="194" customFormat="1" ht="15.75" customHeight="1" x14ac:dyDescent="0.15">
      <c r="F1204" s="266" t="s">
        <v>266</v>
      </c>
      <c r="G1204" s="266"/>
      <c r="H1204" s="179" t="s">
        <v>25</v>
      </c>
      <c r="I1204" s="266" t="s">
        <v>267</v>
      </c>
      <c r="J1204" s="266"/>
      <c r="K1204" s="194" t="s">
        <v>6</v>
      </c>
      <c r="L1204" s="266" t="s">
        <v>268</v>
      </c>
      <c r="M1204" s="266"/>
    </row>
    <row r="1205" spans="2:28" s="194" customFormat="1" ht="15.75" customHeight="1" x14ac:dyDescent="0.15"/>
    <row r="1206" spans="2:28" s="194" customFormat="1" ht="15.75" customHeight="1" x14ac:dyDescent="0.15">
      <c r="G1206" s="23" t="s">
        <v>3</v>
      </c>
      <c r="H1206" s="23"/>
      <c r="I1206" s="23"/>
      <c r="J1206" s="266" t="s">
        <v>266</v>
      </c>
      <c r="K1206" s="266"/>
      <c r="L1206" s="179" t="s">
        <v>2</v>
      </c>
      <c r="M1206" s="23" t="s">
        <v>269</v>
      </c>
    </row>
    <row r="1207" spans="2:28" s="194" customFormat="1" ht="15.75" customHeight="1" x14ac:dyDescent="0.15">
      <c r="G1207" s="23"/>
      <c r="H1207" s="23"/>
      <c r="I1207" s="23"/>
      <c r="J1207" s="266" t="s">
        <v>193</v>
      </c>
      <c r="K1207" s="266"/>
      <c r="L1207" s="179" t="s">
        <v>2</v>
      </c>
      <c r="M1207" s="23" t="s">
        <v>235</v>
      </c>
    </row>
    <row r="1208" spans="2:28" s="194" customFormat="1" ht="15.75" customHeight="1" x14ac:dyDescent="0.15">
      <c r="J1208" s="266" t="s">
        <v>231</v>
      </c>
      <c r="K1208" s="266"/>
      <c r="L1208" s="179" t="s">
        <v>2</v>
      </c>
      <c r="M1208" s="23" t="s">
        <v>270</v>
      </c>
    </row>
    <row r="1209" spans="2:28" s="194" customFormat="1" ht="15.75" customHeight="1" x14ac:dyDescent="0.15">
      <c r="J1209" s="266" t="s">
        <v>268</v>
      </c>
      <c r="K1209" s="266"/>
      <c r="L1209" s="179" t="s">
        <v>2</v>
      </c>
      <c r="M1209" s="23" t="s">
        <v>271</v>
      </c>
    </row>
    <row r="1210" spans="2:28" s="194" customFormat="1" ht="15.75" customHeight="1" x14ac:dyDescent="0.15">
      <c r="B1210" s="179"/>
      <c r="K1210" s="266" t="s">
        <v>268</v>
      </c>
      <c r="L1210" s="266"/>
      <c r="M1210" s="179" t="s">
        <v>25</v>
      </c>
      <c r="N1210" s="266">
        <f>'入力 (1)'!J28</f>
        <v>24.631399999999999</v>
      </c>
      <c r="O1210" s="266"/>
      <c r="P1210" s="23" t="s">
        <v>459</v>
      </c>
      <c r="S1210" s="179" t="s">
        <v>1</v>
      </c>
      <c r="T1210" s="523">
        <f>'入力 (1)'!G25</f>
        <v>35</v>
      </c>
      <c r="U1210" s="523"/>
      <c r="V1210" s="523"/>
      <c r="X1210" s="179" t="s">
        <v>25</v>
      </c>
      <c r="Y1210" s="521">
        <f>ROUND(N1210*T1210,1)</f>
        <v>862.1</v>
      </c>
      <c r="Z1210" s="521"/>
      <c r="AA1210" s="521"/>
      <c r="AB1210" s="23" t="s">
        <v>444</v>
      </c>
    </row>
    <row r="1211" spans="2:28" s="194" customFormat="1" ht="15.75" customHeight="1" x14ac:dyDescent="0.15"/>
    <row r="1212" spans="2:28" s="194" customFormat="1" ht="15.75" customHeight="1" x14ac:dyDescent="0.15">
      <c r="H1212" s="179"/>
    </row>
    <row r="1213" spans="2:28" s="194" customFormat="1" ht="15.75" customHeight="1" x14ac:dyDescent="0.15">
      <c r="G1213" s="194" t="s">
        <v>458</v>
      </c>
    </row>
    <row r="1214" spans="2:28" s="194" customFormat="1" ht="15.75" customHeight="1" x14ac:dyDescent="0.15">
      <c r="G1214" s="194" t="s">
        <v>457</v>
      </c>
    </row>
    <row r="1215" spans="2:28" s="194" customFormat="1" ht="15.75" customHeight="1" x14ac:dyDescent="0.15">
      <c r="B1215" s="179" t="s">
        <v>571</v>
      </c>
    </row>
    <row r="1216" spans="2:28" s="194" customFormat="1" ht="15.75" customHeight="1" x14ac:dyDescent="0.15"/>
    <row r="1217" spans="1:29" s="194" customFormat="1" ht="15.75" customHeight="1" x14ac:dyDescent="0.15">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x14ac:dyDescent="0.15">
      <c r="I1218" s="289" t="s">
        <v>242</v>
      </c>
      <c r="J1218" s="239"/>
      <c r="K1218" s="239"/>
      <c r="L1218" s="239" t="s">
        <v>243</v>
      </c>
      <c r="M1218" s="239"/>
      <c r="N1218" s="239"/>
      <c r="O1218" s="239"/>
      <c r="P1218" s="239"/>
      <c r="Q1218" s="239"/>
      <c r="R1218" s="238" t="s">
        <v>248</v>
      </c>
      <c r="S1218" s="239"/>
      <c r="T1218" s="239"/>
      <c r="U1218" s="238" t="s">
        <v>245</v>
      </c>
      <c r="V1218" s="239"/>
      <c r="W1218" s="239"/>
      <c r="X1218" s="238" t="s">
        <v>272</v>
      </c>
      <c r="Y1218" s="239"/>
      <c r="Z1218" s="239"/>
      <c r="AA1218" s="238" t="s">
        <v>246</v>
      </c>
      <c r="AB1218" s="239"/>
      <c r="AC1218" s="290"/>
    </row>
    <row r="1219" spans="1:29" s="194" customFormat="1" ht="15.75" customHeight="1" x14ac:dyDescent="0.15">
      <c r="I1219" s="292"/>
      <c r="J1219" s="240"/>
      <c r="K1219" s="240"/>
      <c r="L1219" s="240"/>
      <c r="M1219" s="240"/>
      <c r="N1219" s="240"/>
      <c r="O1219" s="240"/>
      <c r="P1219" s="240"/>
      <c r="Q1219" s="240"/>
      <c r="R1219" s="240"/>
      <c r="S1219" s="240"/>
      <c r="T1219" s="240"/>
      <c r="U1219" s="240"/>
      <c r="V1219" s="240"/>
      <c r="W1219" s="240"/>
      <c r="X1219" s="240"/>
      <c r="Y1219" s="240"/>
      <c r="Z1219" s="240"/>
      <c r="AA1219" s="240"/>
      <c r="AB1219" s="240"/>
      <c r="AC1219" s="325"/>
    </row>
    <row r="1220" spans="1:29" s="194" customFormat="1" ht="15.75" customHeight="1" x14ac:dyDescent="0.15">
      <c r="I1220" s="375" t="s">
        <v>252</v>
      </c>
      <c r="J1220" s="357"/>
      <c r="K1220" s="357"/>
      <c r="L1220" s="357" t="s">
        <v>250</v>
      </c>
      <c r="M1220" s="357"/>
      <c r="N1220" s="357"/>
      <c r="O1220" s="357"/>
      <c r="P1220" s="357"/>
      <c r="Q1220" s="357"/>
      <c r="R1220" s="487">
        <f>W964</f>
        <v>15595.7</v>
      </c>
      <c r="S1220" s="487"/>
      <c r="T1220" s="487"/>
      <c r="U1220" s="374" t="s">
        <v>178</v>
      </c>
      <c r="V1220" s="374"/>
      <c r="W1220" s="374"/>
      <c r="X1220" s="487">
        <f>Y1210</f>
        <v>862.1</v>
      </c>
      <c r="Y1220" s="487"/>
      <c r="Z1220" s="487"/>
      <c r="AA1220" s="487">
        <f>X1220</f>
        <v>862.1</v>
      </c>
      <c r="AB1220" s="487"/>
      <c r="AC1220" s="522"/>
    </row>
    <row r="1221" spans="1:29" s="194" customFormat="1" ht="15.75" customHeight="1" x14ac:dyDescent="0.15">
      <c r="I1221" s="504"/>
      <c r="J1221" s="305"/>
      <c r="K1221" s="305"/>
      <c r="L1221" s="305" t="s">
        <v>251</v>
      </c>
      <c r="M1221" s="305"/>
      <c r="N1221" s="305"/>
      <c r="O1221" s="305"/>
      <c r="P1221" s="305"/>
      <c r="Q1221" s="305"/>
      <c r="R1221" s="298">
        <f>W988</f>
        <v>15699.8</v>
      </c>
      <c r="S1221" s="298"/>
      <c r="T1221" s="298"/>
      <c r="U1221" s="461">
        <v>0.84799999999999998</v>
      </c>
      <c r="V1221" s="461"/>
      <c r="W1221" s="461"/>
      <c r="X1221" s="298"/>
      <c r="Y1221" s="298"/>
      <c r="Z1221" s="298"/>
      <c r="AA1221" s="298">
        <f>R1221*U1221+$X$1220</f>
        <v>14175.5304</v>
      </c>
      <c r="AB1221" s="298"/>
      <c r="AC1221" s="299"/>
    </row>
    <row r="1222" spans="1:29" s="194" customFormat="1" ht="15.75" customHeight="1" x14ac:dyDescent="0.15">
      <c r="I1222" s="504" t="s">
        <v>253</v>
      </c>
      <c r="J1222" s="305"/>
      <c r="K1222" s="305"/>
      <c r="L1222" s="305" t="s">
        <v>327</v>
      </c>
      <c r="M1222" s="305"/>
      <c r="N1222" s="305"/>
      <c r="O1222" s="305"/>
      <c r="P1222" s="305"/>
      <c r="Q1222" s="305"/>
      <c r="R1222" s="298"/>
      <c r="S1222" s="298"/>
      <c r="T1222" s="298"/>
      <c r="U1222" s="461">
        <v>1.022</v>
      </c>
      <c r="V1222" s="461"/>
      <c r="W1222" s="461"/>
      <c r="X1222" s="298"/>
      <c r="Y1222" s="298"/>
      <c r="Z1222" s="298"/>
      <c r="AA1222" s="298">
        <f>R1221*U1222+$X$1220</f>
        <v>16907.295599999998</v>
      </c>
      <c r="AB1222" s="298"/>
      <c r="AC1222" s="299"/>
    </row>
    <row r="1223" spans="1:29" s="194" customFormat="1" ht="28.5" customHeight="1" x14ac:dyDescent="0.15">
      <c r="I1223" s="504" t="s">
        <v>254</v>
      </c>
      <c r="J1223" s="305"/>
      <c r="K1223" s="305"/>
      <c r="L1223" s="403" t="s">
        <v>255</v>
      </c>
      <c r="M1223" s="305"/>
      <c r="N1223" s="305"/>
      <c r="O1223" s="305"/>
      <c r="P1223" s="305"/>
      <c r="Q1223" s="305"/>
      <c r="R1223" s="298">
        <f>W1012</f>
        <v>15115</v>
      </c>
      <c r="S1223" s="298"/>
      <c r="T1223" s="298"/>
      <c r="U1223" s="461">
        <v>1.0880000000000001</v>
      </c>
      <c r="V1223" s="461"/>
      <c r="W1223" s="461"/>
      <c r="X1223" s="298"/>
      <c r="Y1223" s="298"/>
      <c r="Z1223" s="298"/>
      <c r="AA1223" s="298">
        <f>R1223*U1223+X1220</f>
        <v>17307.22</v>
      </c>
      <c r="AB1223" s="298"/>
      <c r="AC1223" s="299"/>
    </row>
    <row r="1224" spans="1:29" s="194" customFormat="1" ht="28.5" customHeight="1" x14ac:dyDescent="0.15">
      <c r="I1224" s="504"/>
      <c r="J1224" s="305"/>
      <c r="K1224" s="305"/>
      <c r="L1224" s="403" t="s">
        <v>256</v>
      </c>
      <c r="M1224" s="305"/>
      <c r="N1224" s="305"/>
      <c r="O1224" s="305"/>
      <c r="P1224" s="305"/>
      <c r="Q1224" s="305"/>
      <c r="R1224" s="298"/>
      <c r="S1224" s="298"/>
      <c r="T1224" s="298"/>
      <c r="U1224" s="461">
        <v>1.0880000000000001</v>
      </c>
      <c r="V1224" s="461"/>
      <c r="W1224" s="461"/>
      <c r="X1224" s="298"/>
      <c r="Y1224" s="298"/>
      <c r="Z1224" s="298"/>
      <c r="AA1224" s="298">
        <f>R1223*U1224+X1220</f>
        <v>17307.22</v>
      </c>
      <c r="AB1224" s="298"/>
      <c r="AC1224" s="299"/>
    </row>
    <row r="1225" spans="1:29" s="194" customFormat="1" ht="28.5" customHeight="1" x14ac:dyDescent="0.15">
      <c r="A1225" s="117" t="str">
        <f>IF(液状化L1の有無="","","×")</f>
        <v/>
      </c>
      <c r="B1225" s="179"/>
      <c r="I1225" s="453" t="s">
        <v>453</v>
      </c>
      <c r="J1225" s="305"/>
      <c r="K1225" s="305"/>
      <c r="L1225" s="403" t="s">
        <v>255</v>
      </c>
      <c r="M1225" s="305"/>
      <c r="N1225" s="305"/>
      <c r="O1225" s="305"/>
      <c r="P1225" s="305"/>
      <c r="Q1225" s="305"/>
      <c r="R1225" s="298">
        <f>W1036</f>
        <v>12853.7</v>
      </c>
      <c r="S1225" s="298"/>
      <c r="T1225" s="298"/>
      <c r="U1225" s="297">
        <v>1.0880000000000001</v>
      </c>
      <c r="V1225" s="297"/>
      <c r="W1225" s="297"/>
      <c r="X1225" s="298"/>
      <c r="Y1225" s="298"/>
      <c r="Z1225" s="298"/>
      <c r="AA1225" s="298">
        <f>R1225*U1225+X1220</f>
        <v>14846.925600000002</v>
      </c>
      <c r="AB1225" s="298"/>
      <c r="AC1225" s="299"/>
    </row>
    <row r="1226" spans="1:29" s="194" customFormat="1" ht="28.5" customHeight="1" x14ac:dyDescent="0.15">
      <c r="A1226" s="115" t="str">
        <f>IF(液状化L2の有無="","","×")</f>
        <v/>
      </c>
      <c r="B1226" s="179"/>
      <c r="I1226" s="292"/>
      <c r="J1226" s="240"/>
      <c r="K1226" s="240"/>
      <c r="L1226" s="315" t="s">
        <v>256</v>
      </c>
      <c r="M1226" s="240"/>
      <c r="N1226" s="240"/>
      <c r="O1226" s="240"/>
      <c r="P1226" s="240"/>
      <c r="Q1226" s="240"/>
      <c r="R1226" s="317">
        <f>W1060</f>
        <v>9699.4</v>
      </c>
      <c r="S1226" s="317"/>
      <c r="T1226" s="317"/>
      <c r="U1226" s="286">
        <v>1.0880000000000001</v>
      </c>
      <c r="V1226" s="286"/>
      <c r="W1226" s="286"/>
      <c r="X1226" s="317"/>
      <c r="Y1226" s="317"/>
      <c r="Z1226" s="317"/>
      <c r="AA1226" s="317">
        <f>R1226*U1226+X1220</f>
        <v>11415.047200000001</v>
      </c>
      <c r="AB1226" s="317"/>
      <c r="AC1226" s="318"/>
    </row>
    <row r="1227" spans="1:29" s="194" customFormat="1" ht="15.75" customHeight="1" x14ac:dyDescent="0.15">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x14ac:dyDescent="0.15"/>
    <row r="1229" spans="1:29" s="194" customFormat="1" ht="15.75" customHeight="1" x14ac:dyDescent="0.15">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x14ac:dyDescent="0.15">
      <c r="I1230" s="289" t="s">
        <v>242</v>
      </c>
      <c r="J1230" s="239"/>
      <c r="K1230" s="239"/>
      <c r="L1230" s="239" t="s">
        <v>243</v>
      </c>
      <c r="M1230" s="239"/>
      <c r="N1230" s="239"/>
      <c r="O1230" s="239"/>
      <c r="P1230" s="239"/>
      <c r="Q1230" s="239"/>
      <c r="R1230" s="238" t="s">
        <v>248</v>
      </c>
      <c r="S1230" s="239"/>
      <c r="T1230" s="239"/>
      <c r="U1230" s="238" t="s">
        <v>245</v>
      </c>
      <c r="V1230" s="239"/>
      <c r="W1230" s="239"/>
      <c r="X1230" s="238" t="s">
        <v>272</v>
      </c>
      <c r="Y1230" s="239"/>
      <c r="Z1230" s="239"/>
      <c r="AA1230" s="238" t="s">
        <v>246</v>
      </c>
      <c r="AB1230" s="239"/>
      <c r="AC1230" s="290"/>
    </row>
    <row r="1231" spans="1:29" s="194" customFormat="1" ht="15.75" customHeight="1" x14ac:dyDescent="0.15">
      <c r="I1231" s="292"/>
      <c r="J1231" s="240"/>
      <c r="K1231" s="240"/>
      <c r="L1231" s="240"/>
      <c r="M1231" s="240"/>
      <c r="N1231" s="240"/>
      <c r="O1231" s="240"/>
      <c r="P1231" s="240"/>
      <c r="Q1231" s="240"/>
      <c r="R1231" s="240"/>
      <c r="S1231" s="240"/>
      <c r="T1231" s="240"/>
      <c r="U1231" s="240"/>
      <c r="V1231" s="240"/>
      <c r="W1231" s="240"/>
      <c r="X1231" s="240"/>
      <c r="Y1231" s="240"/>
      <c r="Z1231" s="240"/>
      <c r="AA1231" s="240"/>
      <c r="AB1231" s="240"/>
      <c r="AC1231" s="325"/>
    </row>
    <row r="1232" spans="1:29" s="194" customFormat="1" ht="15.75" customHeight="1" x14ac:dyDescent="0.15">
      <c r="I1232" s="375" t="s">
        <v>252</v>
      </c>
      <c r="J1232" s="357"/>
      <c r="K1232" s="357"/>
      <c r="L1232" s="357" t="s">
        <v>250</v>
      </c>
      <c r="M1232" s="357"/>
      <c r="N1232" s="357"/>
      <c r="O1232" s="357"/>
      <c r="P1232" s="357"/>
      <c r="Q1232" s="357"/>
      <c r="R1232" s="487">
        <f>W964</f>
        <v>15595.7</v>
      </c>
      <c r="S1232" s="487"/>
      <c r="T1232" s="487"/>
      <c r="U1232" s="374" t="s">
        <v>178</v>
      </c>
      <c r="V1232" s="374"/>
      <c r="W1232" s="374"/>
      <c r="X1232" s="487">
        <f>Y1210</f>
        <v>862.1</v>
      </c>
      <c r="Y1232" s="487"/>
      <c r="Z1232" s="487"/>
      <c r="AA1232" s="487">
        <f>X1232</f>
        <v>862.1</v>
      </c>
      <c r="AB1232" s="487"/>
      <c r="AC1232" s="522"/>
    </row>
    <row r="1233" spans="1:29" s="194" customFormat="1" ht="15.75" customHeight="1" x14ac:dyDescent="0.15">
      <c r="I1233" s="504"/>
      <c r="J1233" s="305"/>
      <c r="K1233" s="305"/>
      <c r="L1233" s="305" t="s">
        <v>251</v>
      </c>
      <c r="M1233" s="305"/>
      <c r="N1233" s="305"/>
      <c r="O1233" s="305"/>
      <c r="P1233" s="305"/>
      <c r="Q1233" s="305"/>
      <c r="R1233" s="298">
        <f>W988</f>
        <v>15699.8</v>
      </c>
      <c r="S1233" s="298"/>
      <c r="T1233" s="298"/>
      <c r="U1233" s="461">
        <v>0.84799999999999998</v>
      </c>
      <c r="V1233" s="461"/>
      <c r="W1233" s="461"/>
      <c r="X1233" s="298"/>
      <c r="Y1233" s="298"/>
      <c r="Z1233" s="298"/>
      <c r="AA1233" s="298">
        <f>R1233*U1233+$X$1232</f>
        <v>14175.5304</v>
      </c>
      <c r="AB1233" s="298"/>
      <c r="AC1233" s="299"/>
    </row>
    <row r="1234" spans="1:29" s="194" customFormat="1" ht="15.75" customHeight="1" x14ac:dyDescent="0.15">
      <c r="I1234" s="504" t="s">
        <v>253</v>
      </c>
      <c r="J1234" s="305"/>
      <c r="K1234" s="305"/>
      <c r="L1234" s="305" t="s">
        <v>327</v>
      </c>
      <c r="M1234" s="305"/>
      <c r="N1234" s="305"/>
      <c r="O1234" s="305"/>
      <c r="P1234" s="305"/>
      <c r="Q1234" s="305"/>
      <c r="R1234" s="298"/>
      <c r="S1234" s="298"/>
      <c r="T1234" s="298"/>
      <c r="U1234" s="461">
        <v>1.022</v>
      </c>
      <c r="V1234" s="461"/>
      <c r="W1234" s="461"/>
      <c r="X1234" s="298"/>
      <c r="Y1234" s="298"/>
      <c r="Z1234" s="298"/>
      <c r="AA1234" s="298">
        <f>R1233*U1234+$X$1232</f>
        <v>16907.295599999998</v>
      </c>
      <c r="AB1234" s="298"/>
      <c r="AC1234" s="299"/>
    </row>
    <row r="1235" spans="1:29" s="194" customFormat="1" ht="28.5" customHeight="1" x14ac:dyDescent="0.15">
      <c r="I1235" s="504" t="s">
        <v>254</v>
      </c>
      <c r="J1235" s="305"/>
      <c r="K1235" s="305"/>
      <c r="L1235" s="403" t="s">
        <v>255</v>
      </c>
      <c r="M1235" s="305"/>
      <c r="N1235" s="305"/>
      <c r="O1235" s="305"/>
      <c r="P1235" s="305"/>
      <c r="Q1235" s="305"/>
      <c r="R1235" s="298">
        <f>W1084</f>
        <v>15115</v>
      </c>
      <c r="S1235" s="298"/>
      <c r="T1235" s="298"/>
      <c r="U1235" s="461">
        <v>1.0880000000000001</v>
      </c>
      <c r="V1235" s="461"/>
      <c r="W1235" s="461"/>
      <c r="X1235" s="298"/>
      <c r="Y1235" s="298"/>
      <c r="Z1235" s="298"/>
      <c r="AA1235" s="298">
        <f>R1235*U1235+X1232</f>
        <v>17307.22</v>
      </c>
      <c r="AB1235" s="298"/>
      <c r="AC1235" s="299"/>
    </row>
    <row r="1236" spans="1:29" s="194" customFormat="1" ht="28.5" customHeight="1" x14ac:dyDescent="0.15">
      <c r="I1236" s="504"/>
      <c r="J1236" s="305"/>
      <c r="K1236" s="305"/>
      <c r="L1236" s="403" t="s">
        <v>256</v>
      </c>
      <c r="M1236" s="305"/>
      <c r="N1236" s="305"/>
      <c r="O1236" s="305"/>
      <c r="P1236" s="305"/>
      <c r="Q1236" s="305"/>
      <c r="R1236" s="298"/>
      <c r="S1236" s="298"/>
      <c r="T1236" s="298"/>
      <c r="U1236" s="461">
        <v>1.0880000000000001</v>
      </c>
      <c r="V1236" s="461"/>
      <c r="W1236" s="461"/>
      <c r="X1236" s="298"/>
      <c r="Y1236" s="298"/>
      <c r="Z1236" s="298"/>
      <c r="AA1236" s="298">
        <f>R1235*U1236+X1232</f>
        <v>17307.22</v>
      </c>
      <c r="AB1236" s="298"/>
      <c r="AC1236" s="299"/>
    </row>
    <row r="1237" spans="1:29" s="194" customFormat="1" ht="28.5" customHeight="1" x14ac:dyDescent="0.15">
      <c r="A1237" s="117" t="str">
        <f>IF(液状化L1の有無="","","×")</f>
        <v/>
      </c>
      <c r="B1237" s="179"/>
      <c r="I1237" s="453" t="s">
        <v>453</v>
      </c>
      <c r="J1237" s="305"/>
      <c r="K1237" s="305"/>
      <c r="L1237" s="403" t="s">
        <v>255</v>
      </c>
      <c r="M1237" s="305"/>
      <c r="N1237" s="305"/>
      <c r="O1237" s="305"/>
      <c r="P1237" s="305"/>
      <c r="Q1237" s="305"/>
      <c r="R1237" s="298">
        <f>W1108</f>
        <v>12853.7</v>
      </c>
      <c r="S1237" s="298"/>
      <c r="T1237" s="298"/>
      <c r="U1237" s="297">
        <v>1.0880000000000001</v>
      </c>
      <c r="V1237" s="297"/>
      <c r="W1237" s="297"/>
      <c r="X1237" s="298"/>
      <c r="Y1237" s="298"/>
      <c r="Z1237" s="298"/>
      <c r="AA1237" s="298">
        <f>R1237*U1237+X1232</f>
        <v>14846.925600000002</v>
      </c>
      <c r="AB1237" s="298"/>
      <c r="AC1237" s="299"/>
    </row>
    <row r="1238" spans="1:29" s="194" customFormat="1" ht="28.5" customHeight="1" x14ac:dyDescent="0.15">
      <c r="A1238" s="115" t="str">
        <f>IF(液状化L2の有無="","","×")</f>
        <v/>
      </c>
      <c r="B1238" s="179"/>
      <c r="I1238" s="292"/>
      <c r="J1238" s="240"/>
      <c r="K1238" s="240"/>
      <c r="L1238" s="315" t="s">
        <v>256</v>
      </c>
      <c r="M1238" s="240"/>
      <c r="N1238" s="240"/>
      <c r="O1238" s="240"/>
      <c r="P1238" s="240"/>
      <c r="Q1238" s="240"/>
      <c r="R1238" s="317">
        <f>W1132</f>
        <v>9699.4</v>
      </c>
      <c r="S1238" s="317"/>
      <c r="T1238" s="317"/>
      <c r="U1238" s="286">
        <v>1.0880000000000001</v>
      </c>
      <c r="V1238" s="286"/>
      <c r="W1238" s="286"/>
      <c r="X1238" s="317"/>
      <c r="Y1238" s="317"/>
      <c r="Z1238" s="317"/>
      <c r="AA1238" s="317">
        <f>R1238*U1238+X1232</f>
        <v>11415.047200000001</v>
      </c>
      <c r="AB1238" s="317"/>
      <c r="AC1238" s="318"/>
    </row>
    <row r="1239" spans="1:29" s="194" customFormat="1" ht="15.75" customHeight="1" x14ac:dyDescent="0.15">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x14ac:dyDescent="0.15">
      <c r="F1240" s="23" t="s">
        <v>345</v>
      </c>
    </row>
    <row r="1241" spans="1:29" s="194" customFormat="1" ht="15.75" customHeight="1" x14ac:dyDescent="0.15">
      <c r="F1241" s="194" t="s">
        <v>346</v>
      </c>
    </row>
    <row r="1242" spans="1:29" s="194" customFormat="1" ht="15.75" customHeight="1" x14ac:dyDescent="0.15">
      <c r="B1242" s="179" t="s">
        <v>571</v>
      </c>
    </row>
    <row r="1243" spans="1:29" s="194" customFormat="1" ht="15.75" customHeight="1" x14ac:dyDescent="0.15"/>
    <row r="1244" spans="1:29" s="194" customFormat="1" ht="15.75" customHeight="1" x14ac:dyDescent="0.15">
      <c r="E1244" s="25" t="s">
        <v>273</v>
      </c>
    </row>
    <row r="1245" spans="1:29" s="194" customFormat="1" ht="15.75" customHeight="1" x14ac:dyDescent="0.15"/>
    <row r="1246" spans="1:29" s="194" customFormat="1" ht="15.75" customHeight="1" x14ac:dyDescent="0.15">
      <c r="F1246" s="194" t="s">
        <v>347</v>
      </c>
    </row>
    <row r="1247" spans="1:29" s="194" customFormat="1" ht="15.75" customHeight="1" x14ac:dyDescent="0.15"/>
    <row r="1248" spans="1:29" s="194" customFormat="1" ht="15.75" customHeight="1" x14ac:dyDescent="0.15">
      <c r="F1248" s="266" t="s">
        <v>278</v>
      </c>
      <c r="G1248" s="266"/>
      <c r="H1248" s="179" t="s">
        <v>25</v>
      </c>
      <c r="I1248" s="266" t="s">
        <v>274</v>
      </c>
      <c r="J1248" s="266"/>
      <c r="K1248" s="194" t="s">
        <v>88</v>
      </c>
      <c r="L1248" s="266" t="s">
        <v>276</v>
      </c>
      <c r="M1248" s="266"/>
      <c r="N1248" s="194" t="s">
        <v>88</v>
      </c>
      <c r="O1248" s="266" t="s">
        <v>277</v>
      </c>
      <c r="P1248" s="266"/>
      <c r="Q1248" s="194" t="s">
        <v>206</v>
      </c>
      <c r="R1248" s="266" t="s">
        <v>277</v>
      </c>
      <c r="S1248" s="266"/>
    </row>
    <row r="1249" spans="7:47" s="194" customFormat="1" ht="15.75" customHeight="1" x14ac:dyDescent="0.15"/>
    <row r="1250" spans="7:47" s="194" customFormat="1" ht="15.75" customHeight="1" x14ac:dyDescent="0.15">
      <c r="G1250" s="23" t="s">
        <v>3</v>
      </c>
      <c r="H1250" s="23"/>
      <c r="I1250" s="23"/>
      <c r="J1250" s="266" t="s">
        <v>278</v>
      </c>
      <c r="K1250" s="266"/>
      <c r="L1250" s="179" t="s">
        <v>2</v>
      </c>
      <c r="M1250" s="23" t="s">
        <v>280</v>
      </c>
    </row>
    <row r="1251" spans="7:47" s="194" customFormat="1" ht="15.75" customHeight="1" x14ac:dyDescent="0.15">
      <c r="G1251" s="23"/>
      <c r="H1251" s="23"/>
      <c r="I1251" s="23"/>
      <c r="J1251" s="266" t="s">
        <v>274</v>
      </c>
      <c r="K1251" s="266"/>
      <c r="L1251" s="179" t="s">
        <v>2</v>
      </c>
      <c r="M1251" s="23" t="s">
        <v>281</v>
      </c>
    </row>
    <row r="1252" spans="7:47" s="194" customFormat="1" ht="15.75" customHeight="1" x14ac:dyDescent="0.15">
      <c r="K1252" s="284" t="s">
        <v>226</v>
      </c>
      <c r="L1252" s="284"/>
      <c r="M1252" s="284"/>
      <c r="N1252" s="179" t="s">
        <v>2</v>
      </c>
      <c r="O1252" s="194" t="s">
        <v>282</v>
      </c>
    </row>
    <row r="1253" spans="7:47" s="194" customFormat="1" ht="15.75" customHeight="1" x14ac:dyDescent="0.15">
      <c r="K1253" s="186"/>
      <c r="L1253" s="186"/>
      <c r="M1253" s="179"/>
    </row>
    <row r="1254" spans="7:47" s="194" customFormat="1" ht="15.75" customHeight="1" x14ac:dyDescent="0.15">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x14ac:dyDescent="0.15">
      <c r="K1255" s="486" t="s">
        <v>464</v>
      </c>
      <c r="L1255" s="239"/>
      <c r="M1255" s="239"/>
      <c r="N1255" s="239"/>
      <c r="O1255" s="239"/>
      <c r="P1255" s="239"/>
      <c r="Q1255" s="238" t="s">
        <v>467</v>
      </c>
      <c r="R1255" s="238"/>
      <c r="S1255" s="238"/>
      <c r="T1255" s="238"/>
      <c r="U1255" s="238"/>
      <c r="V1255" s="238"/>
      <c r="W1255" s="238"/>
      <c r="X1255" s="471" t="s">
        <v>470</v>
      </c>
      <c r="Y1255" s="471"/>
      <c r="Z1255" s="471"/>
      <c r="AA1255" s="471"/>
      <c r="AB1255" s="471"/>
      <c r="AC1255" s="471"/>
      <c r="AD1255" s="471"/>
      <c r="AE1255" s="471"/>
      <c r="AF1255" s="471"/>
      <c r="AG1255" s="471"/>
      <c r="AH1255" s="471"/>
      <c r="AI1255" s="472"/>
      <c r="AJ1255" s="188"/>
      <c r="AK1255" s="188"/>
      <c r="AL1255" s="188"/>
      <c r="AR1255" s="180"/>
      <c r="AS1255" s="180"/>
      <c r="AT1255" s="180"/>
    </row>
    <row r="1256" spans="7:47" s="194" customFormat="1" ht="15.75" customHeight="1" x14ac:dyDescent="0.15">
      <c r="K1256" s="524"/>
      <c r="L1256" s="305"/>
      <c r="M1256" s="305"/>
      <c r="N1256" s="305"/>
      <c r="O1256" s="305"/>
      <c r="P1256" s="305"/>
      <c r="Q1256" s="403"/>
      <c r="R1256" s="403"/>
      <c r="S1256" s="403"/>
      <c r="T1256" s="403"/>
      <c r="U1256" s="403"/>
      <c r="V1256" s="403"/>
      <c r="W1256" s="403"/>
      <c r="X1256" s="300" t="s">
        <v>471</v>
      </c>
      <c r="Y1256" s="300"/>
      <c r="Z1256" s="300"/>
      <c r="AA1256" s="300"/>
      <c r="AB1256" s="300" t="s">
        <v>472</v>
      </c>
      <c r="AC1256" s="300"/>
      <c r="AD1256" s="300"/>
      <c r="AE1256" s="300"/>
      <c r="AF1256" s="300" t="s">
        <v>474</v>
      </c>
      <c r="AG1256" s="300"/>
      <c r="AH1256" s="300"/>
      <c r="AI1256" s="342"/>
      <c r="AJ1256" s="188"/>
      <c r="AK1256" s="188"/>
      <c r="AL1256" s="188"/>
      <c r="AR1256" s="180"/>
      <c r="AS1256" s="180"/>
      <c r="AT1256" s="180"/>
    </row>
    <row r="1257" spans="7:47" s="194" customFormat="1" ht="15.75" customHeight="1" x14ac:dyDescent="0.15">
      <c r="K1257" s="455" t="s">
        <v>465</v>
      </c>
      <c r="L1257" s="403"/>
      <c r="M1257" s="403"/>
      <c r="N1257" s="403"/>
      <c r="O1257" s="403"/>
      <c r="P1257" s="403"/>
      <c r="Q1257" s="70"/>
      <c r="R1257" s="598" t="s">
        <v>476</v>
      </c>
      <c r="S1257" s="598"/>
      <c r="T1257" s="195" t="s">
        <v>469</v>
      </c>
      <c r="U1257" s="596">
        <v>3</v>
      </c>
      <c r="V1257" s="596"/>
      <c r="W1257" s="196"/>
      <c r="X1257" s="298">
        <v>1</v>
      </c>
      <c r="Y1257" s="298"/>
      <c r="Z1257" s="298"/>
      <c r="AA1257" s="298"/>
      <c r="AB1257" s="298">
        <v>0.5</v>
      </c>
      <c r="AC1257" s="298"/>
      <c r="AD1257" s="298"/>
      <c r="AE1257" s="298"/>
      <c r="AF1257" s="298">
        <v>0.4</v>
      </c>
      <c r="AG1257" s="298"/>
      <c r="AH1257" s="298"/>
      <c r="AI1257" s="594"/>
      <c r="AJ1257" s="188"/>
      <c r="AK1257" s="188"/>
      <c r="AL1257" s="188"/>
      <c r="AR1257" s="180"/>
      <c r="AS1257" s="180"/>
      <c r="AT1257" s="180"/>
    </row>
    <row r="1258" spans="7:47" s="194" customFormat="1" ht="15.75" customHeight="1" x14ac:dyDescent="0.15">
      <c r="K1258" s="455"/>
      <c r="L1258" s="403"/>
      <c r="M1258" s="403"/>
      <c r="N1258" s="403"/>
      <c r="O1258" s="403"/>
      <c r="P1258" s="403"/>
      <c r="Q1258" s="299">
        <v>3</v>
      </c>
      <c r="R1258" s="596"/>
      <c r="S1258" s="200" t="s">
        <v>206</v>
      </c>
      <c r="T1258" s="197" t="s">
        <v>476</v>
      </c>
      <c r="U1258" s="195" t="s">
        <v>469</v>
      </c>
      <c r="V1258" s="596">
        <v>5</v>
      </c>
      <c r="W1258" s="597"/>
      <c r="X1258" s="298">
        <v>1</v>
      </c>
      <c r="Y1258" s="298"/>
      <c r="Z1258" s="298"/>
      <c r="AA1258" s="298"/>
      <c r="AB1258" s="298">
        <v>0.8</v>
      </c>
      <c r="AC1258" s="298"/>
      <c r="AD1258" s="298"/>
      <c r="AE1258" s="298"/>
      <c r="AF1258" s="298">
        <v>0.7</v>
      </c>
      <c r="AG1258" s="298"/>
      <c r="AH1258" s="298"/>
      <c r="AI1258" s="594"/>
      <c r="AJ1258" s="188"/>
      <c r="AK1258" s="188"/>
      <c r="AL1258" s="188"/>
      <c r="AR1258" s="180"/>
      <c r="AS1258" s="180"/>
      <c r="AT1258" s="180"/>
    </row>
    <row r="1259" spans="7:47" s="194" customFormat="1" ht="15.75" customHeight="1" x14ac:dyDescent="0.15">
      <c r="K1259" s="455"/>
      <c r="L1259" s="403"/>
      <c r="M1259" s="403"/>
      <c r="N1259" s="403"/>
      <c r="O1259" s="403"/>
      <c r="P1259" s="403"/>
      <c r="Q1259" s="184"/>
      <c r="R1259" s="596">
        <v>5</v>
      </c>
      <c r="S1259" s="596"/>
      <c r="T1259" s="200" t="s">
        <v>206</v>
      </c>
      <c r="U1259" s="598" t="s">
        <v>476</v>
      </c>
      <c r="V1259" s="598"/>
      <c r="W1259" s="76"/>
      <c r="X1259" s="298">
        <v>1</v>
      </c>
      <c r="Y1259" s="298"/>
      <c r="Z1259" s="298"/>
      <c r="AA1259" s="298"/>
      <c r="AB1259" s="298">
        <v>1</v>
      </c>
      <c r="AC1259" s="298"/>
      <c r="AD1259" s="298"/>
      <c r="AE1259" s="298"/>
      <c r="AF1259" s="298">
        <v>1</v>
      </c>
      <c r="AG1259" s="298"/>
      <c r="AH1259" s="298"/>
      <c r="AI1259" s="594"/>
      <c r="AJ1259" s="188"/>
      <c r="AK1259" s="188"/>
      <c r="AL1259" s="188"/>
      <c r="AR1259" s="180"/>
      <c r="AS1259" s="180"/>
      <c r="AT1259" s="180"/>
    </row>
    <row r="1260" spans="7:47" s="194" customFormat="1" ht="15.75" customHeight="1" x14ac:dyDescent="0.15">
      <c r="K1260" s="455" t="s">
        <v>466</v>
      </c>
      <c r="L1260" s="403"/>
      <c r="M1260" s="403"/>
      <c r="N1260" s="403"/>
      <c r="O1260" s="403"/>
      <c r="P1260" s="403"/>
      <c r="Q1260" s="184"/>
      <c r="R1260" s="598" t="s">
        <v>476</v>
      </c>
      <c r="S1260" s="598"/>
      <c r="T1260" s="195" t="s">
        <v>469</v>
      </c>
      <c r="U1260" s="596">
        <v>5</v>
      </c>
      <c r="V1260" s="596"/>
      <c r="W1260" s="196"/>
      <c r="X1260" s="298">
        <v>1</v>
      </c>
      <c r="Y1260" s="298"/>
      <c r="Z1260" s="298"/>
      <c r="AA1260" s="298"/>
      <c r="AB1260" s="298">
        <v>0.8</v>
      </c>
      <c r="AC1260" s="298"/>
      <c r="AD1260" s="298"/>
      <c r="AE1260" s="298"/>
      <c r="AF1260" s="298">
        <v>0.7</v>
      </c>
      <c r="AG1260" s="298"/>
      <c r="AH1260" s="298"/>
      <c r="AI1260" s="594"/>
      <c r="AJ1260" s="188"/>
      <c r="AK1260" s="188"/>
      <c r="AL1260" s="188"/>
      <c r="AR1260" s="180"/>
      <c r="AS1260" s="180"/>
      <c r="AT1260" s="180"/>
    </row>
    <row r="1261" spans="7:47" s="194" customFormat="1" ht="15.75" customHeight="1" x14ac:dyDescent="0.15">
      <c r="K1261" s="478"/>
      <c r="L1261" s="315"/>
      <c r="M1261" s="315"/>
      <c r="N1261" s="315"/>
      <c r="O1261" s="315"/>
      <c r="P1261" s="315"/>
      <c r="Q1261" s="178"/>
      <c r="R1261" s="599">
        <v>5</v>
      </c>
      <c r="S1261" s="599"/>
      <c r="T1261" s="78" t="s">
        <v>206</v>
      </c>
      <c r="U1261" s="600" t="s">
        <v>476</v>
      </c>
      <c r="V1261" s="600"/>
      <c r="W1261" s="79"/>
      <c r="X1261" s="317">
        <v>1</v>
      </c>
      <c r="Y1261" s="317"/>
      <c r="Z1261" s="317"/>
      <c r="AA1261" s="317"/>
      <c r="AB1261" s="317">
        <v>1</v>
      </c>
      <c r="AC1261" s="317"/>
      <c r="AD1261" s="317"/>
      <c r="AE1261" s="317"/>
      <c r="AF1261" s="317">
        <v>1</v>
      </c>
      <c r="AG1261" s="317"/>
      <c r="AH1261" s="317"/>
      <c r="AI1261" s="595"/>
      <c r="AJ1261" s="188"/>
      <c r="AK1261" s="188"/>
      <c r="AL1261" s="188"/>
      <c r="AR1261" s="180"/>
      <c r="AS1261" s="180"/>
      <c r="AT1261" s="180"/>
    </row>
    <row r="1262" spans="7:47" s="194" customFormat="1" ht="15.75" customHeight="1" x14ac:dyDescent="0.15">
      <c r="M1262" s="194" t="s">
        <v>475</v>
      </c>
      <c r="P1262" s="179"/>
      <c r="Q1262" s="180" t="s">
        <v>476</v>
      </c>
      <c r="R1262" s="179" t="s">
        <v>25</v>
      </c>
      <c r="S1262" s="194" t="s">
        <v>478</v>
      </c>
      <c r="T1262" s="179"/>
      <c r="U1262" s="180"/>
      <c r="V1262" s="179" t="s">
        <v>25</v>
      </c>
      <c r="W1262" s="295">
        <f>'入力 (1)'!線路_Lm</f>
        <v>3.75</v>
      </c>
      <c r="X1262" s="295"/>
      <c r="Y1262" s="295"/>
      <c r="Z1262" s="180" t="s">
        <v>479</v>
      </c>
      <c r="AA1262" s="295">
        <f>杭先端径</f>
        <v>1.5</v>
      </c>
      <c r="AB1262" s="295"/>
      <c r="AC1262" s="295"/>
      <c r="AD1262" s="179" t="s">
        <v>25</v>
      </c>
      <c r="AE1262" s="295">
        <f>W1262/AA1262</f>
        <v>2.5</v>
      </c>
      <c r="AF1262" s="295"/>
      <c r="AG1262" s="295"/>
      <c r="AH1262" s="192"/>
      <c r="AI1262" s="192"/>
      <c r="AJ1262" s="179">
        <f>IF(AE1262&lt;U1257,1,IF(AE1262&lt;V1258,2,3))</f>
        <v>1</v>
      </c>
      <c r="AK1262" s="179">
        <f>IF(AE1262&lt;U1260,1,2)</f>
        <v>1</v>
      </c>
      <c r="AM1262" s="188"/>
      <c r="AS1262" s="180"/>
      <c r="AT1262" s="180"/>
      <c r="AU1262" s="180"/>
    </row>
    <row r="1263" spans="7:47" s="194" customFormat="1" ht="15.75" customHeight="1" x14ac:dyDescent="0.15">
      <c r="M1263" s="194" t="s">
        <v>385</v>
      </c>
      <c r="P1263" s="179"/>
      <c r="Q1263" s="180" t="s">
        <v>476</v>
      </c>
      <c r="R1263" s="179" t="s">
        <v>25</v>
      </c>
      <c r="S1263" s="194" t="s">
        <v>478</v>
      </c>
      <c r="T1263" s="179"/>
      <c r="U1263" s="180"/>
      <c r="V1263" s="179" t="s">
        <v>25</v>
      </c>
      <c r="W1263" s="295">
        <f>'入力 (1)'!直角_Lm</f>
        <v>3.75</v>
      </c>
      <c r="X1263" s="295"/>
      <c r="Y1263" s="295"/>
      <c r="Z1263" s="180" t="s">
        <v>479</v>
      </c>
      <c r="AA1263" s="295">
        <f>杭先端径</f>
        <v>1.5</v>
      </c>
      <c r="AB1263" s="295"/>
      <c r="AC1263" s="295"/>
      <c r="AD1263" s="179" t="s">
        <v>25</v>
      </c>
      <c r="AE1263" s="295">
        <f>W1263/AA1263</f>
        <v>2.5</v>
      </c>
      <c r="AF1263" s="295"/>
      <c r="AG1263" s="295"/>
      <c r="AH1263" s="192"/>
      <c r="AI1263" s="192"/>
      <c r="AJ1263" s="179">
        <f>IF(AE1263&lt;U1257,1,IF(AE1263&lt;V1258,2,3))</f>
        <v>1</v>
      </c>
      <c r="AK1263" s="179">
        <f>IF(AE1263&lt;U1260,1,2)</f>
        <v>1</v>
      </c>
      <c r="AM1263" s="188"/>
      <c r="AS1263" s="180"/>
      <c r="AT1263" s="180"/>
      <c r="AU1263" s="180"/>
    </row>
    <row r="1264" spans="7:47" s="194" customFormat="1" ht="15.75" customHeight="1" x14ac:dyDescent="0.15">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x14ac:dyDescent="0.15">
      <c r="K1265" s="284" t="s">
        <v>225</v>
      </c>
      <c r="L1265" s="284"/>
      <c r="M1265" s="284"/>
      <c r="N1265" s="179" t="s">
        <v>2</v>
      </c>
      <c r="O1265" s="194" t="s">
        <v>283</v>
      </c>
    </row>
    <row r="1266" spans="2:47" s="194" customFormat="1" ht="15.75" customHeight="1" x14ac:dyDescent="0.15">
      <c r="B1266" s="179" t="s">
        <v>571</v>
      </c>
      <c r="K1266" s="186"/>
      <c r="L1266" s="186"/>
      <c r="M1266" s="186"/>
      <c r="N1266" s="179"/>
    </row>
    <row r="1267" spans="2:47" s="194" customFormat="1" ht="15.75" customHeight="1" x14ac:dyDescent="0.15">
      <c r="M1267" s="186"/>
      <c r="N1267" s="186"/>
      <c r="O1267" s="186"/>
      <c r="P1267" s="179"/>
    </row>
    <row r="1268" spans="2:47" s="194" customFormat="1" ht="15.75" customHeight="1" x14ac:dyDescent="0.15">
      <c r="J1268" s="266" t="s">
        <v>276</v>
      </c>
      <c r="K1268" s="266"/>
      <c r="L1268" s="179" t="s">
        <v>2</v>
      </c>
      <c r="M1268" s="23" t="s">
        <v>284</v>
      </c>
    </row>
    <row r="1269" spans="2:47" s="194" customFormat="1" ht="15.75" customHeight="1" x14ac:dyDescent="0.15">
      <c r="K1269" s="284" t="s">
        <v>226</v>
      </c>
      <c r="L1269" s="284"/>
      <c r="M1269" s="284"/>
      <c r="N1269" s="179" t="s">
        <v>2</v>
      </c>
      <c r="O1269" s="194" t="s">
        <v>285</v>
      </c>
    </row>
    <row r="1270" spans="2:47" s="194" customFormat="1" ht="15.75" customHeight="1" x14ac:dyDescent="0.15">
      <c r="K1270" s="186"/>
      <c r="L1270" s="186"/>
      <c r="M1270" s="186"/>
      <c r="N1270" s="179"/>
      <c r="O1270" s="186" t="s">
        <v>276</v>
      </c>
      <c r="P1270" s="179" t="s">
        <v>25</v>
      </c>
      <c r="Q1270" s="194" t="s">
        <v>483</v>
      </c>
      <c r="R1270" s="179"/>
    </row>
    <row r="1271" spans="2:47" s="194" customFormat="1" ht="15.75" customHeight="1" x14ac:dyDescent="0.15">
      <c r="K1271" s="186"/>
      <c r="L1271" s="186"/>
      <c r="M1271" s="186"/>
      <c r="N1271" s="179"/>
      <c r="O1271" s="186"/>
      <c r="P1271" s="179"/>
      <c r="R1271" s="179"/>
    </row>
    <row r="1272" spans="2:47" s="194" customFormat="1" ht="15.75" customHeight="1" x14ac:dyDescent="0.15">
      <c r="M1272" s="194" t="s">
        <v>475</v>
      </c>
      <c r="P1272" s="179"/>
      <c r="Q1272" s="180" t="s">
        <v>476</v>
      </c>
      <c r="R1272" s="179" t="s">
        <v>25</v>
      </c>
      <c r="S1272" s="194" t="s">
        <v>478</v>
      </c>
      <c r="T1272" s="179"/>
      <c r="U1272" s="180"/>
      <c r="V1272" s="179" t="s">
        <v>25</v>
      </c>
      <c r="W1272" s="295">
        <f>'入力 (1)'!線路_Ln</f>
        <v>3.75</v>
      </c>
      <c r="X1272" s="295"/>
      <c r="Y1272" s="295"/>
      <c r="Z1272" s="180" t="s">
        <v>479</v>
      </c>
      <c r="AA1272" s="295">
        <f>杭先端径</f>
        <v>1.5</v>
      </c>
      <c r="AB1272" s="295"/>
      <c r="AC1272" s="295"/>
      <c r="AD1272" s="179" t="s">
        <v>25</v>
      </c>
      <c r="AE1272" s="295">
        <f>W1272/AA1272</f>
        <v>2.5</v>
      </c>
      <c r="AF1272" s="295"/>
      <c r="AG1272" s="295"/>
      <c r="AH1272" s="192"/>
      <c r="AI1272" s="192"/>
      <c r="AJ1272" s="192"/>
      <c r="AK1272" s="188"/>
      <c r="AL1272" s="188"/>
      <c r="AM1272" s="188"/>
      <c r="AS1272" s="180"/>
      <c r="AT1272" s="180"/>
      <c r="AU1272" s="180"/>
    </row>
    <row r="1273" spans="2:47" s="194" customFormat="1" ht="15.75" customHeight="1" x14ac:dyDescent="0.15">
      <c r="P1273" s="179"/>
      <c r="Q1273" s="180" t="s">
        <v>480</v>
      </c>
      <c r="R1273" s="179" t="s">
        <v>25</v>
      </c>
      <c r="S1273" s="266">
        <f>'入力 (1)'!線路_n</f>
        <v>3</v>
      </c>
      <c r="T1273" s="266"/>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x14ac:dyDescent="0.15">
      <c r="P1274" s="179"/>
      <c r="Q1274" s="186" t="s">
        <v>276</v>
      </c>
      <c r="R1274" s="179" t="s">
        <v>25</v>
      </c>
      <c r="S1274" s="194" t="s">
        <v>484</v>
      </c>
      <c r="T1274" s="295">
        <f>AE1272</f>
        <v>2.5</v>
      </c>
      <c r="U1274" s="295"/>
      <c r="V1274" s="295"/>
      <c r="W1274" s="180" t="s">
        <v>479</v>
      </c>
      <c r="X1274" s="179">
        <v>3</v>
      </c>
      <c r="Y1274" s="285" t="s">
        <v>485</v>
      </c>
      <c r="Z1274" s="285"/>
      <c r="AA1274" s="180" t="s">
        <v>1</v>
      </c>
      <c r="AB1274" s="266">
        <f>S1273</f>
        <v>3</v>
      </c>
      <c r="AC1274" s="266"/>
      <c r="AD1274" s="601">
        <v>-0.09</v>
      </c>
      <c r="AE1274" s="601"/>
      <c r="AF1274" s="180"/>
      <c r="AG1274" s="180"/>
      <c r="AH1274" s="192"/>
      <c r="AI1274" s="192"/>
      <c r="AJ1274" s="192"/>
      <c r="AK1274" s="188"/>
      <c r="AL1274" s="188"/>
      <c r="AM1274" s="188"/>
      <c r="AS1274" s="180"/>
      <c r="AT1274" s="180"/>
      <c r="AU1274" s="180"/>
    </row>
    <row r="1275" spans="2:47" s="194" customFormat="1" ht="15.75" customHeight="1" x14ac:dyDescent="0.15">
      <c r="P1275" s="179"/>
      <c r="Q1275" s="186"/>
      <c r="R1275" s="179" t="s">
        <v>25</v>
      </c>
      <c r="S1275" s="523">
        <f>ROUND((T1274/X1274)^0.42*AB1274^AD1274,3)</f>
        <v>0.83899999999999997</v>
      </c>
      <c r="T1275" s="523"/>
      <c r="U1275" s="523"/>
      <c r="V1275" s="180" t="str">
        <f>IF(OR(S1275&gt;1,S1275&lt;=0),"→","")</f>
        <v/>
      </c>
      <c r="W1275" s="523" t="str">
        <f>IF(V1275="","",1)</f>
        <v/>
      </c>
      <c r="X1275" s="523"/>
      <c r="Y1275" s="523"/>
      <c r="AA1275" s="180"/>
      <c r="AB1275" s="179"/>
      <c r="AC1275" s="179"/>
      <c r="AD1275" s="198"/>
      <c r="AE1275" s="198"/>
      <c r="AF1275" s="180"/>
      <c r="AG1275" s="180"/>
      <c r="AH1275" s="192"/>
      <c r="AI1275" s="192"/>
      <c r="AJ1275" s="156">
        <f>IF(W1275="",S1275,W1275)</f>
        <v>0.83899999999999997</v>
      </c>
      <c r="AK1275" s="156"/>
      <c r="AL1275" s="156"/>
      <c r="AM1275" s="188"/>
      <c r="AS1275" s="180"/>
      <c r="AT1275" s="180"/>
      <c r="AU1275" s="180"/>
    </row>
    <row r="1276" spans="2:47" s="194" customFormat="1" ht="15.75" customHeight="1" x14ac:dyDescent="0.15">
      <c r="M1276" s="194" t="s">
        <v>385</v>
      </c>
      <c r="P1276" s="179"/>
      <c r="Q1276" s="180" t="s">
        <v>476</v>
      </c>
      <c r="R1276" s="179" t="s">
        <v>25</v>
      </c>
      <c r="S1276" s="194" t="s">
        <v>478</v>
      </c>
      <c r="T1276" s="179"/>
      <c r="U1276" s="180"/>
      <c r="V1276" s="179" t="s">
        <v>25</v>
      </c>
      <c r="W1276" s="295">
        <f>'入力 (1)'!直角_Ln</f>
        <v>3.75</v>
      </c>
      <c r="X1276" s="295"/>
      <c r="Y1276" s="295"/>
      <c r="Z1276" s="180" t="s">
        <v>479</v>
      </c>
      <c r="AA1276" s="295">
        <f>杭先端径</f>
        <v>1.5</v>
      </c>
      <c r="AB1276" s="295"/>
      <c r="AC1276" s="295"/>
      <c r="AD1276" s="179" t="s">
        <v>25</v>
      </c>
      <c r="AE1276" s="295">
        <f>W1276/AA1276</f>
        <v>2.5</v>
      </c>
      <c r="AF1276" s="295"/>
      <c r="AG1276" s="295"/>
      <c r="AH1276" s="192"/>
      <c r="AI1276" s="192"/>
      <c r="AJ1276" s="192"/>
      <c r="AK1276" s="188"/>
      <c r="AL1276" s="188"/>
      <c r="AM1276" s="188"/>
      <c r="AS1276" s="180"/>
      <c r="AT1276" s="180"/>
      <c r="AU1276" s="180"/>
    </row>
    <row r="1277" spans="2:47" s="194" customFormat="1" ht="15.75" customHeight="1" x14ac:dyDescent="0.15">
      <c r="P1277" s="186"/>
      <c r="Q1277" s="180" t="s">
        <v>480</v>
      </c>
      <c r="R1277" s="179" t="s">
        <v>25</v>
      </c>
      <c r="S1277" s="266">
        <f>'入力 (1)'!直角_n</f>
        <v>3</v>
      </c>
      <c r="T1277" s="266"/>
      <c r="U1277" s="180" t="s">
        <v>481</v>
      </c>
    </row>
    <row r="1278" spans="2:47" s="194" customFormat="1" ht="15.75" customHeight="1" x14ac:dyDescent="0.15">
      <c r="P1278" s="186"/>
      <c r="Q1278" s="186" t="s">
        <v>276</v>
      </c>
      <c r="R1278" s="179" t="s">
        <v>25</v>
      </c>
      <c r="S1278" s="194" t="s">
        <v>484</v>
      </c>
      <c r="T1278" s="295">
        <f>AE1276</f>
        <v>2.5</v>
      </c>
      <c r="U1278" s="295"/>
      <c r="V1278" s="295"/>
      <c r="W1278" s="180" t="s">
        <v>479</v>
      </c>
      <c r="X1278" s="179">
        <v>3</v>
      </c>
      <c r="Y1278" s="285" t="s">
        <v>485</v>
      </c>
      <c r="Z1278" s="285"/>
      <c r="AA1278" s="180" t="s">
        <v>1</v>
      </c>
      <c r="AB1278" s="266">
        <f>S1277</f>
        <v>3</v>
      </c>
      <c r="AC1278" s="266"/>
      <c r="AD1278" s="601">
        <v>-0.09</v>
      </c>
      <c r="AE1278" s="601"/>
    </row>
    <row r="1279" spans="2:47" s="194" customFormat="1" ht="15.75" customHeight="1" x14ac:dyDescent="0.15">
      <c r="P1279" s="186"/>
      <c r="Q1279" s="186"/>
      <c r="R1279" s="179" t="s">
        <v>25</v>
      </c>
      <c r="S1279" s="523">
        <f>ROUND((T1278/X1278)^0.42*AB1278^AD1278,3)</f>
        <v>0.83899999999999997</v>
      </c>
      <c r="T1279" s="523"/>
      <c r="U1279" s="523"/>
      <c r="V1279" s="180" t="str">
        <f>IF(OR(S1279&gt;1,S1279&lt;=0),"→","")</f>
        <v/>
      </c>
      <c r="W1279" s="523" t="str">
        <f>IF(V1279="","",1)</f>
        <v/>
      </c>
      <c r="X1279" s="523"/>
      <c r="Y1279" s="523"/>
      <c r="AA1279" s="180"/>
      <c r="AB1279" s="179"/>
      <c r="AC1279" s="179"/>
      <c r="AD1279" s="198"/>
      <c r="AE1279" s="198"/>
      <c r="AJ1279" s="156">
        <f>IF(W1279="",S1279,W1279)</f>
        <v>0.83899999999999997</v>
      </c>
      <c r="AK1279" s="156"/>
      <c r="AL1279" s="156"/>
    </row>
    <row r="1280" spans="2:47" s="194" customFormat="1" ht="15.75" customHeight="1" x14ac:dyDescent="0.15">
      <c r="M1280" s="186"/>
      <c r="N1280" s="186"/>
      <c r="O1280" s="186"/>
      <c r="P1280" s="179"/>
    </row>
    <row r="1281" spans="2:30" s="194" customFormat="1" ht="15.75" customHeight="1" x14ac:dyDescent="0.15">
      <c r="K1281" s="284" t="s">
        <v>225</v>
      </c>
      <c r="L1281" s="284"/>
      <c r="M1281" s="284"/>
      <c r="N1281" s="179" t="s">
        <v>2</v>
      </c>
      <c r="O1281" s="194" t="s">
        <v>286</v>
      </c>
    </row>
    <row r="1282" spans="2:30" s="194" customFormat="1" ht="15.75" customHeight="1" x14ac:dyDescent="0.15">
      <c r="B1282" s="179" t="s">
        <v>571</v>
      </c>
      <c r="K1282" s="186"/>
      <c r="L1282" s="186"/>
      <c r="M1282" s="186"/>
      <c r="N1282" s="179"/>
    </row>
    <row r="1283" spans="2:30" s="194" customFormat="1" ht="15.75" customHeight="1" x14ac:dyDescent="0.15">
      <c r="M1283" s="186"/>
      <c r="N1283" s="186"/>
      <c r="O1283" s="186"/>
      <c r="P1283" s="179"/>
    </row>
    <row r="1284" spans="2:30" s="194" customFormat="1" ht="15.75" customHeight="1" x14ac:dyDescent="0.15">
      <c r="J1284" s="266" t="s">
        <v>277</v>
      </c>
      <c r="K1284" s="266"/>
      <c r="L1284" s="179" t="s">
        <v>2</v>
      </c>
      <c r="M1284" s="194" t="s">
        <v>280</v>
      </c>
    </row>
    <row r="1285" spans="2:30" s="194" customFormat="1" ht="15.75" customHeight="1" x14ac:dyDescent="0.15">
      <c r="M1285" s="23" t="s">
        <v>202</v>
      </c>
      <c r="N1285" s="23"/>
      <c r="O1285" s="23"/>
      <c r="P1285" s="23"/>
      <c r="Q1285" s="23"/>
      <c r="R1285" s="179" t="s">
        <v>2</v>
      </c>
      <c r="S1285" s="266" t="s">
        <v>277</v>
      </c>
      <c r="T1285" s="266"/>
      <c r="U1285" s="179" t="s">
        <v>25</v>
      </c>
      <c r="V1285" s="194" t="s">
        <v>288</v>
      </c>
    </row>
    <row r="1286" spans="2:30" s="194" customFormat="1" ht="15.75" customHeight="1" x14ac:dyDescent="0.15">
      <c r="M1286" s="23" t="s">
        <v>218</v>
      </c>
      <c r="N1286" s="23"/>
      <c r="O1286" s="23"/>
      <c r="P1286" s="23"/>
      <c r="Q1286" s="23"/>
      <c r="R1286" s="179" t="s">
        <v>2</v>
      </c>
      <c r="S1286" s="266" t="s">
        <v>277</v>
      </c>
      <c r="T1286" s="266"/>
      <c r="U1286" s="179" t="s">
        <v>25</v>
      </c>
      <c r="V1286" s="194" t="s">
        <v>289</v>
      </c>
      <c r="AC1286" s="194" t="s">
        <v>206</v>
      </c>
      <c r="AD1286" s="194" t="s">
        <v>287</v>
      </c>
    </row>
    <row r="1287" spans="2:30" s="194" customFormat="1" ht="15.75" customHeight="1" x14ac:dyDescent="0.15">
      <c r="K1287" s="186" t="s">
        <v>290</v>
      </c>
      <c r="L1287" s="179" t="s">
        <v>2</v>
      </c>
      <c r="M1287" s="194" t="s">
        <v>291</v>
      </c>
    </row>
    <row r="1288" spans="2:30" s="194" customFormat="1" ht="15.75" customHeight="1" x14ac:dyDescent="0.15">
      <c r="K1288" s="186" t="s">
        <v>292</v>
      </c>
      <c r="L1288" s="179" t="s">
        <v>2</v>
      </c>
      <c r="M1288" s="194" t="s">
        <v>674</v>
      </c>
    </row>
    <row r="1289" spans="2:30" s="194" customFormat="1" ht="15.75" customHeight="1" x14ac:dyDescent="0.15">
      <c r="K1289" s="186"/>
      <c r="L1289" s="179"/>
      <c r="M1289" s="186" t="s">
        <v>292</v>
      </c>
      <c r="N1289" s="179" t="s">
        <v>25</v>
      </c>
      <c r="O1289" s="194" t="str">
        <f>IF(特に短い杭="×","3.0","1+z/2D≦3.0")</f>
        <v>3.0</v>
      </c>
    </row>
    <row r="1290" spans="2:30" s="194" customFormat="1" ht="15.75" customHeight="1" x14ac:dyDescent="0.15">
      <c r="K1290" s="194" t="s">
        <v>293</v>
      </c>
      <c r="L1290" s="179" t="s">
        <v>2</v>
      </c>
      <c r="M1290" s="194" t="s">
        <v>294</v>
      </c>
    </row>
    <row r="1291" spans="2:30" s="194" customFormat="1" ht="15.75" customHeight="1" x14ac:dyDescent="0.15">
      <c r="K1291" s="186" t="s">
        <v>295</v>
      </c>
      <c r="L1291" s="179" t="s">
        <v>2</v>
      </c>
      <c r="M1291" s="194" t="s">
        <v>296</v>
      </c>
    </row>
    <row r="1292" spans="2:30" s="194" customFormat="1" ht="15.75" customHeight="1" x14ac:dyDescent="0.15">
      <c r="K1292" s="186" t="s">
        <v>4</v>
      </c>
      <c r="L1292" s="179" t="s">
        <v>2</v>
      </c>
      <c r="M1292" s="194" t="s">
        <v>297</v>
      </c>
    </row>
    <row r="1293" spans="2:30" s="194" customFormat="1" ht="15.75" customHeight="1" x14ac:dyDescent="0.15">
      <c r="K1293" s="186" t="s">
        <v>221</v>
      </c>
      <c r="L1293" s="179" t="s">
        <v>2</v>
      </c>
      <c r="M1293" s="194" t="s">
        <v>298</v>
      </c>
    </row>
    <row r="1294" spans="2:30" s="194" customFormat="1" ht="15.75" customHeight="1" x14ac:dyDescent="0.15">
      <c r="B1294" s="179" t="s">
        <v>571</v>
      </c>
      <c r="K1294" s="186"/>
      <c r="L1294" s="179"/>
    </row>
    <row r="1295" spans="2:30" s="194" customFormat="1" ht="15.75" customHeight="1" x14ac:dyDescent="0.15">
      <c r="B1295" s="179"/>
      <c r="K1295" s="186"/>
      <c r="L1295" s="179"/>
    </row>
    <row r="1296" spans="2:30" s="194" customFormat="1" ht="15.75" customHeight="1" x14ac:dyDescent="0.15">
      <c r="F1296" s="194" t="s">
        <v>599</v>
      </c>
    </row>
    <row r="1297" spans="1:35" s="194" customFormat="1" ht="15.75" customHeight="1" x14ac:dyDescent="0.15">
      <c r="F1297" s="194" t="s">
        <v>600</v>
      </c>
    </row>
    <row r="1298" spans="1:35" s="194" customFormat="1" ht="15.75" customHeight="1" x14ac:dyDescent="0.15"/>
    <row r="1299" spans="1:35" ht="15.75" customHeight="1" x14ac:dyDescent="0.15">
      <c r="F1299" s="266" t="s">
        <v>299</v>
      </c>
      <c r="G1299" s="266"/>
      <c r="H1299" s="179" t="s">
        <v>25</v>
      </c>
      <c r="I1299" s="266" t="s">
        <v>300</v>
      </c>
      <c r="J1299" s="266"/>
      <c r="K1299" s="179" t="s">
        <v>1</v>
      </c>
      <c r="L1299" s="266" t="s">
        <v>62</v>
      </c>
      <c r="M1299" s="266"/>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x14ac:dyDescent="0.15">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x14ac:dyDescent="0.15">
      <c r="G1301" s="23" t="s">
        <v>3</v>
      </c>
      <c r="H1301" s="23"/>
      <c r="I1301" s="23"/>
      <c r="J1301" s="266" t="s">
        <v>300</v>
      </c>
      <c r="K1301" s="266"/>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x14ac:dyDescent="0.15">
      <c r="J1302" s="266" t="s">
        <v>62</v>
      </c>
      <c r="K1302" s="266"/>
      <c r="L1302" s="179" t="s">
        <v>2</v>
      </c>
      <c r="M1302" s="194" t="s">
        <v>624</v>
      </c>
    </row>
    <row r="1303" spans="1:35" s="194" customFormat="1" ht="15.75" customHeight="1" x14ac:dyDescent="0.15">
      <c r="J1303" s="266" t="s">
        <v>215</v>
      </c>
      <c r="K1303" s="266"/>
      <c r="L1303" s="179" t="s">
        <v>2</v>
      </c>
      <c r="M1303" s="194" t="s">
        <v>303</v>
      </c>
    </row>
    <row r="1304" spans="1:35" s="194" customFormat="1" ht="15.75" customHeight="1" x14ac:dyDescent="0.15">
      <c r="B1304" s="179" t="s">
        <v>571</v>
      </c>
    </row>
    <row r="1305" spans="1:35" s="194" customFormat="1" ht="15.75" customHeight="1" x14ac:dyDescent="0.15"/>
    <row r="1306" spans="1:35" s="194" customFormat="1" ht="15.75" customHeight="1" x14ac:dyDescent="0.15">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x14ac:dyDescent="0.15">
      <c r="E1307" s="358" t="s">
        <v>8</v>
      </c>
      <c r="F1307" s="358"/>
      <c r="G1307" s="238"/>
      <c r="H1307" s="238" t="s">
        <v>332</v>
      </c>
      <c r="I1307" s="238"/>
      <c r="J1307" s="238"/>
      <c r="K1307" s="360" t="s">
        <v>181</v>
      </c>
      <c r="L1307" s="360"/>
      <c r="M1307" s="360"/>
      <c r="N1307" s="238" t="s">
        <v>305</v>
      </c>
      <c r="O1307" s="239"/>
      <c r="P1307" s="239"/>
      <c r="Q1307" s="360" t="s">
        <v>304</v>
      </c>
      <c r="R1307" s="360"/>
      <c r="S1307" s="360"/>
      <c r="T1307" s="238" t="s">
        <v>460</v>
      </c>
      <c r="U1307" s="238"/>
      <c r="V1307" s="239"/>
      <c r="W1307" s="290"/>
    </row>
    <row r="1308" spans="1:35" s="194" customFormat="1" ht="15.75" customHeight="1" x14ac:dyDescent="0.15">
      <c r="E1308" s="359"/>
      <c r="F1308" s="359"/>
      <c r="G1308" s="315"/>
      <c r="H1308" s="315"/>
      <c r="I1308" s="315"/>
      <c r="J1308" s="315"/>
      <c r="K1308" s="510"/>
      <c r="L1308" s="510"/>
      <c r="M1308" s="510"/>
      <c r="N1308" s="240"/>
      <c r="O1308" s="240"/>
      <c r="P1308" s="240"/>
      <c r="Q1308" s="510"/>
      <c r="R1308" s="510"/>
      <c r="S1308" s="510"/>
      <c r="T1308" s="240"/>
      <c r="U1308" s="240"/>
      <c r="V1308" s="240"/>
      <c r="W1308" s="325"/>
    </row>
    <row r="1309" spans="1:35" s="194" customFormat="1" ht="15.75" customHeight="1" x14ac:dyDescent="0.15">
      <c r="A1309" s="181" t="str">
        <f>IF(K1309="","×","")</f>
        <v/>
      </c>
      <c r="B1309" s="179"/>
      <c r="E1309" s="278">
        <v>1</v>
      </c>
      <c r="F1309" s="278"/>
      <c r="G1309" s="244"/>
      <c r="H1309" s="244" t="s">
        <v>452</v>
      </c>
      <c r="I1309" s="244"/>
      <c r="J1309" s="244"/>
      <c r="K1309" s="279">
        <v>2.6800000667572021</v>
      </c>
      <c r="L1309" s="279"/>
      <c r="M1309" s="279"/>
      <c r="N1309" s="279">
        <v>8.2399997711181641</v>
      </c>
      <c r="O1309" s="279"/>
      <c r="P1309" s="279"/>
      <c r="Q1309" s="301">
        <f>SUM(K$1309:K1309)</f>
        <v>2.6800000667572021</v>
      </c>
      <c r="R1309" s="301"/>
      <c r="S1309" s="302"/>
      <c r="T1309" s="301">
        <f>Q1309*N1309</f>
        <v>22.08319993667601</v>
      </c>
      <c r="U1309" s="301"/>
      <c r="V1309" s="301"/>
      <c r="W1309" s="592"/>
    </row>
    <row r="1310" spans="1:35" s="194" customFormat="1" ht="15.75" customHeight="1" x14ac:dyDescent="0.15">
      <c r="A1310" s="181" t="str">
        <f t="shared" ref="A1310:A1324" si="148">IF(K1310="","×","")</f>
        <v/>
      </c>
      <c r="B1310" s="179"/>
      <c r="E1310" s="314">
        <v>2</v>
      </c>
      <c r="F1310" s="314"/>
      <c r="G1310" s="307"/>
      <c r="H1310" s="307" t="s">
        <v>397</v>
      </c>
      <c r="I1310" s="307"/>
      <c r="J1310" s="307"/>
      <c r="K1310" s="308">
        <v>1.4199999570846558</v>
      </c>
      <c r="L1310" s="308"/>
      <c r="M1310" s="308"/>
      <c r="N1310" s="254">
        <v>9</v>
      </c>
      <c r="O1310" s="254"/>
      <c r="P1310" s="254"/>
      <c r="Q1310" s="303">
        <f>SUM(K$1309:K1310)</f>
        <v>4.1000000238418579</v>
      </c>
      <c r="R1310" s="303"/>
      <c r="S1310" s="304"/>
      <c r="T1310" s="306">
        <f t="shared" ref="T1310:T1324" si="149">T1309+K1310*N1310</f>
        <v>34.863199550437912</v>
      </c>
      <c r="U1310" s="306"/>
      <c r="V1310" s="306"/>
      <c r="W1310" s="313"/>
    </row>
    <row r="1311" spans="1:35" s="194" customFormat="1" ht="15.75" hidden="1" customHeight="1" x14ac:dyDescent="0.15">
      <c r="A1311" s="181" t="str">
        <f t="shared" si="148"/>
        <v>×</v>
      </c>
      <c r="B1311" s="179"/>
      <c r="E1311" s="314"/>
      <c r="F1311" s="314"/>
      <c r="G1311" s="307"/>
      <c r="H1311" s="307"/>
      <c r="I1311" s="307"/>
      <c r="J1311" s="307"/>
      <c r="K1311" s="308"/>
      <c r="L1311" s="308"/>
      <c r="M1311" s="308"/>
      <c r="N1311" s="254"/>
      <c r="O1311" s="254"/>
      <c r="P1311" s="254"/>
      <c r="Q1311" s="303">
        <f>SUM(K$1309:K1311)</f>
        <v>4.1000000238418579</v>
      </c>
      <c r="R1311" s="303"/>
      <c r="S1311" s="304"/>
      <c r="T1311" s="306">
        <f t="shared" si="149"/>
        <v>34.863199550437912</v>
      </c>
      <c r="U1311" s="306"/>
      <c r="V1311" s="306"/>
      <c r="W1311" s="313"/>
    </row>
    <row r="1312" spans="1:35" s="194" customFormat="1" ht="15.75" hidden="1" customHeight="1" x14ac:dyDescent="0.15">
      <c r="A1312" s="181" t="str">
        <f t="shared" si="148"/>
        <v>×</v>
      </c>
      <c r="B1312" s="179"/>
      <c r="E1312" s="314"/>
      <c r="F1312" s="314"/>
      <c r="G1312" s="307"/>
      <c r="H1312" s="307"/>
      <c r="I1312" s="307"/>
      <c r="J1312" s="307"/>
      <c r="K1312" s="308"/>
      <c r="L1312" s="308"/>
      <c r="M1312" s="308"/>
      <c r="N1312" s="254"/>
      <c r="O1312" s="254"/>
      <c r="P1312" s="254"/>
      <c r="Q1312" s="303">
        <f>SUM(K$1309:K1312)</f>
        <v>4.1000000238418579</v>
      </c>
      <c r="R1312" s="303"/>
      <c r="S1312" s="304"/>
      <c r="T1312" s="306">
        <f t="shared" si="149"/>
        <v>34.863199550437912</v>
      </c>
      <c r="U1312" s="306"/>
      <c r="V1312" s="306"/>
      <c r="W1312" s="313"/>
    </row>
    <row r="1313" spans="1:39" s="194" customFormat="1" ht="15.75" hidden="1" customHeight="1" x14ac:dyDescent="0.15">
      <c r="A1313" s="181" t="str">
        <f t="shared" si="148"/>
        <v>×</v>
      </c>
      <c r="B1313" s="179"/>
      <c r="E1313" s="314"/>
      <c r="F1313" s="314"/>
      <c r="G1313" s="307"/>
      <c r="H1313" s="307"/>
      <c r="I1313" s="307"/>
      <c r="J1313" s="307"/>
      <c r="K1313" s="308"/>
      <c r="L1313" s="308"/>
      <c r="M1313" s="308"/>
      <c r="N1313" s="254"/>
      <c r="O1313" s="254"/>
      <c r="P1313" s="254"/>
      <c r="Q1313" s="303">
        <f>SUM(K$1309:K1313)</f>
        <v>4.1000000238418579</v>
      </c>
      <c r="R1313" s="303"/>
      <c r="S1313" s="304"/>
      <c r="T1313" s="306">
        <f t="shared" si="149"/>
        <v>34.863199550437912</v>
      </c>
      <c r="U1313" s="306"/>
      <c r="V1313" s="306"/>
      <c r="W1313" s="313"/>
    </row>
    <row r="1314" spans="1:39" s="194" customFormat="1" ht="15.75" hidden="1" customHeight="1" x14ac:dyDescent="0.15">
      <c r="A1314" s="181" t="str">
        <f t="shared" si="148"/>
        <v>×</v>
      </c>
      <c r="B1314" s="179"/>
      <c r="E1314" s="314"/>
      <c r="F1314" s="314"/>
      <c r="G1314" s="307"/>
      <c r="H1314" s="307"/>
      <c r="I1314" s="307"/>
      <c r="J1314" s="307"/>
      <c r="K1314" s="308"/>
      <c r="L1314" s="308"/>
      <c r="M1314" s="308"/>
      <c r="N1314" s="254"/>
      <c r="O1314" s="254"/>
      <c r="P1314" s="254"/>
      <c r="Q1314" s="303">
        <f>SUM(K$1309:K1314)</f>
        <v>4.1000000238418579</v>
      </c>
      <c r="R1314" s="303"/>
      <c r="S1314" s="304"/>
      <c r="T1314" s="306">
        <f t="shared" si="149"/>
        <v>34.863199550437912</v>
      </c>
      <c r="U1314" s="306"/>
      <c r="V1314" s="306"/>
      <c r="W1314" s="313"/>
    </row>
    <row r="1315" spans="1:39" s="194" customFormat="1" ht="15.75" hidden="1" customHeight="1" x14ac:dyDescent="0.15">
      <c r="A1315" s="181" t="str">
        <f t="shared" si="148"/>
        <v>×</v>
      </c>
      <c r="B1315" s="179"/>
      <c r="E1315" s="314"/>
      <c r="F1315" s="314"/>
      <c r="G1315" s="307"/>
      <c r="H1315" s="307"/>
      <c r="I1315" s="307"/>
      <c r="J1315" s="307"/>
      <c r="K1315" s="308"/>
      <c r="L1315" s="308"/>
      <c r="M1315" s="308"/>
      <c r="N1315" s="254"/>
      <c r="O1315" s="254"/>
      <c r="P1315" s="254"/>
      <c r="Q1315" s="303">
        <f>SUM(K$1309:K1315)</f>
        <v>4.1000000238418579</v>
      </c>
      <c r="R1315" s="303"/>
      <c r="S1315" s="304"/>
      <c r="T1315" s="306">
        <f t="shared" si="149"/>
        <v>34.863199550437912</v>
      </c>
      <c r="U1315" s="306"/>
      <c r="V1315" s="306"/>
      <c r="W1315" s="313"/>
    </row>
    <row r="1316" spans="1:39" s="194" customFormat="1" ht="15.75" hidden="1" customHeight="1" x14ac:dyDescent="0.15">
      <c r="A1316" s="181" t="str">
        <f t="shared" si="148"/>
        <v>×</v>
      </c>
      <c r="B1316" s="179"/>
      <c r="E1316" s="314"/>
      <c r="F1316" s="314"/>
      <c r="G1316" s="307"/>
      <c r="H1316" s="307"/>
      <c r="I1316" s="307"/>
      <c r="J1316" s="307"/>
      <c r="K1316" s="308"/>
      <c r="L1316" s="308"/>
      <c r="M1316" s="308"/>
      <c r="N1316" s="254"/>
      <c r="O1316" s="254"/>
      <c r="P1316" s="254"/>
      <c r="Q1316" s="303">
        <f>SUM(K$1309:K1316)</f>
        <v>4.1000000238418579</v>
      </c>
      <c r="R1316" s="303"/>
      <c r="S1316" s="304"/>
      <c r="T1316" s="306">
        <f t="shared" si="149"/>
        <v>34.863199550437912</v>
      </c>
      <c r="U1316" s="306"/>
      <c r="V1316" s="306"/>
      <c r="W1316" s="313"/>
    </row>
    <row r="1317" spans="1:39" s="194" customFormat="1" ht="15.75" hidden="1" customHeight="1" x14ac:dyDescent="0.15">
      <c r="A1317" s="181" t="str">
        <f t="shared" si="148"/>
        <v>×</v>
      </c>
      <c r="B1317" s="179"/>
      <c r="E1317" s="314"/>
      <c r="F1317" s="314"/>
      <c r="G1317" s="307"/>
      <c r="H1317" s="307"/>
      <c r="I1317" s="307"/>
      <c r="J1317" s="307"/>
      <c r="K1317" s="308"/>
      <c r="L1317" s="308"/>
      <c r="M1317" s="308"/>
      <c r="N1317" s="254"/>
      <c r="O1317" s="254"/>
      <c r="P1317" s="254"/>
      <c r="Q1317" s="303">
        <f>SUM(K$1309:K1317)</f>
        <v>4.1000000238418579</v>
      </c>
      <c r="R1317" s="303"/>
      <c r="S1317" s="304"/>
      <c r="T1317" s="306">
        <f t="shared" si="149"/>
        <v>34.863199550437912</v>
      </c>
      <c r="U1317" s="306"/>
      <c r="V1317" s="306"/>
      <c r="W1317" s="313"/>
    </row>
    <row r="1318" spans="1:39" s="194" customFormat="1" ht="15.75" hidden="1" customHeight="1" x14ac:dyDescent="0.15">
      <c r="A1318" s="181" t="str">
        <f t="shared" si="148"/>
        <v>×</v>
      </c>
      <c r="B1318" s="179"/>
      <c r="E1318" s="314"/>
      <c r="F1318" s="314"/>
      <c r="G1318" s="307"/>
      <c r="H1318" s="307"/>
      <c r="I1318" s="307"/>
      <c r="J1318" s="307"/>
      <c r="K1318" s="308"/>
      <c r="L1318" s="308"/>
      <c r="M1318" s="308"/>
      <c r="N1318" s="254"/>
      <c r="O1318" s="254"/>
      <c r="P1318" s="254"/>
      <c r="Q1318" s="303">
        <f>SUM(K$1309:K1318)</f>
        <v>4.1000000238418579</v>
      </c>
      <c r="R1318" s="303"/>
      <c r="S1318" s="304"/>
      <c r="T1318" s="306">
        <f t="shared" si="149"/>
        <v>34.863199550437912</v>
      </c>
      <c r="U1318" s="306"/>
      <c r="V1318" s="306"/>
      <c r="W1318" s="313"/>
    </row>
    <row r="1319" spans="1:39" s="194" customFormat="1" ht="15.75" hidden="1" customHeight="1" x14ac:dyDescent="0.15">
      <c r="A1319" s="181" t="str">
        <f t="shared" si="148"/>
        <v>×</v>
      </c>
      <c r="B1319" s="179"/>
      <c r="E1319" s="314"/>
      <c r="F1319" s="314"/>
      <c r="G1319" s="307"/>
      <c r="H1319" s="307"/>
      <c r="I1319" s="307"/>
      <c r="J1319" s="307"/>
      <c r="K1319" s="308"/>
      <c r="L1319" s="308"/>
      <c r="M1319" s="308"/>
      <c r="N1319" s="254"/>
      <c r="O1319" s="254"/>
      <c r="P1319" s="254"/>
      <c r="Q1319" s="303">
        <f>SUM(K$1309:K1319)</f>
        <v>4.1000000238418579</v>
      </c>
      <c r="R1319" s="303"/>
      <c r="S1319" s="304"/>
      <c r="T1319" s="306">
        <f t="shared" si="149"/>
        <v>34.863199550437912</v>
      </c>
      <c r="U1319" s="306"/>
      <c r="V1319" s="306"/>
      <c r="W1319" s="313"/>
    </row>
    <row r="1320" spans="1:39" s="194" customFormat="1" ht="15.75" hidden="1" customHeight="1" x14ac:dyDescent="0.15">
      <c r="A1320" s="181" t="str">
        <f t="shared" si="148"/>
        <v>×</v>
      </c>
      <c r="B1320" s="179"/>
      <c r="E1320" s="314"/>
      <c r="F1320" s="314"/>
      <c r="G1320" s="307"/>
      <c r="H1320" s="307"/>
      <c r="I1320" s="307"/>
      <c r="J1320" s="307"/>
      <c r="K1320" s="308"/>
      <c r="L1320" s="308"/>
      <c r="M1320" s="308"/>
      <c r="N1320" s="254"/>
      <c r="O1320" s="254"/>
      <c r="P1320" s="254"/>
      <c r="Q1320" s="303">
        <f>SUM(K$1309:K1320)</f>
        <v>4.1000000238418579</v>
      </c>
      <c r="R1320" s="303"/>
      <c r="S1320" s="304"/>
      <c r="T1320" s="306">
        <f t="shared" si="149"/>
        <v>34.863199550437912</v>
      </c>
      <c r="U1320" s="306"/>
      <c r="V1320" s="306"/>
      <c r="W1320" s="313"/>
    </row>
    <row r="1321" spans="1:39" s="194" customFormat="1" ht="15.75" hidden="1" customHeight="1" x14ac:dyDescent="0.15">
      <c r="A1321" s="181" t="str">
        <f t="shared" si="148"/>
        <v>×</v>
      </c>
      <c r="B1321" s="179"/>
      <c r="E1321" s="314"/>
      <c r="F1321" s="314"/>
      <c r="G1321" s="307"/>
      <c r="H1321" s="307"/>
      <c r="I1321" s="307"/>
      <c r="J1321" s="307"/>
      <c r="K1321" s="308"/>
      <c r="L1321" s="308"/>
      <c r="M1321" s="308"/>
      <c r="N1321" s="254"/>
      <c r="O1321" s="254"/>
      <c r="P1321" s="254"/>
      <c r="Q1321" s="303">
        <f>SUM(K$1309:K1321)</f>
        <v>4.1000000238418579</v>
      </c>
      <c r="R1321" s="303"/>
      <c r="S1321" s="304"/>
      <c r="T1321" s="306">
        <f t="shared" si="149"/>
        <v>34.863199550437912</v>
      </c>
      <c r="U1321" s="306"/>
      <c r="V1321" s="306"/>
      <c r="W1321" s="313"/>
    </row>
    <row r="1322" spans="1:39" s="194" customFormat="1" ht="15.75" hidden="1" customHeight="1" x14ac:dyDescent="0.15">
      <c r="A1322" s="181" t="str">
        <f t="shared" si="148"/>
        <v>×</v>
      </c>
      <c r="B1322" s="179"/>
      <c r="E1322" s="314"/>
      <c r="F1322" s="314"/>
      <c r="G1322" s="307"/>
      <c r="H1322" s="307"/>
      <c r="I1322" s="307"/>
      <c r="J1322" s="307"/>
      <c r="K1322" s="308"/>
      <c r="L1322" s="308"/>
      <c r="M1322" s="308"/>
      <c r="N1322" s="254"/>
      <c r="O1322" s="254"/>
      <c r="P1322" s="254"/>
      <c r="Q1322" s="303">
        <f>SUM(K$1309:K1322)</f>
        <v>4.1000000238418579</v>
      </c>
      <c r="R1322" s="303"/>
      <c r="S1322" s="304"/>
      <c r="T1322" s="306">
        <f t="shared" si="149"/>
        <v>34.863199550437912</v>
      </c>
      <c r="U1322" s="306"/>
      <c r="V1322" s="306"/>
      <c r="W1322" s="313"/>
    </row>
    <row r="1323" spans="1:39" s="194" customFormat="1" ht="15.75" hidden="1" customHeight="1" x14ac:dyDescent="0.15">
      <c r="A1323" s="181" t="str">
        <f t="shared" si="148"/>
        <v>×</v>
      </c>
      <c r="B1323" s="179"/>
      <c r="E1323" s="314"/>
      <c r="F1323" s="314"/>
      <c r="G1323" s="307"/>
      <c r="H1323" s="307"/>
      <c r="I1323" s="307"/>
      <c r="J1323" s="307"/>
      <c r="K1323" s="308"/>
      <c r="L1323" s="308"/>
      <c r="M1323" s="308"/>
      <c r="N1323" s="254"/>
      <c r="O1323" s="254"/>
      <c r="P1323" s="254"/>
      <c r="Q1323" s="303">
        <f>SUM(K$1309:K1323)</f>
        <v>4.1000000238418579</v>
      </c>
      <c r="R1323" s="303"/>
      <c r="S1323" s="304"/>
      <c r="T1323" s="306">
        <f t="shared" si="149"/>
        <v>34.863199550437912</v>
      </c>
      <c r="U1323" s="306"/>
      <c r="V1323" s="306"/>
      <c r="W1323" s="313"/>
    </row>
    <row r="1324" spans="1:39" s="194" customFormat="1" ht="15.75" hidden="1" customHeight="1" x14ac:dyDescent="0.15">
      <c r="A1324" s="181" t="str">
        <f t="shared" si="148"/>
        <v>×</v>
      </c>
      <c r="B1324" s="179"/>
      <c r="E1324" s="320"/>
      <c r="F1324" s="320"/>
      <c r="G1324" s="309"/>
      <c r="H1324" s="309"/>
      <c r="I1324" s="309"/>
      <c r="J1324" s="309"/>
      <c r="K1324" s="310"/>
      <c r="L1324" s="310"/>
      <c r="M1324" s="310"/>
      <c r="N1324" s="260"/>
      <c r="O1324" s="260"/>
      <c r="P1324" s="260"/>
      <c r="Q1324" s="311">
        <f>SUM(K$1309:K1324)</f>
        <v>4.1000000238418579</v>
      </c>
      <c r="R1324" s="311"/>
      <c r="S1324" s="312"/>
      <c r="T1324" s="319">
        <f t="shared" si="149"/>
        <v>34.863199550437912</v>
      </c>
      <c r="U1324" s="319"/>
      <c r="V1324" s="319"/>
      <c r="W1324" s="593"/>
    </row>
    <row r="1325" spans="1:39" s="194" customFormat="1" ht="15.75" customHeight="1" x14ac:dyDescent="0.15">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x14ac:dyDescent="0.15">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x14ac:dyDescent="0.15">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x14ac:dyDescent="0.15">
      <c r="D1328" s="358" t="s">
        <v>8</v>
      </c>
      <c r="E1328" s="358"/>
      <c r="F1328" s="238"/>
      <c r="G1328" s="238" t="s">
        <v>332</v>
      </c>
      <c r="H1328" s="238"/>
      <c r="I1328" s="238"/>
      <c r="J1328" s="360" t="s">
        <v>181</v>
      </c>
      <c r="K1328" s="360"/>
      <c r="L1328" s="360"/>
      <c r="M1328" s="238" t="s">
        <v>307</v>
      </c>
      <c r="N1328" s="239"/>
      <c r="O1328" s="239"/>
      <c r="P1328" s="238" t="s">
        <v>306</v>
      </c>
      <c r="Q1328" s="239"/>
      <c r="R1328" s="239"/>
      <c r="S1328" s="238" t="s">
        <v>305</v>
      </c>
      <c r="T1328" s="239"/>
      <c r="U1328" s="239"/>
      <c r="V1328" s="360" t="s">
        <v>304</v>
      </c>
      <c r="W1328" s="360"/>
      <c r="X1328" s="360"/>
      <c r="Y1328" s="238" t="s">
        <v>460</v>
      </c>
      <c r="Z1328" s="238"/>
      <c r="AA1328" s="239"/>
      <c r="AB1328" s="239"/>
      <c r="AC1328" s="239" t="s">
        <v>295</v>
      </c>
      <c r="AD1328" s="239"/>
      <c r="AE1328" s="239"/>
      <c r="AF1328" s="238" t="s">
        <v>308</v>
      </c>
      <c r="AG1328" s="238"/>
      <c r="AH1328" s="239"/>
      <c r="AI1328" s="290"/>
    </row>
    <row r="1329" spans="1:35" s="194" customFormat="1" ht="15.75" customHeight="1" x14ac:dyDescent="0.15">
      <c r="D1329" s="359"/>
      <c r="E1329" s="359"/>
      <c r="F1329" s="315"/>
      <c r="G1329" s="315"/>
      <c r="H1329" s="315"/>
      <c r="I1329" s="315"/>
      <c r="J1329" s="510"/>
      <c r="K1329" s="510"/>
      <c r="L1329" s="510"/>
      <c r="M1329" s="240"/>
      <c r="N1329" s="240"/>
      <c r="O1329" s="240"/>
      <c r="P1329" s="240"/>
      <c r="Q1329" s="240"/>
      <c r="R1329" s="240"/>
      <c r="S1329" s="240"/>
      <c r="T1329" s="240"/>
      <c r="U1329" s="240"/>
      <c r="V1329" s="510"/>
      <c r="W1329" s="510"/>
      <c r="X1329" s="510"/>
      <c r="Y1329" s="240"/>
      <c r="Z1329" s="240"/>
      <c r="AA1329" s="240"/>
      <c r="AB1329" s="240"/>
      <c r="AC1329" s="240"/>
      <c r="AD1329" s="240"/>
      <c r="AE1329" s="240"/>
      <c r="AF1329" s="240"/>
      <c r="AG1329" s="240"/>
      <c r="AH1329" s="240"/>
      <c r="AI1329" s="325"/>
    </row>
    <row r="1330" spans="1:35" s="194" customFormat="1" ht="15.75" customHeight="1" x14ac:dyDescent="0.15">
      <c r="A1330" s="181" t="str">
        <f>IF(J1330="","×","")</f>
        <v/>
      </c>
      <c r="B1330" s="179"/>
      <c r="D1330" s="278">
        <v>2</v>
      </c>
      <c r="E1330" s="278"/>
      <c r="F1330" s="244"/>
      <c r="G1330" s="244" t="s">
        <v>397</v>
      </c>
      <c r="H1330" s="244"/>
      <c r="I1330" s="244"/>
      <c r="J1330" s="279">
        <v>0.33000001311302185</v>
      </c>
      <c r="K1330" s="279"/>
      <c r="L1330" s="279"/>
      <c r="M1330" s="241">
        <v>0</v>
      </c>
      <c r="N1330" s="241"/>
      <c r="O1330" s="241"/>
      <c r="P1330" s="279">
        <v>29</v>
      </c>
      <c r="Q1330" s="279"/>
      <c r="R1330" s="279"/>
      <c r="S1330" s="279">
        <v>9</v>
      </c>
      <c r="T1330" s="279"/>
      <c r="U1330" s="279"/>
      <c r="V1330" s="471">
        <f>Q1324</f>
        <v>4.1000000238418579</v>
      </c>
      <c r="W1330" s="471"/>
      <c r="X1330" s="239"/>
      <c r="Y1330" s="301">
        <f>T1324</f>
        <v>34.863199550437912</v>
      </c>
      <c r="Z1330" s="301"/>
      <c r="AA1330" s="301"/>
      <c r="AB1330" s="301"/>
      <c r="AC1330" s="590">
        <f>TAN(RADIANS(45+P1330/2))^2</f>
        <v>2.8820600667199865</v>
      </c>
      <c r="AD1330" s="590"/>
      <c r="AE1330" s="590"/>
      <c r="AF1330" s="321">
        <f>ROUND(IF(G1330="粘性土",MIN((1+V1330/(2*杭先端径))*(Y1330+2*M1330),9*M1330),IF(特に短い杭="×",3,MIN(1+V1330/(2*杭先端径),3))*Y1330*AC1330),1)</f>
        <v>301.39999999999998</v>
      </c>
      <c r="AG1330" s="321"/>
      <c r="AH1330" s="321"/>
      <c r="AI1330" s="322"/>
    </row>
    <row r="1331" spans="1:35" s="194" customFormat="1" ht="15.75" customHeight="1" x14ac:dyDescent="0.15">
      <c r="A1331" s="181" t="str">
        <f>A1330</f>
        <v/>
      </c>
      <c r="B1331" s="179"/>
      <c r="D1331" s="253"/>
      <c r="E1331" s="253"/>
      <c r="F1331" s="245"/>
      <c r="G1331" s="245"/>
      <c r="H1331" s="245"/>
      <c r="I1331" s="245"/>
      <c r="J1331" s="254"/>
      <c r="K1331" s="254"/>
      <c r="L1331" s="254"/>
      <c r="M1331" s="242"/>
      <c r="N1331" s="242"/>
      <c r="O1331" s="242"/>
      <c r="P1331" s="254"/>
      <c r="Q1331" s="254"/>
      <c r="R1331" s="254"/>
      <c r="S1331" s="254">
        <v>9</v>
      </c>
      <c r="T1331" s="254"/>
      <c r="U1331" s="254"/>
      <c r="V1331" s="300">
        <f>J1330+V1330</f>
        <v>4.4300000369548798</v>
      </c>
      <c r="W1331" s="300"/>
      <c r="X1331" s="300"/>
      <c r="Y1331" s="306">
        <f>Y1330+J1330*S1331</f>
        <v>37.833199668455109</v>
      </c>
      <c r="Z1331" s="306"/>
      <c r="AA1331" s="306"/>
      <c r="AB1331" s="306"/>
      <c r="AC1331" s="297"/>
      <c r="AD1331" s="297"/>
      <c r="AE1331" s="297"/>
      <c r="AF1331" s="323">
        <f>ROUND(IF(G1330="粘性土",MIN((1+V1331/(2*杭先端径))*(Y1331+2*M1330),9*M1330),IF(特に短い杭="×",3,MIN(1+V1331/(2*杭先端径),3))*Y1331*AC1330),1)</f>
        <v>327.10000000000002</v>
      </c>
      <c r="AG1331" s="323"/>
      <c r="AH1331" s="323"/>
      <c r="AI1331" s="324"/>
    </row>
    <row r="1332" spans="1:35" s="194" customFormat="1" ht="15.75" customHeight="1" x14ac:dyDescent="0.15">
      <c r="A1332" s="181" t="str">
        <f>IF(J1332="","×","")</f>
        <v/>
      </c>
      <c r="B1332" s="179"/>
      <c r="D1332" s="253">
        <v>3</v>
      </c>
      <c r="E1332" s="253"/>
      <c r="F1332" s="245"/>
      <c r="G1332" s="245" t="s">
        <v>452</v>
      </c>
      <c r="H1332" s="245"/>
      <c r="I1332" s="245"/>
      <c r="J1332" s="254">
        <v>1.5</v>
      </c>
      <c r="K1332" s="254"/>
      <c r="L1332" s="254"/>
      <c r="M1332" s="242">
        <v>14.399999618530273</v>
      </c>
      <c r="N1332" s="242"/>
      <c r="O1332" s="242"/>
      <c r="P1332" s="254">
        <v>0</v>
      </c>
      <c r="Q1332" s="254"/>
      <c r="R1332" s="254"/>
      <c r="S1332" s="254">
        <v>6</v>
      </c>
      <c r="T1332" s="254"/>
      <c r="U1332" s="254"/>
      <c r="V1332" s="300">
        <f>V1331</f>
        <v>4.4300000369548798</v>
      </c>
      <c r="W1332" s="300"/>
      <c r="X1332" s="305"/>
      <c r="Y1332" s="306">
        <f>Y1331</f>
        <v>37.833199668455109</v>
      </c>
      <c r="Z1332" s="306"/>
      <c r="AA1332" s="306"/>
      <c r="AB1332" s="306"/>
      <c r="AC1332" s="297">
        <f>TAN(RADIANS(45+P1332/2))^2</f>
        <v>0.99999999999999978</v>
      </c>
      <c r="AD1332" s="297"/>
      <c r="AE1332" s="297"/>
      <c r="AF1332" s="298">
        <f>ROUND(IF(G1332="粘性土",MIN((1+V1332/(2*杭先端径))*(Y1332+2*M1332),9*M1332),IF(特に短い杭="×",3,MIN(1+V1332/(2*杭先端径),3))*Y1332*AC1332),1)</f>
        <v>129.6</v>
      </c>
      <c r="AG1332" s="298"/>
      <c r="AH1332" s="298"/>
      <c r="AI1332" s="299"/>
    </row>
    <row r="1333" spans="1:35" s="194" customFormat="1" ht="15.75" customHeight="1" x14ac:dyDescent="0.15">
      <c r="A1333" s="181" t="str">
        <f>A1332</f>
        <v/>
      </c>
      <c r="B1333" s="179"/>
      <c r="D1333" s="253"/>
      <c r="E1333" s="253"/>
      <c r="F1333" s="245"/>
      <c r="G1333" s="245"/>
      <c r="H1333" s="245"/>
      <c r="I1333" s="245"/>
      <c r="J1333" s="254"/>
      <c r="K1333" s="254"/>
      <c r="L1333" s="254"/>
      <c r="M1333" s="242"/>
      <c r="N1333" s="242"/>
      <c r="O1333" s="242"/>
      <c r="P1333" s="254"/>
      <c r="Q1333" s="254"/>
      <c r="R1333" s="254"/>
      <c r="S1333" s="254">
        <v>6</v>
      </c>
      <c r="T1333" s="254"/>
      <c r="U1333" s="254"/>
      <c r="V1333" s="300">
        <f>J1332+V1332</f>
        <v>5.9300000369548798</v>
      </c>
      <c r="W1333" s="300"/>
      <c r="X1333" s="300"/>
      <c r="Y1333" s="306">
        <f>Y1332+J1332*S1333</f>
        <v>46.833199668455109</v>
      </c>
      <c r="Z1333" s="306"/>
      <c r="AA1333" s="306"/>
      <c r="AB1333" s="306"/>
      <c r="AC1333" s="297"/>
      <c r="AD1333" s="297"/>
      <c r="AE1333" s="297"/>
      <c r="AF1333" s="298">
        <f>ROUND(IF(G1332="粘性土",MIN((1+V1333/(2*杭先端径))*(Y1333+2*M1332),9*M1332),IF(特に短い杭="×",3,MIN(1+V1333/(2*杭先端径),3))*Y1333*AC1332),1)</f>
        <v>129.6</v>
      </c>
      <c r="AG1333" s="298"/>
      <c r="AH1333" s="298"/>
      <c r="AI1333" s="299"/>
    </row>
    <row r="1334" spans="1:35" s="194" customFormat="1" ht="15.75" customHeight="1" x14ac:dyDescent="0.15">
      <c r="A1334" s="181" t="str">
        <f>IF(J1334="","×","")</f>
        <v/>
      </c>
      <c r="B1334" s="179"/>
      <c r="D1334" s="253">
        <v>4</v>
      </c>
      <c r="E1334" s="253"/>
      <c r="F1334" s="245"/>
      <c r="G1334" s="245" t="s">
        <v>452</v>
      </c>
      <c r="H1334" s="245"/>
      <c r="I1334" s="245"/>
      <c r="J1334" s="254">
        <v>6.5500001907348633</v>
      </c>
      <c r="K1334" s="254"/>
      <c r="L1334" s="254"/>
      <c r="M1334" s="242">
        <v>32.400001525878906</v>
      </c>
      <c r="N1334" s="242"/>
      <c r="O1334" s="242"/>
      <c r="P1334" s="254">
        <v>0</v>
      </c>
      <c r="Q1334" s="254"/>
      <c r="R1334" s="254"/>
      <c r="S1334" s="254">
        <v>6</v>
      </c>
      <c r="T1334" s="254"/>
      <c r="U1334" s="254"/>
      <c r="V1334" s="300">
        <f>V1333</f>
        <v>5.9300000369548798</v>
      </c>
      <c r="W1334" s="300"/>
      <c r="X1334" s="305"/>
      <c r="Y1334" s="306">
        <f>Y1333</f>
        <v>46.833199668455109</v>
      </c>
      <c r="Z1334" s="306"/>
      <c r="AA1334" s="306"/>
      <c r="AB1334" s="306"/>
      <c r="AC1334" s="297">
        <f>TAN(RADIANS(45+P1334/2))^2</f>
        <v>0.99999999999999978</v>
      </c>
      <c r="AD1334" s="297"/>
      <c r="AE1334" s="297"/>
      <c r="AF1334" s="298">
        <f>ROUND(IF(G1334="粘性土",MIN((1+V1334/(2*杭先端径))*(Y1334+2*M1334),9*M1334),IF(特に短い杭="×",3,MIN(1+V1334/(2*杭先端径),3))*Y1334*AC1334),1)</f>
        <v>291.60000000000002</v>
      </c>
      <c r="AG1334" s="298"/>
      <c r="AH1334" s="298"/>
      <c r="AI1334" s="299"/>
    </row>
    <row r="1335" spans="1:35" s="194" customFormat="1" ht="15.75" customHeight="1" x14ac:dyDescent="0.15">
      <c r="A1335" s="181" t="str">
        <f>A1334</f>
        <v/>
      </c>
      <c r="B1335" s="179"/>
      <c r="D1335" s="253"/>
      <c r="E1335" s="253"/>
      <c r="F1335" s="245"/>
      <c r="G1335" s="245"/>
      <c r="H1335" s="245"/>
      <c r="I1335" s="245"/>
      <c r="J1335" s="254"/>
      <c r="K1335" s="254"/>
      <c r="L1335" s="254"/>
      <c r="M1335" s="242"/>
      <c r="N1335" s="242"/>
      <c r="O1335" s="242"/>
      <c r="P1335" s="254"/>
      <c r="Q1335" s="254"/>
      <c r="R1335" s="254"/>
      <c r="S1335" s="254">
        <v>6</v>
      </c>
      <c r="T1335" s="254"/>
      <c r="U1335" s="254"/>
      <c r="V1335" s="300">
        <f>J1334+V1334</f>
        <v>12.480000227689743</v>
      </c>
      <c r="W1335" s="300"/>
      <c r="X1335" s="300"/>
      <c r="Y1335" s="306">
        <f>Y1334+J1334*S1335</f>
        <v>86.133200812864288</v>
      </c>
      <c r="Z1335" s="306"/>
      <c r="AA1335" s="306"/>
      <c r="AB1335" s="306"/>
      <c r="AC1335" s="297"/>
      <c r="AD1335" s="297"/>
      <c r="AE1335" s="297"/>
      <c r="AF1335" s="298">
        <f>ROUND(IF(G1334="粘性土",MIN((1+V1335/(2*杭先端径))*(Y1335+2*M1334),9*M1334),IF(特に短い杭="×",3,MIN(1+V1335/(2*杭先端径),3))*Y1335*AC1334),1)</f>
        <v>291.60000000000002</v>
      </c>
      <c r="AG1335" s="298"/>
      <c r="AH1335" s="298"/>
      <c r="AI1335" s="299"/>
    </row>
    <row r="1336" spans="1:35" s="194" customFormat="1" ht="15.75" customHeight="1" x14ac:dyDescent="0.15">
      <c r="A1336" s="181" t="str">
        <f>IF(J1336="","×","")</f>
        <v/>
      </c>
      <c r="B1336" s="179"/>
      <c r="D1336" s="253">
        <v>5</v>
      </c>
      <c r="E1336" s="253"/>
      <c r="F1336" s="245"/>
      <c r="G1336" s="245" t="s">
        <v>452</v>
      </c>
      <c r="H1336" s="245"/>
      <c r="I1336" s="245"/>
      <c r="J1336" s="254">
        <v>3.4500000476837158</v>
      </c>
      <c r="K1336" s="254"/>
      <c r="L1336" s="254"/>
      <c r="M1336" s="242">
        <v>53.099998474121094</v>
      </c>
      <c r="N1336" s="242"/>
      <c r="O1336" s="242"/>
      <c r="P1336" s="254">
        <v>0</v>
      </c>
      <c r="Q1336" s="254"/>
      <c r="R1336" s="254"/>
      <c r="S1336" s="254">
        <v>6</v>
      </c>
      <c r="T1336" s="254"/>
      <c r="U1336" s="254"/>
      <c r="V1336" s="300">
        <f>V1335</f>
        <v>12.480000227689743</v>
      </c>
      <c r="W1336" s="300"/>
      <c r="X1336" s="305"/>
      <c r="Y1336" s="306">
        <f>Y1335</f>
        <v>86.133200812864288</v>
      </c>
      <c r="Z1336" s="306"/>
      <c r="AA1336" s="306"/>
      <c r="AB1336" s="306"/>
      <c r="AC1336" s="297">
        <f>TAN(RADIANS(45+P1336/2))^2</f>
        <v>0.99999999999999978</v>
      </c>
      <c r="AD1336" s="297"/>
      <c r="AE1336" s="297"/>
      <c r="AF1336" s="298">
        <f>ROUND(IF(G1336="粘性土",MIN((1+V1336/(2*杭先端径))*(Y1336+2*M1336),9*M1336),IF(特に短い杭="×",3,MIN(1+V1336/(2*杭先端径),3))*Y1336*AC1336),1)</f>
        <v>477.9</v>
      </c>
      <c r="AG1336" s="298"/>
      <c r="AH1336" s="298"/>
      <c r="AI1336" s="299"/>
    </row>
    <row r="1337" spans="1:35" s="194" customFormat="1" ht="15.75" customHeight="1" x14ac:dyDescent="0.15">
      <c r="A1337" s="181" t="str">
        <f>A1336</f>
        <v/>
      </c>
      <c r="B1337" s="179"/>
      <c r="D1337" s="253"/>
      <c r="E1337" s="253"/>
      <c r="F1337" s="245"/>
      <c r="G1337" s="245"/>
      <c r="H1337" s="245"/>
      <c r="I1337" s="245"/>
      <c r="J1337" s="254"/>
      <c r="K1337" s="254"/>
      <c r="L1337" s="254"/>
      <c r="M1337" s="242"/>
      <c r="N1337" s="242"/>
      <c r="O1337" s="242"/>
      <c r="P1337" s="254"/>
      <c r="Q1337" s="254"/>
      <c r="R1337" s="254"/>
      <c r="S1337" s="254">
        <v>6</v>
      </c>
      <c r="T1337" s="254"/>
      <c r="U1337" s="254"/>
      <c r="V1337" s="300">
        <f>J1336+V1336</f>
        <v>15.930000275373459</v>
      </c>
      <c r="W1337" s="300"/>
      <c r="X1337" s="300"/>
      <c r="Y1337" s="306">
        <f>Y1336+J1336*S1337</f>
        <v>106.83320109896658</v>
      </c>
      <c r="Z1337" s="306"/>
      <c r="AA1337" s="306"/>
      <c r="AB1337" s="306"/>
      <c r="AC1337" s="297"/>
      <c r="AD1337" s="297"/>
      <c r="AE1337" s="297"/>
      <c r="AF1337" s="298">
        <f>ROUND(IF(G1336="粘性土",MIN((1+V1337/(2*杭先端径))*(Y1337+2*M1336),9*M1336),IF(特に短い杭="×",3,MIN(1+V1337/(2*杭先端径),3))*Y1337*AC1336),1)</f>
        <v>477.9</v>
      </c>
      <c r="AG1337" s="298"/>
      <c r="AH1337" s="298"/>
      <c r="AI1337" s="299"/>
    </row>
    <row r="1338" spans="1:35" s="194" customFormat="1" ht="15.75" customHeight="1" x14ac:dyDescent="0.15">
      <c r="A1338" s="181" t="str">
        <f>IF(J1338="","×","")</f>
        <v/>
      </c>
      <c r="B1338" s="179"/>
      <c r="D1338" s="253">
        <v>6</v>
      </c>
      <c r="E1338" s="253"/>
      <c r="F1338" s="245"/>
      <c r="G1338" s="245" t="s">
        <v>452</v>
      </c>
      <c r="H1338" s="245"/>
      <c r="I1338" s="245"/>
      <c r="J1338" s="254">
        <v>2.3499999046325684</v>
      </c>
      <c r="K1338" s="254"/>
      <c r="L1338" s="254"/>
      <c r="M1338" s="242">
        <v>86.300003051757813</v>
      </c>
      <c r="N1338" s="242"/>
      <c r="O1338" s="242"/>
      <c r="P1338" s="254">
        <v>0</v>
      </c>
      <c r="Q1338" s="254"/>
      <c r="R1338" s="254"/>
      <c r="S1338" s="254">
        <v>6</v>
      </c>
      <c r="T1338" s="254"/>
      <c r="U1338" s="254"/>
      <c r="V1338" s="300">
        <f>V1337</f>
        <v>15.930000275373459</v>
      </c>
      <c r="W1338" s="300"/>
      <c r="X1338" s="305"/>
      <c r="Y1338" s="306">
        <f>Y1337</f>
        <v>106.83320109896658</v>
      </c>
      <c r="Z1338" s="306"/>
      <c r="AA1338" s="306"/>
      <c r="AB1338" s="306"/>
      <c r="AC1338" s="297">
        <f>TAN(RADIANS(45+P1338/2))^2</f>
        <v>0.99999999999999978</v>
      </c>
      <c r="AD1338" s="297"/>
      <c r="AE1338" s="297"/>
      <c r="AF1338" s="298">
        <f>ROUND(IF(G1338="粘性土",MIN((1+V1338/(2*杭先端径))*(Y1338+2*M1338),9*M1338),IF(特に短い杭="×",3,MIN(1+V1338/(2*杭先端径),3))*Y1338*AC1338),1)</f>
        <v>776.7</v>
      </c>
      <c r="AG1338" s="298"/>
      <c r="AH1338" s="298"/>
      <c r="AI1338" s="299"/>
    </row>
    <row r="1339" spans="1:35" s="194" customFormat="1" ht="15.75" customHeight="1" x14ac:dyDescent="0.15">
      <c r="A1339" s="181" t="str">
        <f>A1338</f>
        <v/>
      </c>
      <c r="B1339" s="179"/>
      <c r="D1339" s="253"/>
      <c r="E1339" s="253"/>
      <c r="F1339" s="245"/>
      <c r="G1339" s="245"/>
      <c r="H1339" s="245"/>
      <c r="I1339" s="245"/>
      <c r="J1339" s="254"/>
      <c r="K1339" s="254"/>
      <c r="L1339" s="254"/>
      <c r="M1339" s="242"/>
      <c r="N1339" s="242"/>
      <c r="O1339" s="242"/>
      <c r="P1339" s="254"/>
      <c r="Q1339" s="254"/>
      <c r="R1339" s="254"/>
      <c r="S1339" s="254">
        <v>6</v>
      </c>
      <c r="T1339" s="254"/>
      <c r="U1339" s="254"/>
      <c r="V1339" s="300">
        <f>J1338+V1338</f>
        <v>18.280000180006027</v>
      </c>
      <c r="W1339" s="300"/>
      <c r="X1339" s="300"/>
      <c r="Y1339" s="306">
        <f>Y1338+J1338*S1339</f>
        <v>120.93320052676199</v>
      </c>
      <c r="Z1339" s="306"/>
      <c r="AA1339" s="306"/>
      <c r="AB1339" s="306"/>
      <c r="AC1339" s="297"/>
      <c r="AD1339" s="297"/>
      <c r="AE1339" s="297"/>
      <c r="AF1339" s="298">
        <f>ROUND(IF(G1338="粘性土",MIN((1+V1339/(2*杭先端径))*(Y1339+2*M1338),9*M1338),IF(特に短い杭="×",3,MIN(1+V1339/(2*杭先端径),3))*Y1339*AC1338),1)</f>
        <v>776.7</v>
      </c>
      <c r="AG1339" s="298"/>
      <c r="AH1339" s="298"/>
      <c r="AI1339" s="299"/>
    </row>
    <row r="1340" spans="1:35" s="194" customFormat="1" ht="15.75" customHeight="1" x14ac:dyDescent="0.15">
      <c r="A1340" s="181" t="str">
        <f>IF(J1340="","×","")</f>
        <v/>
      </c>
      <c r="B1340" s="179"/>
      <c r="D1340" s="253">
        <v>7</v>
      </c>
      <c r="E1340" s="253"/>
      <c r="F1340" s="245"/>
      <c r="G1340" s="245" t="s">
        <v>397</v>
      </c>
      <c r="H1340" s="245"/>
      <c r="I1340" s="245"/>
      <c r="J1340" s="254">
        <v>8.6000003814697266</v>
      </c>
      <c r="K1340" s="254"/>
      <c r="L1340" s="254"/>
      <c r="M1340" s="242">
        <v>0</v>
      </c>
      <c r="N1340" s="242"/>
      <c r="O1340" s="242"/>
      <c r="P1340" s="254">
        <v>34</v>
      </c>
      <c r="Q1340" s="254"/>
      <c r="R1340" s="254"/>
      <c r="S1340" s="254">
        <v>9</v>
      </c>
      <c r="T1340" s="254"/>
      <c r="U1340" s="254"/>
      <c r="V1340" s="300">
        <f>V1339</f>
        <v>18.280000180006027</v>
      </c>
      <c r="W1340" s="300"/>
      <c r="X1340" s="305"/>
      <c r="Y1340" s="306">
        <f>Y1339</f>
        <v>120.93320052676199</v>
      </c>
      <c r="Z1340" s="306"/>
      <c r="AA1340" s="306"/>
      <c r="AB1340" s="306"/>
      <c r="AC1340" s="297">
        <f>TAN(RADIANS(45+P1340/2))^2</f>
        <v>3.5371320374541071</v>
      </c>
      <c r="AD1340" s="297"/>
      <c r="AE1340" s="297"/>
      <c r="AF1340" s="298">
        <f>ROUND(IF(G1340="粘性土",MIN((1+V1340/(2*杭先端径))*(Y1340+2*M1340),9*M1340),IF(特に短い杭="×",3,MIN(1+V1340/(2*杭先端径),3))*Y1340*AC1340),1)</f>
        <v>1283.3</v>
      </c>
      <c r="AG1340" s="298"/>
      <c r="AH1340" s="298"/>
      <c r="AI1340" s="299"/>
    </row>
    <row r="1341" spans="1:35" s="194" customFormat="1" ht="15.75" customHeight="1" x14ac:dyDescent="0.15">
      <c r="A1341" s="181" t="str">
        <f>A1340</f>
        <v/>
      </c>
      <c r="B1341" s="179"/>
      <c r="D1341" s="253"/>
      <c r="E1341" s="253"/>
      <c r="F1341" s="245"/>
      <c r="G1341" s="245"/>
      <c r="H1341" s="245"/>
      <c r="I1341" s="245"/>
      <c r="J1341" s="254"/>
      <c r="K1341" s="254"/>
      <c r="L1341" s="254"/>
      <c r="M1341" s="242"/>
      <c r="N1341" s="242"/>
      <c r="O1341" s="242"/>
      <c r="P1341" s="254"/>
      <c r="Q1341" s="254"/>
      <c r="R1341" s="254"/>
      <c r="S1341" s="254">
        <v>9</v>
      </c>
      <c r="T1341" s="254"/>
      <c r="U1341" s="254"/>
      <c r="V1341" s="300">
        <f>J1340+V1340</f>
        <v>26.880000561475754</v>
      </c>
      <c r="W1341" s="300"/>
      <c r="X1341" s="300"/>
      <c r="Y1341" s="306">
        <f>Y1340+J1340*S1341</f>
        <v>198.33320395998953</v>
      </c>
      <c r="Z1341" s="306"/>
      <c r="AA1341" s="306"/>
      <c r="AB1341" s="306"/>
      <c r="AC1341" s="297"/>
      <c r="AD1341" s="297"/>
      <c r="AE1341" s="297"/>
      <c r="AF1341" s="298">
        <f>ROUND(IF(G1340="粘性土",MIN((1+V1341/(2*杭先端径))*(Y1341+2*M1340),9*M1340),IF(特に短い杭="×",3,MIN(1+V1341/(2*杭先端径),3))*Y1341*AC1340),1)</f>
        <v>2104.6</v>
      </c>
      <c r="AG1341" s="298"/>
      <c r="AH1341" s="298"/>
      <c r="AI1341" s="299"/>
    </row>
    <row r="1342" spans="1:35" s="194" customFormat="1" ht="15.75" customHeight="1" x14ac:dyDescent="0.15">
      <c r="A1342" s="181" t="str">
        <f>IF(J1342="","×","")</f>
        <v/>
      </c>
      <c r="B1342" s="179"/>
      <c r="D1342" s="253">
        <v>8</v>
      </c>
      <c r="E1342" s="253"/>
      <c r="F1342" s="245"/>
      <c r="G1342" s="245" t="s">
        <v>452</v>
      </c>
      <c r="H1342" s="245"/>
      <c r="I1342" s="245"/>
      <c r="J1342" s="254">
        <v>2.2000000476837158</v>
      </c>
      <c r="K1342" s="254"/>
      <c r="L1342" s="254"/>
      <c r="M1342" s="242">
        <v>84.699996948242188</v>
      </c>
      <c r="N1342" s="242"/>
      <c r="O1342" s="242"/>
      <c r="P1342" s="254">
        <v>0</v>
      </c>
      <c r="Q1342" s="254"/>
      <c r="R1342" s="254"/>
      <c r="S1342" s="254">
        <v>7</v>
      </c>
      <c r="T1342" s="254"/>
      <c r="U1342" s="254"/>
      <c r="V1342" s="300">
        <f>V1341</f>
        <v>26.880000561475754</v>
      </c>
      <c r="W1342" s="300"/>
      <c r="X1342" s="305"/>
      <c r="Y1342" s="306">
        <f>Y1341</f>
        <v>198.33320395998953</v>
      </c>
      <c r="Z1342" s="306"/>
      <c r="AA1342" s="306"/>
      <c r="AB1342" s="306"/>
      <c r="AC1342" s="297">
        <f>TAN(RADIANS(45+P1342/2))^2</f>
        <v>0.99999999999999978</v>
      </c>
      <c r="AD1342" s="297"/>
      <c r="AE1342" s="297"/>
      <c r="AF1342" s="298">
        <f>ROUND(IF(G1342="粘性土",MIN((1+V1342/(2*杭先端径))*(Y1342+2*M1342),9*M1342),IF(特に短い杭="×",3,MIN(1+V1342/(2*杭先端径),3))*Y1342*AC1342),1)</f>
        <v>762.3</v>
      </c>
      <c r="AG1342" s="298"/>
      <c r="AH1342" s="298"/>
      <c r="AI1342" s="299"/>
    </row>
    <row r="1343" spans="1:35" s="194" customFormat="1" ht="15.75" customHeight="1" x14ac:dyDescent="0.15">
      <c r="A1343" s="181" t="str">
        <f>A1342</f>
        <v/>
      </c>
      <c r="B1343" s="179"/>
      <c r="D1343" s="253"/>
      <c r="E1343" s="253"/>
      <c r="F1343" s="245"/>
      <c r="G1343" s="245"/>
      <c r="H1343" s="245"/>
      <c r="I1343" s="245"/>
      <c r="J1343" s="254"/>
      <c r="K1343" s="254"/>
      <c r="L1343" s="254"/>
      <c r="M1343" s="242"/>
      <c r="N1343" s="242"/>
      <c r="O1343" s="242"/>
      <c r="P1343" s="254"/>
      <c r="Q1343" s="254"/>
      <c r="R1343" s="254"/>
      <c r="S1343" s="254">
        <v>7</v>
      </c>
      <c r="T1343" s="254"/>
      <c r="U1343" s="254"/>
      <c r="V1343" s="300">
        <f>J1342+V1342</f>
        <v>29.08000060915947</v>
      </c>
      <c r="W1343" s="300"/>
      <c r="X1343" s="300"/>
      <c r="Y1343" s="306">
        <f>Y1342+J1342*S1343</f>
        <v>213.73320429377554</v>
      </c>
      <c r="Z1343" s="306"/>
      <c r="AA1343" s="306"/>
      <c r="AB1343" s="306"/>
      <c r="AC1343" s="297"/>
      <c r="AD1343" s="297"/>
      <c r="AE1343" s="297"/>
      <c r="AF1343" s="298">
        <f>ROUND(IF(G1342="粘性土",MIN((1+V1343/(2*杭先端径))*(Y1343+2*M1342),9*M1342),IF(特に短い杭="×",3,MIN(1+V1343/(2*杭先端径),3))*Y1343*AC1342),1)</f>
        <v>762.3</v>
      </c>
      <c r="AG1343" s="298"/>
      <c r="AH1343" s="298"/>
      <c r="AI1343" s="299"/>
    </row>
    <row r="1344" spans="1:35" s="194" customFormat="1" ht="15.75" customHeight="1" x14ac:dyDescent="0.15">
      <c r="A1344" s="181" t="str">
        <f>IF(J1344="","×","")</f>
        <v/>
      </c>
      <c r="B1344" s="179"/>
      <c r="D1344" s="253">
        <v>9</v>
      </c>
      <c r="E1344" s="253"/>
      <c r="F1344" s="245"/>
      <c r="G1344" s="245" t="s">
        <v>397</v>
      </c>
      <c r="H1344" s="245"/>
      <c r="I1344" s="245"/>
      <c r="J1344" s="254">
        <v>1.5</v>
      </c>
      <c r="K1344" s="254"/>
      <c r="L1344" s="254"/>
      <c r="M1344" s="242">
        <v>0</v>
      </c>
      <c r="N1344" s="242"/>
      <c r="O1344" s="242"/>
      <c r="P1344" s="254">
        <v>31</v>
      </c>
      <c r="Q1344" s="254"/>
      <c r="R1344" s="254"/>
      <c r="S1344" s="254">
        <v>9</v>
      </c>
      <c r="T1344" s="254"/>
      <c r="U1344" s="254"/>
      <c r="V1344" s="300">
        <f>V1343</f>
        <v>29.08000060915947</v>
      </c>
      <c r="W1344" s="300"/>
      <c r="X1344" s="305"/>
      <c r="Y1344" s="306">
        <f>Y1343</f>
        <v>213.73320429377554</v>
      </c>
      <c r="Z1344" s="306"/>
      <c r="AA1344" s="306"/>
      <c r="AB1344" s="306"/>
      <c r="AC1344" s="297">
        <f>TAN(RADIANS(45+P1344/2))^2</f>
        <v>3.1240350974544246</v>
      </c>
      <c r="AD1344" s="297"/>
      <c r="AE1344" s="297"/>
      <c r="AF1344" s="298">
        <f>ROUND(IF(G1344="粘性土",MIN((1+V1344/(2*杭先端径))*(Y1344+2*M1344),9*M1344),IF(特に短い杭="×",3,MIN(1+V1344/(2*杭先端径),3))*Y1344*AC1344),1)</f>
        <v>2003.1</v>
      </c>
      <c r="AG1344" s="298"/>
      <c r="AH1344" s="298"/>
      <c r="AI1344" s="299"/>
    </row>
    <row r="1345" spans="1:39" s="194" customFormat="1" ht="15.75" customHeight="1" x14ac:dyDescent="0.15">
      <c r="A1345" s="181" t="str">
        <f>A1344</f>
        <v/>
      </c>
      <c r="B1345" s="179"/>
      <c r="D1345" s="253"/>
      <c r="E1345" s="253"/>
      <c r="F1345" s="245"/>
      <c r="G1345" s="245"/>
      <c r="H1345" s="245"/>
      <c r="I1345" s="245"/>
      <c r="J1345" s="254"/>
      <c r="K1345" s="254"/>
      <c r="L1345" s="254"/>
      <c r="M1345" s="242"/>
      <c r="N1345" s="242"/>
      <c r="O1345" s="242"/>
      <c r="P1345" s="254"/>
      <c r="Q1345" s="254"/>
      <c r="R1345" s="254"/>
      <c r="S1345" s="254">
        <v>9</v>
      </c>
      <c r="T1345" s="254"/>
      <c r="U1345" s="254"/>
      <c r="V1345" s="300">
        <f>J1344+V1344</f>
        <v>30.58000060915947</v>
      </c>
      <c r="W1345" s="300"/>
      <c r="X1345" s="300"/>
      <c r="Y1345" s="306">
        <f>Y1344+J1344*S1345</f>
        <v>227.23320429377554</v>
      </c>
      <c r="Z1345" s="306"/>
      <c r="AA1345" s="306"/>
      <c r="AB1345" s="306"/>
      <c r="AC1345" s="297"/>
      <c r="AD1345" s="297"/>
      <c r="AE1345" s="297"/>
      <c r="AF1345" s="298">
        <f>ROUND(IF(G1344="粘性土",MIN((1+V1345/(2*杭先端径))*(Y1345+2*M1344),9*M1344),IF(特に短い杭="×",3,MIN(1+V1345/(2*杭先端径),3))*Y1345*AC1344),1)</f>
        <v>2129.6999999999998</v>
      </c>
      <c r="AG1345" s="298"/>
      <c r="AH1345" s="298"/>
      <c r="AI1345" s="299"/>
    </row>
    <row r="1346" spans="1:39" s="194" customFormat="1" ht="15.75" customHeight="1" x14ac:dyDescent="0.15">
      <c r="A1346" s="181" t="str">
        <f>IF(J1346="","×","")</f>
        <v/>
      </c>
      <c r="B1346" s="179"/>
      <c r="D1346" s="253">
        <v>10</v>
      </c>
      <c r="E1346" s="253"/>
      <c r="F1346" s="245"/>
      <c r="G1346" s="245" t="s">
        <v>452</v>
      </c>
      <c r="H1346" s="245"/>
      <c r="I1346" s="245"/>
      <c r="J1346" s="254">
        <v>3.8499999046325684</v>
      </c>
      <c r="K1346" s="254"/>
      <c r="L1346" s="254"/>
      <c r="M1346" s="242">
        <v>85.900001525878906</v>
      </c>
      <c r="N1346" s="242"/>
      <c r="O1346" s="242"/>
      <c r="P1346" s="254">
        <v>0</v>
      </c>
      <c r="Q1346" s="254"/>
      <c r="R1346" s="254"/>
      <c r="S1346" s="254">
        <v>7</v>
      </c>
      <c r="T1346" s="254"/>
      <c r="U1346" s="254"/>
      <c r="V1346" s="300">
        <f>V1345</f>
        <v>30.58000060915947</v>
      </c>
      <c r="W1346" s="300"/>
      <c r="X1346" s="305"/>
      <c r="Y1346" s="306">
        <f>Y1345</f>
        <v>227.23320429377554</v>
      </c>
      <c r="Z1346" s="306"/>
      <c r="AA1346" s="306"/>
      <c r="AB1346" s="306"/>
      <c r="AC1346" s="297">
        <f>TAN(RADIANS(45+P1346/2))^2</f>
        <v>0.99999999999999978</v>
      </c>
      <c r="AD1346" s="297"/>
      <c r="AE1346" s="297"/>
      <c r="AF1346" s="298">
        <f>ROUND(IF(G1346="粘性土",MIN((1+V1346/(2*杭先端径))*(Y1346+2*M1346),9*M1346),IF(特に短い杭="×",3,MIN(1+V1346/(2*杭先端径),3))*Y1346*AC1346),1)</f>
        <v>773.1</v>
      </c>
      <c r="AG1346" s="298"/>
      <c r="AH1346" s="298"/>
      <c r="AI1346" s="299"/>
    </row>
    <row r="1347" spans="1:39" s="194" customFormat="1" ht="15.75" customHeight="1" x14ac:dyDescent="0.15">
      <c r="A1347" s="181" t="str">
        <f>A1346</f>
        <v/>
      </c>
      <c r="B1347" s="179"/>
      <c r="D1347" s="253"/>
      <c r="E1347" s="253"/>
      <c r="F1347" s="245"/>
      <c r="G1347" s="245"/>
      <c r="H1347" s="245"/>
      <c r="I1347" s="245"/>
      <c r="J1347" s="254"/>
      <c r="K1347" s="254"/>
      <c r="L1347" s="254"/>
      <c r="M1347" s="242"/>
      <c r="N1347" s="242"/>
      <c r="O1347" s="242"/>
      <c r="P1347" s="254"/>
      <c r="Q1347" s="254"/>
      <c r="R1347" s="254"/>
      <c r="S1347" s="254">
        <v>7</v>
      </c>
      <c r="T1347" s="254"/>
      <c r="U1347" s="254"/>
      <c r="V1347" s="300">
        <f>J1346+V1346</f>
        <v>34.430000513792038</v>
      </c>
      <c r="W1347" s="300"/>
      <c r="X1347" s="300"/>
      <c r="Y1347" s="306">
        <f>Y1346+J1346*S1347</f>
        <v>254.18320362620352</v>
      </c>
      <c r="Z1347" s="306"/>
      <c r="AA1347" s="306"/>
      <c r="AB1347" s="306"/>
      <c r="AC1347" s="297"/>
      <c r="AD1347" s="297"/>
      <c r="AE1347" s="297"/>
      <c r="AF1347" s="298">
        <f>ROUND(IF(G1346="粘性土",MIN((1+V1347/(2*杭先端径))*(Y1347+2*M1346),9*M1346),IF(特に短い杭="×",3,MIN(1+V1347/(2*杭先端径),3))*Y1347*AC1346),1)</f>
        <v>773.1</v>
      </c>
      <c r="AG1347" s="298"/>
      <c r="AH1347" s="298"/>
      <c r="AI1347" s="299"/>
    </row>
    <row r="1348" spans="1:39" s="194" customFormat="1" ht="15.75" customHeight="1" x14ac:dyDescent="0.15">
      <c r="A1348" s="181" t="str">
        <f>IF(J1348="","×","")</f>
        <v/>
      </c>
      <c r="B1348" s="179"/>
      <c r="D1348" s="253">
        <v>11</v>
      </c>
      <c r="E1348" s="253"/>
      <c r="F1348" s="245"/>
      <c r="G1348" s="245" t="s">
        <v>397</v>
      </c>
      <c r="H1348" s="245"/>
      <c r="I1348" s="245"/>
      <c r="J1348" s="254">
        <v>2.4000000953674316</v>
      </c>
      <c r="K1348" s="254"/>
      <c r="L1348" s="254"/>
      <c r="M1348" s="242">
        <v>0</v>
      </c>
      <c r="N1348" s="242"/>
      <c r="O1348" s="242"/>
      <c r="P1348" s="254">
        <v>32</v>
      </c>
      <c r="Q1348" s="254"/>
      <c r="R1348" s="254"/>
      <c r="S1348" s="254">
        <v>9</v>
      </c>
      <c r="T1348" s="254"/>
      <c r="U1348" s="254"/>
      <c r="V1348" s="300">
        <f>V1347</f>
        <v>34.430000513792038</v>
      </c>
      <c r="W1348" s="300"/>
      <c r="X1348" s="305"/>
      <c r="Y1348" s="306">
        <f>Y1347</f>
        <v>254.18320362620352</v>
      </c>
      <c r="Z1348" s="306"/>
      <c r="AA1348" s="306"/>
      <c r="AB1348" s="306"/>
      <c r="AC1348" s="297">
        <f>TAN(RADIANS(45+P1348/2))^2</f>
        <v>3.2545883032998622</v>
      </c>
      <c r="AD1348" s="297"/>
      <c r="AE1348" s="297"/>
      <c r="AF1348" s="298">
        <f>ROUND(IF(G1348="粘性土",MIN((1+V1348/(2*杭先端径))*(Y1348+2*M1348),9*M1348),IF(特に短い杭="×",3,MIN(1+V1348/(2*杭先端径),3))*Y1348*AC1348),1)</f>
        <v>2481.8000000000002</v>
      </c>
      <c r="AG1348" s="298"/>
      <c r="AH1348" s="298"/>
      <c r="AI1348" s="299"/>
    </row>
    <row r="1349" spans="1:39" s="194" customFormat="1" ht="15.75" customHeight="1" x14ac:dyDescent="0.15">
      <c r="A1349" s="181" t="str">
        <f>A1348</f>
        <v/>
      </c>
      <c r="B1349" s="179"/>
      <c r="D1349" s="253"/>
      <c r="E1349" s="253"/>
      <c r="F1349" s="245"/>
      <c r="G1349" s="245"/>
      <c r="H1349" s="245"/>
      <c r="I1349" s="245"/>
      <c r="J1349" s="254"/>
      <c r="K1349" s="254"/>
      <c r="L1349" s="254"/>
      <c r="M1349" s="242"/>
      <c r="N1349" s="242"/>
      <c r="O1349" s="242"/>
      <c r="P1349" s="254"/>
      <c r="Q1349" s="254"/>
      <c r="R1349" s="254"/>
      <c r="S1349" s="254">
        <v>9</v>
      </c>
      <c r="T1349" s="254"/>
      <c r="U1349" s="254"/>
      <c r="V1349" s="300">
        <f>J1348+V1348</f>
        <v>36.83000060915947</v>
      </c>
      <c r="W1349" s="300"/>
      <c r="X1349" s="300"/>
      <c r="Y1349" s="306">
        <f>Y1348+J1348*S1349</f>
        <v>275.78320448451041</v>
      </c>
      <c r="Z1349" s="306"/>
      <c r="AA1349" s="306"/>
      <c r="AB1349" s="306"/>
      <c r="AC1349" s="297"/>
      <c r="AD1349" s="297"/>
      <c r="AE1349" s="297"/>
      <c r="AF1349" s="298">
        <f>ROUND(IF(G1348="粘性土",MIN((1+V1349/(2*杭先端径))*(Y1349+2*M1348),9*M1348),IF(特に短い杭="×",3,MIN(1+V1349/(2*杭先端径),3))*Y1349*AC1348),1)</f>
        <v>2692.7</v>
      </c>
      <c r="AG1349" s="298"/>
      <c r="AH1349" s="298"/>
      <c r="AI1349" s="299"/>
    </row>
    <row r="1350" spans="1:39" s="194" customFormat="1" ht="15.75" customHeight="1" x14ac:dyDescent="0.15">
      <c r="A1350" s="181" t="str">
        <f>IF(J1350="","×","")</f>
        <v/>
      </c>
      <c r="B1350" s="179"/>
      <c r="D1350" s="253">
        <v>12</v>
      </c>
      <c r="E1350" s="253"/>
      <c r="F1350" s="245"/>
      <c r="G1350" s="245" t="s">
        <v>452</v>
      </c>
      <c r="H1350" s="245"/>
      <c r="I1350" s="245"/>
      <c r="J1350" s="254">
        <v>2.2699999809265137</v>
      </c>
      <c r="K1350" s="254"/>
      <c r="L1350" s="254"/>
      <c r="M1350" s="242">
        <v>85.900001525878906</v>
      </c>
      <c r="N1350" s="242"/>
      <c r="O1350" s="242"/>
      <c r="P1350" s="254">
        <v>0</v>
      </c>
      <c r="Q1350" s="254"/>
      <c r="R1350" s="254"/>
      <c r="S1350" s="254">
        <v>6</v>
      </c>
      <c r="T1350" s="254"/>
      <c r="U1350" s="254"/>
      <c r="V1350" s="300">
        <f>V1349</f>
        <v>36.83000060915947</v>
      </c>
      <c r="W1350" s="300"/>
      <c r="X1350" s="305"/>
      <c r="Y1350" s="306">
        <f>Y1349</f>
        <v>275.78320448451041</v>
      </c>
      <c r="Z1350" s="306"/>
      <c r="AA1350" s="306"/>
      <c r="AB1350" s="306"/>
      <c r="AC1350" s="297">
        <f>TAN(RADIANS(45+P1350/2))^2</f>
        <v>0.99999999999999978</v>
      </c>
      <c r="AD1350" s="297"/>
      <c r="AE1350" s="297"/>
      <c r="AF1350" s="298">
        <f>ROUND(IF(G1350="粘性土",MIN((1+V1350/(2*杭先端径))*(Y1350+2*M1350),9*M1350),IF(特に短い杭="×",3,MIN(1+V1350/(2*杭先端径),3))*Y1350*AC1350),1)</f>
        <v>773.1</v>
      </c>
      <c r="AG1350" s="298"/>
      <c r="AH1350" s="298"/>
      <c r="AI1350" s="299"/>
    </row>
    <row r="1351" spans="1:39" s="194" customFormat="1" ht="15.75" customHeight="1" x14ac:dyDescent="0.15">
      <c r="A1351" s="181" t="str">
        <f>A1350</f>
        <v/>
      </c>
      <c r="B1351" s="179"/>
      <c r="D1351" s="253"/>
      <c r="E1351" s="253"/>
      <c r="F1351" s="245"/>
      <c r="G1351" s="245"/>
      <c r="H1351" s="245"/>
      <c r="I1351" s="245"/>
      <c r="J1351" s="254"/>
      <c r="K1351" s="254"/>
      <c r="L1351" s="254"/>
      <c r="M1351" s="242"/>
      <c r="N1351" s="242"/>
      <c r="O1351" s="242"/>
      <c r="P1351" s="254"/>
      <c r="Q1351" s="254"/>
      <c r="R1351" s="254"/>
      <c r="S1351" s="254">
        <v>6</v>
      </c>
      <c r="T1351" s="254"/>
      <c r="U1351" s="254"/>
      <c r="V1351" s="300">
        <f>J1350+V1350</f>
        <v>39.100000590085983</v>
      </c>
      <c r="W1351" s="300"/>
      <c r="X1351" s="300"/>
      <c r="Y1351" s="306">
        <f>Y1350+J1350*S1351</f>
        <v>289.40320437006949</v>
      </c>
      <c r="Z1351" s="306"/>
      <c r="AA1351" s="306"/>
      <c r="AB1351" s="306"/>
      <c r="AC1351" s="297"/>
      <c r="AD1351" s="297"/>
      <c r="AE1351" s="297"/>
      <c r="AF1351" s="298">
        <f>ROUND(IF(G1350="粘性土",MIN((1+V1351/(2*杭先端径))*(Y1351+2*M1350),9*M1350),IF(特に短い杭="×",3,MIN(1+V1351/(2*杭先端径),3))*Y1351*AC1350),1)</f>
        <v>773.1</v>
      </c>
      <c r="AG1351" s="298"/>
      <c r="AH1351" s="298"/>
      <c r="AI1351" s="299"/>
    </row>
    <row r="1352" spans="1:39" s="194" customFormat="1" ht="15.75" hidden="1" customHeight="1" x14ac:dyDescent="0.15">
      <c r="A1352" s="181" t="str">
        <f>IF(J1352="","×","")</f>
        <v>×</v>
      </c>
      <c r="B1352" s="179"/>
      <c r="D1352" s="253"/>
      <c r="E1352" s="253"/>
      <c r="F1352" s="245"/>
      <c r="G1352" s="245"/>
      <c r="H1352" s="245"/>
      <c r="I1352" s="245"/>
      <c r="J1352" s="254"/>
      <c r="K1352" s="254"/>
      <c r="L1352" s="254"/>
      <c r="M1352" s="242"/>
      <c r="N1352" s="242"/>
      <c r="O1352" s="242"/>
      <c r="P1352" s="254"/>
      <c r="Q1352" s="254"/>
      <c r="R1352" s="254"/>
      <c r="S1352" s="254"/>
      <c r="T1352" s="254"/>
      <c r="U1352" s="254"/>
      <c r="V1352" s="300">
        <f>V1351</f>
        <v>39.100000590085983</v>
      </c>
      <c r="W1352" s="300"/>
      <c r="X1352" s="305"/>
      <c r="Y1352" s="306">
        <f>Y1351</f>
        <v>289.40320437006949</v>
      </c>
      <c r="Z1352" s="306"/>
      <c r="AA1352" s="306"/>
      <c r="AB1352" s="306"/>
      <c r="AC1352" s="297">
        <f>TAN(RADIANS(45+P1352/2))^2</f>
        <v>0.99999999999999978</v>
      </c>
      <c r="AD1352" s="297"/>
      <c r="AE1352" s="297"/>
      <c r="AF1352" s="298">
        <f>ROUND(IF(G1352="粘性土",MIN((1+V1352/(2*杭先端径))*(Y1352+2*M1352),9*M1352),IF(特に短い杭="×",3,MIN(1+V1352/(2*杭先端径),3))*Y1352*AC1352),1)</f>
        <v>868.2</v>
      </c>
      <c r="AG1352" s="298"/>
      <c r="AH1352" s="298"/>
      <c r="AI1352" s="299"/>
    </row>
    <row r="1353" spans="1:39" s="194" customFormat="1" ht="15.75" hidden="1" customHeight="1" x14ac:dyDescent="0.15">
      <c r="A1353" s="181" t="str">
        <f>A1352</f>
        <v>×</v>
      </c>
      <c r="B1353" s="179"/>
      <c r="D1353" s="253"/>
      <c r="E1353" s="253"/>
      <c r="F1353" s="245"/>
      <c r="G1353" s="245"/>
      <c r="H1353" s="245"/>
      <c r="I1353" s="245"/>
      <c r="J1353" s="254"/>
      <c r="K1353" s="254"/>
      <c r="L1353" s="254"/>
      <c r="M1353" s="242"/>
      <c r="N1353" s="242"/>
      <c r="O1353" s="242"/>
      <c r="P1353" s="254"/>
      <c r="Q1353" s="254"/>
      <c r="R1353" s="254"/>
      <c r="S1353" s="254"/>
      <c r="T1353" s="254"/>
      <c r="U1353" s="254"/>
      <c r="V1353" s="300">
        <f>J1352+V1352</f>
        <v>39.100000590085983</v>
      </c>
      <c r="W1353" s="300"/>
      <c r="X1353" s="300"/>
      <c r="Y1353" s="306">
        <f>Y1352+J1352*S1353</f>
        <v>289.40320437006949</v>
      </c>
      <c r="Z1353" s="306"/>
      <c r="AA1353" s="306"/>
      <c r="AB1353" s="306"/>
      <c r="AC1353" s="297"/>
      <c r="AD1353" s="297"/>
      <c r="AE1353" s="297"/>
      <c r="AF1353" s="298">
        <f>ROUND(IF(G1352="粘性土",MIN((1+V1353/(2*杭先端径))*(Y1353+2*M1352),9*M1352),IF(特に短い杭="×",3,MIN(1+V1353/(2*杭先端径),3))*Y1353*AC1352),1)</f>
        <v>868.2</v>
      </c>
      <c r="AG1353" s="298"/>
      <c r="AH1353" s="298"/>
      <c r="AI1353" s="299"/>
    </row>
    <row r="1354" spans="1:39" s="194" customFormat="1" ht="15.75" hidden="1" customHeight="1" x14ac:dyDescent="0.15">
      <c r="A1354" s="181" t="str">
        <f>IF(J1354="","×","")</f>
        <v>×</v>
      </c>
      <c r="B1354" s="179"/>
      <c r="D1354" s="253"/>
      <c r="E1354" s="253"/>
      <c r="F1354" s="245"/>
      <c r="G1354" s="245"/>
      <c r="H1354" s="245"/>
      <c r="I1354" s="245"/>
      <c r="J1354" s="254"/>
      <c r="K1354" s="254"/>
      <c r="L1354" s="254"/>
      <c r="M1354" s="242"/>
      <c r="N1354" s="242"/>
      <c r="O1354" s="242"/>
      <c r="P1354" s="254"/>
      <c r="Q1354" s="254"/>
      <c r="R1354" s="254"/>
      <c r="S1354" s="254"/>
      <c r="T1354" s="254"/>
      <c r="U1354" s="254"/>
      <c r="V1354" s="300">
        <f>V1353</f>
        <v>39.100000590085983</v>
      </c>
      <c r="W1354" s="300"/>
      <c r="X1354" s="305"/>
      <c r="Y1354" s="306">
        <f>Y1353</f>
        <v>289.40320437006949</v>
      </c>
      <c r="Z1354" s="306"/>
      <c r="AA1354" s="306"/>
      <c r="AB1354" s="306"/>
      <c r="AC1354" s="297">
        <f>TAN(RADIANS(45+P1354/2))^2</f>
        <v>0.99999999999999978</v>
      </c>
      <c r="AD1354" s="297"/>
      <c r="AE1354" s="297"/>
      <c r="AF1354" s="298">
        <f>ROUND(IF(G1354="粘性土",MIN((1+V1354/(2*杭先端径))*(Y1354+2*M1354),9*M1354),IF(特に短い杭="×",3,MIN(1+V1354/(2*杭先端径),3))*Y1354*AC1354),1)</f>
        <v>868.2</v>
      </c>
      <c r="AG1354" s="298"/>
      <c r="AH1354" s="298"/>
      <c r="AI1354" s="299"/>
    </row>
    <row r="1355" spans="1:39" s="194" customFormat="1" ht="15.75" hidden="1" customHeight="1" x14ac:dyDescent="0.15">
      <c r="A1355" s="181" t="str">
        <f>A1354</f>
        <v>×</v>
      </c>
      <c r="B1355" s="179"/>
      <c r="D1355" s="253"/>
      <c r="E1355" s="253"/>
      <c r="F1355" s="245"/>
      <c r="G1355" s="245"/>
      <c r="H1355" s="245"/>
      <c r="I1355" s="245"/>
      <c r="J1355" s="254"/>
      <c r="K1355" s="254"/>
      <c r="L1355" s="254"/>
      <c r="M1355" s="242"/>
      <c r="N1355" s="242"/>
      <c r="O1355" s="242"/>
      <c r="P1355" s="254"/>
      <c r="Q1355" s="254"/>
      <c r="R1355" s="254"/>
      <c r="S1355" s="254"/>
      <c r="T1355" s="254"/>
      <c r="U1355" s="254"/>
      <c r="V1355" s="300">
        <f>J1354+V1354</f>
        <v>39.100000590085983</v>
      </c>
      <c r="W1355" s="300"/>
      <c r="X1355" s="300"/>
      <c r="Y1355" s="306">
        <f>Y1354+J1354*S1355</f>
        <v>289.40320437006949</v>
      </c>
      <c r="Z1355" s="306"/>
      <c r="AA1355" s="306"/>
      <c r="AB1355" s="306"/>
      <c r="AC1355" s="297"/>
      <c r="AD1355" s="297"/>
      <c r="AE1355" s="297"/>
      <c r="AF1355" s="298">
        <f>ROUND(IF(G1354="粘性土",MIN((1+V1355/(2*杭先端径))*(Y1355+2*M1354),9*M1354),IF(特に短い杭="×",3,MIN(1+V1355/(2*杭先端径),3))*Y1355*AC1354),1)</f>
        <v>868.2</v>
      </c>
      <c r="AG1355" s="298"/>
      <c r="AH1355" s="298"/>
      <c r="AI1355" s="299"/>
    </row>
    <row r="1356" spans="1:39" s="194" customFormat="1" ht="15.75" hidden="1" customHeight="1" x14ac:dyDescent="0.15">
      <c r="A1356" s="181" t="str">
        <f>IF(J1356="","×","")</f>
        <v>×</v>
      </c>
      <c r="B1356" s="179"/>
      <c r="D1356" s="253"/>
      <c r="E1356" s="253"/>
      <c r="F1356" s="245"/>
      <c r="G1356" s="245"/>
      <c r="H1356" s="245"/>
      <c r="I1356" s="245"/>
      <c r="J1356" s="254"/>
      <c r="K1356" s="254"/>
      <c r="L1356" s="254"/>
      <c r="M1356" s="242"/>
      <c r="N1356" s="242"/>
      <c r="O1356" s="242"/>
      <c r="P1356" s="254"/>
      <c r="Q1356" s="254"/>
      <c r="R1356" s="254"/>
      <c r="S1356" s="254"/>
      <c r="T1356" s="254"/>
      <c r="U1356" s="254"/>
      <c r="V1356" s="300">
        <f>V1355</f>
        <v>39.100000590085983</v>
      </c>
      <c r="W1356" s="300"/>
      <c r="X1356" s="305"/>
      <c r="Y1356" s="306">
        <f>Y1355</f>
        <v>289.40320437006949</v>
      </c>
      <c r="Z1356" s="306"/>
      <c r="AA1356" s="306"/>
      <c r="AB1356" s="306"/>
      <c r="AC1356" s="297">
        <f>TAN(RADIANS(45+P1356/2))^2</f>
        <v>0.99999999999999978</v>
      </c>
      <c r="AD1356" s="297"/>
      <c r="AE1356" s="297"/>
      <c r="AF1356" s="298">
        <f>ROUND(IF(G1356="粘性土",MIN((1+V1356/(2*杭先端径))*(Y1356+2*M1356),9*M1356),IF(特に短い杭="×",3,MIN(1+V1356/(2*杭先端径),3))*Y1356*AC1356),1)</f>
        <v>868.2</v>
      </c>
      <c r="AG1356" s="298"/>
      <c r="AH1356" s="298"/>
      <c r="AI1356" s="299"/>
    </row>
    <row r="1357" spans="1:39" s="194" customFormat="1" ht="15.75" hidden="1" customHeight="1" x14ac:dyDescent="0.15">
      <c r="A1357" s="181" t="str">
        <f>A1356</f>
        <v>×</v>
      </c>
      <c r="B1357" s="179"/>
      <c r="D1357" s="253"/>
      <c r="E1357" s="253"/>
      <c r="F1357" s="245"/>
      <c r="G1357" s="245"/>
      <c r="H1357" s="245"/>
      <c r="I1357" s="245"/>
      <c r="J1357" s="254"/>
      <c r="K1357" s="254"/>
      <c r="L1357" s="254"/>
      <c r="M1357" s="242"/>
      <c r="N1357" s="242"/>
      <c r="O1357" s="242"/>
      <c r="P1357" s="254"/>
      <c r="Q1357" s="254"/>
      <c r="R1357" s="254"/>
      <c r="S1357" s="254"/>
      <c r="T1357" s="254"/>
      <c r="U1357" s="254"/>
      <c r="V1357" s="300">
        <f>J1356+V1356</f>
        <v>39.100000590085983</v>
      </c>
      <c r="W1357" s="300"/>
      <c r="X1357" s="300"/>
      <c r="Y1357" s="306">
        <f>Y1356+J1356*S1357</f>
        <v>289.40320437006949</v>
      </c>
      <c r="Z1357" s="306"/>
      <c r="AA1357" s="306"/>
      <c r="AB1357" s="306"/>
      <c r="AC1357" s="297"/>
      <c r="AD1357" s="297"/>
      <c r="AE1357" s="297"/>
      <c r="AF1357" s="298">
        <f>ROUND(IF(G1356="粘性土",MIN((1+V1357/(2*杭先端径))*(Y1357+2*M1356),9*M1356),IF(特に短い杭="×",3,MIN(1+V1357/(2*杭先端径),3))*Y1357*AC1356),1)</f>
        <v>868.2</v>
      </c>
      <c r="AG1357" s="298"/>
      <c r="AH1357" s="298"/>
      <c r="AI1357" s="299"/>
    </row>
    <row r="1358" spans="1:39" s="194" customFormat="1" ht="15.75" hidden="1" customHeight="1" x14ac:dyDescent="0.15">
      <c r="A1358" s="181" t="str">
        <f>IF(J1358="","×","")</f>
        <v>×</v>
      </c>
      <c r="B1358" s="179"/>
      <c r="D1358" s="253"/>
      <c r="E1358" s="253"/>
      <c r="F1358" s="245"/>
      <c r="G1358" s="245"/>
      <c r="H1358" s="245"/>
      <c r="I1358" s="245"/>
      <c r="J1358" s="254"/>
      <c r="K1358" s="254"/>
      <c r="L1358" s="254"/>
      <c r="M1358" s="242"/>
      <c r="N1358" s="242"/>
      <c r="O1358" s="242"/>
      <c r="P1358" s="254"/>
      <c r="Q1358" s="254"/>
      <c r="R1358" s="254"/>
      <c r="S1358" s="254"/>
      <c r="T1358" s="254"/>
      <c r="U1358" s="254"/>
      <c r="V1358" s="300">
        <f>V1357</f>
        <v>39.100000590085983</v>
      </c>
      <c r="W1358" s="300"/>
      <c r="X1358" s="305"/>
      <c r="Y1358" s="306">
        <f>Y1357</f>
        <v>289.40320437006949</v>
      </c>
      <c r="Z1358" s="306"/>
      <c r="AA1358" s="306"/>
      <c r="AB1358" s="306"/>
      <c r="AC1358" s="297">
        <f>TAN(RADIANS(45+P1358/2))^2</f>
        <v>0.99999999999999978</v>
      </c>
      <c r="AD1358" s="297"/>
      <c r="AE1358" s="297"/>
      <c r="AF1358" s="298">
        <f>ROUND(IF(G1358="粘性土",MIN((1+V1358/(2*杭先端径))*(Y1358+2*M1358),9*M1358),IF(特に短い杭="×",3,MIN(1+V1358/(2*杭先端径),3))*Y1358*AC1358),1)</f>
        <v>868.2</v>
      </c>
      <c r="AG1358" s="298"/>
      <c r="AH1358" s="298"/>
      <c r="AI1358" s="299"/>
    </row>
    <row r="1359" spans="1:39" s="194" customFormat="1" ht="15.75" hidden="1" customHeight="1" x14ac:dyDescent="0.15">
      <c r="A1359" s="181" t="str">
        <f>A1358</f>
        <v>×</v>
      </c>
      <c r="B1359" s="179"/>
      <c r="D1359" s="259"/>
      <c r="E1359" s="259"/>
      <c r="F1359" s="246"/>
      <c r="G1359" s="246"/>
      <c r="H1359" s="246"/>
      <c r="I1359" s="246"/>
      <c r="J1359" s="260"/>
      <c r="K1359" s="260"/>
      <c r="L1359" s="260"/>
      <c r="M1359" s="243"/>
      <c r="N1359" s="243"/>
      <c r="O1359" s="243"/>
      <c r="P1359" s="260"/>
      <c r="Q1359" s="260"/>
      <c r="R1359" s="260"/>
      <c r="S1359" s="260"/>
      <c r="T1359" s="260"/>
      <c r="U1359" s="260"/>
      <c r="V1359" s="316">
        <f>J1358+V1358</f>
        <v>39.100000590085983</v>
      </c>
      <c r="W1359" s="316"/>
      <c r="X1359" s="316"/>
      <c r="Y1359" s="319">
        <f>Y1358+J1358*S1359</f>
        <v>289.40320437006949</v>
      </c>
      <c r="Z1359" s="319"/>
      <c r="AA1359" s="319"/>
      <c r="AB1359" s="319"/>
      <c r="AC1359" s="286"/>
      <c r="AD1359" s="286"/>
      <c r="AE1359" s="286"/>
      <c r="AF1359" s="317">
        <f>ROUND(IF(G1358="粘性土",MIN((1+V1359/(2*杭先端径))*(Y1359+2*M1358),9*M1358),IF(特に短い杭="×",3,MIN(1+V1359/(2*杭先端径),3))*Y1359*AC1358),1)</f>
        <v>868.2</v>
      </c>
      <c r="AG1359" s="317"/>
      <c r="AH1359" s="317"/>
      <c r="AI1359" s="318"/>
    </row>
    <row r="1360" spans="1:39" s="194" customFormat="1" ht="15.75" customHeight="1" x14ac:dyDescent="0.15">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x14ac:dyDescent="0.15">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x14ac:dyDescent="0.15">
      <c r="E1362" s="25" t="s">
        <v>322</v>
      </c>
    </row>
    <row r="1363" spans="1:40" s="194" customFormat="1" ht="15.75" customHeight="1" x14ac:dyDescent="0.15">
      <c r="F1363" s="194" t="s">
        <v>323</v>
      </c>
    </row>
    <row r="1364" spans="1:40" s="194" customFormat="1" ht="15.75" customHeight="1" x14ac:dyDescent="0.15"/>
    <row r="1365" spans="1:40" s="194" customFormat="1" ht="15.75" customHeight="1" x14ac:dyDescent="0.15">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x14ac:dyDescent="0.15">
      <c r="C1366" s="602" t="s">
        <v>8</v>
      </c>
      <c r="D1366" s="603"/>
      <c r="E1366" s="603" t="s">
        <v>332</v>
      </c>
      <c r="F1366" s="603"/>
      <c r="G1366" s="603"/>
      <c r="H1366" s="604" t="s">
        <v>181</v>
      </c>
      <c r="I1366" s="604"/>
      <c r="J1366" s="604"/>
      <c r="K1366" s="603" t="s">
        <v>488</v>
      </c>
      <c r="L1366" s="603"/>
      <c r="M1366" s="603"/>
      <c r="N1366" s="606"/>
      <c r="O1366" s="529" t="s">
        <v>274</v>
      </c>
      <c r="P1366" s="302"/>
      <c r="Q1366" s="302"/>
      <c r="R1366" s="302"/>
      <c r="S1366" s="302"/>
      <c r="T1366" s="302"/>
      <c r="U1366" s="302" t="s">
        <v>276</v>
      </c>
      <c r="V1366" s="302"/>
      <c r="W1366" s="398"/>
      <c r="X1366" s="363" t="s">
        <v>528</v>
      </c>
      <c r="Y1366" s="302"/>
      <c r="Z1366" s="302"/>
      <c r="AA1366" s="302"/>
      <c r="AB1366" s="302"/>
      <c r="AC1366" s="302"/>
      <c r="AD1366" s="302"/>
      <c r="AE1366" s="302"/>
      <c r="AF1366" s="302"/>
      <c r="AG1366" s="302"/>
      <c r="AH1366" s="302"/>
      <c r="AI1366" s="440"/>
    </row>
    <row r="1367" spans="1:40" s="194" customFormat="1" ht="15.75" customHeight="1" x14ac:dyDescent="0.15">
      <c r="C1367" s="532"/>
      <c r="D1367" s="533"/>
      <c r="E1367" s="533"/>
      <c r="F1367" s="533"/>
      <c r="G1367" s="533"/>
      <c r="H1367" s="605"/>
      <c r="I1367" s="605"/>
      <c r="J1367" s="605"/>
      <c r="K1367" s="533"/>
      <c r="L1367" s="533"/>
      <c r="M1367" s="533"/>
      <c r="N1367" s="538"/>
      <c r="O1367" s="612" t="s">
        <v>471</v>
      </c>
      <c r="P1367" s="319"/>
      <c r="Q1367" s="319" t="s">
        <v>472</v>
      </c>
      <c r="R1367" s="319"/>
      <c r="S1367" s="319" t="s">
        <v>473</v>
      </c>
      <c r="T1367" s="319"/>
      <c r="U1367" s="333"/>
      <c r="V1367" s="333"/>
      <c r="W1367" s="402"/>
      <c r="X1367" s="616" t="s">
        <v>471</v>
      </c>
      <c r="Y1367" s="319"/>
      <c r="Z1367" s="319"/>
      <c r="AA1367" s="319"/>
      <c r="AB1367" s="319" t="s">
        <v>472</v>
      </c>
      <c r="AC1367" s="319"/>
      <c r="AD1367" s="319"/>
      <c r="AE1367" s="319"/>
      <c r="AF1367" s="319" t="s">
        <v>473</v>
      </c>
      <c r="AG1367" s="319"/>
      <c r="AH1367" s="319"/>
      <c r="AI1367" s="593"/>
    </row>
    <row r="1368" spans="1:40" s="194" customFormat="1" ht="15.75" customHeight="1" x14ac:dyDescent="0.15">
      <c r="A1368" s="181" t="str">
        <f>IF(H1368="","×","")</f>
        <v/>
      </c>
      <c r="B1368" s="179"/>
      <c r="C1368" s="363">
        <f>IF(D1330="","",D1330)</f>
        <v>2</v>
      </c>
      <c r="D1368" s="302"/>
      <c r="E1368" s="302" t="str">
        <f>IF(G1330="","",G1330)</f>
        <v>砂質土</v>
      </c>
      <c r="F1368" s="302"/>
      <c r="G1368" s="302"/>
      <c r="H1368" s="301">
        <f>IF(J1330="","",J1330)</f>
        <v>0.33000001311302185</v>
      </c>
      <c r="I1368" s="301"/>
      <c r="J1368" s="301"/>
      <c r="K1368" s="397">
        <f t="shared" ref="K1368:K1397" si="150">AF1330*AD$1398</f>
        <v>452.09999999999997</v>
      </c>
      <c r="L1368" s="397"/>
      <c r="M1368" s="397"/>
      <c r="N1368" s="607"/>
      <c r="O1368" s="441">
        <f>IF(E1368="","",IF(E1368="粘性土",1,CHOOSE(AJ$1262,X$1257,X$1258,X$1259)))</f>
        <v>1</v>
      </c>
      <c r="P1368" s="397"/>
      <c r="Q1368" s="397">
        <f>IF(E1368="","",IF(E1368="粘性土",1,CHOOSE(AJ$1262,AB$1257,AB$1258,AB$1259)))</f>
        <v>0.5</v>
      </c>
      <c r="R1368" s="397"/>
      <c r="S1368" s="397">
        <f>IF(E1368="","",IF(E1368="粘性土",1,CHOOSE(AJ$1262,AF$1257,AF$1258,AF$1259)))</f>
        <v>0.4</v>
      </c>
      <c r="T1368" s="397"/>
      <c r="U1368" s="466">
        <f>IF(E1368="","",IF(E1368="粘性土",1,AJ$1275))</f>
        <v>0.83899999999999997</v>
      </c>
      <c r="V1368" s="466"/>
      <c r="W1368" s="613"/>
      <c r="X1368" s="614">
        <f>IF(E1368="","",ROUND(K1368*O1368*U1368,1))</f>
        <v>379.3</v>
      </c>
      <c r="Y1368" s="615"/>
      <c r="Z1368" s="615"/>
      <c r="AA1368" s="615"/>
      <c r="AB1368" s="614">
        <f>IF(E1368="","",ROUND(K1368*Q1368*U1368,1))</f>
        <v>189.7</v>
      </c>
      <c r="AC1368" s="615"/>
      <c r="AD1368" s="615"/>
      <c r="AE1368" s="615"/>
      <c r="AF1368" s="614">
        <f>IF(E1368="","",ROUND(K1368*S1368*U1368,1))</f>
        <v>151.69999999999999</v>
      </c>
      <c r="AG1368" s="615"/>
      <c r="AH1368" s="615"/>
      <c r="AI1368" s="617"/>
    </row>
    <row r="1369" spans="1:40" s="194" customFormat="1" ht="15.75" customHeight="1" x14ac:dyDescent="0.15">
      <c r="A1369" s="181" t="str">
        <f>A1368</f>
        <v/>
      </c>
      <c r="B1369" s="179"/>
      <c r="C1369" s="328"/>
      <c r="D1369" s="329"/>
      <c r="E1369" s="329"/>
      <c r="F1369" s="329"/>
      <c r="G1369" s="329"/>
      <c r="H1369" s="306"/>
      <c r="I1369" s="306"/>
      <c r="J1369" s="306"/>
      <c r="K1369" s="327">
        <f t="shared" si="150"/>
        <v>490.65000000000003</v>
      </c>
      <c r="L1369" s="327"/>
      <c r="M1369" s="327"/>
      <c r="N1369" s="542"/>
      <c r="O1369" s="326">
        <f>O1368</f>
        <v>1</v>
      </c>
      <c r="P1369" s="327"/>
      <c r="Q1369" s="327">
        <f>Q1368</f>
        <v>0.5</v>
      </c>
      <c r="R1369" s="327"/>
      <c r="S1369" s="327">
        <f>S1368</f>
        <v>0.4</v>
      </c>
      <c r="T1369" s="327"/>
      <c r="U1369" s="466">
        <f t="shared" ref="U1369" si="151">U1368</f>
        <v>0.83899999999999997</v>
      </c>
      <c r="V1369" s="466"/>
      <c r="W1369" s="613"/>
      <c r="X1369" s="609">
        <f>IF(E1368="","",ROUND(K1369*O1369*U1369,1))</f>
        <v>411.7</v>
      </c>
      <c r="Y1369" s="610"/>
      <c r="Z1369" s="610"/>
      <c r="AA1369" s="610"/>
      <c r="AB1369" s="609">
        <f>IF(E1368="","",ROUND(K1369*Q1369*U1369,1))</f>
        <v>205.8</v>
      </c>
      <c r="AC1369" s="610"/>
      <c r="AD1369" s="610"/>
      <c r="AE1369" s="610"/>
      <c r="AF1369" s="609">
        <f>IF(E1368="","",ROUND(K1369*S1369*U1369,1))</f>
        <v>164.7</v>
      </c>
      <c r="AG1369" s="610"/>
      <c r="AH1369" s="610"/>
      <c r="AI1369" s="611"/>
    </row>
    <row r="1370" spans="1:40" s="194" customFormat="1" ht="15.75" customHeight="1" x14ac:dyDescent="0.15">
      <c r="A1370" s="181" t="str">
        <f>IF(H1370="","×","")</f>
        <v/>
      </c>
      <c r="B1370" s="179"/>
      <c r="C1370" s="328">
        <f>IF(D1332="","",D1332)</f>
        <v>3</v>
      </c>
      <c r="D1370" s="329"/>
      <c r="E1370" s="329" t="str">
        <f>IF(G1332="","",G1332)</f>
        <v>粘性土</v>
      </c>
      <c r="F1370" s="329"/>
      <c r="G1370" s="329"/>
      <c r="H1370" s="306">
        <f>IF(J1332="","",J1332)</f>
        <v>1.5</v>
      </c>
      <c r="I1370" s="306"/>
      <c r="J1370" s="306"/>
      <c r="K1370" s="327">
        <f t="shared" si="150"/>
        <v>194.39999999999998</v>
      </c>
      <c r="L1370" s="327"/>
      <c r="M1370" s="327"/>
      <c r="N1370" s="542"/>
      <c r="O1370" s="326">
        <f>IF(E1370="","",IF(E1370="粘性土",1,CHOOSE(AJ$1262,X$1257,X$1258,X$1259)))</f>
        <v>1</v>
      </c>
      <c r="P1370" s="327"/>
      <c r="Q1370" s="327">
        <f>IF(E1370="","",IF(E1370="粘性土",1,CHOOSE(AJ$1262,AB$1257,AB$1258,AB$1259)))</f>
        <v>1</v>
      </c>
      <c r="R1370" s="327"/>
      <c r="S1370" s="327">
        <f>IF(E1370="","",IF(E1370="粘性土",1,CHOOSE(AJ$1262,AF$1257,AF$1258,AF$1259)))</f>
        <v>1</v>
      </c>
      <c r="T1370" s="327"/>
      <c r="U1370" s="466">
        <f>IF(E1370="","",IF(E1370="粘性土",1,AJ$1275))</f>
        <v>1</v>
      </c>
      <c r="V1370" s="466"/>
      <c r="W1370" s="613"/>
      <c r="X1370" s="609">
        <f>IF(E1370="","",ROUND(K1370*O1370*U1370,1))</f>
        <v>194.4</v>
      </c>
      <c r="Y1370" s="610"/>
      <c r="Z1370" s="610"/>
      <c r="AA1370" s="610"/>
      <c r="AB1370" s="609">
        <f>IF(E1370="","",ROUND(K1370*Q1370*U1370,1))</f>
        <v>194.4</v>
      </c>
      <c r="AC1370" s="610"/>
      <c r="AD1370" s="610"/>
      <c r="AE1370" s="610"/>
      <c r="AF1370" s="609">
        <f>IF(E1370="","",ROUND(K1370*S1370*U1370,1))</f>
        <v>194.4</v>
      </c>
      <c r="AG1370" s="610"/>
      <c r="AH1370" s="610"/>
      <c r="AI1370" s="611"/>
    </row>
    <row r="1371" spans="1:40" s="194" customFormat="1" ht="15.75" customHeight="1" x14ac:dyDescent="0.15">
      <c r="A1371" s="181" t="str">
        <f>A1370</f>
        <v/>
      </c>
      <c r="B1371" s="179"/>
      <c r="C1371" s="328"/>
      <c r="D1371" s="329"/>
      <c r="E1371" s="329"/>
      <c r="F1371" s="329"/>
      <c r="G1371" s="329"/>
      <c r="H1371" s="306"/>
      <c r="I1371" s="306"/>
      <c r="J1371" s="306"/>
      <c r="K1371" s="327">
        <f t="shared" si="150"/>
        <v>194.39999999999998</v>
      </c>
      <c r="L1371" s="327"/>
      <c r="M1371" s="327"/>
      <c r="N1371" s="542"/>
      <c r="O1371" s="326">
        <f>O1370</f>
        <v>1</v>
      </c>
      <c r="P1371" s="327"/>
      <c r="Q1371" s="327">
        <f>Q1370</f>
        <v>1</v>
      </c>
      <c r="R1371" s="327"/>
      <c r="S1371" s="327">
        <f>S1370</f>
        <v>1</v>
      </c>
      <c r="T1371" s="327"/>
      <c r="U1371" s="466">
        <f t="shared" ref="U1371" si="152">U1370</f>
        <v>1</v>
      </c>
      <c r="V1371" s="466"/>
      <c r="W1371" s="613"/>
      <c r="X1371" s="609">
        <f>IF(E1370="","",ROUND(K1371*O1371*U1371,1))</f>
        <v>194.4</v>
      </c>
      <c r="Y1371" s="610"/>
      <c r="Z1371" s="610"/>
      <c r="AA1371" s="610"/>
      <c r="AB1371" s="609">
        <f>IF(E1370="","",ROUND(K1371*Q1371*U1371,1))</f>
        <v>194.4</v>
      </c>
      <c r="AC1371" s="610"/>
      <c r="AD1371" s="610"/>
      <c r="AE1371" s="610"/>
      <c r="AF1371" s="609">
        <f>IF(E1370="","",ROUND(K1371*S1371*U1371,1))</f>
        <v>194.4</v>
      </c>
      <c r="AG1371" s="610"/>
      <c r="AH1371" s="610"/>
      <c r="AI1371" s="611"/>
    </row>
    <row r="1372" spans="1:40" s="194" customFormat="1" ht="15.75" customHeight="1" x14ac:dyDescent="0.15">
      <c r="A1372" s="181" t="str">
        <f>IF(H1372="","×","")</f>
        <v/>
      </c>
      <c r="B1372" s="179"/>
      <c r="C1372" s="328">
        <f>IF(D1334="","",D1334)</f>
        <v>4</v>
      </c>
      <c r="D1372" s="329"/>
      <c r="E1372" s="329" t="str">
        <f>IF(G1334="","",G1334)</f>
        <v>粘性土</v>
      </c>
      <c r="F1372" s="329"/>
      <c r="G1372" s="329"/>
      <c r="H1372" s="306">
        <f>IF(J1334="","",J1334)</f>
        <v>6.5500001907348633</v>
      </c>
      <c r="I1372" s="306"/>
      <c r="J1372" s="306"/>
      <c r="K1372" s="327">
        <f t="shared" si="150"/>
        <v>437.40000000000003</v>
      </c>
      <c r="L1372" s="327"/>
      <c r="M1372" s="327"/>
      <c r="N1372" s="542"/>
      <c r="O1372" s="326">
        <f>IF(E1372="","",IF(E1372="粘性土",1,CHOOSE(AJ$1262,X$1257,X$1258,X$1259)))</f>
        <v>1</v>
      </c>
      <c r="P1372" s="327"/>
      <c r="Q1372" s="327">
        <f>IF(E1372="","",IF(E1372="粘性土",1,CHOOSE(AJ$1262,AB$1257,AB$1258,AB$1259)))</f>
        <v>1</v>
      </c>
      <c r="R1372" s="327"/>
      <c r="S1372" s="327">
        <f>IF(E1372="","",IF(E1372="粘性土",1,CHOOSE(AJ$1262,AF$1257,AF$1258,AF$1259)))</f>
        <v>1</v>
      </c>
      <c r="T1372" s="327"/>
      <c r="U1372" s="466">
        <f>IF(E1372="","",IF(E1372="粘性土",1,AJ$1275))</f>
        <v>1</v>
      </c>
      <c r="V1372" s="466"/>
      <c r="W1372" s="613"/>
      <c r="X1372" s="609">
        <f>IF(E1372="","",ROUND(K1372*O1372*U1372,1))</f>
        <v>437.4</v>
      </c>
      <c r="Y1372" s="610"/>
      <c r="Z1372" s="610"/>
      <c r="AA1372" s="610"/>
      <c r="AB1372" s="609">
        <f>IF(E1372="","",ROUND(K1372*Q1372*U1372,1))</f>
        <v>437.4</v>
      </c>
      <c r="AC1372" s="610"/>
      <c r="AD1372" s="610"/>
      <c r="AE1372" s="610"/>
      <c r="AF1372" s="609">
        <f>IF(E1372="","",ROUND(K1372*S1372*U1372,1))</f>
        <v>437.4</v>
      </c>
      <c r="AG1372" s="610"/>
      <c r="AH1372" s="610"/>
      <c r="AI1372" s="611"/>
    </row>
    <row r="1373" spans="1:40" s="194" customFormat="1" ht="15.75" customHeight="1" x14ac:dyDescent="0.15">
      <c r="A1373" s="181" t="str">
        <f>A1372</f>
        <v/>
      </c>
      <c r="B1373" s="179"/>
      <c r="C1373" s="328"/>
      <c r="D1373" s="329"/>
      <c r="E1373" s="329"/>
      <c r="F1373" s="329"/>
      <c r="G1373" s="329"/>
      <c r="H1373" s="306"/>
      <c r="I1373" s="306"/>
      <c r="J1373" s="306"/>
      <c r="K1373" s="327">
        <f t="shared" si="150"/>
        <v>437.40000000000003</v>
      </c>
      <c r="L1373" s="327"/>
      <c r="M1373" s="327"/>
      <c r="N1373" s="542"/>
      <c r="O1373" s="326">
        <f>O1372</f>
        <v>1</v>
      </c>
      <c r="P1373" s="327"/>
      <c r="Q1373" s="327">
        <f>Q1372</f>
        <v>1</v>
      </c>
      <c r="R1373" s="327"/>
      <c r="S1373" s="327">
        <f>S1372</f>
        <v>1</v>
      </c>
      <c r="T1373" s="327"/>
      <c r="U1373" s="466">
        <f t="shared" ref="U1373" si="153">U1372</f>
        <v>1</v>
      </c>
      <c r="V1373" s="466"/>
      <c r="W1373" s="613"/>
      <c r="X1373" s="609">
        <f>IF(E1372="","",ROUND(K1373*O1373*U1373,1))</f>
        <v>437.4</v>
      </c>
      <c r="Y1373" s="610"/>
      <c r="Z1373" s="610"/>
      <c r="AA1373" s="610"/>
      <c r="AB1373" s="609">
        <f>IF(E1372="","",ROUND(K1373*Q1373*U1373,1))</f>
        <v>437.4</v>
      </c>
      <c r="AC1373" s="610"/>
      <c r="AD1373" s="610"/>
      <c r="AE1373" s="610"/>
      <c r="AF1373" s="609">
        <f>IF(E1372="","",ROUND(K1373*S1373*U1373,1))</f>
        <v>437.4</v>
      </c>
      <c r="AG1373" s="610"/>
      <c r="AH1373" s="610"/>
      <c r="AI1373" s="611"/>
    </row>
    <row r="1374" spans="1:40" s="194" customFormat="1" ht="15.75" customHeight="1" x14ac:dyDescent="0.15">
      <c r="A1374" s="181" t="str">
        <f>IF(H1374="","×","")</f>
        <v/>
      </c>
      <c r="B1374" s="179"/>
      <c r="C1374" s="328">
        <f>IF(D1336="","",D1336)</f>
        <v>5</v>
      </c>
      <c r="D1374" s="329"/>
      <c r="E1374" s="329" t="str">
        <f>IF(G1336="","",G1336)</f>
        <v>粘性土</v>
      </c>
      <c r="F1374" s="329"/>
      <c r="G1374" s="329"/>
      <c r="H1374" s="306">
        <f>IF(J1336="","",J1336)</f>
        <v>3.4500000476837158</v>
      </c>
      <c r="I1374" s="306"/>
      <c r="J1374" s="306"/>
      <c r="K1374" s="327">
        <f t="shared" si="150"/>
        <v>716.84999999999991</v>
      </c>
      <c r="L1374" s="327"/>
      <c r="M1374" s="327"/>
      <c r="N1374" s="542"/>
      <c r="O1374" s="326">
        <f>IF(E1374="","",IF(E1374="粘性土",1,CHOOSE(AJ$1262,X$1257,X$1258,X$1259)))</f>
        <v>1</v>
      </c>
      <c r="P1374" s="327"/>
      <c r="Q1374" s="327">
        <f>IF(E1374="","",IF(E1374="粘性土",1,CHOOSE(AJ$1262,AB$1257,AB$1258,AB$1259)))</f>
        <v>1</v>
      </c>
      <c r="R1374" s="327"/>
      <c r="S1374" s="327">
        <f>IF(E1374="","",IF(E1374="粘性土",1,CHOOSE(AJ$1262,AF$1257,AF$1258,AF$1259)))</f>
        <v>1</v>
      </c>
      <c r="T1374" s="327"/>
      <c r="U1374" s="466">
        <f>IF(E1374="","",IF(E1374="粘性土",1,AJ$1275))</f>
        <v>1</v>
      </c>
      <c r="V1374" s="466"/>
      <c r="W1374" s="613"/>
      <c r="X1374" s="609">
        <f>IF(E1374="","",ROUND(K1374*O1374*U1374,1))</f>
        <v>716.9</v>
      </c>
      <c r="Y1374" s="610"/>
      <c r="Z1374" s="610"/>
      <c r="AA1374" s="610"/>
      <c r="AB1374" s="609">
        <f>IF(E1374="","",ROUND(K1374*Q1374*U1374,1))</f>
        <v>716.9</v>
      </c>
      <c r="AC1374" s="610"/>
      <c r="AD1374" s="610"/>
      <c r="AE1374" s="610"/>
      <c r="AF1374" s="609">
        <f>IF(E1374="","",ROUND(K1374*S1374*U1374,1))</f>
        <v>716.9</v>
      </c>
      <c r="AG1374" s="610"/>
      <c r="AH1374" s="610"/>
      <c r="AI1374" s="611"/>
    </row>
    <row r="1375" spans="1:40" s="194" customFormat="1" ht="15.75" customHeight="1" x14ac:dyDescent="0.15">
      <c r="A1375" s="181" t="str">
        <f>A1374</f>
        <v/>
      </c>
      <c r="B1375" s="179"/>
      <c r="C1375" s="328"/>
      <c r="D1375" s="329"/>
      <c r="E1375" s="329"/>
      <c r="F1375" s="329"/>
      <c r="G1375" s="329"/>
      <c r="H1375" s="306"/>
      <c r="I1375" s="306"/>
      <c r="J1375" s="306"/>
      <c r="K1375" s="327">
        <f t="shared" si="150"/>
        <v>716.84999999999991</v>
      </c>
      <c r="L1375" s="327"/>
      <c r="M1375" s="327"/>
      <c r="N1375" s="542"/>
      <c r="O1375" s="326">
        <f>O1374</f>
        <v>1</v>
      </c>
      <c r="P1375" s="327"/>
      <c r="Q1375" s="327">
        <f>Q1374</f>
        <v>1</v>
      </c>
      <c r="R1375" s="327"/>
      <c r="S1375" s="327">
        <f>S1374</f>
        <v>1</v>
      </c>
      <c r="T1375" s="327"/>
      <c r="U1375" s="466">
        <f t="shared" ref="U1375" si="154">U1374</f>
        <v>1</v>
      </c>
      <c r="V1375" s="466"/>
      <c r="W1375" s="613"/>
      <c r="X1375" s="609">
        <f>IF(E1374="","",ROUND(K1375*O1375*U1375,1))</f>
        <v>716.9</v>
      </c>
      <c r="Y1375" s="610"/>
      <c r="Z1375" s="610"/>
      <c r="AA1375" s="610"/>
      <c r="AB1375" s="609">
        <f>IF(E1374="","",ROUND(K1375*Q1375*U1375,1))</f>
        <v>716.9</v>
      </c>
      <c r="AC1375" s="610"/>
      <c r="AD1375" s="610"/>
      <c r="AE1375" s="610"/>
      <c r="AF1375" s="609">
        <f>IF(E1374="","",ROUND(K1375*S1375*U1375,1))</f>
        <v>716.9</v>
      </c>
      <c r="AG1375" s="610"/>
      <c r="AH1375" s="610"/>
      <c r="AI1375" s="611"/>
    </row>
    <row r="1376" spans="1:40" s="194" customFormat="1" ht="15.75" customHeight="1" x14ac:dyDescent="0.15">
      <c r="A1376" s="181" t="str">
        <f>IF(H1376="","×","")</f>
        <v/>
      </c>
      <c r="B1376" s="179"/>
      <c r="C1376" s="328">
        <f>IF(D1338="","",D1338)</f>
        <v>6</v>
      </c>
      <c r="D1376" s="329"/>
      <c r="E1376" s="329" t="str">
        <f>IF(G1338="","",G1338)</f>
        <v>粘性土</v>
      </c>
      <c r="F1376" s="329"/>
      <c r="G1376" s="329"/>
      <c r="H1376" s="306">
        <f>IF(J1338="","",J1338)</f>
        <v>2.3499999046325684</v>
      </c>
      <c r="I1376" s="306"/>
      <c r="J1376" s="306"/>
      <c r="K1376" s="327">
        <f t="shared" si="150"/>
        <v>1165.0500000000002</v>
      </c>
      <c r="L1376" s="327"/>
      <c r="M1376" s="327"/>
      <c r="N1376" s="542"/>
      <c r="O1376" s="326">
        <f>IF(E1376="","",IF(E1376="粘性土",1,CHOOSE(AJ$1262,X$1257,X$1258,X$1259)))</f>
        <v>1</v>
      </c>
      <c r="P1376" s="327"/>
      <c r="Q1376" s="327">
        <f>IF(E1376="","",IF(E1376="粘性土",1,CHOOSE(AJ$1262,AB$1257,AB$1258,AB$1259)))</f>
        <v>1</v>
      </c>
      <c r="R1376" s="327"/>
      <c r="S1376" s="327">
        <f>IF(E1376="","",IF(E1376="粘性土",1,CHOOSE(AJ$1262,AF$1257,AF$1258,AF$1259)))</f>
        <v>1</v>
      </c>
      <c r="T1376" s="327"/>
      <c r="U1376" s="466">
        <f>IF(E1376="","",IF(E1376="粘性土",1,AJ$1275))</f>
        <v>1</v>
      </c>
      <c r="V1376" s="466"/>
      <c r="W1376" s="613"/>
      <c r="X1376" s="609">
        <f>IF(E1376="","",ROUND(K1376*O1376*U1376,1))</f>
        <v>1165.0999999999999</v>
      </c>
      <c r="Y1376" s="610"/>
      <c r="Z1376" s="610"/>
      <c r="AA1376" s="610"/>
      <c r="AB1376" s="609">
        <f>IF(E1376="","",ROUND(K1376*Q1376*U1376,1))</f>
        <v>1165.0999999999999</v>
      </c>
      <c r="AC1376" s="610"/>
      <c r="AD1376" s="610"/>
      <c r="AE1376" s="610"/>
      <c r="AF1376" s="609">
        <f>IF(E1376="","",ROUND(K1376*S1376*U1376,1))</f>
        <v>1165.0999999999999</v>
      </c>
      <c r="AG1376" s="610"/>
      <c r="AH1376" s="610"/>
      <c r="AI1376" s="611"/>
    </row>
    <row r="1377" spans="1:35" s="194" customFormat="1" ht="15.75" customHeight="1" x14ac:dyDescent="0.15">
      <c r="A1377" s="181" t="str">
        <f>A1376</f>
        <v/>
      </c>
      <c r="B1377" s="179"/>
      <c r="C1377" s="328"/>
      <c r="D1377" s="329"/>
      <c r="E1377" s="329"/>
      <c r="F1377" s="329"/>
      <c r="G1377" s="329"/>
      <c r="H1377" s="306"/>
      <c r="I1377" s="306"/>
      <c r="J1377" s="306"/>
      <c r="K1377" s="327">
        <f t="shared" si="150"/>
        <v>1165.0500000000002</v>
      </c>
      <c r="L1377" s="327"/>
      <c r="M1377" s="327"/>
      <c r="N1377" s="542"/>
      <c r="O1377" s="326">
        <f>O1376</f>
        <v>1</v>
      </c>
      <c r="P1377" s="327"/>
      <c r="Q1377" s="327">
        <f>Q1376</f>
        <v>1</v>
      </c>
      <c r="R1377" s="327"/>
      <c r="S1377" s="327">
        <f>S1376</f>
        <v>1</v>
      </c>
      <c r="T1377" s="327"/>
      <c r="U1377" s="466">
        <f t="shared" ref="U1377" si="155">U1376</f>
        <v>1</v>
      </c>
      <c r="V1377" s="466"/>
      <c r="W1377" s="613"/>
      <c r="X1377" s="609">
        <f>IF(E1376="","",ROUND(K1377*O1377*U1377,1))</f>
        <v>1165.0999999999999</v>
      </c>
      <c r="Y1377" s="610"/>
      <c r="Z1377" s="610"/>
      <c r="AA1377" s="610"/>
      <c r="AB1377" s="609">
        <f>IF(E1376="","",ROUND(K1377*Q1377*U1377,1))</f>
        <v>1165.0999999999999</v>
      </c>
      <c r="AC1377" s="610"/>
      <c r="AD1377" s="610"/>
      <c r="AE1377" s="610"/>
      <c r="AF1377" s="609">
        <f>IF(E1376="","",ROUND(K1377*S1377*U1377,1))</f>
        <v>1165.0999999999999</v>
      </c>
      <c r="AG1377" s="610"/>
      <c r="AH1377" s="610"/>
      <c r="AI1377" s="611"/>
    </row>
    <row r="1378" spans="1:35" s="194" customFormat="1" ht="15.75" customHeight="1" x14ac:dyDescent="0.15">
      <c r="A1378" s="181" t="str">
        <f>IF(H1378="","×","")</f>
        <v/>
      </c>
      <c r="B1378" s="179"/>
      <c r="C1378" s="328">
        <f>IF(D1340="","",D1340)</f>
        <v>7</v>
      </c>
      <c r="D1378" s="329"/>
      <c r="E1378" s="329" t="str">
        <f>IF(G1340="","",G1340)</f>
        <v>砂質土</v>
      </c>
      <c r="F1378" s="329"/>
      <c r="G1378" s="329"/>
      <c r="H1378" s="306">
        <f>IF(J1340="","",J1340)</f>
        <v>8.6000003814697266</v>
      </c>
      <c r="I1378" s="306"/>
      <c r="J1378" s="306"/>
      <c r="K1378" s="327">
        <f t="shared" si="150"/>
        <v>1924.9499999999998</v>
      </c>
      <c r="L1378" s="327"/>
      <c r="M1378" s="327"/>
      <c r="N1378" s="542"/>
      <c r="O1378" s="326">
        <f>IF(E1378="","",IF(E1378="粘性土",1,CHOOSE(AJ$1262,X$1257,X$1258,X$1259)))</f>
        <v>1</v>
      </c>
      <c r="P1378" s="327"/>
      <c r="Q1378" s="327">
        <f>IF(E1378="","",IF(E1378="粘性土",1,CHOOSE(AJ$1262,AB$1257,AB$1258,AB$1259)))</f>
        <v>0.5</v>
      </c>
      <c r="R1378" s="327"/>
      <c r="S1378" s="327">
        <f>IF(E1378="","",IF(E1378="粘性土",1,CHOOSE(AJ$1262,AF$1257,AF$1258,AF$1259)))</f>
        <v>0.4</v>
      </c>
      <c r="T1378" s="327"/>
      <c r="U1378" s="466">
        <f>IF(E1378="","",IF(E1378="粘性土",1,AJ$1275))</f>
        <v>0.83899999999999997</v>
      </c>
      <c r="V1378" s="466"/>
      <c r="W1378" s="613"/>
      <c r="X1378" s="609">
        <f>IF(E1378="","",ROUND(K1378*O1378*U1378,1))</f>
        <v>1615</v>
      </c>
      <c r="Y1378" s="610"/>
      <c r="Z1378" s="610"/>
      <c r="AA1378" s="610"/>
      <c r="AB1378" s="609">
        <f>IF(E1378="","",ROUND(K1378*Q1378*U1378,1))</f>
        <v>807.5</v>
      </c>
      <c r="AC1378" s="610"/>
      <c r="AD1378" s="610"/>
      <c r="AE1378" s="610"/>
      <c r="AF1378" s="609">
        <f>IF(E1378="","",ROUND(K1378*S1378*U1378,1))</f>
        <v>646</v>
      </c>
      <c r="AG1378" s="610"/>
      <c r="AH1378" s="610"/>
      <c r="AI1378" s="611"/>
    </row>
    <row r="1379" spans="1:35" s="194" customFormat="1" ht="15.75" customHeight="1" x14ac:dyDescent="0.15">
      <c r="A1379" s="181" t="str">
        <f>A1378</f>
        <v/>
      </c>
      <c r="B1379" s="179"/>
      <c r="C1379" s="328"/>
      <c r="D1379" s="329"/>
      <c r="E1379" s="329"/>
      <c r="F1379" s="329"/>
      <c r="G1379" s="329"/>
      <c r="H1379" s="306"/>
      <c r="I1379" s="306"/>
      <c r="J1379" s="306"/>
      <c r="K1379" s="327">
        <f t="shared" si="150"/>
        <v>3156.8999999999996</v>
      </c>
      <c r="L1379" s="327"/>
      <c r="M1379" s="327"/>
      <c r="N1379" s="542"/>
      <c r="O1379" s="326">
        <f>O1378</f>
        <v>1</v>
      </c>
      <c r="P1379" s="327"/>
      <c r="Q1379" s="327">
        <f>Q1378</f>
        <v>0.5</v>
      </c>
      <c r="R1379" s="327"/>
      <c r="S1379" s="327">
        <f>S1378</f>
        <v>0.4</v>
      </c>
      <c r="T1379" s="327"/>
      <c r="U1379" s="466">
        <f t="shared" ref="U1379:U1397" si="156">U1378</f>
        <v>0.83899999999999997</v>
      </c>
      <c r="V1379" s="466"/>
      <c r="W1379" s="613"/>
      <c r="X1379" s="609">
        <f>IF(E1378="","",ROUND(K1379*O1379*U1379,1))</f>
        <v>2648.6</v>
      </c>
      <c r="Y1379" s="610"/>
      <c r="Z1379" s="610"/>
      <c r="AA1379" s="610"/>
      <c r="AB1379" s="609">
        <f>IF(E1378="","",ROUND(K1379*Q1379*U1379,1))</f>
        <v>1324.3</v>
      </c>
      <c r="AC1379" s="610"/>
      <c r="AD1379" s="610"/>
      <c r="AE1379" s="610"/>
      <c r="AF1379" s="609">
        <f>IF(E1378="","",ROUND(K1379*S1379*U1379,1))</f>
        <v>1059.5</v>
      </c>
      <c r="AG1379" s="610"/>
      <c r="AH1379" s="610"/>
      <c r="AI1379" s="611"/>
    </row>
    <row r="1380" spans="1:35" s="194" customFormat="1" ht="15.75" customHeight="1" x14ac:dyDescent="0.15">
      <c r="A1380" s="181" t="str">
        <f>IF(H1380="","×","")</f>
        <v/>
      </c>
      <c r="B1380" s="179"/>
      <c r="C1380" s="328">
        <f>IF(D1342="","",D1342)</f>
        <v>8</v>
      </c>
      <c r="D1380" s="329"/>
      <c r="E1380" s="329" t="str">
        <f>IF(G1342="","",G1342)</f>
        <v>粘性土</v>
      </c>
      <c r="F1380" s="329"/>
      <c r="G1380" s="329"/>
      <c r="H1380" s="306">
        <f>IF(J1342="","",J1342)</f>
        <v>2.2000000476837158</v>
      </c>
      <c r="I1380" s="306"/>
      <c r="J1380" s="306"/>
      <c r="K1380" s="327">
        <f t="shared" si="150"/>
        <v>1143.4499999999998</v>
      </c>
      <c r="L1380" s="327"/>
      <c r="M1380" s="327"/>
      <c r="N1380" s="542"/>
      <c r="O1380" s="326">
        <f>IF(E1380="","",IF(E1380="粘性土",1,CHOOSE(AJ$1262,X$1257,X$1258,X$1259)))</f>
        <v>1</v>
      </c>
      <c r="P1380" s="327"/>
      <c r="Q1380" s="327">
        <f>IF(E1380="","",IF(E1380="粘性土",1,CHOOSE(AJ$1262,AB$1257,AB$1258,AB$1259)))</f>
        <v>1</v>
      </c>
      <c r="R1380" s="327"/>
      <c r="S1380" s="327">
        <f>IF(E1380="","",IF(E1380="粘性土",1,CHOOSE(AJ$1262,AF$1257,AF$1258,AF$1259)))</f>
        <v>1</v>
      </c>
      <c r="T1380" s="327"/>
      <c r="U1380" s="466">
        <f>IF(E1380="","",IF(E1380="粘性土",1,AJ$1275))</f>
        <v>1</v>
      </c>
      <c r="V1380" s="466"/>
      <c r="W1380" s="613"/>
      <c r="X1380" s="609">
        <f>IF(E1380="","",ROUND(K1380*O1380*U1380,1))</f>
        <v>1143.5</v>
      </c>
      <c r="Y1380" s="610"/>
      <c r="Z1380" s="610"/>
      <c r="AA1380" s="610"/>
      <c r="AB1380" s="609">
        <f>IF(E1380="","",ROUND(K1380*Q1380*U1380,1))</f>
        <v>1143.5</v>
      </c>
      <c r="AC1380" s="610"/>
      <c r="AD1380" s="610"/>
      <c r="AE1380" s="610"/>
      <c r="AF1380" s="609">
        <f>IF(E1380="","",ROUND(K1380*S1380*U1380,1))</f>
        <v>1143.5</v>
      </c>
      <c r="AG1380" s="610"/>
      <c r="AH1380" s="610"/>
      <c r="AI1380" s="611"/>
    </row>
    <row r="1381" spans="1:35" s="194" customFormat="1" ht="15.75" customHeight="1" x14ac:dyDescent="0.15">
      <c r="A1381" s="181" t="str">
        <f>A1380</f>
        <v/>
      </c>
      <c r="B1381" s="179"/>
      <c r="C1381" s="328"/>
      <c r="D1381" s="329"/>
      <c r="E1381" s="329"/>
      <c r="F1381" s="329"/>
      <c r="G1381" s="329"/>
      <c r="H1381" s="306"/>
      <c r="I1381" s="306"/>
      <c r="J1381" s="306"/>
      <c r="K1381" s="327">
        <f t="shared" si="150"/>
        <v>1143.4499999999998</v>
      </c>
      <c r="L1381" s="327"/>
      <c r="M1381" s="327"/>
      <c r="N1381" s="542"/>
      <c r="O1381" s="326">
        <f t="shared" ref="O1381" si="157">O1380</f>
        <v>1</v>
      </c>
      <c r="P1381" s="327"/>
      <c r="Q1381" s="327">
        <f t="shared" ref="Q1381" si="158">Q1380</f>
        <v>1</v>
      </c>
      <c r="R1381" s="327"/>
      <c r="S1381" s="327">
        <f t="shared" ref="S1381" si="159">S1380</f>
        <v>1</v>
      </c>
      <c r="T1381" s="327"/>
      <c r="U1381" s="466">
        <f t="shared" si="156"/>
        <v>1</v>
      </c>
      <c r="V1381" s="466"/>
      <c r="W1381" s="613"/>
      <c r="X1381" s="609">
        <f>IF(E1380="","",ROUND(K1381*O1381*U1381,1))</f>
        <v>1143.5</v>
      </c>
      <c r="Y1381" s="610"/>
      <c r="Z1381" s="610"/>
      <c r="AA1381" s="610"/>
      <c r="AB1381" s="609">
        <f>IF(E1380="","",ROUND(K1381*Q1381*U1381,1))</f>
        <v>1143.5</v>
      </c>
      <c r="AC1381" s="610"/>
      <c r="AD1381" s="610"/>
      <c r="AE1381" s="610"/>
      <c r="AF1381" s="609">
        <f>IF(E1380="","",ROUND(K1381*S1381*U1381,1))</f>
        <v>1143.5</v>
      </c>
      <c r="AG1381" s="610"/>
      <c r="AH1381" s="610"/>
      <c r="AI1381" s="611"/>
    </row>
    <row r="1382" spans="1:35" s="194" customFormat="1" ht="15.75" customHeight="1" x14ac:dyDescent="0.15">
      <c r="A1382" s="181" t="str">
        <f>IF(H1382="","×","")</f>
        <v/>
      </c>
      <c r="B1382" s="179"/>
      <c r="C1382" s="328">
        <f>IF(D1344="","",D1344)</f>
        <v>9</v>
      </c>
      <c r="D1382" s="329"/>
      <c r="E1382" s="329" t="str">
        <f>IF(G1344="","",G1344)</f>
        <v>砂質土</v>
      </c>
      <c r="F1382" s="329"/>
      <c r="G1382" s="329"/>
      <c r="H1382" s="306">
        <f>IF(J1344="","",J1344)</f>
        <v>1.5</v>
      </c>
      <c r="I1382" s="306"/>
      <c r="J1382" s="306"/>
      <c r="K1382" s="327">
        <f t="shared" si="150"/>
        <v>3004.6499999999996</v>
      </c>
      <c r="L1382" s="327"/>
      <c r="M1382" s="327"/>
      <c r="N1382" s="542"/>
      <c r="O1382" s="326">
        <f>IF(E1382="","",IF(E1382="粘性土",1,CHOOSE(AJ$1262,X$1257,X$1258,X$1259)))</f>
        <v>1</v>
      </c>
      <c r="P1382" s="327"/>
      <c r="Q1382" s="327">
        <f>IF(E1382="","",IF(E1382="粘性土",1,CHOOSE(AJ$1262,AB$1257,AB$1258,AB$1259)))</f>
        <v>0.5</v>
      </c>
      <c r="R1382" s="327"/>
      <c r="S1382" s="327">
        <f>IF(E1382="","",IF(E1382="粘性土",1,CHOOSE(AJ$1262,AF$1257,AF$1258,AF$1259)))</f>
        <v>0.4</v>
      </c>
      <c r="T1382" s="327"/>
      <c r="U1382" s="466">
        <f>IF(E1382="","",IF(E1382="粘性土",1,AJ$1275))</f>
        <v>0.83899999999999997</v>
      </c>
      <c r="V1382" s="466"/>
      <c r="W1382" s="613"/>
      <c r="X1382" s="609">
        <f>IF(E1382="","",ROUND(K1382*O1382*U1382,1))</f>
        <v>2520.9</v>
      </c>
      <c r="Y1382" s="610"/>
      <c r="Z1382" s="610"/>
      <c r="AA1382" s="610"/>
      <c r="AB1382" s="609">
        <f>IF(E1382="","",ROUND(K1382*Q1382*U1382,1))</f>
        <v>1260.5</v>
      </c>
      <c r="AC1382" s="610"/>
      <c r="AD1382" s="610"/>
      <c r="AE1382" s="610"/>
      <c r="AF1382" s="609">
        <f>IF(E1382="","",ROUND(K1382*S1382*U1382,1))</f>
        <v>1008.4</v>
      </c>
      <c r="AG1382" s="610"/>
      <c r="AH1382" s="610"/>
      <c r="AI1382" s="611"/>
    </row>
    <row r="1383" spans="1:35" s="194" customFormat="1" ht="15.75" customHeight="1" x14ac:dyDescent="0.15">
      <c r="A1383" s="181" t="str">
        <f>A1382</f>
        <v/>
      </c>
      <c r="B1383" s="179"/>
      <c r="C1383" s="328"/>
      <c r="D1383" s="329"/>
      <c r="E1383" s="329"/>
      <c r="F1383" s="329"/>
      <c r="G1383" s="329"/>
      <c r="H1383" s="306"/>
      <c r="I1383" s="306"/>
      <c r="J1383" s="306"/>
      <c r="K1383" s="327">
        <f t="shared" si="150"/>
        <v>3194.5499999999997</v>
      </c>
      <c r="L1383" s="327"/>
      <c r="M1383" s="327"/>
      <c r="N1383" s="542"/>
      <c r="O1383" s="326">
        <f t="shared" ref="O1383" si="160">O1382</f>
        <v>1</v>
      </c>
      <c r="P1383" s="327"/>
      <c r="Q1383" s="327">
        <f t="shared" ref="Q1383" si="161">Q1382</f>
        <v>0.5</v>
      </c>
      <c r="R1383" s="327"/>
      <c r="S1383" s="327">
        <f t="shared" ref="S1383" si="162">S1382</f>
        <v>0.4</v>
      </c>
      <c r="T1383" s="327"/>
      <c r="U1383" s="466">
        <f t="shared" si="156"/>
        <v>0.83899999999999997</v>
      </c>
      <c r="V1383" s="466"/>
      <c r="W1383" s="613"/>
      <c r="X1383" s="609">
        <f>IF(E1382="","",ROUND(K1383*O1383*U1383,1))</f>
        <v>2680.2</v>
      </c>
      <c r="Y1383" s="610"/>
      <c r="Z1383" s="610"/>
      <c r="AA1383" s="610"/>
      <c r="AB1383" s="609">
        <f>IF(E1382="","",ROUND(K1383*Q1383*U1383,1))</f>
        <v>1340.1</v>
      </c>
      <c r="AC1383" s="610"/>
      <c r="AD1383" s="610"/>
      <c r="AE1383" s="610"/>
      <c r="AF1383" s="609">
        <f>IF(E1382="","",ROUND(K1383*S1383*U1383,1))</f>
        <v>1072.0999999999999</v>
      </c>
      <c r="AG1383" s="610"/>
      <c r="AH1383" s="610"/>
      <c r="AI1383" s="611"/>
    </row>
    <row r="1384" spans="1:35" s="194" customFormat="1" ht="15.75" customHeight="1" x14ac:dyDescent="0.15">
      <c r="A1384" s="181" t="str">
        <f>IF(H1384="","×","")</f>
        <v/>
      </c>
      <c r="B1384" s="179"/>
      <c r="C1384" s="328">
        <f>IF(D1346="","",D1346)</f>
        <v>10</v>
      </c>
      <c r="D1384" s="329"/>
      <c r="E1384" s="329" t="str">
        <f>IF(G1346="","",G1346)</f>
        <v>粘性土</v>
      </c>
      <c r="F1384" s="329"/>
      <c r="G1384" s="329"/>
      <c r="H1384" s="306">
        <f>IF(J1346="","",J1346)</f>
        <v>3.8499999046325684</v>
      </c>
      <c r="I1384" s="306"/>
      <c r="J1384" s="306"/>
      <c r="K1384" s="327">
        <f t="shared" si="150"/>
        <v>1159.6500000000001</v>
      </c>
      <c r="L1384" s="327"/>
      <c r="M1384" s="327"/>
      <c r="N1384" s="542"/>
      <c r="O1384" s="326">
        <f>IF(E1384="","",IF(E1384="粘性土",1,CHOOSE(AJ$1262,X$1257,X$1258,X$1259)))</f>
        <v>1</v>
      </c>
      <c r="P1384" s="327"/>
      <c r="Q1384" s="327">
        <f>IF(E1384="","",IF(E1384="粘性土",1,CHOOSE(AJ$1262,AB$1257,AB$1258,AB$1259)))</f>
        <v>1</v>
      </c>
      <c r="R1384" s="327"/>
      <c r="S1384" s="327">
        <f>IF(E1384="","",IF(E1384="粘性土",1,CHOOSE(AJ$1262,AF$1257,AF$1258,AF$1259)))</f>
        <v>1</v>
      </c>
      <c r="T1384" s="327"/>
      <c r="U1384" s="466">
        <f>IF(E1384="","",IF(E1384="粘性土",1,AJ$1275))</f>
        <v>1</v>
      </c>
      <c r="V1384" s="466"/>
      <c r="W1384" s="613"/>
      <c r="X1384" s="609">
        <f>IF(E1384="","",ROUND(K1384*O1384*U1384,1))</f>
        <v>1159.7</v>
      </c>
      <c r="Y1384" s="610"/>
      <c r="Z1384" s="610"/>
      <c r="AA1384" s="610"/>
      <c r="AB1384" s="609">
        <f>IF(E1384="","",ROUND(K1384*Q1384*U1384,1))</f>
        <v>1159.7</v>
      </c>
      <c r="AC1384" s="610"/>
      <c r="AD1384" s="610"/>
      <c r="AE1384" s="610"/>
      <c r="AF1384" s="609">
        <f>IF(E1384="","",ROUND(K1384*S1384*U1384,1))</f>
        <v>1159.7</v>
      </c>
      <c r="AG1384" s="610"/>
      <c r="AH1384" s="610"/>
      <c r="AI1384" s="611"/>
    </row>
    <row r="1385" spans="1:35" s="194" customFormat="1" ht="15.75" customHeight="1" x14ac:dyDescent="0.15">
      <c r="A1385" s="181" t="str">
        <f>A1384</f>
        <v/>
      </c>
      <c r="B1385" s="179"/>
      <c r="C1385" s="328"/>
      <c r="D1385" s="329"/>
      <c r="E1385" s="329"/>
      <c r="F1385" s="329"/>
      <c r="G1385" s="329"/>
      <c r="H1385" s="306"/>
      <c r="I1385" s="306"/>
      <c r="J1385" s="306"/>
      <c r="K1385" s="327">
        <f t="shared" si="150"/>
        <v>1159.6500000000001</v>
      </c>
      <c r="L1385" s="327"/>
      <c r="M1385" s="327"/>
      <c r="N1385" s="542"/>
      <c r="O1385" s="326">
        <f t="shared" ref="O1385" si="163">O1384</f>
        <v>1</v>
      </c>
      <c r="P1385" s="327"/>
      <c r="Q1385" s="327">
        <f t="shared" ref="Q1385" si="164">Q1384</f>
        <v>1</v>
      </c>
      <c r="R1385" s="327"/>
      <c r="S1385" s="327">
        <f t="shared" ref="S1385" si="165">S1384</f>
        <v>1</v>
      </c>
      <c r="T1385" s="327"/>
      <c r="U1385" s="466">
        <f t="shared" si="156"/>
        <v>1</v>
      </c>
      <c r="V1385" s="466"/>
      <c r="W1385" s="613"/>
      <c r="X1385" s="609">
        <f>IF(E1384="","",ROUND(K1385*O1385*U1385,1))</f>
        <v>1159.7</v>
      </c>
      <c r="Y1385" s="610"/>
      <c r="Z1385" s="610"/>
      <c r="AA1385" s="610"/>
      <c r="AB1385" s="609">
        <f>IF(E1384="","",ROUND(K1385*Q1385*U1385,1))</f>
        <v>1159.7</v>
      </c>
      <c r="AC1385" s="610"/>
      <c r="AD1385" s="610"/>
      <c r="AE1385" s="610"/>
      <c r="AF1385" s="609">
        <f>IF(E1384="","",ROUND(K1385*S1385*U1385,1))</f>
        <v>1159.7</v>
      </c>
      <c r="AG1385" s="610"/>
      <c r="AH1385" s="610"/>
      <c r="AI1385" s="611"/>
    </row>
    <row r="1386" spans="1:35" s="194" customFormat="1" ht="15.75" customHeight="1" x14ac:dyDescent="0.15">
      <c r="A1386" s="181" t="str">
        <f>IF(H1386="","×","")</f>
        <v/>
      </c>
      <c r="B1386" s="179"/>
      <c r="C1386" s="328">
        <f>IF(D1348="","",D1348)</f>
        <v>11</v>
      </c>
      <c r="D1386" s="329"/>
      <c r="E1386" s="329" t="str">
        <f>IF(G1348="","",G1348)</f>
        <v>砂質土</v>
      </c>
      <c r="F1386" s="329"/>
      <c r="G1386" s="329"/>
      <c r="H1386" s="306">
        <f>IF(J1348="","",J1348)</f>
        <v>2.4000000953674316</v>
      </c>
      <c r="I1386" s="306"/>
      <c r="J1386" s="306"/>
      <c r="K1386" s="327">
        <f t="shared" si="150"/>
        <v>3722.7000000000003</v>
      </c>
      <c r="L1386" s="327"/>
      <c r="M1386" s="327"/>
      <c r="N1386" s="542"/>
      <c r="O1386" s="326">
        <f>IF(E1386="","",IF(E1386="粘性土",1,CHOOSE(AJ$1262,X$1257,X$1258,X$1259)))</f>
        <v>1</v>
      </c>
      <c r="P1386" s="327"/>
      <c r="Q1386" s="327">
        <f>IF(E1386="","",IF(E1386="粘性土",1,CHOOSE(AJ$1262,AB$1257,AB$1258,AB$1259)))</f>
        <v>0.5</v>
      </c>
      <c r="R1386" s="327"/>
      <c r="S1386" s="327">
        <f>IF(E1386="","",IF(E1386="粘性土",1,CHOOSE(AJ$1262,AF$1257,AF$1258,AF$1259)))</f>
        <v>0.4</v>
      </c>
      <c r="T1386" s="327"/>
      <c r="U1386" s="466">
        <f>IF(E1386="","",IF(E1386="粘性土",1,AJ$1275))</f>
        <v>0.83899999999999997</v>
      </c>
      <c r="V1386" s="466"/>
      <c r="W1386" s="613"/>
      <c r="X1386" s="609">
        <f>IF(E1386="","",ROUND(K1386*O1386*U1386,1))</f>
        <v>3123.3</v>
      </c>
      <c r="Y1386" s="610"/>
      <c r="Z1386" s="610"/>
      <c r="AA1386" s="610"/>
      <c r="AB1386" s="609">
        <f>IF(E1386="","",ROUND(K1386*Q1386*U1386,1))</f>
        <v>1561.7</v>
      </c>
      <c r="AC1386" s="610"/>
      <c r="AD1386" s="610"/>
      <c r="AE1386" s="610"/>
      <c r="AF1386" s="609">
        <f>IF(E1386="","",ROUND(K1386*S1386*U1386,1))</f>
        <v>1249.3</v>
      </c>
      <c r="AG1386" s="610"/>
      <c r="AH1386" s="610"/>
      <c r="AI1386" s="611"/>
    </row>
    <row r="1387" spans="1:35" s="194" customFormat="1" ht="15.75" customHeight="1" x14ac:dyDescent="0.15">
      <c r="A1387" s="181" t="str">
        <f>A1386</f>
        <v/>
      </c>
      <c r="B1387" s="179"/>
      <c r="C1387" s="328"/>
      <c r="D1387" s="329"/>
      <c r="E1387" s="329"/>
      <c r="F1387" s="329"/>
      <c r="G1387" s="329"/>
      <c r="H1387" s="306"/>
      <c r="I1387" s="306"/>
      <c r="J1387" s="306"/>
      <c r="K1387" s="327">
        <f t="shared" si="150"/>
        <v>4039.0499999999997</v>
      </c>
      <c r="L1387" s="327"/>
      <c r="M1387" s="327"/>
      <c r="N1387" s="542"/>
      <c r="O1387" s="326">
        <f t="shared" ref="O1387" si="166">O1386</f>
        <v>1</v>
      </c>
      <c r="P1387" s="327"/>
      <c r="Q1387" s="327">
        <f t="shared" ref="Q1387" si="167">Q1386</f>
        <v>0.5</v>
      </c>
      <c r="R1387" s="327"/>
      <c r="S1387" s="327">
        <f t="shared" ref="S1387" si="168">S1386</f>
        <v>0.4</v>
      </c>
      <c r="T1387" s="327"/>
      <c r="U1387" s="466">
        <f t="shared" si="156"/>
        <v>0.83899999999999997</v>
      </c>
      <c r="V1387" s="466"/>
      <c r="W1387" s="613"/>
      <c r="X1387" s="609">
        <f>IF(E1386="","",ROUND(K1387*O1387*U1387,1))</f>
        <v>3388.8</v>
      </c>
      <c r="Y1387" s="610"/>
      <c r="Z1387" s="610"/>
      <c r="AA1387" s="610"/>
      <c r="AB1387" s="609">
        <f>IF(E1386="","",ROUND(K1387*Q1387*U1387,1))</f>
        <v>1694.4</v>
      </c>
      <c r="AC1387" s="610"/>
      <c r="AD1387" s="610"/>
      <c r="AE1387" s="610"/>
      <c r="AF1387" s="609">
        <f>IF(E1386="","",ROUND(K1387*S1387*U1387,1))</f>
        <v>1355.5</v>
      </c>
      <c r="AG1387" s="610"/>
      <c r="AH1387" s="610"/>
      <c r="AI1387" s="611"/>
    </row>
    <row r="1388" spans="1:35" s="194" customFormat="1" ht="15.75" customHeight="1" x14ac:dyDescent="0.15">
      <c r="A1388" s="181" t="str">
        <f>IF(H1388="","×","")</f>
        <v/>
      </c>
      <c r="B1388" s="179"/>
      <c r="C1388" s="328">
        <f>IF(D1350="","",D1350)</f>
        <v>12</v>
      </c>
      <c r="D1388" s="329"/>
      <c r="E1388" s="329" t="str">
        <f>IF(G1350="","",G1350)</f>
        <v>粘性土</v>
      </c>
      <c r="F1388" s="329"/>
      <c r="G1388" s="329"/>
      <c r="H1388" s="306">
        <f>IF(J1350="","",J1350)</f>
        <v>2.2699999809265137</v>
      </c>
      <c r="I1388" s="306"/>
      <c r="J1388" s="306"/>
      <c r="K1388" s="327">
        <f t="shared" si="150"/>
        <v>1159.6500000000001</v>
      </c>
      <c r="L1388" s="327"/>
      <c r="M1388" s="327"/>
      <c r="N1388" s="542"/>
      <c r="O1388" s="326">
        <f>IF(E1388="","",IF(E1388="粘性土",1,CHOOSE(AJ$1262,X$1257,X$1258,X$1259)))</f>
        <v>1</v>
      </c>
      <c r="P1388" s="327"/>
      <c r="Q1388" s="327">
        <f>IF(E1388="","",IF(E1388="粘性土",1,CHOOSE(AJ$1262,AB$1257,AB$1258,AB$1259)))</f>
        <v>1</v>
      </c>
      <c r="R1388" s="327"/>
      <c r="S1388" s="327">
        <f>IF(E1388="","",IF(E1388="粘性土",1,CHOOSE(AJ$1262,AF$1257,AF$1258,AF$1259)))</f>
        <v>1</v>
      </c>
      <c r="T1388" s="327"/>
      <c r="U1388" s="466">
        <f>IF(E1388="","",IF(E1388="粘性土",1,AJ$1275))</f>
        <v>1</v>
      </c>
      <c r="V1388" s="466"/>
      <c r="W1388" s="613"/>
      <c r="X1388" s="609">
        <f>IF(E1388="","",ROUND(K1388*O1388*U1388,1))</f>
        <v>1159.7</v>
      </c>
      <c r="Y1388" s="610"/>
      <c r="Z1388" s="610"/>
      <c r="AA1388" s="610"/>
      <c r="AB1388" s="609">
        <f>IF(E1388="","",ROUND(K1388*Q1388*U1388,1))</f>
        <v>1159.7</v>
      </c>
      <c r="AC1388" s="610"/>
      <c r="AD1388" s="610"/>
      <c r="AE1388" s="610"/>
      <c r="AF1388" s="609">
        <f>IF(E1388="","",ROUND(K1388*S1388*U1388,1))</f>
        <v>1159.7</v>
      </c>
      <c r="AG1388" s="610"/>
      <c r="AH1388" s="610"/>
      <c r="AI1388" s="611"/>
    </row>
    <row r="1389" spans="1:35" s="194" customFormat="1" ht="15.75" customHeight="1" x14ac:dyDescent="0.15">
      <c r="A1389" s="181" t="str">
        <f>A1388</f>
        <v/>
      </c>
      <c r="B1389" s="179"/>
      <c r="C1389" s="328"/>
      <c r="D1389" s="329"/>
      <c r="E1389" s="329"/>
      <c r="F1389" s="329"/>
      <c r="G1389" s="329"/>
      <c r="H1389" s="306"/>
      <c r="I1389" s="306"/>
      <c r="J1389" s="306"/>
      <c r="K1389" s="327">
        <f t="shared" si="150"/>
        <v>1159.6500000000001</v>
      </c>
      <c r="L1389" s="327"/>
      <c r="M1389" s="327"/>
      <c r="N1389" s="542"/>
      <c r="O1389" s="326">
        <f t="shared" ref="O1389" si="169">O1388</f>
        <v>1</v>
      </c>
      <c r="P1389" s="327"/>
      <c r="Q1389" s="327">
        <f t="shared" ref="Q1389" si="170">Q1388</f>
        <v>1</v>
      </c>
      <c r="R1389" s="327"/>
      <c r="S1389" s="327">
        <f t="shared" ref="S1389" si="171">S1388</f>
        <v>1</v>
      </c>
      <c r="T1389" s="327"/>
      <c r="U1389" s="466">
        <f t="shared" si="156"/>
        <v>1</v>
      </c>
      <c r="V1389" s="466"/>
      <c r="W1389" s="613"/>
      <c r="X1389" s="609">
        <f>IF(E1388="","",ROUND(K1389*O1389*U1389,1))</f>
        <v>1159.7</v>
      </c>
      <c r="Y1389" s="610"/>
      <c r="Z1389" s="610"/>
      <c r="AA1389" s="610"/>
      <c r="AB1389" s="609">
        <f>IF(E1388="","",ROUND(K1389*Q1389*U1389,1))</f>
        <v>1159.7</v>
      </c>
      <c r="AC1389" s="610"/>
      <c r="AD1389" s="610"/>
      <c r="AE1389" s="610"/>
      <c r="AF1389" s="609">
        <f>IF(E1388="","",ROUND(K1389*S1389*U1389,1))</f>
        <v>1159.7</v>
      </c>
      <c r="AG1389" s="610"/>
      <c r="AH1389" s="610"/>
      <c r="AI1389" s="611"/>
    </row>
    <row r="1390" spans="1:35" s="194" customFormat="1" ht="15.75" hidden="1" customHeight="1" x14ac:dyDescent="0.15">
      <c r="A1390" s="181" t="str">
        <f>IF(H1390="","×","")</f>
        <v>×</v>
      </c>
      <c r="B1390" s="179"/>
      <c r="C1390" s="328" t="str">
        <f>IF(D1352="","",D1352)</f>
        <v/>
      </c>
      <c r="D1390" s="329"/>
      <c r="E1390" s="329" t="str">
        <f>IF(G1352="","",G1352)</f>
        <v/>
      </c>
      <c r="F1390" s="329"/>
      <c r="G1390" s="329"/>
      <c r="H1390" s="306" t="str">
        <f>IF(J1352="","",J1352)</f>
        <v/>
      </c>
      <c r="I1390" s="306"/>
      <c r="J1390" s="306"/>
      <c r="K1390" s="327">
        <f t="shared" si="150"/>
        <v>1302.3000000000002</v>
      </c>
      <c r="L1390" s="327"/>
      <c r="M1390" s="327"/>
      <c r="N1390" s="542"/>
      <c r="O1390" s="326" t="str">
        <f>IF(E1390="","",IF(E1390="粘性土",1,CHOOSE(AJ$1262,X$1257,X$1258,X$1259)))</f>
        <v/>
      </c>
      <c r="P1390" s="327"/>
      <c r="Q1390" s="327" t="str">
        <f>IF(E1390="","",IF(E1390="粘性土",1,CHOOSE(AJ$1262,AB$1257,AB$1258,AB$1259)))</f>
        <v/>
      </c>
      <c r="R1390" s="327"/>
      <c r="S1390" s="327" t="str">
        <f>IF(E1390="","",IF(E1390="粘性土",1,CHOOSE(AJ$1262,AF$1257,AF$1258,AF$1259)))</f>
        <v/>
      </c>
      <c r="T1390" s="327"/>
      <c r="U1390" s="466" t="str">
        <f>IF(E1390="","",IF(E1390="粘性土",1,AJ$1275))</f>
        <v/>
      </c>
      <c r="V1390" s="466"/>
      <c r="W1390" s="613"/>
      <c r="X1390" s="609" t="str">
        <f>IF(E1390="","",ROUND(K1390*O1390*U1390,1))</f>
        <v/>
      </c>
      <c r="Y1390" s="610"/>
      <c r="Z1390" s="610"/>
      <c r="AA1390" s="610"/>
      <c r="AB1390" s="609" t="str">
        <f>IF(E1390="","",ROUND(K1390*Q1390*U1390,1))</f>
        <v/>
      </c>
      <c r="AC1390" s="610"/>
      <c r="AD1390" s="610"/>
      <c r="AE1390" s="610"/>
      <c r="AF1390" s="609" t="str">
        <f>IF(E1390="","",ROUND(K1390*S1390*U1390,1))</f>
        <v/>
      </c>
      <c r="AG1390" s="610"/>
      <c r="AH1390" s="610"/>
      <c r="AI1390" s="611"/>
    </row>
    <row r="1391" spans="1:35" s="194" customFormat="1" ht="15.75" hidden="1" customHeight="1" x14ac:dyDescent="0.15">
      <c r="A1391" s="181" t="str">
        <f>A1390</f>
        <v>×</v>
      </c>
      <c r="B1391" s="179"/>
      <c r="C1391" s="328"/>
      <c r="D1391" s="329"/>
      <c r="E1391" s="329"/>
      <c r="F1391" s="329"/>
      <c r="G1391" s="329"/>
      <c r="H1391" s="306"/>
      <c r="I1391" s="306"/>
      <c r="J1391" s="306"/>
      <c r="K1391" s="327">
        <f t="shared" si="150"/>
        <v>1302.3000000000002</v>
      </c>
      <c r="L1391" s="327"/>
      <c r="M1391" s="327"/>
      <c r="N1391" s="542"/>
      <c r="O1391" s="326" t="str">
        <f>IF(E1391="","",IF(E1391="粘性土",1,CHOOSE(AJ$1262,X$1257,X$1258,X$1259)))</f>
        <v/>
      </c>
      <c r="P1391" s="327"/>
      <c r="Q1391" s="327" t="str">
        <f>IF(E1391="","",IF(E1391="粘性土",1,CHOOSE(AJ$1262,AB$1257,AB$1258,AB$1259)))</f>
        <v/>
      </c>
      <c r="R1391" s="327"/>
      <c r="S1391" s="327" t="str">
        <f>IF(E1391="","",IF(E1391="粘性土",1,CHOOSE(AJ$1262,AF$1257,AF$1258,AF$1259)))</f>
        <v/>
      </c>
      <c r="T1391" s="327"/>
      <c r="U1391" s="466" t="str">
        <f t="shared" si="156"/>
        <v/>
      </c>
      <c r="V1391" s="466"/>
      <c r="W1391" s="613"/>
      <c r="X1391" s="609" t="str">
        <f>IF(E1390="","",ROUND(K1391*O1391*U1391,1))</f>
        <v/>
      </c>
      <c r="Y1391" s="610"/>
      <c r="Z1391" s="610"/>
      <c r="AA1391" s="610"/>
      <c r="AB1391" s="609" t="str">
        <f>IF(E1390="","",ROUND(K1391*Q1391*U1391,1))</f>
        <v/>
      </c>
      <c r="AC1391" s="610"/>
      <c r="AD1391" s="610"/>
      <c r="AE1391" s="610"/>
      <c r="AF1391" s="609" t="str">
        <f>IF(E1390="","",ROUND(K1391*S1391*U1391,1))</f>
        <v/>
      </c>
      <c r="AG1391" s="610"/>
      <c r="AH1391" s="610"/>
      <c r="AI1391" s="611"/>
    </row>
    <row r="1392" spans="1:35" s="194" customFormat="1" ht="15.75" hidden="1" customHeight="1" x14ac:dyDescent="0.15">
      <c r="A1392" s="181" t="str">
        <f>IF(H1392="","×","")</f>
        <v>×</v>
      </c>
      <c r="B1392" s="179"/>
      <c r="C1392" s="328" t="str">
        <f>IF(D1354="","",D1354)</f>
        <v/>
      </c>
      <c r="D1392" s="329"/>
      <c r="E1392" s="329" t="str">
        <f>IF(G1354="","",G1354)</f>
        <v/>
      </c>
      <c r="F1392" s="329"/>
      <c r="G1392" s="329"/>
      <c r="H1392" s="306" t="str">
        <f>IF(J1354="","",J1354)</f>
        <v/>
      </c>
      <c r="I1392" s="306"/>
      <c r="J1392" s="306"/>
      <c r="K1392" s="327">
        <f t="shared" si="150"/>
        <v>1302.3000000000002</v>
      </c>
      <c r="L1392" s="327"/>
      <c r="M1392" s="327"/>
      <c r="N1392" s="542"/>
      <c r="O1392" s="326" t="str">
        <f>O1391</f>
        <v/>
      </c>
      <c r="P1392" s="327"/>
      <c r="Q1392" s="327" t="str">
        <f>Q1391</f>
        <v/>
      </c>
      <c r="R1392" s="327"/>
      <c r="S1392" s="327" t="str">
        <f>S1391</f>
        <v/>
      </c>
      <c r="T1392" s="327"/>
      <c r="U1392" s="466" t="str">
        <f>IF(E1392="","",IF(E1392="粘性土",1,AJ$1275))</f>
        <v/>
      </c>
      <c r="V1392" s="466"/>
      <c r="W1392" s="613"/>
      <c r="X1392" s="609" t="str">
        <f>IF(E1392="","",ROUND(K1392*O1392*U1392,1))</f>
        <v/>
      </c>
      <c r="Y1392" s="610"/>
      <c r="Z1392" s="610"/>
      <c r="AA1392" s="610"/>
      <c r="AB1392" s="609" t="str">
        <f>IF(E1392="","",ROUND(K1392*Q1392*U1392,1))</f>
        <v/>
      </c>
      <c r="AC1392" s="610"/>
      <c r="AD1392" s="610"/>
      <c r="AE1392" s="610"/>
      <c r="AF1392" s="609" t="str">
        <f>IF(E1392="","",ROUND(K1392*S1392*U1392,1))</f>
        <v/>
      </c>
      <c r="AG1392" s="610"/>
      <c r="AH1392" s="610"/>
      <c r="AI1392" s="611"/>
    </row>
    <row r="1393" spans="1:39" s="194" customFormat="1" ht="15.75" hidden="1" customHeight="1" x14ac:dyDescent="0.15">
      <c r="A1393" s="181" t="str">
        <f>A1392</f>
        <v>×</v>
      </c>
      <c r="B1393" s="179"/>
      <c r="C1393" s="328"/>
      <c r="D1393" s="329"/>
      <c r="E1393" s="329"/>
      <c r="F1393" s="329"/>
      <c r="G1393" s="329"/>
      <c r="H1393" s="306"/>
      <c r="I1393" s="306"/>
      <c r="J1393" s="306"/>
      <c r="K1393" s="327">
        <f t="shared" si="150"/>
        <v>1302.3000000000002</v>
      </c>
      <c r="L1393" s="327"/>
      <c r="M1393" s="327"/>
      <c r="N1393" s="542"/>
      <c r="O1393" s="326" t="str">
        <f>IF(E1393="","",IF(E1393="粘性土",1,CHOOSE(AJ$1262,X$1257,X$1258,X$1259)))</f>
        <v/>
      </c>
      <c r="P1393" s="327"/>
      <c r="Q1393" s="327" t="str">
        <f>IF(E1393="","",IF(E1393="粘性土",1,CHOOSE(AJ$1262,AB$1257,AB$1258,AB$1259)))</f>
        <v/>
      </c>
      <c r="R1393" s="327"/>
      <c r="S1393" s="327" t="str">
        <f>IF(E1393="","",IF(E1393="粘性土",1,CHOOSE(AJ$1262,AF$1257,AF$1258,AF$1259)))</f>
        <v/>
      </c>
      <c r="T1393" s="327"/>
      <c r="U1393" s="466" t="str">
        <f t="shared" si="156"/>
        <v/>
      </c>
      <c r="V1393" s="466"/>
      <c r="W1393" s="613"/>
      <c r="X1393" s="609" t="str">
        <f>IF(E1392="","",ROUND(K1393*O1393*U1393,1))</f>
        <v/>
      </c>
      <c r="Y1393" s="610"/>
      <c r="Z1393" s="610"/>
      <c r="AA1393" s="610"/>
      <c r="AB1393" s="609" t="str">
        <f>IF(E1392="","",ROUND(K1393*Q1393*U1393,1))</f>
        <v/>
      </c>
      <c r="AC1393" s="610"/>
      <c r="AD1393" s="610"/>
      <c r="AE1393" s="610"/>
      <c r="AF1393" s="609" t="str">
        <f>IF(E1392="","",ROUND(K1393*S1393*U1393,1))</f>
        <v/>
      </c>
      <c r="AG1393" s="610"/>
      <c r="AH1393" s="610"/>
      <c r="AI1393" s="611"/>
    </row>
    <row r="1394" spans="1:39" s="194" customFormat="1" ht="15.75" hidden="1" customHeight="1" x14ac:dyDescent="0.15">
      <c r="A1394" s="181" t="str">
        <f>IF(H1394="","×","")</f>
        <v>×</v>
      </c>
      <c r="B1394" s="179"/>
      <c r="C1394" s="328" t="str">
        <f>IF(D1356="","",D1356)</f>
        <v/>
      </c>
      <c r="D1394" s="329"/>
      <c r="E1394" s="329" t="str">
        <f>IF(G1356="","",G1356)</f>
        <v/>
      </c>
      <c r="F1394" s="329"/>
      <c r="G1394" s="329"/>
      <c r="H1394" s="306" t="str">
        <f>IF(J1356="","",J1356)</f>
        <v/>
      </c>
      <c r="I1394" s="306"/>
      <c r="J1394" s="306"/>
      <c r="K1394" s="327">
        <f t="shared" si="150"/>
        <v>1302.3000000000002</v>
      </c>
      <c r="L1394" s="327"/>
      <c r="M1394" s="327"/>
      <c r="N1394" s="542"/>
      <c r="O1394" s="326" t="str">
        <f t="shared" ref="O1394" si="172">O1393</f>
        <v/>
      </c>
      <c r="P1394" s="327"/>
      <c r="Q1394" s="327" t="str">
        <f t="shared" ref="Q1394" si="173">Q1393</f>
        <v/>
      </c>
      <c r="R1394" s="327"/>
      <c r="S1394" s="327" t="str">
        <f t="shared" ref="S1394" si="174">S1393</f>
        <v/>
      </c>
      <c r="T1394" s="327"/>
      <c r="U1394" s="466" t="str">
        <f>IF(E1394="","",IF(E1394="粘性土",1,AJ$1275))</f>
        <v/>
      </c>
      <c r="V1394" s="466"/>
      <c r="W1394" s="613"/>
      <c r="X1394" s="609" t="str">
        <f>IF(E1394="","",ROUND(K1394*O1394*U1394,1))</f>
        <v/>
      </c>
      <c r="Y1394" s="610"/>
      <c r="Z1394" s="610"/>
      <c r="AA1394" s="610"/>
      <c r="AB1394" s="609" t="str">
        <f>IF(E1394="","",ROUND(K1394*Q1394*U1394,1))</f>
        <v/>
      </c>
      <c r="AC1394" s="610"/>
      <c r="AD1394" s="610"/>
      <c r="AE1394" s="610"/>
      <c r="AF1394" s="609" t="str">
        <f>IF(E1394="","",ROUND(K1394*S1394*U1394,1))</f>
        <v/>
      </c>
      <c r="AG1394" s="610"/>
      <c r="AH1394" s="610"/>
      <c r="AI1394" s="611"/>
    </row>
    <row r="1395" spans="1:39" s="194" customFormat="1" ht="15.75" hidden="1" customHeight="1" x14ac:dyDescent="0.15">
      <c r="A1395" s="181" t="str">
        <f>A1394</f>
        <v>×</v>
      </c>
      <c r="B1395" s="179"/>
      <c r="C1395" s="328"/>
      <c r="D1395" s="329"/>
      <c r="E1395" s="329"/>
      <c r="F1395" s="329"/>
      <c r="G1395" s="329"/>
      <c r="H1395" s="306"/>
      <c r="I1395" s="306"/>
      <c r="J1395" s="306"/>
      <c r="K1395" s="327">
        <f t="shared" si="150"/>
        <v>1302.3000000000002</v>
      </c>
      <c r="L1395" s="327"/>
      <c r="M1395" s="327"/>
      <c r="N1395" s="542"/>
      <c r="O1395" s="326" t="str">
        <f>IF(E1395="","",IF(E1395="粘性土",1,CHOOSE(AJ$1262,X$1257,X$1258,X$1259)))</f>
        <v/>
      </c>
      <c r="P1395" s="327"/>
      <c r="Q1395" s="327" t="str">
        <f>IF(E1395="","",IF(E1395="粘性土",1,CHOOSE(AJ$1262,AB$1257,AB$1258,AB$1259)))</f>
        <v/>
      </c>
      <c r="R1395" s="327"/>
      <c r="S1395" s="327" t="str">
        <f>IF(E1395="","",IF(E1395="粘性土",1,CHOOSE(AJ$1262,AF$1257,AF$1258,AF$1259)))</f>
        <v/>
      </c>
      <c r="T1395" s="327"/>
      <c r="U1395" s="466" t="str">
        <f t="shared" si="156"/>
        <v/>
      </c>
      <c r="V1395" s="466"/>
      <c r="W1395" s="613"/>
      <c r="X1395" s="609" t="str">
        <f>IF(E1394="","",ROUND(K1395*O1395*U1395,1))</f>
        <v/>
      </c>
      <c r="Y1395" s="610"/>
      <c r="Z1395" s="610"/>
      <c r="AA1395" s="610"/>
      <c r="AB1395" s="609" t="str">
        <f>IF(E1394="","",ROUND(K1395*Q1395*U1395,1))</f>
        <v/>
      </c>
      <c r="AC1395" s="610"/>
      <c r="AD1395" s="610"/>
      <c r="AE1395" s="610"/>
      <c r="AF1395" s="609" t="str">
        <f>IF(E1394="","",ROUND(K1395*S1395*U1395,1))</f>
        <v/>
      </c>
      <c r="AG1395" s="610"/>
      <c r="AH1395" s="610"/>
      <c r="AI1395" s="611"/>
    </row>
    <row r="1396" spans="1:39" s="194" customFormat="1" ht="15.75" hidden="1" customHeight="1" x14ac:dyDescent="0.15">
      <c r="A1396" s="181" t="str">
        <f>IF(H1396="","×","")</f>
        <v>×</v>
      </c>
      <c r="B1396" s="179"/>
      <c r="C1396" s="328" t="str">
        <f>IF(D1358="","",D1358)</f>
        <v/>
      </c>
      <c r="D1396" s="329"/>
      <c r="E1396" s="329" t="str">
        <f>IF(G1358="","",G1358)</f>
        <v/>
      </c>
      <c r="F1396" s="329"/>
      <c r="G1396" s="329"/>
      <c r="H1396" s="306" t="str">
        <f>IF(J1358="","",J1358)</f>
        <v/>
      </c>
      <c r="I1396" s="306"/>
      <c r="J1396" s="306"/>
      <c r="K1396" s="327">
        <f t="shared" si="150"/>
        <v>1302.3000000000002</v>
      </c>
      <c r="L1396" s="327"/>
      <c r="M1396" s="327"/>
      <c r="N1396" s="542"/>
      <c r="O1396" s="326" t="str">
        <f t="shared" ref="O1396" si="175">O1395</f>
        <v/>
      </c>
      <c r="P1396" s="327"/>
      <c r="Q1396" s="327" t="str">
        <f t="shared" ref="Q1396" si="176">Q1395</f>
        <v/>
      </c>
      <c r="R1396" s="327"/>
      <c r="S1396" s="327" t="str">
        <f t="shared" ref="S1396" si="177">S1395</f>
        <v/>
      </c>
      <c r="T1396" s="327"/>
      <c r="U1396" s="466" t="str">
        <f>IF(E1396="","",IF(E1396="粘性土",1,AJ$1275))</f>
        <v/>
      </c>
      <c r="V1396" s="466"/>
      <c r="W1396" s="613"/>
      <c r="X1396" s="609" t="str">
        <f>IF(E1396="","",ROUND(K1396*O1396*U1396,1))</f>
        <v/>
      </c>
      <c r="Y1396" s="610"/>
      <c r="Z1396" s="610"/>
      <c r="AA1396" s="610"/>
      <c r="AB1396" s="609" t="str">
        <f>IF(E1396="","",ROUND(K1396*Q1396*U1396,1))</f>
        <v/>
      </c>
      <c r="AC1396" s="610"/>
      <c r="AD1396" s="610"/>
      <c r="AE1396" s="610"/>
      <c r="AF1396" s="609" t="str">
        <f>IF(E1396="","",ROUND(K1396*S1396*U1396,1))</f>
        <v/>
      </c>
      <c r="AG1396" s="610"/>
      <c r="AH1396" s="610"/>
      <c r="AI1396" s="611"/>
    </row>
    <row r="1397" spans="1:39" s="194" customFormat="1" ht="15.75" hidden="1" customHeight="1" x14ac:dyDescent="0.15">
      <c r="A1397" s="181" t="str">
        <f>A1396</f>
        <v>×</v>
      </c>
      <c r="B1397" s="179"/>
      <c r="C1397" s="332"/>
      <c r="D1397" s="333"/>
      <c r="E1397" s="333"/>
      <c r="F1397" s="333"/>
      <c r="G1397" s="333"/>
      <c r="H1397" s="319"/>
      <c r="I1397" s="319"/>
      <c r="J1397" s="319"/>
      <c r="K1397" s="395">
        <f t="shared" si="150"/>
        <v>1302.3000000000002</v>
      </c>
      <c r="L1397" s="395"/>
      <c r="M1397" s="395"/>
      <c r="N1397" s="608"/>
      <c r="O1397" s="555" t="str">
        <f>IF(E1397="","",IF(E1397="粘性土",1,CHOOSE(AJ$1262,X$1257,X$1258,X$1259)))</f>
        <v/>
      </c>
      <c r="P1397" s="395"/>
      <c r="Q1397" s="395" t="str">
        <f>IF(E1397="","",IF(E1397="粘性土",1,CHOOSE(AJ$1262,AB$1257,AB$1258,AB$1259)))</f>
        <v/>
      </c>
      <c r="R1397" s="395"/>
      <c r="S1397" s="395" t="str">
        <f>IF(E1397="","",IF(E1397="粘性土",1,CHOOSE(AJ$1262,AF$1257,AF$1258,AF$1259)))</f>
        <v/>
      </c>
      <c r="T1397" s="395"/>
      <c r="U1397" s="466" t="str">
        <f t="shared" si="156"/>
        <v/>
      </c>
      <c r="V1397" s="466"/>
      <c r="W1397" s="613"/>
      <c r="X1397" s="621" t="str">
        <f>IF(E1396="","",ROUND(K1397*O1397*U1397,1))</f>
        <v/>
      </c>
      <c r="Y1397" s="622"/>
      <c r="Z1397" s="622"/>
      <c r="AA1397" s="622"/>
      <c r="AB1397" s="621" t="str">
        <f>IF(E1396="","",ROUND(K1397*Q1397*U1397,1))</f>
        <v/>
      </c>
      <c r="AC1397" s="622"/>
      <c r="AD1397" s="622"/>
      <c r="AE1397" s="622"/>
      <c r="AF1397" s="621" t="str">
        <f>IF(E1396="","",ROUND(K1397*S1397*U1397,1))</f>
        <v/>
      </c>
      <c r="AG1397" s="622"/>
      <c r="AH1397" s="622"/>
      <c r="AI1397" s="623"/>
    </row>
    <row r="1398" spans="1:39" s="194" customFormat="1" ht="15.75" customHeight="1" x14ac:dyDescent="0.15">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498">
        <f>杭先端径</f>
        <v>1.5</v>
      </c>
      <c r="AE1398" s="498"/>
      <c r="AF1398" s="498"/>
      <c r="AG1398" s="62" t="s">
        <v>416</v>
      </c>
      <c r="AH1398" s="183" t="s">
        <v>149</v>
      </c>
      <c r="AI1398" s="66"/>
    </row>
    <row r="1399" spans="1:39" s="194" customFormat="1" ht="15.75" customHeight="1" x14ac:dyDescent="0.15">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x14ac:dyDescent="0.15">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x14ac:dyDescent="0.15">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x14ac:dyDescent="0.15">
      <c r="C1402" s="602" t="s">
        <v>8</v>
      </c>
      <c r="D1402" s="603"/>
      <c r="E1402" s="603" t="s">
        <v>332</v>
      </c>
      <c r="F1402" s="603"/>
      <c r="G1402" s="603"/>
      <c r="H1402" s="604" t="s">
        <v>181</v>
      </c>
      <c r="I1402" s="604"/>
      <c r="J1402" s="604"/>
      <c r="K1402" s="603" t="s">
        <v>488</v>
      </c>
      <c r="L1402" s="603"/>
      <c r="M1402" s="603"/>
      <c r="N1402" s="606"/>
      <c r="O1402" s="529" t="s">
        <v>274</v>
      </c>
      <c r="P1402" s="302"/>
      <c r="Q1402" s="302"/>
      <c r="R1402" s="302"/>
      <c r="S1402" s="302"/>
      <c r="T1402" s="302"/>
      <c r="U1402" s="302" t="s">
        <v>276</v>
      </c>
      <c r="V1402" s="302"/>
      <c r="W1402" s="398"/>
      <c r="X1402" s="363" t="s">
        <v>528</v>
      </c>
      <c r="Y1402" s="302"/>
      <c r="Z1402" s="302"/>
      <c r="AA1402" s="302"/>
      <c r="AB1402" s="302"/>
      <c r="AC1402" s="302"/>
      <c r="AD1402" s="302"/>
      <c r="AE1402" s="302"/>
      <c r="AF1402" s="302"/>
      <c r="AG1402" s="302"/>
      <c r="AH1402" s="302"/>
      <c r="AI1402" s="440"/>
    </row>
    <row r="1403" spans="1:39" s="194" customFormat="1" ht="15.75" customHeight="1" x14ac:dyDescent="0.15">
      <c r="C1403" s="532"/>
      <c r="D1403" s="533"/>
      <c r="E1403" s="533"/>
      <c r="F1403" s="533"/>
      <c r="G1403" s="533"/>
      <c r="H1403" s="605"/>
      <c r="I1403" s="605"/>
      <c r="J1403" s="605"/>
      <c r="K1403" s="533"/>
      <c r="L1403" s="533"/>
      <c r="M1403" s="533"/>
      <c r="N1403" s="538"/>
      <c r="O1403" s="612" t="s">
        <v>471</v>
      </c>
      <c r="P1403" s="319"/>
      <c r="Q1403" s="319" t="s">
        <v>472</v>
      </c>
      <c r="R1403" s="319"/>
      <c r="S1403" s="319" t="s">
        <v>473</v>
      </c>
      <c r="T1403" s="319"/>
      <c r="U1403" s="333"/>
      <c r="V1403" s="333"/>
      <c r="W1403" s="402"/>
      <c r="X1403" s="616" t="s">
        <v>471</v>
      </c>
      <c r="Y1403" s="319"/>
      <c r="Z1403" s="319"/>
      <c r="AA1403" s="319"/>
      <c r="AB1403" s="319" t="s">
        <v>472</v>
      </c>
      <c r="AC1403" s="319"/>
      <c r="AD1403" s="319"/>
      <c r="AE1403" s="319"/>
      <c r="AF1403" s="319" t="s">
        <v>473</v>
      </c>
      <c r="AG1403" s="319"/>
      <c r="AH1403" s="319"/>
      <c r="AI1403" s="593"/>
    </row>
    <row r="1404" spans="1:39" s="194" customFormat="1" ht="15.75" customHeight="1" x14ac:dyDescent="0.15">
      <c r="A1404" s="181" t="str">
        <f>IF(H1404="","×","")</f>
        <v/>
      </c>
      <c r="B1404" s="179"/>
      <c r="C1404" s="363">
        <f>IF(D1330="","",D1330)</f>
        <v>2</v>
      </c>
      <c r="D1404" s="302"/>
      <c r="E1404" s="302" t="str">
        <f>IF(G1330="","",G1330)</f>
        <v>砂質土</v>
      </c>
      <c r="F1404" s="302"/>
      <c r="G1404" s="302"/>
      <c r="H1404" s="301">
        <f>IF(J1330="","",J1330)</f>
        <v>0.33000001311302185</v>
      </c>
      <c r="I1404" s="301"/>
      <c r="J1404" s="301"/>
      <c r="K1404" s="397">
        <f t="shared" ref="K1404:K1433" si="178">AF1330*AD$1434</f>
        <v>452.09999999999997</v>
      </c>
      <c r="L1404" s="397"/>
      <c r="M1404" s="397"/>
      <c r="N1404" s="607"/>
      <c r="O1404" s="441">
        <f>IF(E1404="","",IF(E1404="粘性土",1,CHOOSE(AK$1262,X$1260,X$1261)))</f>
        <v>1</v>
      </c>
      <c r="P1404" s="397"/>
      <c r="Q1404" s="397">
        <f>IF(E1404="","",IF(E1404="粘性土",1,CHOOSE(AK$1262,AB$1260,AB$1261)))</f>
        <v>0.8</v>
      </c>
      <c r="R1404" s="397"/>
      <c r="S1404" s="397">
        <f>IF(E1404="","",IF(E1404="粘性土",1,CHOOSE(AK$1262,AF$1260,AF$1261)))</f>
        <v>0.7</v>
      </c>
      <c r="T1404" s="397"/>
      <c r="U1404" s="618">
        <f>IF(E1404="","",IF(E1404="粘性土",1,AJ$1275))</f>
        <v>0.83899999999999997</v>
      </c>
      <c r="V1404" s="619"/>
      <c r="W1404" s="620"/>
      <c r="X1404" s="614">
        <f>IF(E1404="","",ROUND(K1404*O1404*U1404,1))</f>
        <v>379.3</v>
      </c>
      <c r="Y1404" s="615"/>
      <c r="Z1404" s="615"/>
      <c r="AA1404" s="615"/>
      <c r="AB1404" s="614">
        <f>IF(E1404="","",ROUND(K1404*Q1404*U1404,1))</f>
        <v>303.39999999999998</v>
      </c>
      <c r="AC1404" s="615"/>
      <c r="AD1404" s="615"/>
      <c r="AE1404" s="615"/>
      <c r="AF1404" s="614">
        <f>IF(E1404="","",ROUND(K1404*S1404*U1404,1))</f>
        <v>265.5</v>
      </c>
      <c r="AG1404" s="615"/>
      <c r="AH1404" s="615"/>
      <c r="AI1404" s="617"/>
    </row>
    <row r="1405" spans="1:39" s="194" customFormat="1" ht="15.75" customHeight="1" x14ac:dyDescent="0.15">
      <c r="A1405" s="181" t="str">
        <f>A1404</f>
        <v/>
      </c>
      <c r="B1405" s="179"/>
      <c r="C1405" s="328"/>
      <c r="D1405" s="329"/>
      <c r="E1405" s="329"/>
      <c r="F1405" s="329"/>
      <c r="G1405" s="329"/>
      <c r="H1405" s="306"/>
      <c r="I1405" s="306"/>
      <c r="J1405" s="306"/>
      <c r="K1405" s="327">
        <f t="shared" si="178"/>
        <v>490.65000000000003</v>
      </c>
      <c r="L1405" s="327"/>
      <c r="M1405" s="327"/>
      <c r="N1405" s="542"/>
      <c r="O1405" s="326">
        <f>O1404</f>
        <v>1</v>
      </c>
      <c r="P1405" s="327"/>
      <c r="Q1405" s="327">
        <f>Q1404</f>
        <v>0.8</v>
      </c>
      <c r="R1405" s="327"/>
      <c r="S1405" s="327">
        <f>S1404</f>
        <v>0.7</v>
      </c>
      <c r="T1405" s="327"/>
      <c r="U1405" s="618">
        <f t="shared" ref="U1405" si="179">U1404</f>
        <v>0.83899999999999997</v>
      </c>
      <c r="V1405" s="619"/>
      <c r="W1405" s="620"/>
      <c r="X1405" s="609">
        <f>IF(E1404="","",ROUND(K1405*O1405*U1405,1))</f>
        <v>411.7</v>
      </c>
      <c r="Y1405" s="610"/>
      <c r="Z1405" s="610"/>
      <c r="AA1405" s="610"/>
      <c r="AB1405" s="609">
        <f>IF(E1404="","",ROUND(K1405*Q1405*U1405,1))</f>
        <v>329.3</v>
      </c>
      <c r="AC1405" s="610"/>
      <c r="AD1405" s="610"/>
      <c r="AE1405" s="610"/>
      <c r="AF1405" s="609">
        <f>IF(E1404="","",ROUND(K1405*S1405*U1405,1))</f>
        <v>288.2</v>
      </c>
      <c r="AG1405" s="610"/>
      <c r="AH1405" s="610"/>
      <c r="AI1405" s="611"/>
    </row>
    <row r="1406" spans="1:39" s="194" customFormat="1" ht="15.75" customHeight="1" x14ac:dyDescent="0.15">
      <c r="A1406" s="181" t="str">
        <f>IF(H1406="","×","")</f>
        <v/>
      </c>
      <c r="B1406" s="179"/>
      <c r="C1406" s="328">
        <f>IF(D1332="","",D1332)</f>
        <v>3</v>
      </c>
      <c r="D1406" s="329"/>
      <c r="E1406" s="329" t="str">
        <f>IF(G1332="","",G1332)</f>
        <v>粘性土</v>
      </c>
      <c r="F1406" s="329"/>
      <c r="G1406" s="329"/>
      <c r="H1406" s="306">
        <f>IF(J1332="","",J1332)</f>
        <v>1.5</v>
      </c>
      <c r="I1406" s="306"/>
      <c r="J1406" s="306"/>
      <c r="K1406" s="327">
        <f t="shared" si="178"/>
        <v>194.39999999999998</v>
      </c>
      <c r="L1406" s="327"/>
      <c r="M1406" s="327"/>
      <c r="N1406" s="542"/>
      <c r="O1406" s="326">
        <f>IF(E1406="","",IF(E1406="粘性土",1,CHOOSE(AK$1262,X$1260,X$1261)))</f>
        <v>1</v>
      </c>
      <c r="P1406" s="327"/>
      <c r="Q1406" s="327">
        <f>IF(E1406="","",IF(E1406="粘性土",1,CHOOSE(AK$1262,AB$1260,AB$1261)))</f>
        <v>1</v>
      </c>
      <c r="R1406" s="327"/>
      <c r="S1406" s="327">
        <f>IF(E1406="","",IF(E1406="粘性土",1,CHOOSE(AK$1262,AF$1260,AF$1261)))</f>
        <v>1</v>
      </c>
      <c r="T1406" s="327"/>
      <c r="U1406" s="618">
        <f>IF(E1406="","",IF(E1406="粘性土",1,AJ$1275))</f>
        <v>1</v>
      </c>
      <c r="V1406" s="619"/>
      <c r="W1406" s="620"/>
      <c r="X1406" s="609">
        <f>IF(E1406="","",ROUND(K1406*O1406*U1406,1))</f>
        <v>194.4</v>
      </c>
      <c r="Y1406" s="610"/>
      <c r="Z1406" s="610"/>
      <c r="AA1406" s="610"/>
      <c r="AB1406" s="609">
        <f>IF(E1406="","",ROUND(K1406*Q1406*U1406,1))</f>
        <v>194.4</v>
      </c>
      <c r="AC1406" s="610"/>
      <c r="AD1406" s="610"/>
      <c r="AE1406" s="610"/>
      <c r="AF1406" s="609">
        <f>IF(E1406="","",ROUND(K1406*S1406*U1406,1))</f>
        <v>194.4</v>
      </c>
      <c r="AG1406" s="610"/>
      <c r="AH1406" s="610"/>
      <c r="AI1406" s="611"/>
    </row>
    <row r="1407" spans="1:39" s="194" customFormat="1" ht="15.75" customHeight="1" x14ac:dyDescent="0.15">
      <c r="A1407" s="181" t="str">
        <f>A1406</f>
        <v/>
      </c>
      <c r="B1407" s="179"/>
      <c r="C1407" s="328"/>
      <c r="D1407" s="329"/>
      <c r="E1407" s="329"/>
      <c r="F1407" s="329"/>
      <c r="G1407" s="329"/>
      <c r="H1407" s="306"/>
      <c r="I1407" s="306"/>
      <c r="J1407" s="306"/>
      <c r="K1407" s="327">
        <f t="shared" si="178"/>
        <v>194.39999999999998</v>
      </c>
      <c r="L1407" s="327"/>
      <c r="M1407" s="327"/>
      <c r="N1407" s="542"/>
      <c r="O1407" s="326">
        <f>O1406</f>
        <v>1</v>
      </c>
      <c r="P1407" s="327"/>
      <c r="Q1407" s="327">
        <f>Q1406</f>
        <v>1</v>
      </c>
      <c r="R1407" s="327"/>
      <c r="S1407" s="327">
        <f>S1406</f>
        <v>1</v>
      </c>
      <c r="T1407" s="327"/>
      <c r="U1407" s="618">
        <f t="shared" ref="U1407" si="180">U1406</f>
        <v>1</v>
      </c>
      <c r="V1407" s="619"/>
      <c r="W1407" s="620"/>
      <c r="X1407" s="609">
        <f>IF(E1406="","",ROUND(K1407*O1407*U1407,1))</f>
        <v>194.4</v>
      </c>
      <c r="Y1407" s="610"/>
      <c r="Z1407" s="610"/>
      <c r="AA1407" s="610"/>
      <c r="AB1407" s="609">
        <f>IF(E1406="","",ROUND(K1407*Q1407*U1407,1))</f>
        <v>194.4</v>
      </c>
      <c r="AC1407" s="610"/>
      <c r="AD1407" s="610"/>
      <c r="AE1407" s="610"/>
      <c r="AF1407" s="609">
        <f>IF(E1406="","",ROUND(K1407*S1407*U1407,1))</f>
        <v>194.4</v>
      </c>
      <c r="AG1407" s="610"/>
      <c r="AH1407" s="610"/>
      <c r="AI1407" s="611"/>
    </row>
    <row r="1408" spans="1:39" s="194" customFormat="1" ht="15.75" customHeight="1" x14ac:dyDescent="0.15">
      <c r="A1408" s="181" t="str">
        <f>IF(H1408="","×","")</f>
        <v/>
      </c>
      <c r="B1408" s="179"/>
      <c r="C1408" s="328">
        <f>IF(D1334="","",D1334)</f>
        <v>4</v>
      </c>
      <c r="D1408" s="329"/>
      <c r="E1408" s="329" t="str">
        <f>IF(G1334="","",G1334)</f>
        <v>粘性土</v>
      </c>
      <c r="F1408" s="329"/>
      <c r="G1408" s="329"/>
      <c r="H1408" s="306">
        <f>IF(J1334="","",J1334)</f>
        <v>6.5500001907348633</v>
      </c>
      <c r="I1408" s="306"/>
      <c r="J1408" s="306"/>
      <c r="K1408" s="327">
        <f t="shared" si="178"/>
        <v>437.40000000000003</v>
      </c>
      <c r="L1408" s="327"/>
      <c r="M1408" s="327"/>
      <c r="N1408" s="542"/>
      <c r="O1408" s="326">
        <f>IF(E1408="","",IF(E1408="粘性土",1,CHOOSE(AK$1262,X$1260,X$1261)))</f>
        <v>1</v>
      </c>
      <c r="P1408" s="327"/>
      <c r="Q1408" s="327">
        <f>IF(E1408="","",IF(E1408="粘性土",1,CHOOSE(AK$1262,AB$1260,AB$1261)))</f>
        <v>1</v>
      </c>
      <c r="R1408" s="327"/>
      <c r="S1408" s="327">
        <f>IF(E1408="","",IF(E1408="粘性土",1,CHOOSE(AK$1262,AF$1260,AF$1261)))</f>
        <v>1</v>
      </c>
      <c r="T1408" s="327"/>
      <c r="U1408" s="618">
        <f>IF(E1408="","",IF(E1408="粘性土",1,AJ$1275))</f>
        <v>1</v>
      </c>
      <c r="V1408" s="619"/>
      <c r="W1408" s="620"/>
      <c r="X1408" s="609">
        <f>IF(E1408="","",ROUND(K1408*O1408*U1408,1))</f>
        <v>437.4</v>
      </c>
      <c r="Y1408" s="610"/>
      <c r="Z1408" s="610"/>
      <c r="AA1408" s="610"/>
      <c r="AB1408" s="609">
        <f>IF(E1408="","",ROUND(K1408*Q1408*U1408,1))</f>
        <v>437.4</v>
      </c>
      <c r="AC1408" s="610"/>
      <c r="AD1408" s="610"/>
      <c r="AE1408" s="610"/>
      <c r="AF1408" s="609">
        <f>IF(E1408="","",ROUND(K1408*S1408*U1408,1))</f>
        <v>437.4</v>
      </c>
      <c r="AG1408" s="610"/>
      <c r="AH1408" s="610"/>
      <c r="AI1408" s="611"/>
    </row>
    <row r="1409" spans="1:35" s="194" customFormat="1" ht="15.75" customHeight="1" x14ac:dyDescent="0.15">
      <c r="A1409" s="181" t="str">
        <f>A1408</f>
        <v/>
      </c>
      <c r="B1409" s="179"/>
      <c r="C1409" s="328"/>
      <c r="D1409" s="329"/>
      <c r="E1409" s="329"/>
      <c r="F1409" s="329"/>
      <c r="G1409" s="329"/>
      <c r="H1409" s="306"/>
      <c r="I1409" s="306"/>
      <c r="J1409" s="306"/>
      <c r="K1409" s="327">
        <f t="shared" si="178"/>
        <v>437.40000000000003</v>
      </c>
      <c r="L1409" s="327"/>
      <c r="M1409" s="327"/>
      <c r="N1409" s="542"/>
      <c r="O1409" s="326">
        <f t="shared" ref="O1409" si="181">O1408</f>
        <v>1</v>
      </c>
      <c r="P1409" s="327"/>
      <c r="Q1409" s="327">
        <f t="shared" ref="Q1409" si="182">Q1408</f>
        <v>1</v>
      </c>
      <c r="R1409" s="327"/>
      <c r="S1409" s="327">
        <f t="shared" ref="S1409" si="183">S1408</f>
        <v>1</v>
      </c>
      <c r="T1409" s="327"/>
      <c r="U1409" s="618">
        <f t="shared" ref="U1409" si="184">U1408</f>
        <v>1</v>
      </c>
      <c r="V1409" s="619"/>
      <c r="W1409" s="620"/>
      <c r="X1409" s="609">
        <f>IF(E1408="","",ROUND(K1409*O1409*U1409,1))</f>
        <v>437.4</v>
      </c>
      <c r="Y1409" s="610"/>
      <c r="Z1409" s="610"/>
      <c r="AA1409" s="610"/>
      <c r="AB1409" s="609">
        <f>IF(E1408="","",ROUND(K1409*Q1409*U1409,1))</f>
        <v>437.4</v>
      </c>
      <c r="AC1409" s="610"/>
      <c r="AD1409" s="610"/>
      <c r="AE1409" s="610"/>
      <c r="AF1409" s="609">
        <f>IF(E1408="","",ROUND(K1409*S1409*U1409,1))</f>
        <v>437.4</v>
      </c>
      <c r="AG1409" s="610"/>
      <c r="AH1409" s="610"/>
      <c r="AI1409" s="611"/>
    </row>
    <row r="1410" spans="1:35" s="194" customFormat="1" ht="15.75" customHeight="1" x14ac:dyDescent="0.15">
      <c r="A1410" s="181" t="str">
        <f>IF(H1410="","×","")</f>
        <v/>
      </c>
      <c r="B1410" s="179"/>
      <c r="C1410" s="328">
        <f>IF(D1336="","",D1336)</f>
        <v>5</v>
      </c>
      <c r="D1410" s="329"/>
      <c r="E1410" s="329" t="str">
        <f>IF(G1336="","",G1336)</f>
        <v>粘性土</v>
      </c>
      <c r="F1410" s="329"/>
      <c r="G1410" s="329"/>
      <c r="H1410" s="306">
        <f>IF(J1336="","",J1336)</f>
        <v>3.4500000476837158</v>
      </c>
      <c r="I1410" s="306"/>
      <c r="J1410" s="306"/>
      <c r="K1410" s="327">
        <f t="shared" si="178"/>
        <v>716.84999999999991</v>
      </c>
      <c r="L1410" s="327"/>
      <c r="M1410" s="327"/>
      <c r="N1410" s="542"/>
      <c r="O1410" s="326">
        <f>IF(E1410="","",IF(E1410="粘性土",1,CHOOSE(AK$1262,X$1260,X$1261)))</f>
        <v>1</v>
      </c>
      <c r="P1410" s="327"/>
      <c r="Q1410" s="327">
        <f>IF(E1410="","",IF(E1410="粘性土",1,CHOOSE(AK$1262,AB$1260,AB$1261)))</f>
        <v>1</v>
      </c>
      <c r="R1410" s="327"/>
      <c r="S1410" s="327">
        <f>IF(E1410="","",IF(E1410="粘性土",1,CHOOSE(AK$1262,AF$1260,AF$1261)))</f>
        <v>1</v>
      </c>
      <c r="T1410" s="327"/>
      <c r="U1410" s="618">
        <f>IF(E1410="","",IF(E1410="粘性土",1,AJ$1275))</f>
        <v>1</v>
      </c>
      <c r="V1410" s="619"/>
      <c r="W1410" s="620"/>
      <c r="X1410" s="609">
        <f>IF(E1410="","",ROUND(K1410*O1410*U1410,1))</f>
        <v>716.9</v>
      </c>
      <c r="Y1410" s="610"/>
      <c r="Z1410" s="610"/>
      <c r="AA1410" s="610"/>
      <c r="AB1410" s="609">
        <f>IF(E1410="","",ROUND(K1410*Q1410*U1410,1))</f>
        <v>716.9</v>
      </c>
      <c r="AC1410" s="610"/>
      <c r="AD1410" s="610"/>
      <c r="AE1410" s="610"/>
      <c r="AF1410" s="609">
        <f>IF(E1410="","",ROUND(K1410*S1410*U1410,1))</f>
        <v>716.9</v>
      </c>
      <c r="AG1410" s="610"/>
      <c r="AH1410" s="610"/>
      <c r="AI1410" s="611"/>
    </row>
    <row r="1411" spans="1:35" s="194" customFormat="1" ht="15.75" customHeight="1" x14ac:dyDescent="0.15">
      <c r="A1411" s="181" t="str">
        <f>A1410</f>
        <v/>
      </c>
      <c r="B1411" s="179"/>
      <c r="C1411" s="328"/>
      <c r="D1411" s="329"/>
      <c r="E1411" s="329"/>
      <c r="F1411" s="329"/>
      <c r="G1411" s="329"/>
      <c r="H1411" s="306"/>
      <c r="I1411" s="306"/>
      <c r="J1411" s="306"/>
      <c r="K1411" s="327">
        <f t="shared" si="178"/>
        <v>716.84999999999991</v>
      </c>
      <c r="L1411" s="327"/>
      <c r="M1411" s="327"/>
      <c r="N1411" s="542"/>
      <c r="O1411" s="326">
        <f t="shared" ref="O1411" si="185">O1410</f>
        <v>1</v>
      </c>
      <c r="P1411" s="327"/>
      <c r="Q1411" s="327">
        <f t="shared" ref="Q1411" si="186">Q1410</f>
        <v>1</v>
      </c>
      <c r="R1411" s="327"/>
      <c r="S1411" s="327">
        <f t="shared" ref="S1411" si="187">S1410</f>
        <v>1</v>
      </c>
      <c r="T1411" s="327"/>
      <c r="U1411" s="618">
        <f t="shared" ref="U1411" si="188">U1410</f>
        <v>1</v>
      </c>
      <c r="V1411" s="619"/>
      <c r="W1411" s="620"/>
      <c r="X1411" s="609">
        <f>IF(E1410="","",ROUND(K1411*O1411*U1411,1))</f>
        <v>716.9</v>
      </c>
      <c r="Y1411" s="610"/>
      <c r="Z1411" s="610"/>
      <c r="AA1411" s="610"/>
      <c r="AB1411" s="609">
        <f>IF(E1410="","",ROUND(K1411*Q1411*U1411,1))</f>
        <v>716.9</v>
      </c>
      <c r="AC1411" s="610"/>
      <c r="AD1411" s="610"/>
      <c r="AE1411" s="610"/>
      <c r="AF1411" s="609">
        <f>IF(E1410="","",ROUND(K1411*S1411*U1411,1))</f>
        <v>716.9</v>
      </c>
      <c r="AG1411" s="610"/>
      <c r="AH1411" s="610"/>
      <c r="AI1411" s="611"/>
    </row>
    <row r="1412" spans="1:35" s="194" customFormat="1" ht="15.75" customHeight="1" x14ac:dyDescent="0.15">
      <c r="A1412" s="181" t="str">
        <f>IF(H1412="","×","")</f>
        <v/>
      </c>
      <c r="B1412" s="179"/>
      <c r="C1412" s="328">
        <f>IF(D1338="","",D1338)</f>
        <v>6</v>
      </c>
      <c r="D1412" s="329"/>
      <c r="E1412" s="329" t="str">
        <f>IF(G1338="","",G1338)</f>
        <v>粘性土</v>
      </c>
      <c r="F1412" s="329"/>
      <c r="G1412" s="329"/>
      <c r="H1412" s="306">
        <f>IF(J1338="","",J1338)</f>
        <v>2.3499999046325684</v>
      </c>
      <c r="I1412" s="306"/>
      <c r="J1412" s="306"/>
      <c r="K1412" s="327">
        <f t="shared" si="178"/>
        <v>1165.0500000000002</v>
      </c>
      <c r="L1412" s="327"/>
      <c r="M1412" s="327"/>
      <c r="N1412" s="542"/>
      <c r="O1412" s="326">
        <f>IF(E1412="","",IF(E1412="粘性土",1,CHOOSE(AK$1262,X$1260,X$1261)))</f>
        <v>1</v>
      </c>
      <c r="P1412" s="327"/>
      <c r="Q1412" s="327">
        <f>IF(E1412="","",IF(E1412="粘性土",1,CHOOSE(AK$1262,AB$1260,AB$1261)))</f>
        <v>1</v>
      </c>
      <c r="R1412" s="327"/>
      <c r="S1412" s="327">
        <f>IF(E1412="","",IF(E1412="粘性土",1,CHOOSE(AK$1262,AF$1260,AF$1261)))</f>
        <v>1</v>
      </c>
      <c r="T1412" s="327"/>
      <c r="U1412" s="618">
        <f>IF(E1412="","",IF(E1412="粘性土",1,AJ$1275))</f>
        <v>1</v>
      </c>
      <c r="V1412" s="619"/>
      <c r="W1412" s="620"/>
      <c r="X1412" s="609">
        <f>IF(E1412="","",ROUND(K1412*O1412*U1412,1))</f>
        <v>1165.0999999999999</v>
      </c>
      <c r="Y1412" s="610"/>
      <c r="Z1412" s="610"/>
      <c r="AA1412" s="610"/>
      <c r="AB1412" s="609">
        <f>IF(E1412="","",ROUND(K1412*Q1412*U1412,1))</f>
        <v>1165.0999999999999</v>
      </c>
      <c r="AC1412" s="610"/>
      <c r="AD1412" s="610"/>
      <c r="AE1412" s="610"/>
      <c r="AF1412" s="609">
        <f>IF(E1412="","",ROUND(K1412*S1412*U1412,1))</f>
        <v>1165.0999999999999</v>
      </c>
      <c r="AG1412" s="610"/>
      <c r="AH1412" s="610"/>
      <c r="AI1412" s="611"/>
    </row>
    <row r="1413" spans="1:35" s="194" customFormat="1" ht="15.75" customHeight="1" x14ac:dyDescent="0.15">
      <c r="A1413" s="181" t="str">
        <f>A1412</f>
        <v/>
      </c>
      <c r="B1413" s="179"/>
      <c r="C1413" s="328"/>
      <c r="D1413" s="329"/>
      <c r="E1413" s="329"/>
      <c r="F1413" s="329"/>
      <c r="G1413" s="329"/>
      <c r="H1413" s="306"/>
      <c r="I1413" s="306"/>
      <c r="J1413" s="306"/>
      <c r="K1413" s="327">
        <f t="shared" si="178"/>
        <v>1165.0500000000002</v>
      </c>
      <c r="L1413" s="327"/>
      <c r="M1413" s="327"/>
      <c r="N1413" s="542"/>
      <c r="O1413" s="326">
        <f t="shared" ref="O1413" si="189">O1412</f>
        <v>1</v>
      </c>
      <c r="P1413" s="327"/>
      <c r="Q1413" s="327">
        <f t="shared" ref="Q1413" si="190">Q1412</f>
        <v>1</v>
      </c>
      <c r="R1413" s="327"/>
      <c r="S1413" s="327">
        <f t="shared" ref="S1413" si="191">S1412</f>
        <v>1</v>
      </c>
      <c r="T1413" s="327"/>
      <c r="U1413" s="618">
        <f t="shared" ref="U1413" si="192">U1412</f>
        <v>1</v>
      </c>
      <c r="V1413" s="619"/>
      <c r="W1413" s="620"/>
      <c r="X1413" s="609">
        <f>IF(E1412="","",ROUND(K1413*O1413*U1413,1))</f>
        <v>1165.0999999999999</v>
      </c>
      <c r="Y1413" s="610"/>
      <c r="Z1413" s="610"/>
      <c r="AA1413" s="610"/>
      <c r="AB1413" s="609">
        <f>IF(E1412="","",ROUND(K1413*Q1413*U1413,1))</f>
        <v>1165.0999999999999</v>
      </c>
      <c r="AC1413" s="610"/>
      <c r="AD1413" s="610"/>
      <c r="AE1413" s="610"/>
      <c r="AF1413" s="609">
        <f>IF(E1412="","",ROUND(K1413*S1413*U1413,1))</f>
        <v>1165.0999999999999</v>
      </c>
      <c r="AG1413" s="610"/>
      <c r="AH1413" s="610"/>
      <c r="AI1413" s="611"/>
    </row>
    <row r="1414" spans="1:35" s="194" customFormat="1" ht="15.75" customHeight="1" x14ac:dyDescent="0.15">
      <c r="A1414" s="181" t="str">
        <f>IF(H1414="","×","")</f>
        <v/>
      </c>
      <c r="B1414" s="179"/>
      <c r="C1414" s="328">
        <f>IF(D1340="","",D1340)</f>
        <v>7</v>
      </c>
      <c r="D1414" s="329"/>
      <c r="E1414" s="329" t="str">
        <f>IF(G1340="","",G1340)</f>
        <v>砂質土</v>
      </c>
      <c r="F1414" s="329"/>
      <c r="G1414" s="329"/>
      <c r="H1414" s="306">
        <f>IF(J1340="","",J1340)</f>
        <v>8.6000003814697266</v>
      </c>
      <c r="I1414" s="306"/>
      <c r="J1414" s="306"/>
      <c r="K1414" s="327">
        <f t="shared" si="178"/>
        <v>1924.9499999999998</v>
      </c>
      <c r="L1414" s="327"/>
      <c r="M1414" s="327"/>
      <c r="N1414" s="542"/>
      <c r="O1414" s="326">
        <f>IF(E1414="","",IF(E1414="粘性土",1,CHOOSE(AK$1262,X$1260,X$1261)))</f>
        <v>1</v>
      </c>
      <c r="P1414" s="327"/>
      <c r="Q1414" s="327">
        <f>IF(E1414="","",IF(E1414="粘性土",1,CHOOSE(AK$1262,AB$1260,AB$1261)))</f>
        <v>0.8</v>
      </c>
      <c r="R1414" s="327"/>
      <c r="S1414" s="327">
        <f>IF(E1414="","",IF(E1414="粘性土",1,CHOOSE(AK$1262,AF$1260,AF$1261)))</f>
        <v>0.7</v>
      </c>
      <c r="T1414" s="327"/>
      <c r="U1414" s="618">
        <f>IF(E1414="","",IF(E1414="粘性土",1,AJ$1275))</f>
        <v>0.83899999999999997</v>
      </c>
      <c r="V1414" s="619"/>
      <c r="W1414" s="620"/>
      <c r="X1414" s="609">
        <f>IF(E1414="","",ROUND(K1414*O1414*U1414,1))</f>
        <v>1615</v>
      </c>
      <c r="Y1414" s="610"/>
      <c r="Z1414" s="610"/>
      <c r="AA1414" s="610"/>
      <c r="AB1414" s="609">
        <f>IF(E1414="","",ROUND(K1414*Q1414*U1414,1))</f>
        <v>1292</v>
      </c>
      <c r="AC1414" s="610"/>
      <c r="AD1414" s="610"/>
      <c r="AE1414" s="610"/>
      <c r="AF1414" s="609">
        <f>IF(E1414="","",ROUND(K1414*S1414*U1414,1))</f>
        <v>1130.5</v>
      </c>
      <c r="AG1414" s="610"/>
      <c r="AH1414" s="610"/>
      <c r="AI1414" s="611"/>
    </row>
    <row r="1415" spans="1:35" s="194" customFormat="1" ht="15.75" customHeight="1" x14ac:dyDescent="0.15">
      <c r="A1415" s="181" t="str">
        <f>A1414</f>
        <v/>
      </c>
      <c r="B1415" s="179"/>
      <c r="C1415" s="328"/>
      <c r="D1415" s="329"/>
      <c r="E1415" s="329"/>
      <c r="F1415" s="329"/>
      <c r="G1415" s="329"/>
      <c r="H1415" s="306"/>
      <c r="I1415" s="306"/>
      <c r="J1415" s="306"/>
      <c r="K1415" s="327">
        <f t="shared" si="178"/>
        <v>3156.8999999999996</v>
      </c>
      <c r="L1415" s="327"/>
      <c r="M1415" s="327"/>
      <c r="N1415" s="542"/>
      <c r="O1415" s="326">
        <f t="shared" ref="O1415" si="193">O1414</f>
        <v>1</v>
      </c>
      <c r="P1415" s="327"/>
      <c r="Q1415" s="327">
        <f t="shared" ref="Q1415" si="194">Q1414</f>
        <v>0.8</v>
      </c>
      <c r="R1415" s="327"/>
      <c r="S1415" s="327">
        <f t="shared" ref="S1415" si="195">S1414</f>
        <v>0.7</v>
      </c>
      <c r="T1415" s="327"/>
      <c r="U1415" s="618">
        <f t="shared" ref="U1415:U1433" si="196">U1414</f>
        <v>0.83899999999999997</v>
      </c>
      <c r="V1415" s="619"/>
      <c r="W1415" s="620"/>
      <c r="X1415" s="609">
        <f>IF(E1414="","",ROUND(K1415*O1415*U1415,1))</f>
        <v>2648.6</v>
      </c>
      <c r="Y1415" s="610"/>
      <c r="Z1415" s="610"/>
      <c r="AA1415" s="610"/>
      <c r="AB1415" s="609">
        <f>IF(E1414="","",ROUND(K1415*Q1415*U1415,1))</f>
        <v>2118.9</v>
      </c>
      <c r="AC1415" s="610"/>
      <c r="AD1415" s="610"/>
      <c r="AE1415" s="610"/>
      <c r="AF1415" s="609">
        <f>IF(E1414="","",ROUND(K1415*S1415*U1415,1))</f>
        <v>1854</v>
      </c>
      <c r="AG1415" s="610"/>
      <c r="AH1415" s="610"/>
      <c r="AI1415" s="611"/>
    </row>
    <row r="1416" spans="1:35" s="194" customFormat="1" ht="15.75" customHeight="1" x14ac:dyDescent="0.15">
      <c r="A1416" s="181" t="str">
        <f>IF(H1416="","×","")</f>
        <v/>
      </c>
      <c r="B1416" s="179"/>
      <c r="C1416" s="328">
        <f>IF(D1342="","",D1342)</f>
        <v>8</v>
      </c>
      <c r="D1416" s="329"/>
      <c r="E1416" s="329" t="str">
        <f>IF(G1342="","",G1342)</f>
        <v>粘性土</v>
      </c>
      <c r="F1416" s="329"/>
      <c r="G1416" s="329"/>
      <c r="H1416" s="306">
        <f>IF(J1342="","",J1342)</f>
        <v>2.2000000476837158</v>
      </c>
      <c r="I1416" s="306"/>
      <c r="J1416" s="306"/>
      <c r="K1416" s="327">
        <f t="shared" si="178"/>
        <v>1143.4499999999998</v>
      </c>
      <c r="L1416" s="327"/>
      <c r="M1416" s="327"/>
      <c r="N1416" s="542"/>
      <c r="O1416" s="326">
        <f>IF(E1416="","",IF(E1416="粘性土",1,CHOOSE(AK$1262,X$1260,X$1261)))</f>
        <v>1</v>
      </c>
      <c r="P1416" s="327"/>
      <c r="Q1416" s="327">
        <f>IF(E1416="","",IF(E1416="粘性土",1,CHOOSE(AK$1262,AB$1260,AB$1261)))</f>
        <v>1</v>
      </c>
      <c r="R1416" s="327"/>
      <c r="S1416" s="327">
        <f>IF(E1416="","",IF(E1416="粘性土",1,CHOOSE(AK$1262,AF$1260,AF$1261)))</f>
        <v>1</v>
      </c>
      <c r="T1416" s="327"/>
      <c r="U1416" s="618">
        <f>IF(E1416="","",IF(E1416="粘性土",1,AJ$1275))</f>
        <v>1</v>
      </c>
      <c r="V1416" s="619"/>
      <c r="W1416" s="620"/>
      <c r="X1416" s="609">
        <f>IF(E1416="","",ROUND(K1416*O1416*U1416,1))</f>
        <v>1143.5</v>
      </c>
      <c r="Y1416" s="610"/>
      <c r="Z1416" s="610"/>
      <c r="AA1416" s="610"/>
      <c r="AB1416" s="609">
        <f>IF(E1416="","",ROUND(K1416*Q1416*U1416,1))</f>
        <v>1143.5</v>
      </c>
      <c r="AC1416" s="610"/>
      <c r="AD1416" s="610"/>
      <c r="AE1416" s="610"/>
      <c r="AF1416" s="609">
        <f>IF(E1416="","",ROUND(K1416*S1416*U1416,1))</f>
        <v>1143.5</v>
      </c>
      <c r="AG1416" s="610"/>
      <c r="AH1416" s="610"/>
      <c r="AI1416" s="611"/>
    </row>
    <row r="1417" spans="1:35" s="194" customFormat="1" ht="15.75" customHeight="1" x14ac:dyDescent="0.15">
      <c r="A1417" s="181" t="str">
        <f>A1416</f>
        <v/>
      </c>
      <c r="B1417" s="179"/>
      <c r="C1417" s="328"/>
      <c r="D1417" s="329"/>
      <c r="E1417" s="329"/>
      <c r="F1417" s="329"/>
      <c r="G1417" s="329"/>
      <c r="H1417" s="306"/>
      <c r="I1417" s="306"/>
      <c r="J1417" s="306"/>
      <c r="K1417" s="327">
        <f t="shared" si="178"/>
        <v>1143.4499999999998</v>
      </c>
      <c r="L1417" s="327"/>
      <c r="M1417" s="327"/>
      <c r="N1417" s="542"/>
      <c r="O1417" s="326">
        <f t="shared" ref="O1417" si="197">O1416</f>
        <v>1</v>
      </c>
      <c r="P1417" s="327"/>
      <c r="Q1417" s="327">
        <f t="shared" ref="Q1417" si="198">Q1416</f>
        <v>1</v>
      </c>
      <c r="R1417" s="327"/>
      <c r="S1417" s="327">
        <f t="shared" ref="S1417" si="199">S1416</f>
        <v>1</v>
      </c>
      <c r="T1417" s="327"/>
      <c r="U1417" s="618">
        <f t="shared" si="196"/>
        <v>1</v>
      </c>
      <c r="V1417" s="619"/>
      <c r="W1417" s="620"/>
      <c r="X1417" s="609">
        <f>IF(E1416="","",ROUND(K1417*O1417*U1417,1))</f>
        <v>1143.5</v>
      </c>
      <c r="Y1417" s="610"/>
      <c r="Z1417" s="610"/>
      <c r="AA1417" s="610"/>
      <c r="AB1417" s="609">
        <f>IF(E1416="","",ROUND(K1417*Q1417*U1417,1))</f>
        <v>1143.5</v>
      </c>
      <c r="AC1417" s="610"/>
      <c r="AD1417" s="610"/>
      <c r="AE1417" s="610"/>
      <c r="AF1417" s="609">
        <f>IF(E1416="","",ROUND(K1417*S1417*U1417,1))</f>
        <v>1143.5</v>
      </c>
      <c r="AG1417" s="610"/>
      <c r="AH1417" s="610"/>
      <c r="AI1417" s="611"/>
    </row>
    <row r="1418" spans="1:35" s="194" customFormat="1" ht="15.75" customHeight="1" x14ac:dyDescent="0.15">
      <c r="A1418" s="181" t="str">
        <f>IF(H1418="","×","")</f>
        <v/>
      </c>
      <c r="B1418" s="179"/>
      <c r="C1418" s="328">
        <f>IF(D1344="","",D1344)</f>
        <v>9</v>
      </c>
      <c r="D1418" s="329"/>
      <c r="E1418" s="329" t="str">
        <f>IF(G1344="","",G1344)</f>
        <v>砂質土</v>
      </c>
      <c r="F1418" s="329"/>
      <c r="G1418" s="329"/>
      <c r="H1418" s="306">
        <f>IF(J1344="","",J1344)</f>
        <v>1.5</v>
      </c>
      <c r="I1418" s="306"/>
      <c r="J1418" s="306"/>
      <c r="K1418" s="327">
        <f t="shared" si="178"/>
        <v>3004.6499999999996</v>
      </c>
      <c r="L1418" s="327"/>
      <c r="M1418" s="327"/>
      <c r="N1418" s="542"/>
      <c r="O1418" s="326">
        <f>IF(E1418="","",IF(E1418="粘性土",1,CHOOSE(AK$1262,X$1260,X$1261)))</f>
        <v>1</v>
      </c>
      <c r="P1418" s="327"/>
      <c r="Q1418" s="327">
        <f>IF(E1418="","",IF(E1418="粘性土",1,CHOOSE(AK$1262,AB$1260,AB$1261)))</f>
        <v>0.8</v>
      </c>
      <c r="R1418" s="327"/>
      <c r="S1418" s="327">
        <f>IF(E1418="","",IF(E1418="粘性土",1,CHOOSE(AK$1262,AF$1260,AF$1261)))</f>
        <v>0.7</v>
      </c>
      <c r="T1418" s="327"/>
      <c r="U1418" s="618">
        <f>IF(E1418="","",IF(E1418="粘性土",1,AJ$1275))</f>
        <v>0.83899999999999997</v>
      </c>
      <c r="V1418" s="619"/>
      <c r="W1418" s="620"/>
      <c r="X1418" s="609">
        <f>IF(E1418="","",ROUND(K1418*O1418*U1418,1))</f>
        <v>2520.9</v>
      </c>
      <c r="Y1418" s="610"/>
      <c r="Z1418" s="610"/>
      <c r="AA1418" s="610"/>
      <c r="AB1418" s="609">
        <f>IF(E1418="","",ROUND(K1418*Q1418*U1418,1))</f>
        <v>2016.7</v>
      </c>
      <c r="AC1418" s="610"/>
      <c r="AD1418" s="610"/>
      <c r="AE1418" s="610"/>
      <c r="AF1418" s="609">
        <f>IF(E1418="","",ROUND(K1418*S1418*U1418,1))</f>
        <v>1764.6</v>
      </c>
      <c r="AG1418" s="610"/>
      <c r="AH1418" s="610"/>
      <c r="AI1418" s="611"/>
    </row>
    <row r="1419" spans="1:35" s="194" customFormat="1" ht="15.75" customHeight="1" x14ac:dyDescent="0.15">
      <c r="A1419" s="181" t="str">
        <f>A1418</f>
        <v/>
      </c>
      <c r="B1419" s="179"/>
      <c r="C1419" s="328"/>
      <c r="D1419" s="329"/>
      <c r="E1419" s="329"/>
      <c r="F1419" s="329"/>
      <c r="G1419" s="329"/>
      <c r="H1419" s="306"/>
      <c r="I1419" s="306"/>
      <c r="J1419" s="306"/>
      <c r="K1419" s="327">
        <f t="shared" si="178"/>
        <v>3194.5499999999997</v>
      </c>
      <c r="L1419" s="327"/>
      <c r="M1419" s="327"/>
      <c r="N1419" s="542"/>
      <c r="O1419" s="326">
        <f t="shared" ref="O1419" si="200">O1418</f>
        <v>1</v>
      </c>
      <c r="P1419" s="327"/>
      <c r="Q1419" s="327">
        <f t="shared" ref="Q1419" si="201">Q1418</f>
        <v>0.8</v>
      </c>
      <c r="R1419" s="327"/>
      <c r="S1419" s="327">
        <f t="shared" ref="S1419" si="202">S1418</f>
        <v>0.7</v>
      </c>
      <c r="T1419" s="327"/>
      <c r="U1419" s="618">
        <f t="shared" si="196"/>
        <v>0.83899999999999997</v>
      </c>
      <c r="V1419" s="619"/>
      <c r="W1419" s="620"/>
      <c r="X1419" s="609">
        <f>IF(E1418="","",ROUND(K1419*O1419*U1419,1))</f>
        <v>2680.2</v>
      </c>
      <c r="Y1419" s="610"/>
      <c r="Z1419" s="610"/>
      <c r="AA1419" s="610"/>
      <c r="AB1419" s="609">
        <f>IF(E1418="","",ROUND(K1419*Q1419*U1419,1))</f>
        <v>2144.1999999999998</v>
      </c>
      <c r="AC1419" s="610"/>
      <c r="AD1419" s="610"/>
      <c r="AE1419" s="610"/>
      <c r="AF1419" s="609">
        <f>IF(E1418="","",ROUND(K1419*S1419*U1419,1))</f>
        <v>1876.2</v>
      </c>
      <c r="AG1419" s="610"/>
      <c r="AH1419" s="610"/>
      <c r="AI1419" s="611"/>
    </row>
    <row r="1420" spans="1:35" s="194" customFormat="1" ht="15.75" customHeight="1" x14ac:dyDescent="0.15">
      <c r="A1420" s="181" t="str">
        <f>IF(H1420="","×","")</f>
        <v/>
      </c>
      <c r="B1420" s="179"/>
      <c r="C1420" s="328">
        <f>IF(D1346="","",D1346)</f>
        <v>10</v>
      </c>
      <c r="D1420" s="329"/>
      <c r="E1420" s="329" t="str">
        <f>IF(G1346="","",G1346)</f>
        <v>粘性土</v>
      </c>
      <c r="F1420" s="329"/>
      <c r="G1420" s="329"/>
      <c r="H1420" s="306">
        <f>IF(J1346="","",J1346)</f>
        <v>3.8499999046325684</v>
      </c>
      <c r="I1420" s="306"/>
      <c r="J1420" s="306"/>
      <c r="K1420" s="327">
        <f t="shared" si="178"/>
        <v>1159.6500000000001</v>
      </c>
      <c r="L1420" s="327"/>
      <c r="M1420" s="327"/>
      <c r="N1420" s="542"/>
      <c r="O1420" s="326">
        <f>IF(E1420="","",IF(E1420="粘性土",1,CHOOSE(AK$1262,X$1260,X$1261)))</f>
        <v>1</v>
      </c>
      <c r="P1420" s="327"/>
      <c r="Q1420" s="327">
        <f>IF(E1420="","",IF(E1420="粘性土",1,CHOOSE(AK$1262,AB$1260,AB$1261)))</f>
        <v>1</v>
      </c>
      <c r="R1420" s="327"/>
      <c r="S1420" s="327">
        <f>IF(E1420="","",IF(E1420="粘性土",1,CHOOSE(AK$1262,AF$1260,AF$1261)))</f>
        <v>1</v>
      </c>
      <c r="T1420" s="327"/>
      <c r="U1420" s="618">
        <f>IF(E1420="","",IF(E1420="粘性土",1,AJ$1275))</f>
        <v>1</v>
      </c>
      <c r="V1420" s="619"/>
      <c r="W1420" s="620"/>
      <c r="X1420" s="609">
        <f>IF(E1420="","",ROUND(K1420*O1420*U1420,1))</f>
        <v>1159.7</v>
      </c>
      <c r="Y1420" s="610"/>
      <c r="Z1420" s="610"/>
      <c r="AA1420" s="610"/>
      <c r="AB1420" s="609">
        <f>IF(E1420="","",ROUND(K1420*Q1420*U1420,1))</f>
        <v>1159.7</v>
      </c>
      <c r="AC1420" s="610"/>
      <c r="AD1420" s="610"/>
      <c r="AE1420" s="610"/>
      <c r="AF1420" s="609">
        <f>IF(E1420="","",ROUND(K1420*S1420*U1420,1))</f>
        <v>1159.7</v>
      </c>
      <c r="AG1420" s="610"/>
      <c r="AH1420" s="610"/>
      <c r="AI1420" s="611"/>
    </row>
    <row r="1421" spans="1:35" s="194" customFormat="1" ht="15.75" customHeight="1" x14ac:dyDescent="0.15">
      <c r="A1421" s="181" t="str">
        <f>A1420</f>
        <v/>
      </c>
      <c r="B1421" s="179"/>
      <c r="C1421" s="328"/>
      <c r="D1421" s="329"/>
      <c r="E1421" s="329"/>
      <c r="F1421" s="329"/>
      <c r="G1421" s="329"/>
      <c r="H1421" s="306"/>
      <c r="I1421" s="306"/>
      <c r="J1421" s="306"/>
      <c r="K1421" s="327">
        <f t="shared" si="178"/>
        <v>1159.6500000000001</v>
      </c>
      <c r="L1421" s="327"/>
      <c r="M1421" s="327"/>
      <c r="N1421" s="542"/>
      <c r="O1421" s="326">
        <f t="shared" ref="O1421" si="203">O1420</f>
        <v>1</v>
      </c>
      <c r="P1421" s="327"/>
      <c r="Q1421" s="327">
        <f t="shared" ref="Q1421" si="204">Q1420</f>
        <v>1</v>
      </c>
      <c r="R1421" s="327"/>
      <c r="S1421" s="327">
        <f t="shared" ref="S1421" si="205">S1420</f>
        <v>1</v>
      </c>
      <c r="T1421" s="327"/>
      <c r="U1421" s="618">
        <f t="shared" si="196"/>
        <v>1</v>
      </c>
      <c r="V1421" s="619"/>
      <c r="W1421" s="620"/>
      <c r="X1421" s="609">
        <f>IF(E1420="","",ROUND(K1421*O1421*U1421,1))</f>
        <v>1159.7</v>
      </c>
      <c r="Y1421" s="610"/>
      <c r="Z1421" s="610"/>
      <c r="AA1421" s="610"/>
      <c r="AB1421" s="609">
        <f>IF(E1420="","",ROUND(K1421*Q1421*U1421,1))</f>
        <v>1159.7</v>
      </c>
      <c r="AC1421" s="610"/>
      <c r="AD1421" s="610"/>
      <c r="AE1421" s="610"/>
      <c r="AF1421" s="609">
        <f>IF(E1420="","",ROUND(K1421*S1421*U1421,1))</f>
        <v>1159.7</v>
      </c>
      <c r="AG1421" s="610"/>
      <c r="AH1421" s="610"/>
      <c r="AI1421" s="611"/>
    </row>
    <row r="1422" spans="1:35" s="194" customFormat="1" ht="15.75" customHeight="1" x14ac:dyDescent="0.15">
      <c r="A1422" s="181" t="str">
        <f>IF(H1422="","×","")</f>
        <v/>
      </c>
      <c r="B1422" s="179"/>
      <c r="C1422" s="328">
        <f>IF(D1348="","",D1348)</f>
        <v>11</v>
      </c>
      <c r="D1422" s="329"/>
      <c r="E1422" s="329" t="str">
        <f>IF(G1348="","",G1348)</f>
        <v>砂質土</v>
      </c>
      <c r="F1422" s="329"/>
      <c r="G1422" s="329"/>
      <c r="H1422" s="306">
        <f>IF(J1348="","",J1348)</f>
        <v>2.4000000953674316</v>
      </c>
      <c r="I1422" s="306"/>
      <c r="J1422" s="306"/>
      <c r="K1422" s="327">
        <f t="shared" si="178"/>
        <v>3722.7000000000003</v>
      </c>
      <c r="L1422" s="327"/>
      <c r="M1422" s="327"/>
      <c r="N1422" s="542"/>
      <c r="O1422" s="326">
        <f>IF(E1422="","",IF(E1422="粘性土",1,CHOOSE(AK$1262,X$1260,X$1261)))</f>
        <v>1</v>
      </c>
      <c r="P1422" s="327"/>
      <c r="Q1422" s="327">
        <f>IF(E1422="","",IF(E1422="粘性土",1,CHOOSE(AK$1262,AB$1260,AB$1261)))</f>
        <v>0.8</v>
      </c>
      <c r="R1422" s="327"/>
      <c r="S1422" s="327">
        <f>IF(E1422="","",IF(E1422="粘性土",1,CHOOSE(AK$1262,AF$1260,AF$1261)))</f>
        <v>0.7</v>
      </c>
      <c r="T1422" s="327"/>
      <c r="U1422" s="618">
        <f>IF(E1422="","",IF(E1422="粘性土",1,AJ$1275))</f>
        <v>0.83899999999999997</v>
      </c>
      <c r="V1422" s="619"/>
      <c r="W1422" s="620"/>
      <c r="X1422" s="609">
        <f>IF(E1422="","",ROUND(K1422*O1422*U1422,1))</f>
        <v>3123.3</v>
      </c>
      <c r="Y1422" s="610"/>
      <c r="Z1422" s="610"/>
      <c r="AA1422" s="610"/>
      <c r="AB1422" s="609">
        <f>IF(E1422="","",ROUND(K1422*Q1422*U1422,1))</f>
        <v>2498.6999999999998</v>
      </c>
      <c r="AC1422" s="610"/>
      <c r="AD1422" s="610"/>
      <c r="AE1422" s="610"/>
      <c r="AF1422" s="609">
        <f>IF(E1422="","",ROUND(K1422*S1422*U1422,1))</f>
        <v>2186.3000000000002</v>
      </c>
      <c r="AG1422" s="610"/>
      <c r="AH1422" s="610"/>
      <c r="AI1422" s="611"/>
    </row>
    <row r="1423" spans="1:35" s="194" customFormat="1" ht="15.75" customHeight="1" x14ac:dyDescent="0.15">
      <c r="A1423" s="181" t="str">
        <f>A1422</f>
        <v/>
      </c>
      <c r="B1423" s="179"/>
      <c r="C1423" s="328"/>
      <c r="D1423" s="329"/>
      <c r="E1423" s="329"/>
      <c r="F1423" s="329"/>
      <c r="G1423" s="329"/>
      <c r="H1423" s="306"/>
      <c r="I1423" s="306"/>
      <c r="J1423" s="306"/>
      <c r="K1423" s="327">
        <f t="shared" si="178"/>
        <v>4039.0499999999997</v>
      </c>
      <c r="L1423" s="327"/>
      <c r="M1423" s="327"/>
      <c r="N1423" s="542"/>
      <c r="O1423" s="326">
        <f t="shared" ref="O1423" si="206">O1422</f>
        <v>1</v>
      </c>
      <c r="P1423" s="327"/>
      <c r="Q1423" s="327">
        <f t="shared" ref="Q1423" si="207">Q1422</f>
        <v>0.8</v>
      </c>
      <c r="R1423" s="327"/>
      <c r="S1423" s="327">
        <f t="shared" ref="S1423" si="208">S1422</f>
        <v>0.7</v>
      </c>
      <c r="T1423" s="327"/>
      <c r="U1423" s="618">
        <f t="shared" si="196"/>
        <v>0.83899999999999997</v>
      </c>
      <c r="V1423" s="619"/>
      <c r="W1423" s="620"/>
      <c r="X1423" s="609">
        <f>IF(E1422="","",ROUND(K1423*O1423*U1423,1))</f>
        <v>3388.8</v>
      </c>
      <c r="Y1423" s="610"/>
      <c r="Z1423" s="610"/>
      <c r="AA1423" s="610"/>
      <c r="AB1423" s="609">
        <f>IF(E1422="","",ROUND(K1423*Q1423*U1423,1))</f>
        <v>2711</v>
      </c>
      <c r="AC1423" s="610"/>
      <c r="AD1423" s="610"/>
      <c r="AE1423" s="610"/>
      <c r="AF1423" s="609">
        <f>IF(E1422="","",ROUND(K1423*S1423*U1423,1))</f>
        <v>2372.1</v>
      </c>
      <c r="AG1423" s="610"/>
      <c r="AH1423" s="610"/>
      <c r="AI1423" s="611"/>
    </row>
    <row r="1424" spans="1:35" s="194" customFormat="1" ht="15.75" customHeight="1" x14ac:dyDescent="0.15">
      <c r="A1424" s="181" t="str">
        <f>IF(H1424="","×","")</f>
        <v/>
      </c>
      <c r="B1424" s="179"/>
      <c r="C1424" s="328">
        <f>IF(D1350="","",D1350)</f>
        <v>12</v>
      </c>
      <c r="D1424" s="329"/>
      <c r="E1424" s="329" t="str">
        <f>IF(G1350="","",G1350)</f>
        <v>粘性土</v>
      </c>
      <c r="F1424" s="329"/>
      <c r="G1424" s="329"/>
      <c r="H1424" s="306">
        <f>IF(J1350="","",J1350)</f>
        <v>2.2699999809265137</v>
      </c>
      <c r="I1424" s="306"/>
      <c r="J1424" s="306"/>
      <c r="K1424" s="327">
        <f t="shared" si="178"/>
        <v>1159.6500000000001</v>
      </c>
      <c r="L1424" s="327"/>
      <c r="M1424" s="327"/>
      <c r="N1424" s="542"/>
      <c r="O1424" s="326">
        <f>IF(E1424="","",IF(E1424="粘性土",1,CHOOSE(AK$1262,X$1260,X$1261)))</f>
        <v>1</v>
      </c>
      <c r="P1424" s="327"/>
      <c r="Q1424" s="327">
        <f>IF(E1424="","",IF(E1424="粘性土",1,CHOOSE(AK$1262,AB$1260,AB$1261)))</f>
        <v>1</v>
      </c>
      <c r="R1424" s="327"/>
      <c r="S1424" s="327">
        <f>IF(E1424="","",IF(E1424="粘性土",1,CHOOSE(AK$1262,AF$1260,AF$1261)))</f>
        <v>1</v>
      </c>
      <c r="T1424" s="327"/>
      <c r="U1424" s="618">
        <f>IF(E1424="","",IF(E1424="粘性土",1,AJ$1275))</f>
        <v>1</v>
      </c>
      <c r="V1424" s="619"/>
      <c r="W1424" s="620"/>
      <c r="X1424" s="609">
        <f>IF(E1424="","",ROUND(K1424*O1424*U1424,1))</f>
        <v>1159.7</v>
      </c>
      <c r="Y1424" s="610"/>
      <c r="Z1424" s="610"/>
      <c r="AA1424" s="610"/>
      <c r="AB1424" s="609">
        <f>IF(E1424="","",ROUND(K1424*Q1424*U1424,1))</f>
        <v>1159.7</v>
      </c>
      <c r="AC1424" s="610"/>
      <c r="AD1424" s="610"/>
      <c r="AE1424" s="610"/>
      <c r="AF1424" s="609">
        <f>IF(E1424="","",ROUND(K1424*S1424*U1424,1))</f>
        <v>1159.7</v>
      </c>
      <c r="AG1424" s="610"/>
      <c r="AH1424" s="610"/>
      <c r="AI1424" s="611"/>
    </row>
    <row r="1425" spans="1:40" s="194" customFormat="1" ht="15.75" customHeight="1" x14ac:dyDescent="0.15">
      <c r="A1425" s="181" t="str">
        <f>A1424</f>
        <v/>
      </c>
      <c r="B1425" s="179"/>
      <c r="C1425" s="328"/>
      <c r="D1425" s="329"/>
      <c r="E1425" s="329"/>
      <c r="F1425" s="329"/>
      <c r="G1425" s="329"/>
      <c r="H1425" s="306"/>
      <c r="I1425" s="306"/>
      <c r="J1425" s="306"/>
      <c r="K1425" s="327">
        <f t="shared" si="178"/>
        <v>1159.6500000000001</v>
      </c>
      <c r="L1425" s="327"/>
      <c r="M1425" s="327"/>
      <c r="N1425" s="542"/>
      <c r="O1425" s="326">
        <f t="shared" ref="O1425" si="209">O1424</f>
        <v>1</v>
      </c>
      <c r="P1425" s="327"/>
      <c r="Q1425" s="327">
        <f t="shared" ref="Q1425" si="210">Q1424</f>
        <v>1</v>
      </c>
      <c r="R1425" s="327"/>
      <c r="S1425" s="327">
        <f t="shared" ref="S1425" si="211">S1424</f>
        <v>1</v>
      </c>
      <c r="T1425" s="327"/>
      <c r="U1425" s="618">
        <f t="shared" si="196"/>
        <v>1</v>
      </c>
      <c r="V1425" s="619"/>
      <c r="W1425" s="620"/>
      <c r="X1425" s="609">
        <f>IF(E1424="","",ROUND(K1425*O1425*U1425,1))</f>
        <v>1159.7</v>
      </c>
      <c r="Y1425" s="610"/>
      <c r="Z1425" s="610"/>
      <c r="AA1425" s="610"/>
      <c r="AB1425" s="609">
        <f>IF(E1424="","",ROUND(K1425*Q1425*U1425,1))</f>
        <v>1159.7</v>
      </c>
      <c r="AC1425" s="610"/>
      <c r="AD1425" s="610"/>
      <c r="AE1425" s="610"/>
      <c r="AF1425" s="609">
        <f>IF(E1424="","",ROUND(K1425*S1425*U1425,1))</f>
        <v>1159.7</v>
      </c>
      <c r="AG1425" s="610"/>
      <c r="AH1425" s="610"/>
      <c r="AI1425" s="611"/>
    </row>
    <row r="1426" spans="1:40" s="194" customFormat="1" ht="15.75" hidden="1" customHeight="1" x14ac:dyDescent="0.15">
      <c r="A1426" s="181" t="str">
        <f>IF(H1426="","×","")</f>
        <v>×</v>
      </c>
      <c r="B1426" s="179"/>
      <c r="C1426" s="328" t="str">
        <f>IF(D1352="","",D1352)</f>
        <v/>
      </c>
      <c r="D1426" s="329"/>
      <c r="E1426" s="329" t="str">
        <f>IF(G1352="","",G1352)</f>
        <v/>
      </c>
      <c r="F1426" s="329"/>
      <c r="G1426" s="329"/>
      <c r="H1426" s="306" t="str">
        <f>IF(J1352="","",J1352)</f>
        <v/>
      </c>
      <c r="I1426" s="306"/>
      <c r="J1426" s="306"/>
      <c r="K1426" s="327">
        <f t="shared" si="178"/>
        <v>1302.3000000000002</v>
      </c>
      <c r="L1426" s="327"/>
      <c r="M1426" s="327"/>
      <c r="N1426" s="542"/>
      <c r="O1426" s="326" t="str">
        <f>IF(E1426="","",IF(E1426="粘性土",1,CHOOSE(AK$1262,X$1260,X$1261)))</f>
        <v/>
      </c>
      <c r="P1426" s="327"/>
      <c r="Q1426" s="327" t="str">
        <f>IF(E1426="","",IF(E1426="粘性土",1,CHOOSE(AK$1262,AB$1260,AB$1261)))</f>
        <v/>
      </c>
      <c r="R1426" s="327"/>
      <c r="S1426" s="327" t="str">
        <f>IF(E1426="","",IF(E1426="粘性土",1,CHOOSE(AK$1262,AF$1260,AF$1261)))</f>
        <v/>
      </c>
      <c r="T1426" s="327"/>
      <c r="U1426" s="618" t="str">
        <f>IF(E1426="","",IF(E1426="粘性土",1,AJ$1275))</f>
        <v/>
      </c>
      <c r="V1426" s="619"/>
      <c r="W1426" s="620"/>
      <c r="X1426" s="609" t="str">
        <f>IF(E1426="","",ROUND(K1426*O1426*U1426,1))</f>
        <v/>
      </c>
      <c r="Y1426" s="610"/>
      <c r="Z1426" s="610"/>
      <c r="AA1426" s="610"/>
      <c r="AB1426" s="609" t="str">
        <f>IF(E1426="","",ROUND(K1426*Q1426*U1426,1))</f>
        <v/>
      </c>
      <c r="AC1426" s="610"/>
      <c r="AD1426" s="610"/>
      <c r="AE1426" s="610"/>
      <c r="AF1426" s="609" t="str">
        <f>IF(E1426="","",ROUND(K1426*S1426*U1426,1))</f>
        <v/>
      </c>
      <c r="AG1426" s="610"/>
      <c r="AH1426" s="610"/>
      <c r="AI1426" s="611"/>
    </row>
    <row r="1427" spans="1:40" s="194" customFormat="1" ht="15.75" hidden="1" customHeight="1" x14ac:dyDescent="0.15">
      <c r="A1427" s="181" t="str">
        <f>A1426</f>
        <v>×</v>
      </c>
      <c r="B1427" s="179"/>
      <c r="C1427" s="328"/>
      <c r="D1427" s="329"/>
      <c r="E1427" s="329"/>
      <c r="F1427" s="329"/>
      <c r="G1427" s="329"/>
      <c r="H1427" s="306"/>
      <c r="I1427" s="306"/>
      <c r="J1427" s="306"/>
      <c r="K1427" s="327">
        <f t="shared" si="178"/>
        <v>1302.3000000000002</v>
      </c>
      <c r="L1427" s="327"/>
      <c r="M1427" s="327"/>
      <c r="N1427" s="542"/>
      <c r="O1427" s="326" t="str">
        <f t="shared" ref="O1427" si="212">O1426</f>
        <v/>
      </c>
      <c r="P1427" s="327"/>
      <c r="Q1427" s="327" t="str">
        <f t="shared" ref="Q1427" si="213">Q1426</f>
        <v/>
      </c>
      <c r="R1427" s="327"/>
      <c r="S1427" s="327" t="str">
        <f t="shared" ref="S1427" si="214">S1426</f>
        <v/>
      </c>
      <c r="T1427" s="327"/>
      <c r="U1427" s="618" t="str">
        <f t="shared" si="196"/>
        <v/>
      </c>
      <c r="V1427" s="619"/>
      <c r="W1427" s="620"/>
      <c r="X1427" s="609" t="str">
        <f>IF(E1426="","",ROUND(K1427*O1427*U1427,1))</f>
        <v/>
      </c>
      <c r="Y1427" s="610"/>
      <c r="Z1427" s="610"/>
      <c r="AA1427" s="610"/>
      <c r="AB1427" s="609" t="str">
        <f>IF(E1426="","",ROUND(K1427*Q1427*U1427,1))</f>
        <v/>
      </c>
      <c r="AC1427" s="610"/>
      <c r="AD1427" s="610"/>
      <c r="AE1427" s="610"/>
      <c r="AF1427" s="609" t="str">
        <f>IF(E1426="","",ROUND(K1427*S1427*U1427,1))</f>
        <v/>
      </c>
      <c r="AG1427" s="610"/>
      <c r="AH1427" s="610"/>
      <c r="AI1427" s="611"/>
    </row>
    <row r="1428" spans="1:40" s="194" customFormat="1" ht="15.75" hidden="1" customHeight="1" x14ac:dyDescent="0.15">
      <c r="A1428" s="181" t="str">
        <f>IF(H1428="","×","")</f>
        <v>×</v>
      </c>
      <c r="B1428" s="179"/>
      <c r="C1428" s="328" t="str">
        <f>IF(D1354="","",D1354)</f>
        <v/>
      </c>
      <c r="D1428" s="329"/>
      <c r="E1428" s="329" t="str">
        <f>IF(G1354="","",G1354)</f>
        <v/>
      </c>
      <c r="F1428" s="329"/>
      <c r="G1428" s="329"/>
      <c r="H1428" s="306" t="str">
        <f>IF(J1354="","",J1354)</f>
        <v/>
      </c>
      <c r="I1428" s="306"/>
      <c r="J1428" s="306"/>
      <c r="K1428" s="327">
        <f t="shared" si="178"/>
        <v>1302.3000000000002</v>
      </c>
      <c r="L1428" s="327"/>
      <c r="M1428" s="327"/>
      <c r="N1428" s="542"/>
      <c r="O1428" s="326" t="str">
        <f>IF(E1428="","",IF(E1428="粘性土",1,CHOOSE(AK$1262,X$1260,X$1261)))</f>
        <v/>
      </c>
      <c r="P1428" s="327"/>
      <c r="Q1428" s="327" t="str">
        <f>IF(E1428="","",IF(E1428="粘性土",1,CHOOSE(AK$1262,AB$1260,AB$1261)))</f>
        <v/>
      </c>
      <c r="R1428" s="327"/>
      <c r="S1428" s="327" t="str">
        <f>IF(E1428="","",IF(E1428="粘性土",1,CHOOSE(AK$1262,AF$1260,AF$1261)))</f>
        <v/>
      </c>
      <c r="T1428" s="327"/>
      <c r="U1428" s="618" t="str">
        <f>IF(E1428="","",IF(E1428="粘性土",1,AJ$1275))</f>
        <v/>
      </c>
      <c r="V1428" s="619"/>
      <c r="W1428" s="620"/>
      <c r="X1428" s="609" t="str">
        <f>IF(E1428="","",ROUND(K1428*O1428*U1428,1))</f>
        <v/>
      </c>
      <c r="Y1428" s="610"/>
      <c r="Z1428" s="610"/>
      <c r="AA1428" s="610"/>
      <c r="AB1428" s="609" t="str">
        <f>IF(E1428="","",ROUND(K1428*Q1428*U1428,1))</f>
        <v/>
      </c>
      <c r="AC1428" s="610"/>
      <c r="AD1428" s="610"/>
      <c r="AE1428" s="610"/>
      <c r="AF1428" s="609" t="str">
        <f>IF(E1428="","",ROUND(K1428*S1428*U1428,1))</f>
        <v/>
      </c>
      <c r="AG1428" s="610"/>
      <c r="AH1428" s="610"/>
      <c r="AI1428" s="611"/>
    </row>
    <row r="1429" spans="1:40" s="194" customFormat="1" ht="15.75" hidden="1" customHeight="1" x14ac:dyDescent="0.15">
      <c r="A1429" s="181" t="str">
        <f>A1428</f>
        <v>×</v>
      </c>
      <c r="B1429" s="179"/>
      <c r="C1429" s="328"/>
      <c r="D1429" s="329"/>
      <c r="E1429" s="329"/>
      <c r="F1429" s="329"/>
      <c r="G1429" s="329"/>
      <c r="H1429" s="306"/>
      <c r="I1429" s="306"/>
      <c r="J1429" s="306"/>
      <c r="K1429" s="327">
        <f t="shared" si="178"/>
        <v>1302.3000000000002</v>
      </c>
      <c r="L1429" s="327"/>
      <c r="M1429" s="327"/>
      <c r="N1429" s="542"/>
      <c r="O1429" s="326" t="str">
        <f t="shared" ref="O1429" si="215">O1428</f>
        <v/>
      </c>
      <c r="P1429" s="327"/>
      <c r="Q1429" s="327" t="str">
        <f t="shared" ref="Q1429" si="216">Q1428</f>
        <v/>
      </c>
      <c r="R1429" s="327"/>
      <c r="S1429" s="327" t="str">
        <f t="shared" ref="S1429" si="217">S1428</f>
        <v/>
      </c>
      <c r="T1429" s="327"/>
      <c r="U1429" s="618" t="str">
        <f t="shared" si="196"/>
        <v/>
      </c>
      <c r="V1429" s="619"/>
      <c r="W1429" s="620"/>
      <c r="X1429" s="609" t="str">
        <f>IF(E1428="","",ROUND(K1429*O1429*U1429,1))</f>
        <v/>
      </c>
      <c r="Y1429" s="610"/>
      <c r="Z1429" s="610"/>
      <c r="AA1429" s="610"/>
      <c r="AB1429" s="609" t="str">
        <f>IF(E1428="","",ROUND(K1429*Q1429*U1429,1))</f>
        <v/>
      </c>
      <c r="AC1429" s="610"/>
      <c r="AD1429" s="610"/>
      <c r="AE1429" s="610"/>
      <c r="AF1429" s="609" t="str">
        <f>IF(E1428="","",ROUND(K1429*S1429*U1429,1))</f>
        <v/>
      </c>
      <c r="AG1429" s="610"/>
      <c r="AH1429" s="610"/>
      <c r="AI1429" s="611"/>
    </row>
    <row r="1430" spans="1:40" s="194" customFormat="1" ht="15.75" hidden="1" customHeight="1" x14ac:dyDescent="0.15">
      <c r="A1430" s="181" t="str">
        <f>IF(H1430="","×","")</f>
        <v>×</v>
      </c>
      <c r="B1430" s="179"/>
      <c r="C1430" s="328" t="str">
        <f>IF(D1356="","",D1356)</f>
        <v/>
      </c>
      <c r="D1430" s="329"/>
      <c r="E1430" s="329" t="str">
        <f>IF(G1356="","",G1356)</f>
        <v/>
      </c>
      <c r="F1430" s="329"/>
      <c r="G1430" s="329"/>
      <c r="H1430" s="306" t="str">
        <f>IF(J1356="","",J1356)</f>
        <v/>
      </c>
      <c r="I1430" s="306"/>
      <c r="J1430" s="306"/>
      <c r="K1430" s="327">
        <f t="shared" si="178"/>
        <v>1302.3000000000002</v>
      </c>
      <c r="L1430" s="327"/>
      <c r="M1430" s="327"/>
      <c r="N1430" s="542"/>
      <c r="O1430" s="326" t="str">
        <f>IF(E1430="","",IF(E1430="粘性土",1,CHOOSE(AK$1262,X$1260,X$1261)))</f>
        <v/>
      </c>
      <c r="P1430" s="327"/>
      <c r="Q1430" s="327" t="str">
        <f>IF(E1430="","",IF(E1430="粘性土",1,CHOOSE(AK$1262,AB$1260,AB$1261)))</f>
        <v/>
      </c>
      <c r="R1430" s="327"/>
      <c r="S1430" s="327" t="str">
        <f>IF(E1430="","",IF(E1430="粘性土",1,CHOOSE(AK$1262,AF$1260,AF$1261)))</f>
        <v/>
      </c>
      <c r="T1430" s="327"/>
      <c r="U1430" s="618" t="str">
        <f>IF(E1430="","",IF(E1430="粘性土",1,AJ$1275))</f>
        <v/>
      </c>
      <c r="V1430" s="619"/>
      <c r="W1430" s="620"/>
      <c r="X1430" s="609" t="str">
        <f>IF(E1430="","",ROUND(K1430*O1430*U1430,1))</f>
        <v/>
      </c>
      <c r="Y1430" s="610"/>
      <c r="Z1430" s="610"/>
      <c r="AA1430" s="610"/>
      <c r="AB1430" s="609" t="str">
        <f>IF(E1430="","",ROUND(K1430*Q1430*U1430,1))</f>
        <v/>
      </c>
      <c r="AC1430" s="610"/>
      <c r="AD1430" s="610"/>
      <c r="AE1430" s="610"/>
      <c r="AF1430" s="609" t="str">
        <f>IF(E1430="","",ROUND(K1430*S1430*U1430,1))</f>
        <v/>
      </c>
      <c r="AG1430" s="610"/>
      <c r="AH1430" s="610"/>
      <c r="AI1430" s="611"/>
    </row>
    <row r="1431" spans="1:40" s="194" customFormat="1" ht="15.75" hidden="1" customHeight="1" x14ac:dyDescent="0.15">
      <c r="A1431" s="181" t="str">
        <f>A1430</f>
        <v>×</v>
      </c>
      <c r="B1431" s="179"/>
      <c r="C1431" s="328"/>
      <c r="D1431" s="329"/>
      <c r="E1431" s="329"/>
      <c r="F1431" s="329"/>
      <c r="G1431" s="329"/>
      <c r="H1431" s="306"/>
      <c r="I1431" s="306"/>
      <c r="J1431" s="306"/>
      <c r="K1431" s="327">
        <f t="shared" si="178"/>
        <v>1302.3000000000002</v>
      </c>
      <c r="L1431" s="327"/>
      <c r="M1431" s="327"/>
      <c r="N1431" s="542"/>
      <c r="O1431" s="326" t="str">
        <f t="shared" ref="O1431" si="218">O1430</f>
        <v/>
      </c>
      <c r="P1431" s="327"/>
      <c r="Q1431" s="327" t="str">
        <f t="shared" ref="Q1431" si="219">Q1430</f>
        <v/>
      </c>
      <c r="R1431" s="327"/>
      <c r="S1431" s="327" t="str">
        <f t="shared" ref="S1431" si="220">S1430</f>
        <v/>
      </c>
      <c r="T1431" s="327"/>
      <c r="U1431" s="618" t="str">
        <f t="shared" si="196"/>
        <v/>
      </c>
      <c r="V1431" s="619"/>
      <c r="W1431" s="620"/>
      <c r="X1431" s="609" t="str">
        <f>IF(E1430="","",ROUND(K1431*O1431*U1431,1))</f>
        <v/>
      </c>
      <c r="Y1431" s="610"/>
      <c r="Z1431" s="610"/>
      <c r="AA1431" s="610"/>
      <c r="AB1431" s="609" t="str">
        <f>IF(E1430="","",ROUND(K1431*Q1431*U1431,1))</f>
        <v/>
      </c>
      <c r="AC1431" s="610"/>
      <c r="AD1431" s="610"/>
      <c r="AE1431" s="610"/>
      <c r="AF1431" s="609" t="str">
        <f>IF(E1430="","",ROUND(K1431*S1431*U1431,1))</f>
        <v/>
      </c>
      <c r="AG1431" s="610"/>
      <c r="AH1431" s="610"/>
      <c r="AI1431" s="611"/>
    </row>
    <row r="1432" spans="1:40" s="194" customFormat="1" ht="15.75" hidden="1" customHeight="1" x14ac:dyDescent="0.15">
      <c r="A1432" s="181" t="str">
        <f>IF(H1432="","×","")</f>
        <v>×</v>
      </c>
      <c r="B1432" s="179"/>
      <c r="C1432" s="328" t="str">
        <f>IF(D1358="","",D1358)</f>
        <v/>
      </c>
      <c r="D1432" s="329"/>
      <c r="E1432" s="329" t="str">
        <f>IF(G1358="","",G1358)</f>
        <v/>
      </c>
      <c r="F1432" s="329"/>
      <c r="G1432" s="329"/>
      <c r="H1432" s="306" t="str">
        <f>IF(J1358="","",J1358)</f>
        <v/>
      </c>
      <c r="I1432" s="306"/>
      <c r="J1432" s="306"/>
      <c r="K1432" s="327">
        <f t="shared" si="178"/>
        <v>1302.3000000000002</v>
      </c>
      <c r="L1432" s="327"/>
      <c r="M1432" s="327"/>
      <c r="N1432" s="542"/>
      <c r="O1432" s="326" t="str">
        <f>IF(E1432="","",IF(E1432="粘性土",1,CHOOSE(AK$1262,X$1260,X$1261)))</f>
        <v/>
      </c>
      <c r="P1432" s="327"/>
      <c r="Q1432" s="327" t="str">
        <f>IF(E1432="","",IF(E1432="粘性土",1,CHOOSE(AK$1262,AB$1260,AB$1261)))</f>
        <v/>
      </c>
      <c r="R1432" s="327"/>
      <c r="S1432" s="327" t="str">
        <f>IF(E1432="","",IF(E1432="粘性土",1,CHOOSE(AK$1262,AF$1260,AF$1261)))</f>
        <v/>
      </c>
      <c r="T1432" s="327"/>
      <c r="U1432" s="618" t="str">
        <f>IF(E1432="","",IF(E1432="粘性土",1,AJ$1275))</f>
        <v/>
      </c>
      <c r="V1432" s="619"/>
      <c r="W1432" s="620"/>
      <c r="X1432" s="609" t="str">
        <f>IF(E1432="","",ROUND(K1432*O1432*U1432,1))</f>
        <v/>
      </c>
      <c r="Y1432" s="610"/>
      <c r="Z1432" s="610"/>
      <c r="AA1432" s="610"/>
      <c r="AB1432" s="609" t="str">
        <f>IF(E1432="","",ROUND(K1432*Q1432*U1432,1))</f>
        <v/>
      </c>
      <c r="AC1432" s="610"/>
      <c r="AD1432" s="610"/>
      <c r="AE1432" s="610"/>
      <c r="AF1432" s="609" t="str">
        <f>IF(E1432="","",ROUND(K1432*S1432*U1432,1))</f>
        <v/>
      </c>
      <c r="AG1432" s="610"/>
      <c r="AH1432" s="610"/>
      <c r="AI1432" s="611"/>
    </row>
    <row r="1433" spans="1:40" s="194" customFormat="1" ht="15.75" hidden="1" customHeight="1" x14ac:dyDescent="0.15">
      <c r="A1433" s="181" t="str">
        <f>A1432</f>
        <v>×</v>
      </c>
      <c r="B1433" s="179"/>
      <c r="C1433" s="332"/>
      <c r="D1433" s="333"/>
      <c r="E1433" s="333"/>
      <c r="F1433" s="333"/>
      <c r="G1433" s="333"/>
      <c r="H1433" s="319"/>
      <c r="I1433" s="319"/>
      <c r="J1433" s="319"/>
      <c r="K1433" s="395">
        <f t="shared" si="178"/>
        <v>1302.3000000000002</v>
      </c>
      <c r="L1433" s="395"/>
      <c r="M1433" s="395"/>
      <c r="N1433" s="608"/>
      <c r="O1433" s="555" t="str">
        <f t="shared" ref="O1433" si="221">O1432</f>
        <v/>
      </c>
      <c r="P1433" s="395"/>
      <c r="Q1433" s="395" t="str">
        <f t="shared" ref="Q1433" si="222">Q1432</f>
        <v/>
      </c>
      <c r="R1433" s="395"/>
      <c r="S1433" s="395" t="str">
        <f t="shared" ref="S1433" si="223">S1432</f>
        <v/>
      </c>
      <c r="T1433" s="395"/>
      <c r="U1433" s="618" t="str">
        <f t="shared" si="196"/>
        <v/>
      </c>
      <c r="V1433" s="619"/>
      <c r="W1433" s="620"/>
      <c r="X1433" s="621" t="str">
        <f>IF(E1432="","",ROUND(K1433*O1433*U1433,1))</f>
        <v/>
      </c>
      <c r="Y1433" s="622"/>
      <c r="Z1433" s="622"/>
      <c r="AA1433" s="622"/>
      <c r="AB1433" s="621" t="str">
        <f>IF(E1432="","",ROUND(K1433*Q1433*U1433,1))</f>
        <v/>
      </c>
      <c r="AC1433" s="622"/>
      <c r="AD1433" s="622"/>
      <c r="AE1433" s="622"/>
      <c r="AF1433" s="621" t="str">
        <f>IF(E1432="","",ROUND(K1433*S1433*U1433,1))</f>
        <v/>
      </c>
      <c r="AG1433" s="622"/>
      <c r="AH1433" s="622"/>
      <c r="AI1433" s="623"/>
    </row>
    <row r="1434" spans="1:40" s="194" customFormat="1" ht="15.75" customHeight="1" x14ac:dyDescent="0.15">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498">
        <f>杭先端径</f>
        <v>1.5</v>
      </c>
      <c r="AE1434" s="498"/>
      <c r="AF1434" s="498"/>
      <c r="AG1434" s="62" t="s">
        <v>416</v>
      </c>
      <c r="AH1434" s="183" t="s">
        <v>149</v>
      </c>
      <c r="AI1434" s="66"/>
    </row>
    <row r="1435" spans="1:40" s="194" customFormat="1" ht="15.75" customHeight="1" x14ac:dyDescent="0.15">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x14ac:dyDescent="0.15">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x14ac:dyDescent="0.15">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x14ac:dyDescent="0.15">
      <c r="A1438" s="116" t="str">
        <f>IF(液状化L1の有無="","","×")</f>
        <v/>
      </c>
      <c r="B1438" s="179"/>
      <c r="C1438" s="602" t="s">
        <v>8</v>
      </c>
      <c r="D1438" s="603"/>
      <c r="E1438" s="603" t="s">
        <v>332</v>
      </c>
      <c r="F1438" s="603"/>
      <c r="G1438" s="603"/>
      <c r="H1438" s="604" t="s">
        <v>181</v>
      </c>
      <c r="I1438" s="604"/>
      <c r="J1438" s="604"/>
      <c r="K1438" s="603" t="s">
        <v>489</v>
      </c>
      <c r="L1438" s="603"/>
      <c r="M1438" s="603"/>
      <c r="N1438" s="606"/>
      <c r="O1438" s="529" t="s">
        <v>274</v>
      </c>
      <c r="P1438" s="302"/>
      <c r="Q1438" s="302"/>
      <c r="R1438" s="302"/>
      <c r="S1438" s="302"/>
      <c r="T1438" s="302"/>
      <c r="U1438" s="302" t="s">
        <v>276</v>
      </c>
      <c r="V1438" s="302"/>
      <c r="W1438" s="398"/>
      <c r="X1438" s="363" t="s">
        <v>528</v>
      </c>
      <c r="Y1438" s="302"/>
      <c r="Z1438" s="302"/>
      <c r="AA1438" s="302"/>
      <c r="AB1438" s="302"/>
      <c r="AC1438" s="302"/>
      <c r="AD1438" s="302"/>
      <c r="AE1438" s="302"/>
      <c r="AF1438" s="302"/>
      <c r="AG1438" s="302"/>
      <c r="AH1438" s="302"/>
      <c r="AI1438" s="440"/>
      <c r="AJ1438" s="53"/>
      <c r="AK1438" s="453" t="s">
        <v>412</v>
      </c>
      <c r="AL1438" s="403"/>
      <c r="AM1438" s="403"/>
      <c r="AN1438" s="403"/>
    </row>
    <row r="1439" spans="1:40" s="194" customFormat="1" ht="15.75" customHeight="1" x14ac:dyDescent="0.15">
      <c r="A1439" s="116" t="str">
        <f>IF(液状化L1の有無="","","×")</f>
        <v/>
      </c>
      <c r="B1439" s="179"/>
      <c r="C1439" s="532"/>
      <c r="D1439" s="533"/>
      <c r="E1439" s="533"/>
      <c r="F1439" s="533"/>
      <c r="G1439" s="533"/>
      <c r="H1439" s="605"/>
      <c r="I1439" s="605"/>
      <c r="J1439" s="605"/>
      <c r="K1439" s="533"/>
      <c r="L1439" s="533"/>
      <c r="M1439" s="533"/>
      <c r="N1439" s="538"/>
      <c r="O1439" s="612" t="s">
        <v>471</v>
      </c>
      <c r="P1439" s="319"/>
      <c r="Q1439" s="319" t="s">
        <v>472</v>
      </c>
      <c r="R1439" s="319"/>
      <c r="S1439" s="319" t="s">
        <v>473</v>
      </c>
      <c r="T1439" s="319"/>
      <c r="U1439" s="333"/>
      <c r="V1439" s="333"/>
      <c r="W1439" s="402"/>
      <c r="X1439" s="616" t="s">
        <v>471</v>
      </c>
      <c r="Y1439" s="319"/>
      <c r="Z1439" s="319"/>
      <c r="AA1439" s="319"/>
      <c r="AB1439" s="319" t="s">
        <v>472</v>
      </c>
      <c r="AC1439" s="319"/>
      <c r="AD1439" s="319"/>
      <c r="AE1439" s="319"/>
      <c r="AF1439" s="319" t="s">
        <v>473</v>
      </c>
      <c r="AG1439" s="319"/>
      <c r="AH1439" s="319"/>
      <c r="AI1439" s="593"/>
      <c r="AJ1439" s="55"/>
      <c r="AK1439" s="359"/>
      <c r="AL1439" s="315"/>
      <c r="AM1439" s="315"/>
      <c r="AN1439" s="315"/>
    </row>
    <row r="1440" spans="1:40" s="194" customFormat="1" ht="15.75" customHeight="1" x14ac:dyDescent="0.15">
      <c r="A1440" s="116" t="str">
        <f>IF(液状化L1の有無="",IF(H1440="","×",""),"×")</f>
        <v/>
      </c>
      <c r="B1440" s="179"/>
      <c r="C1440" s="363">
        <f>IF(D1330="","",D1330)</f>
        <v>2</v>
      </c>
      <c r="D1440" s="302"/>
      <c r="E1440" s="302" t="str">
        <f>IF(G1330="","",G1330)</f>
        <v>砂質土</v>
      </c>
      <c r="F1440" s="302"/>
      <c r="G1440" s="302"/>
      <c r="H1440" s="301">
        <f>IF(J1330="","",J1330)</f>
        <v>0.33000001311302185</v>
      </c>
      <c r="I1440" s="301"/>
      <c r="J1440" s="301"/>
      <c r="K1440" s="397">
        <f>AF1330*AD$1470*AK1440</f>
        <v>452.09999999999997</v>
      </c>
      <c r="L1440" s="397"/>
      <c r="M1440" s="397"/>
      <c r="N1440" s="625"/>
      <c r="O1440" s="441">
        <f>IF(E1440="","",IF(E1440="粘性土",1,CHOOSE(AJ$1262,X$1257,X$1258,X$1259)))</f>
        <v>1</v>
      </c>
      <c r="P1440" s="397"/>
      <c r="Q1440" s="397">
        <f>IF(E1440="","",IF(E1440="粘性土",1,CHOOSE(AJ$1262,AB$1257,AB$1258,AB$1259)))</f>
        <v>0.5</v>
      </c>
      <c r="R1440" s="397"/>
      <c r="S1440" s="397">
        <f>IF(E1440="","",IF(E1440="粘性土",1,CHOOSE(AJ$1262,AF$1257,AF$1258,AF$1259)))</f>
        <v>0.4</v>
      </c>
      <c r="T1440" s="397"/>
      <c r="U1440" s="466">
        <f>IF(E1440="","",IF(E1440="粘性土",1,AJ$1275))</f>
        <v>0.83899999999999997</v>
      </c>
      <c r="V1440" s="466"/>
      <c r="W1440" s="613"/>
      <c r="X1440" s="614">
        <f>IF(E1440="","",ROUND(K1440*O1440*U1440,1))</f>
        <v>379.3</v>
      </c>
      <c r="Y1440" s="615"/>
      <c r="Z1440" s="615"/>
      <c r="AA1440" s="615"/>
      <c r="AB1440" s="614">
        <f>IF(E1440="","",ROUND(K1440*Q1440*U1440,1))</f>
        <v>189.7</v>
      </c>
      <c r="AC1440" s="615"/>
      <c r="AD1440" s="615"/>
      <c r="AE1440" s="615"/>
      <c r="AF1440" s="614">
        <f>IF(E1440="","",ROUND(K1440*S1440*U1440,1))</f>
        <v>151.69999999999999</v>
      </c>
      <c r="AG1440" s="615"/>
      <c r="AH1440" s="615"/>
      <c r="AI1440" s="617"/>
      <c r="AJ1440" s="84"/>
      <c r="AK1440" s="626">
        <f>R281</f>
        <v>1</v>
      </c>
      <c r="AL1440" s="301"/>
      <c r="AM1440" s="301"/>
      <c r="AN1440" s="301"/>
    </row>
    <row r="1441" spans="1:40" s="194" customFormat="1" ht="15.75" customHeight="1" x14ac:dyDescent="0.15">
      <c r="A1441" s="116" t="str">
        <f>A1440</f>
        <v/>
      </c>
      <c r="B1441" s="179"/>
      <c r="C1441" s="328"/>
      <c r="D1441" s="329"/>
      <c r="E1441" s="329"/>
      <c r="F1441" s="329"/>
      <c r="G1441" s="329"/>
      <c r="H1441" s="306"/>
      <c r="I1441" s="306"/>
      <c r="J1441" s="306"/>
      <c r="K1441" s="327">
        <f>AF1331*AD$1470*AK1440</f>
        <v>490.65000000000003</v>
      </c>
      <c r="L1441" s="327"/>
      <c r="M1441" s="327"/>
      <c r="N1441" s="624"/>
      <c r="O1441" s="326">
        <f>O1440</f>
        <v>1</v>
      </c>
      <c r="P1441" s="327"/>
      <c r="Q1441" s="327">
        <f>Q1440</f>
        <v>0.5</v>
      </c>
      <c r="R1441" s="327"/>
      <c r="S1441" s="327">
        <f>S1440</f>
        <v>0.4</v>
      </c>
      <c r="T1441" s="327"/>
      <c r="U1441" s="466">
        <f t="shared" ref="U1441" si="224">U1440</f>
        <v>0.83899999999999997</v>
      </c>
      <c r="V1441" s="466"/>
      <c r="W1441" s="613"/>
      <c r="X1441" s="609">
        <f>IF(E1440="","",ROUND(K1441*O1441*U1441,1))</f>
        <v>411.7</v>
      </c>
      <c r="Y1441" s="610"/>
      <c r="Z1441" s="610"/>
      <c r="AA1441" s="610"/>
      <c r="AB1441" s="609">
        <f>IF(E1440="","",ROUND(K1441*Q1441*U1441,1))</f>
        <v>205.8</v>
      </c>
      <c r="AC1441" s="610"/>
      <c r="AD1441" s="610"/>
      <c r="AE1441" s="610"/>
      <c r="AF1441" s="609">
        <f>IF(E1440="","",ROUND(K1441*S1441*U1441,1))</f>
        <v>164.7</v>
      </c>
      <c r="AG1441" s="610"/>
      <c r="AH1441" s="610"/>
      <c r="AI1441" s="611"/>
      <c r="AJ1441" s="84"/>
      <c r="AK1441" s="627"/>
      <c r="AL1441" s="306"/>
      <c r="AM1441" s="306"/>
      <c r="AN1441" s="306"/>
    </row>
    <row r="1442" spans="1:40" s="194" customFormat="1" ht="15.75" customHeight="1" x14ac:dyDescent="0.15">
      <c r="A1442" s="116" t="str">
        <f>IF(液状化L1の有無="",IF(H1442="","×",""),"×")</f>
        <v/>
      </c>
      <c r="B1442" s="179"/>
      <c r="C1442" s="328">
        <f>IF(D1332="","",D1332)</f>
        <v>3</v>
      </c>
      <c r="D1442" s="329"/>
      <c r="E1442" s="329" t="str">
        <f>IF(G1332="","",G1332)</f>
        <v>粘性土</v>
      </c>
      <c r="F1442" s="329"/>
      <c r="G1442" s="329"/>
      <c r="H1442" s="306">
        <f>IF(J1332="","",J1332)</f>
        <v>1.5</v>
      </c>
      <c r="I1442" s="306"/>
      <c r="J1442" s="306"/>
      <c r="K1442" s="327">
        <f>AF1332*AD$1470*AK1442</f>
        <v>194.39999999999998</v>
      </c>
      <c r="L1442" s="327"/>
      <c r="M1442" s="327"/>
      <c r="N1442" s="624"/>
      <c r="O1442" s="326">
        <f>IF(E1442="","",IF(E1442="粘性土",1,CHOOSE(AJ$1262,X$1257,X$1258,X$1259)))</f>
        <v>1</v>
      </c>
      <c r="P1442" s="327"/>
      <c r="Q1442" s="327">
        <f>IF(E1442="","",IF(E1442="粘性土",1,CHOOSE(AJ$1262,AB$1257,AB$1258,AB$1259)))</f>
        <v>1</v>
      </c>
      <c r="R1442" s="327"/>
      <c r="S1442" s="327">
        <f>IF(E1442="","",IF(E1442="粘性土",1,CHOOSE(AJ$1262,AF$1257,AF$1258,AF$1259)))</f>
        <v>1</v>
      </c>
      <c r="T1442" s="327"/>
      <c r="U1442" s="466">
        <f>IF(E1442="","",IF(E1442="粘性土",1,AJ$1275))</f>
        <v>1</v>
      </c>
      <c r="V1442" s="466"/>
      <c r="W1442" s="613"/>
      <c r="X1442" s="609">
        <f>IF(E1442="","",ROUND(K1442*O1442*U1442,1))</f>
        <v>194.4</v>
      </c>
      <c r="Y1442" s="610"/>
      <c r="Z1442" s="610"/>
      <c r="AA1442" s="610"/>
      <c r="AB1442" s="609">
        <f>IF(E1442="","",ROUND(K1442*Q1442*U1442,1))</f>
        <v>194.4</v>
      </c>
      <c r="AC1442" s="610"/>
      <c r="AD1442" s="610"/>
      <c r="AE1442" s="610"/>
      <c r="AF1442" s="609">
        <f>IF(E1442="","",ROUND(K1442*S1442*U1442,1))</f>
        <v>194.4</v>
      </c>
      <c r="AG1442" s="610"/>
      <c r="AH1442" s="610"/>
      <c r="AI1442" s="611"/>
      <c r="AJ1442" s="84"/>
      <c r="AK1442" s="627">
        <f>R282</f>
        <v>1</v>
      </c>
      <c r="AL1442" s="306"/>
      <c r="AM1442" s="306"/>
      <c r="AN1442" s="306"/>
    </row>
    <row r="1443" spans="1:40" s="194" customFormat="1" ht="15.75" customHeight="1" x14ac:dyDescent="0.15">
      <c r="A1443" s="116" t="str">
        <f t="shared" ref="A1443" si="225">A1442</f>
        <v/>
      </c>
      <c r="B1443" s="179"/>
      <c r="C1443" s="328"/>
      <c r="D1443" s="329"/>
      <c r="E1443" s="329"/>
      <c r="F1443" s="329"/>
      <c r="G1443" s="329"/>
      <c r="H1443" s="306"/>
      <c r="I1443" s="306"/>
      <c r="J1443" s="306"/>
      <c r="K1443" s="327">
        <f>AF1333*AD$1470*AK1442</f>
        <v>194.39999999999998</v>
      </c>
      <c r="L1443" s="327"/>
      <c r="M1443" s="327"/>
      <c r="N1443" s="624"/>
      <c r="O1443" s="326">
        <f>O1442</f>
        <v>1</v>
      </c>
      <c r="P1443" s="327"/>
      <c r="Q1443" s="327">
        <f>Q1442</f>
        <v>1</v>
      </c>
      <c r="R1443" s="327"/>
      <c r="S1443" s="327">
        <f>S1442</f>
        <v>1</v>
      </c>
      <c r="T1443" s="327"/>
      <c r="U1443" s="466">
        <f t="shared" ref="U1443" si="226">U1442</f>
        <v>1</v>
      </c>
      <c r="V1443" s="466"/>
      <c r="W1443" s="613"/>
      <c r="X1443" s="609">
        <f>IF(E1442="","",ROUND(K1443*O1443*U1443,1))</f>
        <v>194.4</v>
      </c>
      <c r="Y1443" s="610"/>
      <c r="Z1443" s="610"/>
      <c r="AA1443" s="610"/>
      <c r="AB1443" s="609">
        <f>IF(E1442="","",ROUND(K1443*Q1443*U1443,1))</f>
        <v>194.4</v>
      </c>
      <c r="AC1443" s="610"/>
      <c r="AD1443" s="610"/>
      <c r="AE1443" s="610"/>
      <c r="AF1443" s="609">
        <f>IF(E1442="","",ROUND(K1443*S1443*U1443,1))</f>
        <v>194.4</v>
      </c>
      <c r="AG1443" s="610"/>
      <c r="AH1443" s="610"/>
      <c r="AI1443" s="611"/>
      <c r="AJ1443" s="84"/>
      <c r="AK1443" s="627"/>
      <c r="AL1443" s="306"/>
      <c r="AM1443" s="306"/>
      <c r="AN1443" s="306"/>
    </row>
    <row r="1444" spans="1:40" s="194" customFormat="1" ht="15.75" customHeight="1" x14ac:dyDescent="0.15">
      <c r="A1444" s="116" t="str">
        <f>IF(液状化L1の有無="",IF(H1444="","×",""),"×")</f>
        <v/>
      </c>
      <c r="B1444" s="179"/>
      <c r="C1444" s="328">
        <f>IF(D1334="","",D1334)</f>
        <v>4</v>
      </c>
      <c r="D1444" s="329"/>
      <c r="E1444" s="329" t="str">
        <f>IF(G1334="","",G1334)</f>
        <v>粘性土</v>
      </c>
      <c r="F1444" s="329"/>
      <c r="G1444" s="329"/>
      <c r="H1444" s="306">
        <f>IF(J1334="","",J1334)</f>
        <v>6.5500001907348633</v>
      </c>
      <c r="I1444" s="306"/>
      <c r="J1444" s="306"/>
      <c r="K1444" s="327">
        <f>AF1334*AD$1470*AK1444</f>
        <v>437.40000000000003</v>
      </c>
      <c r="L1444" s="327"/>
      <c r="M1444" s="327"/>
      <c r="N1444" s="624"/>
      <c r="O1444" s="326">
        <f>IF(E1444="","",IF(E1444="粘性土",1,CHOOSE(AJ$1262,X$1257,X$1258,X$1259)))</f>
        <v>1</v>
      </c>
      <c r="P1444" s="327"/>
      <c r="Q1444" s="327">
        <f>IF(E1444="","",IF(E1444="粘性土",1,CHOOSE(AJ$1262,AB$1257,AB$1258,AB$1259)))</f>
        <v>1</v>
      </c>
      <c r="R1444" s="327"/>
      <c r="S1444" s="327">
        <f>IF(E1444="","",IF(E1444="粘性土",1,CHOOSE(AJ$1262,AF$1257,AF$1258,AF$1259)))</f>
        <v>1</v>
      </c>
      <c r="T1444" s="327"/>
      <c r="U1444" s="466">
        <f>IF(E1444="","",IF(E1444="粘性土",1,AJ$1275))</f>
        <v>1</v>
      </c>
      <c r="V1444" s="466"/>
      <c r="W1444" s="613"/>
      <c r="X1444" s="609">
        <f>IF(E1444="","",ROUND(K1444*O1444*U1444,1))</f>
        <v>437.4</v>
      </c>
      <c r="Y1444" s="610"/>
      <c r="Z1444" s="610"/>
      <c r="AA1444" s="610"/>
      <c r="AB1444" s="609">
        <f>IF(E1444="","",ROUND(K1444*Q1444*U1444,1))</f>
        <v>437.4</v>
      </c>
      <c r="AC1444" s="610"/>
      <c r="AD1444" s="610"/>
      <c r="AE1444" s="610"/>
      <c r="AF1444" s="609">
        <f>IF(E1444="","",ROUND(K1444*S1444*U1444,1))</f>
        <v>437.4</v>
      </c>
      <c r="AG1444" s="610"/>
      <c r="AH1444" s="610"/>
      <c r="AI1444" s="611"/>
      <c r="AJ1444" s="84"/>
      <c r="AK1444" s="627">
        <f>R283</f>
        <v>1</v>
      </c>
      <c r="AL1444" s="306"/>
      <c r="AM1444" s="306"/>
      <c r="AN1444" s="306"/>
    </row>
    <row r="1445" spans="1:40" s="194" customFormat="1" ht="15.75" customHeight="1" x14ac:dyDescent="0.15">
      <c r="A1445" s="116" t="str">
        <f t="shared" ref="A1445" si="227">A1444</f>
        <v/>
      </c>
      <c r="B1445" s="179"/>
      <c r="C1445" s="328"/>
      <c r="D1445" s="329"/>
      <c r="E1445" s="329"/>
      <c r="F1445" s="329"/>
      <c r="G1445" s="329"/>
      <c r="H1445" s="306"/>
      <c r="I1445" s="306"/>
      <c r="J1445" s="306"/>
      <c r="K1445" s="327">
        <f>AF1335*AD$1470*AK1444</f>
        <v>437.40000000000003</v>
      </c>
      <c r="L1445" s="327"/>
      <c r="M1445" s="327"/>
      <c r="N1445" s="624"/>
      <c r="O1445" s="326">
        <f>O1444</f>
        <v>1</v>
      </c>
      <c r="P1445" s="327"/>
      <c r="Q1445" s="327">
        <f>Q1444</f>
        <v>1</v>
      </c>
      <c r="R1445" s="327"/>
      <c r="S1445" s="327">
        <f>S1444</f>
        <v>1</v>
      </c>
      <c r="T1445" s="327"/>
      <c r="U1445" s="466">
        <f t="shared" ref="U1445" si="228">U1444</f>
        <v>1</v>
      </c>
      <c r="V1445" s="466"/>
      <c r="W1445" s="613"/>
      <c r="X1445" s="609">
        <f>IF(E1444="","",ROUND(K1445*O1445*U1445,1))</f>
        <v>437.4</v>
      </c>
      <c r="Y1445" s="610"/>
      <c r="Z1445" s="610"/>
      <c r="AA1445" s="610"/>
      <c r="AB1445" s="609">
        <f>IF(E1444="","",ROUND(K1445*Q1445*U1445,1))</f>
        <v>437.4</v>
      </c>
      <c r="AC1445" s="610"/>
      <c r="AD1445" s="610"/>
      <c r="AE1445" s="610"/>
      <c r="AF1445" s="609">
        <f>IF(E1444="","",ROUND(K1445*S1445*U1445,1))</f>
        <v>437.4</v>
      </c>
      <c r="AG1445" s="610"/>
      <c r="AH1445" s="610"/>
      <c r="AI1445" s="611"/>
      <c r="AJ1445" s="84"/>
      <c r="AK1445" s="627"/>
      <c r="AL1445" s="306"/>
      <c r="AM1445" s="306"/>
      <c r="AN1445" s="306"/>
    </row>
    <row r="1446" spans="1:40" s="194" customFormat="1" ht="15.75" customHeight="1" x14ac:dyDescent="0.15">
      <c r="A1446" s="116" t="str">
        <f>IF(液状化L1の有無="",IF(H1446="","×",""),"×")</f>
        <v/>
      </c>
      <c r="B1446" s="179"/>
      <c r="C1446" s="328">
        <f>IF(D1336="","",D1336)</f>
        <v>5</v>
      </c>
      <c r="D1446" s="329"/>
      <c r="E1446" s="329" t="str">
        <f>IF(G1336="","",G1336)</f>
        <v>粘性土</v>
      </c>
      <c r="F1446" s="329"/>
      <c r="G1446" s="329"/>
      <c r="H1446" s="306">
        <f>IF(J1336="","",J1336)</f>
        <v>3.4500000476837158</v>
      </c>
      <c r="I1446" s="306"/>
      <c r="J1446" s="306"/>
      <c r="K1446" s="327">
        <f>AF1336*AD$1470*AK1446</f>
        <v>716.84999999999991</v>
      </c>
      <c r="L1446" s="327"/>
      <c r="M1446" s="327"/>
      <c r="N1446" s="624"/>
      <c r="O1446" s="326">
        <f>IF(E1446="","",IF(E1446="粘性土",1,CHOOSE(AJ$1262,X$1257,X$1258,X$1259)))</f>
        <v>1</v>
      </c>
      <c r="P1446" s="327"/>
      <c r="Q1446" s="327">
        <f>IF(E1446="","",IF(E1446="粘性土",1,CHOOSE(AJ$1262,AB$1257,AB$1258,AB$1259)))</f>
        <v>1</v>
      </c>
      <c r="R1446" s="327"/>
      <c r="S1446" s="327">
        <f>IF(E1446="","",IF(E1446="粘性土",1,CHOOSE(AJ$1262,AF$1257,AF$1258,AF$1259)))</f>
        <v>1</v>
      </c>
      <c r="T1446" s="327"/>
      <c r="U1446" s="466">
        <f>IF(E1446="","",IF(E1446="粘性土",1,AJ$1275))</f>
        <v>1</v>
      </c>
      <c r="V1446" s="466"/>
      <c r="W1446" s="613"/>
      <c r="X1446" s="609">
        <f>IF(E1446="","",ROUND(K1446*O1446*U1446,1))</f>
        <v>716.9</v>
      </c>
      <c r="Y1446" s="610"/>
      <c r="Z1446" s="610"/>
      <c r="AA1446" s="610"/>
      <c r="AB1446" s="609">
        <f>IF(E1446="","",ROUND(K1446*Q1446*U1446,1))</f>
        <v>716.9</v>
      </c>
      <c r="AC1446" s="610"/>
      <c r="AD1446" s="610"/>
      <c r="AE1446" s="610"/>
      <c r="AF1446" s="609">
        <f>IF(E1446="","",ROUND(K1446*S1446*U1446,1))</f>
        <v>716.9</v>
      </c>
      <c r="AG1446" s="610"/>
      <c r="AH1446" s="610"/>
      <c r="AI1446" s="611"/>
      <c r="AJ1446" s="84"/>
      <c r="AK1446" s="627">
        <f>R284</f>
        <v>1</v>
      </c>
      <c r="AL1446" s="306"/>
      <c r="AM1446" s="306"/>
      <c r="AN1446" s="306"/>
    </row>
    <row r="1447" spans="1:40" s="194" customFormat="1" ht="15.75" customHeight="1" x14ac:dyDescent="0.15">
      <c r="A1447" s="116" t="str">
        <f t="shared" ref="A1447" si="229">A1446</f>
        <v/>
      </c>
      <c r="B1447" s="179"/>
      <c r="C1447" s="328"/>
      <c r="D1447" s="329"/>
      <c r="E1447" s="329"/>
      <c r="F1447" s="329"/>
      <c r="G1447" s="329"/>
      <c r="H1447" s="306"/>
      <c r="I1447" s="306"/>
      <c r="J1447" s="306"/>
      <c r="K1447" s="327">
        <f>AF1337*AD$1470*AK1446</f>
        <v>716.84999999999991</v>
      </c>
      <c r="L1447" s="327"/>
      <c r="M1447" s="327"/>
      <c r="N1447" s="624"/>
      <c r="O1447" s="326">
        <f>O1446</f>
        <v>1</v>
      </c>
      <c r="P1447" s="327"/>
      <c r="Q1447" s="327">
        <f>Q1446</f>
        <v>1</v>
      </c>
      <c r="R1447" s="327"/>
      <c r="S1447" s="327">
        <f>S1446</f>
        <v>1</v>
      </c>
      <c r="T1447" s="327"/>
      <c r="U1447" s="466">
        <f t="shared" ref="U1447" si="230">U1446</f>
        <v>1</v>
      </c>
      <c r="V1447" s="466"/>
      <c r="W1447" s="613"/>
      <c r="X1447" s="609">
        <f>IF(E1446="","",ROUND(K1447*O1447*U1447,1))</f>
        <v>716.9</v>
      </c>
      <c r="Y1447" s="610"/>
      <c r="Z1447" s="610"/>
      <c r="AA1447" s="610"/>
      <c r="AB1447" s="609">
        <f>IF(E1446="","",ROUND(K1447*Q1447*U1447,1))</f>
        <v>716.9</v>
      </c>
      <c r="AC1447" s="610"/>
      <c r="AD1447" s="610"/>
      <c r="AE1447" s="610"/>
      <c r="AF1447" s="609">
        <f>IF(E1446="","",ROUND(K1447*S1447*U1447,1))</f>
        <v>716.9</v>
      </c>
      <c r="AG1447" s="610"/>
      <c r="AH1447" s="610"/>
      <c r="AI1447" s="611"/>
      <c r="AJ1447" s="84"/>
      <c r="AK1447" s="627"/>
      <c r="AL1447" s="306"/>
      <c r="AM1447" s="306"/>
      <c r="AN1447" s="306"/>
    </row>
    <row r="1448" spans="1:40" s="194" customFormat="1" ht="15.75" customHeight="1" x14ac:dyDescent="0.15">
      <c r="A1448" s="116" t="str">
        <f>IF(液状化L1の有無="",IF(H1448="","×",""),"×")</f>
        <v/>
      </c>
      <c r="B1448" s="179"/>
      <c r="C1448" s="328">
        <f>IF(D1338="","",D1338)</f>
        <v>6</v>
      </c>
      <c r="D1448" s="329"/>
      <c r="E1448" s="329" t="str">
        <f>IF(G1338="","",G1338)</f>
        <v>粘性土</v>
      </c>
      <c r="F1448" s="329"/>
      <c r="G1448" s="329"/>
      <c r="H1448" s="306">
        <f>IF(J1338="","",J1338)</f>
        <v>2.3499999046325684</v>
      </c>
      <c r="I1448" s="306"/>
      <c r="J1448" s="306"/>
      <c r="K1448" s="327">
        <f>AF1338*AD$1470*AK1448</f>
        <v>1165.0500000000002</v>
      </c>
      <c r="L1448" s="327"/>
      <c r="M1448" s="327"/>
      <c r="N1448" s="624"/>
      <c r="O1448" s="326">
        <f>IF(E1448="","",IF(E1448="粘性土",1,CHOOSE(AJ$1262,X$1257,X$1258,X$1259)))</f>
        <v>1</v>
      </c>
      <c r="P1448" s="327"/>
      <c r="Q1448" s="327">
        <f>IF(E1448="","",IF(E1448="粘性土",1,CHOOSE(AJ$1262,AB$1257,AB$1258,AB$1259)))</f>
        <v>1</v>
      </c>
      <c r="R1448" s="327"/>
      <c r="S1448" s="327">
        <f>IF(E1448="","",IF(E1448="粘性土",1,CHOOSE(AJ$1262,AF$1257,AF$1258,AF$1259)))</f>
        <v>1</v>
      </c>
      <c r="T1448" s="327"/>
      <c r="U1448" s="466">
        <f>IF(E1448="","",IF(E1448="粘性土",1,AJ$1275))</f>
        <v>1</v>
      </c>
      <c r="V1448" s="466"/>
      <c r="W1448" s="613"/>
      <c r="X1448" s="609">
        <f>IF(E1448="","",ROUND(K1448*O1448*U1448,1))</f>
        <v>1165.0999999999999</v>
      </c>
      <c r="Y1448" s="610"/>
      <c r="Z1448" s="610"/>
      <c r="AA1448" s="610"/>
      <c r="AB1448" s="609">
        <f>IF(E1448="","",ROUND(K1448*Q1448*U1448,1))</f>
        <v>1165.0999999999999</v>
      </c>
      <c r="AC1448" s="610"/>
      <c r="AD1448" s="610"/>
      <c r="AE1448" s="610"/>
      <c r="AF1448" s="609">
        <f>IF(E1448="","",ROUND(K1448*S1448*U1448,1))</f>
        <v>1165.0999999999999</v>
      </c>
      <c r="AG1448" s="610"/>
      <c r="AH1448" s="610"/>
      <c r="AI1448" s="611"/>
      <c r="AJ1448" s="84"/>
      <c r="AK1448" s="627">
        <f>R285</f>
        <v>1</v>
      </c>
      <c r="AL1448" s="306"/>
      <c r="AM1448" s="306"/>
      <c r="AN1448" s="306"/>
    </row>
    <row r="1449" spans="1:40" s="194" customFormat="1" ht="15.75" customHeight="1" x14ac:dyDescent="0.15">
      <c r="A1449" s="116" t="str">
        <f t="shared" ref="A1449" si="231">A1448</f>
        <v/>
      </c>
      <c r="B1449" s="179"/>
      <c r="C1449" s="328"/>
      <c r="D1449" s="329"/>
      <c r="E1449" s="329"/>
      <c r="F1449" s="329"/>
      <c r="G1449" s="329"/>
      <c r="H1449" s="306"/>
      <c r="I1449" s="306"/>
      <c r="J1449" s="306"/>
      <c r="K1449" s="327">
        <f>AF1339*AD$1470*AK1448</f>
        <v>1165.0500000000002</v>
      </c>
      <c r="L1449" s="327"/>
      <c r="M1449" s="327"/>
      <c r="N1449" s="624"/>
      <c r="O1449" s="326">
        <f>O1448</f>
        <v>1</v>
      </c>
      <c r="P1449" s="327"/>
      <c r="Q1449" s="327">
        <f>Q1448</f>
        <v>1</v>
      </c>
      <c r="R1449" s="327"/>
      <c r="S1449" s="327">
        <f>S1448</f>
        <v>1</v>
      </c>
      <c r="T1449" s="327"/>
      <c r="U1449" s="466">
        <f t="shared" ref="U1449" si="232">U1448</f>
        <v>1</v>
      </c>
      <c r="V1449" s="466"/>
      <c r="W1449" s="613"/>
      <c r="X1449" s="609">
        <f>IF(E1448="","",ROUND(K1449*O1449*U1449,1))</f>
        <v>1165.0999999999999</v>
      </c>
      <c r="Y1449" s="610"/>
      <c r="Z1449" s="610"/>
      <c r="AA1449" s="610"/>
      <c r="AB1449" s="609">
        <f>IF(E1448="","",ROUND(K1449*Q1449*U1449,1))</f>
        <v>1165.0999999999999</v>
      </c>
      <c r="AC1449" s="610"/>
      <c r="AD1449" s="610"/>
      <c r="AE1449" s="610"/>
      <c r="AF1449" s="609">
        <f>IF(E1448="","",ROUND(K1449*S1449*U1449,1))</f>
        <v>1165.0999999999999</v>
      </c>
      <c r="AG1449" s="610"/>
      <c r="AH1449" s="610"/>
      <c r="AI1449" s="611"/>
      <c r="AJ1449" s="84"/>
      <c r="AK1449" s="627"/>
      <c r="AL1449" s="306"/>
      <c r="AM1449" s="306"/>
      <c r="AN1449" s="306"/>
    </row>
    <row r="1450" spans="1:40" s="194" customFormat="1" ht="15.75" customHeight="1" x14ac:dyDescent="0.15">
      <c r="A1450" s="116" t="str">
        <f>IF(液状化L1の有無="",IF(H1450="","×",""),"×")</f>
        <v/>
      </c>
      <c r="B1450" s="179"/>
      <c r="C1450" s="328">
        <f>IF(D1340="","",D1340)</f>
        <v>7</v>
      </c>
      <c r="D1450" s="329"/>
      <c r="E1450" s="329" t="str">
        <f>IF(G1340="","",G1340)</f>
        <v>砂質土</v>
      </c>
      <c r="F1450" s="329"/>
      <c r="G1450" s="329"/>
      <c r="H1450" s="306">
        <f>IF(J1340="","",J1340)</f>
        <v>8.6000003814697266</v>
      </c>
      <c r="I1450" s="306"/>
      <c r="J1450" s="306"/>
      <c r="K1450" s="327">
        <f>AF1340*AD$1470*AK1450</f>
        <v>1387.8889802902936</v>
      </c>
      <c r="L1450" s="327"/>
      <c r="M1450" s="327"/>
      <c r="N1450" s="624"/>
      <c r="O1450" s="326">
        <f>IF(E1450="","",IF(E1450="粘性土",1,CHOOSE(AJ$1262,X$1257,X$1258,X$1259)))</f>
        <v>1</v>
      </c>
      <c r="P1450" s="327"/>
      <c r="Q1450" s="327">
        <f>IF(E1450="","",IF(E1450="粘性土",1,CHOOSE(AJ$1262,AB$1257,AB$1258,AB$1259)))</f>
        <v>0.5</v>
      </c>
      <c r="R1450" s="327"/>
      <c r="S1450" s="327">
        <f>IF(E1450="","",IF(E1450="粘性土",1,CHOOSE(AJ$1262,AF$1257,AF$1258,AF$1259)))</f>
        <v>0.4</v>
      </c>
      <c r="T1450" s="327"/>
      <c r="U1450" s="466">
        <f>IF(E1450="","",IF(E1450="粘性土",1,AJ$1275))</f>
        <v>0.83899999999999997</v>
      </c>
      <c r="V1450" s="466"/>
      <c r="W1450" s="613"/>
      <c r="X1450" s="609">
        <f>IF(E1450="","",ROUND(K1450*O1450*U1450,1))</f>
        <v>1164.4000000000001</v>
      </c>
      <c r="Y1450" s="610"/>
      <c r="Z1450" s="610"/>
      <c r="AA1450" s="610"/>
      <c r="AB1450" s="609">
        <f>IF(E1450="","",ROUND(K1450*Q1450*U1450,1))</f>
        <v>582.20000000000005</v>
      </c>
      <c r="AC1450" s="610"/>
      <c r="AD1450" s="610"/>
      <c r="AE1450" s="610"/>
      <c r="AF1450" s="609">
        <f>IF(E1450="","",ROUND(K1450*S1450*U1450,1))</f>
        <v>465.8</v>
      </c>
      <c r="AG1450" s="610"/>
      <c r="AH1450" s="610"/>
      <c r="AI1450" s="611"/>
      <c r="AJ1450" s="84"/>
      <c r="AK1450" s="627">
        <f>R286</f>
        <v>0.72100001573562622</v>
      </c>
      <c r="AL1450" s="306"/>
      <c r="AM1450" s="306"/>
      <c r="AN1450" s="306"/>
    </row>
    <row r="1451" spans="1:40" s="194" customFormat="1" ht="15.75" customHeight="1" x14ac:dyDescent="0.15">
      <c r="A1451" s="116" t="str">
        <f t="shared" ref="A1451" si="233">A1450</f>
        <v/>
      </c>
      <c r="B1451" s="179"/>
      <c r="C1451" s="328"/>
      <c r="D1451" s="329"/>
      <c r="E1451" s="329"/>
      <c r="F1451" s="329"/>
      <c r="G1451" s="329"/>
      <c r="H1451" s="306"/>
      <c r="I1451" s="306"/>
      <c r="J1451" s="306"/>
      <c r="K1451" s="327">
        <f>AF1341*AD$1470*AK1450</f>
        <v>2276.1249496757982</v>
      </c>
      <c r="L1451" s="327"/>
      <c r="M1451" s="327"/>
      <c r="N1451" s="624"/>
      <c r="O1451" s="326">
        <f>O1450</f>
        <v>1</v>
      </c>
      <c r="P1451" s="327"/>
      <c r="Q1451" s="327">
        <f>Q1450</f>
        <v>0.5</v>
      </c>
      <c r="R1451" s="327"/>
      <c r="S1451" s="327">
        <f>S1450</f>
        <v>0.4</v>
      </c>
      <c r="T1451" s="327"/>
      <c r="U1451" s="466">
        <f t="shared" ref="U1451:U1469" si="234">U1450</f>
        <v>0.83899999999999997</v>
      </c>
      <c r="V1451" s="466"/>
      <c r="W1451" s="613"/>
      <c r="X1451" s="609">
        <f>IF(E1450="","",ROUND(K1451*O1451*U1451,1))</f>
        <v>1909.7</v>
      </c>
      <c r="Y1451" s="610"/>
      <c r="Z1451" s="610"/>
      <c r="AA1451" s="610"/>
      <c r="AB1451" s="609">
        <f>IF(E1450="","",ROUND(K1451*Q1451*U1451,1))</f>
        <v>954.8</v>
      </c>
      <c r="AC1451" s="610"/>
      <c r="AD1451" s="610"/>
      <c r="AE1451" s="610"/>
      <c r="AF1451" s="609">
        <f>IF(E1450="","",ROUND(K1451*S1451*U1451,1))</f>
        <v>763.9</v>
      </c>
      <c r="AG1451" s="610"/>
      <c r="AH1451" s="610"/>
      <c r="AI1451" s="611"/>
      <c r="AJ1451" s="84"/>
      <c r="AK1451" s="627"/>
      <c r="AL1451" s="306"/>
      <c r="AM1451" s="306"/>
      <c r="AN1451" s="306"/>
    </row>
    <row r="1452" spans="1:40" s="194" customFormat="1" ht="15.75" customHeight="1" x14ac:dyDescent="0.15">
      <c r="A1452" s="116" t="str">
        <f>IF(液状化L1の有無="",IF(H1452="","×",""),"×")</f>
        <v/>
      </c>
      <c r="B1452" s="179"/>
      <c r="C1452" s="328">
        <f>IF(D1342="","",D1342)</f>
        <v>8</v>
      </c>
      <c r="D1452" s="329"/>
      <c r="E1452" s="329" t="str">
        <f>IF(G1342="","",G1342)</f>
        <v>粘性土</v>
      </c>
      <c r="F1452" s="329"/>
      <c r="G1452" s="329"/>
      <c r="H1452" s="306">
        <f>IF(J1342="","",J1342)</f>
        <v>2.2000000476837158</v>
      </c>
      <c r="I1452" s="306"/>
      <c r="J1452" s="306"/>
      <c r="K1452" s="327">
        <f>AF1342*AD$1470*AK1452</f>
        <v>1143.4499999999998</v>
      </c>
      <c r="L1452" s="327"/>
      <c r="M1452" s="327"/>
      <c r="N1452" s="624"/>
      <c r="O1452" s="326">
        <f>IF(E1452="","",IF(E1452="粘性土",1,CHOOSE(AJ$1262,X$1257,X$1258,X$1259)))</f>
        <v>1</v>
      </c>
      <c r="P1452" s="327"/>
      <c r="Q1452" s="327">
        <f>IF(E1452="","",IF(E1452="粘性土",1,CHOOSE(AJ$1262,AB$1257,AB$1258,AB$1259)))</f>
        <v>1</v>
      </c>
      <c r="R1452" s="327"/>
      <c r="S1452" s="327">
        <f>IF(E1452="","",IF(E1452="粘性土",1,CHOOSE(AJ$1262,AF$1257,AF$1258,AF$1259)))</f>
        <v>1</v>
      </c>
      <c r="T1452" s="327"/>
      <c r="U1452" s="466">
        <f>IF(E1452="","",IF(E1452="粘性土",1,AJ$1275))</f>
        <v>1</v>
      </c>
      <c r="V1452" s="466"/>
      <c r="W1452" s="613"/>
      <c r="X1452" s="609">
        <f>IF(E1452="","",ROUND(K1452*O1452*U1452,1))</f>
        <v>1143.5</v>
      </c>
      <c r="Y1452" s="610"/>
      <c r="Z1452" s="610"/>
      <c r="AA1452" s="610"/>
      <c r="AB1452" s="609">
        <f>IF(E1452="","",ROUND(K1452*Q1452*U1452,1))</f>
        <v>1143.5</v>
      </c>
      <c r="AC1452" s="610"/>
      <c r="AD1452" s="610"/>
      <c r="AE1452" s="610"/>
      <c r="AF1452" s="609">
        <f>IF(E1452="","",ROUND(K1452*S1452*U1452,1))</f>
        <v>1143.5</v>
      </c>
      <c r="AG1452" s="610"/>
      <c r="AH1452" s="610"/>
      <c r="AI1452" s="611"/>
      <c r="AJ1452" s="84"/>
      <c r="AK1452" s="627">
        <f>R287</f>
        <v>1</v>
      </c>
      <c r="AL1452" s="306"/>
      <c r="AM1452" s="306"/>
      <c r="AN1452" s="306"/>
    </row>
    <row r="1453" spans="1:40" s="194" customFormat="1" ht="15.75" customHeight="1" x14ac:dyDescent="0.15">
      <c r="A1453" s="116" t="str">
        <f t="shared" ref="A1453" si="235">A1452</f>
        <v/>
      </c>
      <c r="B1453" s="179"/>
      <c r="C1453" s="328"/>
      <c r="D1453" s="329"/>
      <c r="E1453" s="329"/>
      <c r="F1453" s="329"/>
      <c r="G1453" s="329"/>
      <c r="H1453" s="306"/>
      <c r="I1453" s="306"/>
      <c r="J1453" s="306"/>
      <c r="K1453" s="327">
        <f>AF1343*AD$1470*AK1452</f>
        <v>1143.4499999999998</v>
      </c>
      <c r="L1453" s="327"/>
      <c r="M1453" s="327"/>
      <c r="N1453" s="624"/>
      <c r="O1453" s="326">
        <f t="shared" ref="O1453" si="236">O1452</f>
        <v>1</v>
      </c>
      <c r="P1453" s="327"/>
      <c r="Q1453" s="327">
        <f t="shared" ref="Q1453" si="237">Q1452</f>
        <v>1</v>
      </c>
      <c r="R1453" s="327"/>
      <c r="S1453" s="327">
        <f t="shared" ref="S1453" si="238">S1452</f>
        <v>1</v>
      </c>
      <c r="T1453" s="327"/>
      <c r="U1453" s="466">
        <f t="shared" si="234"/>
        <v>1</v>
      </c>
      <c r="V1453" s="466"/>
      <c r="W1453" s="613"/>
      <c r="X1453" s="609">
        <f>IF(E1452="","",ROUND(K1453*O1453*U1453,1))</f>
        <v>1143.5</v>
      </c>
      <c r="Y1453" s="610"/>
      <c r="Z1453" s="610"/>
      <c r="AA1453" s="610"/>
      <c r="AB1453" s="609">
        <f>IF(E1452="","",ROUND(K1453*Q1453*U1453,1))</f>
        <v>1143.5</v>
      </c>
      <c r="AC1453" s="610"/>
      <c r="AD1453" s="610"/>
      <c r="AE1453" s="610"/>
      <c r="AF1453" s="609">
        <f>IF(E1452="","",ROUND(K1453*S1453*U1453,1))</f>
        <v>1143.5</v>
      </c>
      <c r="AG1453" s="610"/>
      <c r="AH1453" s="610"/>
      <c r="AI1453" s="611"/>
      <c r="AJ1453" s="84"/>
      <c r="AK1453" s="627"/>
      <c r="AL1453" s="306"/>
      <c r="AM1453" s="306"/>
      <c r="AN1453" s="306"/>
    </row>
    <row r="1454" spans="1:40" s="194" customFormat="1" ht="15.75" customHeight="1" x14ac:dyDescent="0.15">
      <c r="A1454" s="116" t="str">
        <f>IF(液状化L1の有無="",IF(H1454="","×",""),"×")</f>
        <v/>
      </c>
      <c r="B1454" s="179"/>
      <c r="C1454" s="328">
        <f>IF(D1344="","",D1344)</f>
        <v>9</v>
      </c>
      <c r="D1454" s="329"/>
      <c r="E1454" s="329" t="str">
        <f>IF(G1344="","",G1344)</f>
        <v>砂質土</v>
      </c>
      <c r="F1454" s="329"/>
      <c r="G1454" s="329"/>
      <c r="H1454" s="306">
        <f>IF(J1344="","",J1344)</f>
        <v>1.5</v>
      </c>
      <c r="I1454" s="306"/>
      <c r="J1454" s="306"/>
      <c r="K1454" s="327">
        <f>AF1344*AD$1470*AK1454</f>
        <v>3004.6499999999996</v>
      </c>
      <c r="L1454" s="327"/>
      <c r="M1454" s="327"/>
      <c r="N1454" s="624"/>
      <c r="O1454" s="326">
        <f>IF(E1454="","",IF(E1454="粘性土",1,CHOOSE(AJ$1262,X$1257,X$1258,X$1259)))</f>
        <v>1</v>
      </c>
      <c r="P1454" s="327"/>
      <c r="Q1454" s="327">
        <f>IF(E1454="","",IF(E1454="粘性土",1,CHOOSE(AJ$1262,AB$1257,AB$1258,AB$1259)))</f>
        <v>0.5</v>
      </c>
      <c r="R1454" s="327"/>
      <c r="S1454" s="327">
        <f>IF(E1454="","",IF(E1454="粘性土",1,CHOOSE(AJ$1262,AF$1257,AF$1258,AF$1259)))</f>
        <v>0.4</v>
      </c>
      <c r="T1454" s="327"/>
      <c r="U1454" s="466">
        <f>IF(E1454="","",IF(E1454="粘性土",1,AJ$1275))</f>
        <v>0.83899999999999997</v>
      </c>
      <c r="V1454" s="466"/>
      <c r="W1454" s="613"/>
      <c r="X1454" s="609">
        <f>IF(E1454="","",ROUND(K1454*O1454*U1454,1))</f>
        <v>2520.9</v>
      </c>
      <c r="Y1454" s="610"/>
      <c r="Z1454" s="610"/>
      <c r="AA1454" s="610"/>
      <c r="AB1454" s="609">
        <f>IF(E1454="","",ROUND(K1454*Q1454*U1454,1))</f>
        <v>1260.5</v>
      </c>
      <c r="AC1454" s="610"/>
      <c r="AD1454" s="610"/>
      <c r="AE1454" s="610"/>
      <c r="AF1454" s="609">
        <f>IF(E1454="","",ROUND(K1454*S1454*U1454,1))</f>
        <v>1008.4</v>
      </c>
      <c r="AG1454" s="610"/>
      <c r="AH1454" s="610"/>
      <c r="AI1454" s="611"/>
      <c r="AJ1454" s="84"/>
      <c r="AK1454" s="627">
        <f>R288</f>
        <v>1</v>
      </c>
      <c r="AL1454" s="306"/>
      <c r="AM1454" s="306"/>
      <c r="AN1454" s="306"/>
    </row>
    <row r="1455" spans="1:40" s="194" customFormat="1" ht="15.75" customHeight="1" x14ac:dyDescent="0.15">
      <c r="A1455" s="116" t="str">
        <f t="shared" ref="A1455" si="239">A1454</f>
        <v/>
      </c>
      <c r="B1455" s="179"/>
      <c r="C1455" s="328"/>
      <c r="D1455" s="329"/>
      <c r="E1455" s="329"/>
      <c r="F1455" s="329"/>
      <c r="G1455" s="329"/>
      <c r="H1455" s="306"/>
      <c r="I1455" s="306"/>
      <c r="J1455" s="306"/>
      <c r="K1455" s="327">
        <f>AF1345*AD$1470*AK1454</f>
        <v>3194.5499999999997</v>
      </c>
      <c r="L1455" s="327"/>
      <c r="M1455" s="327"/>
      <c r="N1455" s="624"/>
      <c r="O1455" s="326">
        <f t="shared" ref="O1455" si="240">O1454</f>
        <v>1</v>
      </c>
      <c r="P1455" s="327"/>
      <c r="Q1455" s="327">
        <f t="shared" ref="Q1455" si="241">Q1454</f>
        <v>0.5</v>
      </c>
      <c r="R1455" s="327"/>
      <c r="S1455" s="327">
        <f t="shared" ref="S1455" si="242">S1454</f>
        <v>0.4</v>
      </c>
      <c r="T1455" s="327"/>
      <c r="U1455" s="466">
        <f t="shared" si="234"/>
        <v>0.83899999999999997</v>
      </c>
      <c r="V1455" s="466"/>
      <c r="W1455" s="613"/>
      <c r="X1455" s="609">
        <f>IF(E1454="","",ROUND(K1455*O1455*U1455,1))</f>
        <v>2680.2</v>
      </c>
      <c r="Y1455" s="610"/>
      <c r="Z1455" s="610"/>
      <c r="AA1455" s="610"/>
      <c r="AB1455" s="609">
        <f>IF(E1454="","",ROUND(K1455*Q1455*U1455,1))</f>
        <v>1340.1</v>
      </c>
      <c r="AC1455" s="610"/>
      <c r="AD1455" s="610"/>
      <c r="AE1455" s="610"/>
      <c r="AF1455" s="609">
        <f>IF(E1454="","",ROUND(K1455*S1455*U1455,1))</f>
        <v>1072.0999999999999</v>
      </c>
      <c r="AG1455" s="610"/>
      <c r="AH1455" s="610"/>
      <c r="AI1455" s="611"/>
      <c r="AJ1455" s="84"/>
      <c r="AK1455" s="627"/>
      <c r="AL1455" s="306"/>
      <c r="AM1455" s="306"/>
      <c r="AN1455" s="306"/>
    </row>
    <row r="1456" spans="1:40" s="194" customFormat="1" ht="15.75" customHeight="1" x14ac:dyDescent="0.15">
      <c r="A1456" s="116" t="str">
        <f>IF(液状化L1の有無="",IF(H1456="","×",""),"×")</f>
        <v/>
      </c>
      <c r="B1456" s="179"/>
      <c r="C1456" s="328">
        <f>IF(D1346="","",D1346)</f>
        <v>10</v>
      </c>
      <c r="D1456" s="329"/>
      <c r="E1456" s="329" t="str">
        <f>IF(G1346="","",G1346)</f>
        <v>粘性土</v>
      </c>
      <c r="F1456" s="329"/>
      <c r="G1456" s="329"/>
      <c r="H1456" s="306">
        <f>IF(J1346="","",J1346)</f>
        <v>3.8499999046325684</v>
      </c>
      <c r="I1456" s="306"/>
      <c r="J1456" s="306"/>
      <c r="K1456" s="327">
        <f>AF1346*AD$1470*AK1456</f>
        <v>1159.6500000000001</v>
      </c>
      <c r="L1456" s="327"/>
      <c r="M1456" s="327"/>
      <c r="N1456" s="624"/>
      <c r="O1456" s="326">
        <f>IF(E1456="","",IF(E1456="粘性土",1,CHOOSE(AJ$1262,X$1257,X$1258,X$1259)))</f>
        <v>1</v>
      </c>
      <c r="P1456" s="327"/>
      <c r="Q1456" s="327">
        <f>IF(E1456="","",IF(E1456="粘性土",1,CHOOSE(AJ$1262,AB$1257,AB$1258,AB$1259)))</f>
        <v>1</v>
      </c>
      <c r="R1456" s="327"/>
      <c r="S1456" s="327">
        <f>IF(E1456="","",IF(E1456="粘性土",1,CHOOSE(AJ$1262,AF$1257,AF$1258,AF$1259)))</f>
        <v>1</v>
      </c>
      <c r="T1456" s="327"/>
      <c r="U1456" s="466">
        <f>IF(E1456="","",IF(E1456="粘性土",1,AJ$1275))</f>
        <v>1</v>
      </c>
      <c r="V1456" s="466"/>
      <c r="W1456" s="613"/>
      <c r="X1456" s="609">
        <f>IF(E1456="","",ROUND(K1456*O1456*U1456,1))</f>
        <v>1159.7</v>
      </c>
      <c r="Y1456" s="610"/>
      <c r="Z1456" s="610"/>
      <c r="AA1456" s="610"/>
      <c r="AB1456" s="609">
        <f>IF(E1456="","",ROUND(K1456*Q1456*U1456,1))</f>
        <v>1159.7</v>
      </c>
      <c r="AC1456" s="610"/>
      <c r="AD1456" s="610"/>
      <c r="AE1456" s="610"/>
      <c r="AF1456" s="609">
        <f>IF(E1456="","",ROUND(K1456*S1456*U1456,1))</f>
        <v>1159.7</v>
      </c>
      <c r="AG1456" s="610"/>
      <c r="AH1456" s="610"/>
      <c r="AI1456" s="611"/>
      <c r="AJ1456" s="84"/>
      <c r="AK1456" s="627">
        <f>R289</f>
        <v>1</v>
      </c>
      <c r="AL1456" s="306"/>
      <c r="AM1456" s="306"/>
      <c r="AN1456" s="306"/>
    </row>
    <row r="1457" spans="1:40" s="194" customFormat="1" ht="15.75" customHeight="1" x14ac:dyDescent="0.15">
      <c r="A1457" s="116" t="str">
        <f t="shared" ref="A1457" si="243">A1456</f>
        <v/>
      </c>
      <c r="B1457" s="179"/>
      <c r="C1457" s="328"/>
      <c r="D1457" s="329"/>
      <c r="E1457" s="329"/>
      <c r="F1457" s="329"/>
      <c r="G1457" s="329"/>
      <c r="H1457" s="306"/>
      <c r="I1457" s="306"/>
      <c r="J1457" s="306"/>
      <c r="K1457" s="327">
        <f>AF1347*AD$1470*AK1456</f>
        <v>1159.6500000000001</v>
      </c>
      <c r="L1457" s="327"/>
      <c r="M1457" s="327"/>
      <c r="N1457" s="624"/>
      <c r="O1457" s="326">
        <f t="shared" ref="O1457" si="244">O1456</f>
        <v>1</v>
      </c>
      <c r="P1457" s="327"/>
      <c r="Q1457" s="327">
        <f t="shared" ref="Q1457" si="245">Q1456</f>
        <v>1</v>
      </c>
      <c r="R1457" s="327"/>
      <c r="S1457" s="327">
        <f t="shared" ref="S1457" si="246">S1456</f>
        <v>1</v>
      </c>
      <c r="T1457" s="327"/>
      <c r="U1457" s="466">
        <f t="shared" si="234"/>
        <v>1</v>
      </c>
      <c r="V1457" s="466"/>
      <c r="W1457" s="613"/>
      <c r="X1457" s="609">
        <f>IF(E1456="","",ROUND(K1457*O1457*U1457,1))</f>
        <v>1159.7</v>
      </c>
      <c r="Y1457" s="610"/>
      <c r="Z1457" s="610"/>
      <c r="AA1457" s="610"/>
      <c r="AB1457" s="609">
        <f>IF(E1456="","",ROUND(K1457*Q1457*U1457,1))</f>
        <v>1159.7</v>
      </c>
      <c r="AC1457" s="610"/>
      <c r="AD1457" s="610"/>
      <c r="AE1457" s="610"/>
      <c r="AF1457" s="609">
        <f>IF(E1456="","",ROUND(K1457*S1457*U1457,1))</f>
        <v>1159.7</v>
      </c>
      <c r="AG1457" s="610"/>
      <c r="AH1457" s="610"/>
      <c r="AI1457" s="611"/>
      <c r="AJ1457" s="84"/>
      <c r="AK1457" s="627"/>
      <c r="AL1457" s="306"/>
      <c r="AM1457" s="306"/>
      <c r="AN1457" s="306"/>
    </row>
    <row r="1458" spans="1:40" s="194" customFormat="1" ht="15.75" customHeight="1" x14ac:dyDescent="0.15">
      <c r="A1458" s="116" t="str">
        <f>IF(液状化L1の有無="",IF(H1458="","×",""),"×")</f>
        <v/>
      </c>
      <c r="B1458" s="179"/>
      <c r="C1458" s="328">
        <f>IF(D1348="","",D1348)</f>
        <v>11</v>
      </c>
      <c r="D1458" s="329"/>
      <c r="E1458" s="329" t="str">
        <f>IF(G1348="","",G1348)</f>
        <v>砂質土</v>
      </c>
      <c r="F1458" s="329"/>
      <c r="G1458" s="329"/>
      <c r="H1458" s="306">
        <f>IF(J1348="","",J1348)</f>
        <v>2.4000000953674316</v>
      </c>
      <c r="I1458" s="306"/>
      <c r="J1458" s="306"/>
      <c r="K1458" s="327">
        <f>AF1348*AD$1470*AK1458</f>
        <v>3722.7000000000003</v>
      </c>
      <c r="L1458" s="327"/>
      <c r="M1458" s="327"/>
      <c r="N1458" s="624"/>
      <c r="O1458" s="326">
        <f>IF(E1458="","",IF(E1458="粘性土",1,CHOOSE(AJ$1262,X$1257,X$1258,X$1259)))</f>
        <v>1</v>
      </c>
      <c r="P1458" s="327"/>
      <c r="Q1458" s="327">
        <f>IF(E1458="","",IF(E1458="粘性土",1,CHOOSE(AJ$1262,AB$1257,AB$1258,AB$1259)))</f>
        <v>0.5</v>
      </c>
      <c r="R1458" s="327"/>
      <c r="S1458" s="327">
        <f>IF(E1458="","",IF(E1458="粘性土",1,CHOOSE(AJ$1262,AF$1257,AF$1258,AF$1259)))</f>
        <v>0.4</v>
      </c>
      <c r="T1458" s="327"/>
      <c r="U1458" s="466">
        <f>IF(E1458="","",IF(E1458="粘性土",1,AJ$1275))</f>
        <v>0.83899999999999997</v>
      </c>
      <c r="V1458" s="466"/>
      <c r="W1458" s="613"/>
      <c r="X1458" s="609">
        <f>IF(E1458="","",ROUND(K1458*O1458*U1458,1))</f>
        <v>3123.3</v>
      </c>
      <c r="Y1458" s="610"/>
      <c r="Z1458" s="610"/>
      <c r="AA1458" s="610"/>
      <c r="AB1458" s="609">
        <f>IF(E1458="","",ROUND(K1458*Q1458*U1458,1))</f>
        <v>1561.7</v>
      </c>
      <c r="AC1458" s="610"/>
      <c r="AD1458" s="610"/>
      <c r="AE1458" s="610"/>
      <c r="AF1458" s="609">
        <f>IF(E1458="","",ROUND(K1458*S1458*U1458,1))</f>
        <v>1249.3</v>
      </c>
      <c r="AG1458" s="610"/>
      <c r="AH1458" s="610"/>
      <c r="AI1458" s="611"/>
      <c r="AJ1458" s="84"/>
      <c r="AK1458" s="627">
        <f>R290</f>
        <v>1</v>
      </c>
      <c r="AL1458" s="306"/>
      <c r="AM1458" s="306"/>
      <c r="AN1458" s="306"/>
    </row>
    <row r="1459" spans="1:40" s="194" customFormat="1" ht="15.75" customHeight="1" x14ac:dyDescent="0.15">
      <c r="A1459" s="116" t="str">
        <f t="shared" ref="A1459" si="247">A1458</f>
        <v/>
      </c>
      <c r="B1459" s="179"/>
      <c r="C1459" s="328"/>
      <c r="D1459" s="329"/>
      <c r="E1459" s="329"/>
      <c r="F1459" s="329"/>
      <c r="G1459" s="329"/>
      <c r="H1459" s="306"/>
      <c r="I1459" s="306"/>
      <c r="J1459" s="306"/>
      <c r="K1459" s="327">
        <f>AF1349*AD$1470*AK1458</f>
        <v>4039.0499999999997</v>
      </c>
      <c r="L1459" s="327"/>
      <c r="M1459" s="327"/>
      <c r="N1459" s="624"/>
      <c r="O1459" s="326">
        <f t="shared" ref="O1459" si="248">O1458</f>
        <v>1</v>
      </c>
      <c r="P1459" s="327"/>
      <c r="Q1459" s="327">
        <f t="shared" ref="Q1459" si="249">Q1458</f>
        <v>0.5</v>
      </c>
      <c r="R1459" s="327"/>
      <c r="S1459" s="327">
        <f t="shared" ref="S1459" si="250">S1458</f>
        <v>0.4</v>
      </c>
      <c r="T1459" s="327"/>
      <c r="U1459" s="466">
        <f t="shared" si="234"/>
        <v>0.83899999999999997</v>
      </c>
      <c r="V1459" s="466"/>
      <c r="W1459" s="613"/>
      <c r="X1459" s="609">
        <f>IF(E1458="","",ROUND(K1459*O1459*U1459,1))</f>
        <v>3388.8</v>
      </c>
      <c r="Y1459" s="610"/>
      <c r="Z1459" s="610"/>
      <c r="AA1459" s="610"/>
      <c r="AB1459" s="609">
        <f>IF(E1458="","",ROUND(K1459*Q1459*U1459,1))</f>
        <v>1694.4</v>
      </c>
      <c r="AC1459" s="610"/>
      <c r="AD1459" s="610"/>
      <c r="AE1459" s="610"/>
      <c r="AF1459" s="609">
        <f>IF(E1458="","",ROUND(K1459*S1459*U1459,1))</f>
        <v>1355.5</v>
      </c>
      <c r="AG1459" s="610"/>
      <c r="AH1459" s="610"/>
      <c r="AI1459" s="611"/>
      <c r="AJ1459" s="84"/>
      <c r="AK1459" s="627"/>
      <c r="AL1459" s="306"/>
      <c r="AM1459" s="306"/>
      <c r="AN1459" s="306"/>
    </row>
    <row r="1460" spans="1:40" s="194" customFormat="1" ht="15.75" customHeight="1" x14ac:dyDescent="0.15">
      <c r="A1460" s="116" t="str">
        <f>IF(液状化L1の有無="",IF(H1460="","×",""),"×")</f>
        <v/>
      </c>
      <c r="B1460" s="179"/>
      <c r="C1460" s="328">
        <f>IF(D1350="","",D1350)</f>
        <v>12</v>
      </c>
      <c r="D1460" s="329"/>
      <c r="E1460" s="329" t="str">
        <f>IF(G1350="","",G1350)</f>
        <v>粘性土</v>
      </c>
      <c r="F1460" s="329"/>
      <c r="G1460" s="329"/>
      <c r="H1460" s="306">
        <f>IF(J1350="","",J1350)</f>
        <v>2.2699999809265137</v>
      </c>
      <c r="I1460" s="306"/>
      <c r="J1460" s="306"/>
      <c r="K1460" s="327">
        <f>AF1350*AD$1470*AK1460</f>
        <v>1159.6500000000001</v>
      </c>
      <c r="L1460" s="327"/>
      <c r="M1460" s="327"/>
      <c r="N1460" s="624"/>
      <c r="O1460" s="326">
        <f>IF(E1460="","",IF(E1460="粘性土",1,CHOOSE(AJ$1262,X$1257,X$1258,X$1259)))</f>
        <v>1</v>
      </c>
      <c r="P1460" s="327"/>
      <c r="Q1460" s="327">
        <f>IF(E1460="","",IF(E1460="粘性土",1,CHOOSE(AJ$1262,AB$1257,AB$1258,AB$1259)))</f>
        <v>1</v>
      </c>
      <c r="R1460" s="327"/>
      <c r="S1460" s="327">
        <f>IF(E1460="","",IF(E1460="粘性土",1,CHOOSE(AJ$1262,AF$1257,AF$1258,AF$1259)))</f>
        <v>1</v>
      </c>
      <c r="T1460" s="327"/>
      <c r="U1460" s="466">
        <f>IF(E1460="","",IF(E1460="粘性土",1,AJ$1275))</f>
        <v>1</v>
      </c>
      <c r="V1460" s="466"/>
      <c r="W1460" s="613"/>
      <c r="X1460" s="609">
        <f>IF(E1460="","",ROUND(K1460*O1460*U1460,1))</f>
        <v>1159.7</v>
      </c>
      <c r="Y1460" s="610"/>
      <c r="Z1460" s="610"/>
      <c r="AA1460" s="610"/>
      <c r="AB1460" s="609">
        <f>IF(E1460="","",ROUND(K1460*Q1460*U1460,1))</f>
        <v>1159.7</v>
      </c>
      <c r="AC1460" s="610"/>
      <c r="AD1460" s="610"/>
      <c r="AE1460" s="610"/>
      <c r="AF1460" s="609">
        <f>IF(E1460="","",ROUND(K1460*S1460*U1460,1))</f>
        <v>1159.7</v>
      </c>
      <c r="AG1460" s="610"/>
      <c r="AH1460" s="610"/>
      <c r="AI1460" s="611"/>
      <c r="AJ1460" s="84"/>
      <c r="AK1460" s="627">
        <f>R291</f>
        <v>1</v>
      </c>
      <c r="AL1460" s="306"/>
      <c r="AM1460" s="306"/>
      <c r="AN1460" s="306"/>
    </row>
    <row r="1461" spans="1:40" s="194" customFormat="1" ht="15.75" customHeight="1" x14ac:dyDescent="0.15">
      <c r="A1461" s="116" t="str">
        <f t="shared" ref="A1461" si="251">A1460</f>
        <v/>
      </c>
      <c r="B1461" s="179"/>
      <c r="C1461" s="328"/>
      <c r="D1461" s="329"/>
      <c r="E1461" s="329"/>
      <c r="F1461" s="329"/>
      <c r="G1461" s="329"/>
      <c r="H1461" s="306"/>
      <c r="I1461" s="306"/>
      <c r="J1461" s="306"/>
      <c r="K1461" s="327">
        <f>AF1351*AD$1470*AK1460</f>
        <v>1159.6500000000001</v>
      </c>
      <c r="L1461" s="327"/>
      <c r="M1461" s="327"/>
      <c r="N1461" s="624"/>
      <c r="O1461" s="326">
        <f t="shared" ref="O1461" si="252">O1460</f>
        <v>1</v>
      </c>
      <c r="P1461" s="327"/>
      <c r="Q1461" s="327">
        <f t="shared" ref="Q1461" si="253">Q1460</f>
        <v>1</v>
      </c>
      <c r="R1461" s="327"/>
      <c r="S1461" s="327">
        <f t="shared" ref="S1461" si="254">S1460</f>
        <v>1</v>
      </c>
      <c r="T1461" s="327"/>
      <c r="U1461" s="466">
        <f t="shared" si="234"/>
        <v>1</v>
      </c>
      <c r="V1461" s="466"/>
      <c r="W1461" s="613"/>
      <c r="X1461" s="609">
        <f>IF(E1460="","",ROUND(K1461*O1461*U1461,1))</f>
        <v>1159.7</v>
      </c>
      <c r="Y1461" s="610"/>
      <c r="Z1461" s="610"/>
      <c r="AA1461" s="610"/>
      <c r="AB1461" s="609">
        <f>IF(E1460="","",ROUND(K1461*Q1461*U1461,1))</f>
        <v>1159.7</v>
      </c>
      <c r="AC1461" s="610"/>
      <c r="AD1461" s="610"/>
      <c r="AE1461" s="610"/>
      <c r="AF1461" s="609">
        <f>IF(E1460="","",ROUND(K1461*S1461*U1461,1))</f>
        <v>1159.7</v>
      </c>
      <c r="AG1461" s="610"/>
      <c r="AH1461" s="610"/>
      <c r="AI1461" s="611"/>
      <c r="AJ1461" s="84"/>
      <c r="AK1461" s="627"/>
      <c r="AL1461" s="306"/>
      <c r="AM1461" s="306"/>
      <c r="AN1461" s="306"/>
    </row>
    <row r="1462" spans="1:40" s="194" customFormat="1" ht="15.75" hidden="1" customHeight="1" x14ac:dyDescent="0.15">
      <c r="A1462" s="116" t="str">
        <f>IF(液状化L1の有無="",IF(H1462="","×",""),"×")</f>
        <v>×</v>
      </c>
      <c r="B1462" s="179"/>
      <c r="C1462" s="328" t="str">
        <f>IF(D1352="","",D1352)</f>
        <v/>
      </c>
      <c r="D1462" s="329"/>
      <c r="E1462" s="329" t="str">
        <f>IF(G1352="","",G1352)</f>
        <v/>
      </c>
      <c r="F1462" s="329"/>
      <c r="G1462" s="329"/>
      <c r="H1462" s="306" t="str">
        <f>IF(J1352="","",J1352)</f>
        <v/>
      </c>
      <c r="I1462" s="306"/>
      <c r="J1462" s="306"/>
      <c r="K1462" s="327">
        <f>AF1352*AD$1470*AK1462</f>
        <v>0</v>
      </c>
      <c r="L1462" s="327"/>
      <c r="M1462" s="327"/>
      <c r="N1462" s="624"/>
      <c r="O1462" s="326" t="str">
        <f>IF(E1462="","",IF(E1462="粘性土",1,CHOOSE(AJ$1262,X$1257,X$1258,X$1259)))</f>
        <v/>
      </c>
      <c r="P1462" s="327"/>
      <c r="Q1462" s="327" t="str">
        <f>IF(E1462="","",IF(E1462="粘性土",1,CHOOSE(AJ$1262,AB$1257,AB$1258,AB$1259)))</f>
        <v/>
      </c>
      <c r="R1462" s="327"/>
      <c r="S1462" s="327" t="str">
        <f>IF(E1462="","",IF(E1462="粘性土",1,CHOOSE(AJ$1262,AF$1257,AF$1258,AF$1259)))</f>
        <v/>
      </c>
      <c r="T1462" s="327"/>
      <c r="U1462" s="466" t="str">
        <f>IF(E1462="","",IF(E1462="粘性土",1,AJ$1275))</f>
        <v/>
      </c>
      <c r="V1462" s="466"/>
      <c r="W1462" s="613"/>
      <c r="X1462" s="609" t="str">
        <f>IF(E1462="","",ROUND(K1462*O1462*U1462,1))</f>
        <v/>
      </c>
      <c r="Y1462" s="610"/>
      <c r="Z1462" s="610"/>
      <c r="AA1462" s="610"/>
      <c r="AB1462" s="609" t="str">
        <f>IF(E1462="","",ROUND(K1462*Q1462*U1462,1))</f>
        <v/>
      </c>
      <c r="AC1462" s="610"/>
      <c r="AD1462" s="610"/>
      <c r="AE1462" s="610"/>
      <c r="AF1462" s="609" t="str">
        <f>IF(E1462="","",ROUND(K1462*S1462*U1462,1))</f>
        <v/>
      </c>
      <c r="AG1462" s="610"/>
      <c r="AH1462" s="610"/>
      <c r="AI1462" s="611"/>
      <c r="AJ1462" s="84"/>
      <c r="AK1462" s="627">
        <f>R292</f>
        <v>0</v>
      </c>
      <c r="AL1462" s="306"/>
      <c r="AM1462" s="306"/>
      <c r="AN1462" s="306"/>
    </row>
    <row r="1463" spans="1:40" s="194" customFormat="1" ht="15.75" hidden="1" customHeight="1" x14ac:dyDescent="0.15">
      <c r="A1463" s="116" t="str">
        <f t="shared" ref="A1463" si="255">A1462</f>
        <v>×</v>
      </c>
      <c r="B1463" s="179"/>
      <c r="C1463" s="328"/>
      <c r="D1463" s="329"/>
      <c r="E1463" s="329"/>
      <c r="F1463" s="329"/>
      <c r="G1463" s="329"/>
      <c r="H1463" s="306"/>
      <c r="I1463" s="306"/>
      <c r="J1463" s="306"/>
      <c r="K1463" s="327">
        <f>AF1353*AD$1470*AK1462</f>
        <v>0</v>
      </c>
      <c r="L1463" s="327"/>
      <c r="M1463" s="327"/>
      <c r="N1463" s="624"/>
      <c r="O1463" s="326" t="str">
        <f>IF(E1463="","",IF(E1463="粘性土",1,CHOOSE(AJ$1262,X$1257,X$1258,X$1259)))</f>
        <v/>
      </c>
      <c r="P1463" s="327"/>
      <c r="Q1463" s="327" t="str">
        <f>IF(E1463="","",IF(E1463="粘性土",1,CHOOSE(AJ$1262,AB$1257,AB$1258,AB$1259)))</f>
        <v/>
      </c>
      <c r="R1463" s="327"/>
      <c r="S1463" s="327" t="str">
        <f>IF(E1463="","",IF(E1463="粘性土",1,CHOOSE(AJ$1262,AF$1257,AF$1258,AF$1259)))</f>
        <v/>
      </c>
      <c r="T1463" s="327"/>
      <c r="U1463" s="466" t="str">
        <f t="shared" si="234"/>
        <v/>
      </c>
      <c r="V1463" s="466"/>
      <c r="W1463" s="613"/>
      <c r="X1463" s="609" t="str">
        <f>IF(E1462="","",ROUND(K1463*O1463*U1463,1))</f>
        <v/>
      </c>
      <c r="Y1463" s="610"/>
      <c r="Z1463" s="610"/>
      <c r="AA1463" s="610"/>
      <c r="AB1463" s="609" t="str">
        <f>IF(E1462="","",ROUND(K1463*Q1463*U1463,1))</f>
        <v/>
      </c>
      <c r="AC1463" s="610"/>
      <c r="AD1463" s="610"/>
      <c r="AE1463" s="610"/>
      <c r="AF1463" s="609" t="str">
        <f>IF(E1462="","",ROUND(K1463*S1463*U1463,1))</f>
        <v/>
      </c>
      <c r="AG1463" s="610"/>
      <c r="AH1463" s="610"/>
      <c r="AI1463" s="611"/>
      <c r="AJ1463" s="84"/>
      <c r="AK1463" s="627"/>
      <c r="AL1463" s="306"/>
      <c r="AM1463" s="306"/>
      <c r="AN1463" s="306"/>
    </row>
    <row r="1464" spans="1:40" s="194" customFormat="1" ht="15.75" hidden="1" customHeight="1" x14ac:dyDescent="0.15">
      <c r="A1464" s="116" t="str">
        <f>IF(液状化L1の有無="",IF(H1464="","×",""),"×")</f>
        <v>×</v>
      </c>
      <c r="B1464" s="179"/>
      <c r="C1464" s="328" t="str">
        <f>IF(D1354="","",D1354)</f>
        <v/>
      </c>
      <c r="D1464" s="329"/>
      <c r="E1464" s="329" t="str">
        <f>IF(G1354="","",G1354)</f>
        <v/>
      </c>
      <c r="F1464" s="329"/>
      <c r="G1464" s="329"/>
      <c r="H1464" s="306" t="str">
        <f>IF(J1354="","",J1354)</f>
        <v/>
      </c>
      <c r="I1464" s="306"/>
      <c r="J1464" s="306"/>
      <c r="K1464" s="327">
        <f>AF1354*AD$1470*AK1464</f>
        <v>0</v>
      </c>
      <c r="L1464" s="327"/>
      <c r="M1464" s="327"/>
      <c r="N1464" s="624"/>
      <c r="O1464" s="326" t="str">
        <f>O1463</f>
        <v/>
      </c>
      <c r="P1464" s="327"/>
      <c r="Q1464" s="327" t="str">
        <f>Q1463</f>
        <v/>
      </c>
      <c r="R1464" s="327"/>
      <c r="S1464" s="327" t="str">
        <f>S1463</f>
        <v/>
      </c>
      <c r="T1464" s="327"/>
      <c r="U1464" s="466" t="str">
        <f>IF(E1464="","",IF(E1464="粘性土",1,AJ$1275))</f>
        <v/>
      </c>
      <c r="V1464" s="466"/>
      <c r="W1464" s="613"/>
      <c r="X1464" s="609" t="str">
        <f>IF(E1464="","",ROUND(K1464*O1464*U1464,1))</f>
        <v/>
      </c>
      <c r="Y1464" s="610"/>
      <c r="Z1464" s="610"/>
      <c r="AA1464" s="610"/>
      <c r="AB1464" s="609" t="str">
        <f>IF(E1464="","",ROUND(K1464*Q1464*U1464,1))</f>
        <v/>
      </c>
      <c r="AC1464" s="610"/>
      <c r="AD1464" s="610"/>
      <c r="AE1464" s="610"/>
      <c r="AF1464" s="609" t="str">
        <f>IF(E1464="","",ROUND(K1464*S1464*U1464,1))</f>
        <v/>
      </c>
      <c r="AG1464" s="610"/>
      <c r="AH1464" s="610"/>
      <c r="AI1464" s="611"/>
      <c r="AJ1464" s="84"/>
      <c r="AK1464" s="627">
        <f>R293</f>
        <v>0</v>
      </c>
      <c r="AL1464" s="306"/>
      <c r="AM1464" s="306"/>
      <c r="AN1464" s="306"/>
    </row>
    <row r="1465" spans="1:40" s="194" customFormat="1" ht="15.75" hidden="1" customHeight="1" x14ac:dyDescent="0.15">
      <c r="A1465" s="116" t="str">
        <f t="shared" ref="A1465" si="256">A1464</f>
        <v>×</v>
      </c>
      <c r="B1465" s="179"/>
      <c r="C1465" s="328"/>
      <c r="D1465" s="329"/>
      <c r="E1465" s="329"/>
      <c r="F1465" s="329"/>
      <c r="G1465" s="329"/>
      <c r="H1465" s="306"/>
      <c r="I1465" s="306"/>
      <c r="J1465" s="306"/>
      <c r="K1465" s="327">
        <f>AF1355*AD$1470*AK1464</f>
        <v>0</v>
      </c>
      <c r="L1465" s="327"/>
      <c r="M1465" s="327"/>
      <c r="N1465" s="624"/>
      <c r="O1465" s="326" t="str">
        <f>IF(E1465="","",IF(E1465="粘性土",1,CHOOSE(AJ$1262,X$1257,X$1258,X$1259)))</f>
        <v/>
      </c>
      <c r="P1465" s="327"/>
      <c r="Q1465" s="327" t="str">
        <f>IF(E1465="","",IF(E1465="粘性土",1,CHOOSE(AJ$1262,AB$1257,AB$1258,AB$1259)))</f>
        <v/>
      </c>
      <c r="R1465" s="327"/>
      <c r="S1465" s="327" t="str">
        <f>IF(E1465="","",IF(E1465="粘性土",1,CHOOSE(AJ$1262,AF$1257,AF$1258,AF$1259)))</f>
        <v/>
      </c>
      <c r="T1465" s="327"/>
      <c r="U1465" s="466" t="str">
        <f t="shared" si="234"/>
        <v/>
      </c>
      <c r="V1465" s="466"/>
      <c r="W1465" s="613"/>
      <c r="X1465" s="609" t="str">
        <f>IF(E1464="","",ROUND(K1465*O1465*U1465,1))</f>
        <v/>
      </c>
      <c r="Y1465" s="610"/>
      <c r="Z1465" s="610"/>
      <c r="AA1465" s="610"/>
      <c r="AB1465" s="609" t="str">
        <f>IF(E1464="","",ROUND(K1465*Q1465*U1465,1))</f>
        <v/>
      </c>
      <c r="AC1465" s="610"/>
      <c r="AD1465" s="610"/>
      <c r="AE1465" s="610"/>
      <c r="AF1465" s="609" t="str">
        <f>IF(E1464="","",ROUND(K1465*S1465*U1465,1))</f>
        <v/>
      </c>
      <c r="AG1465" s="610"/>
      <c r="AH1465" s="610"/>
      <c r="AI1465" s="611"/>
      <c r="AJ1465" s="84"/>
      <c r="AK1465" s="627"/>
      <c r="AL1465" s="306"/>
      <c r="AM1465" s="306"/>
      <c r="AN1465" s="306"/>
    </row>
    <row r="1466" spans="1:40" s="194" customFormat="1" ht="15.75" hidden="1" customHeight="1" x14ac:dyDescent="0.15">
      <c r="A1466" s="116" t="str">
        <f>IF(液状化L1の有無="",IF(H1466="","×",""),"×")</f>
        <v>×</v>
      </c>
      <c r="B1466" s="179"/>
      <c r="C1466" s="328" t="str">
        <f>IF(D1356="","",D1356)</f>
        <v/>
      </c>
      <c r="D1466" s="329"/>
      <c r="E1466" s="329" t="str">
        <f>IF(G1356="","",G1356)</f>
        <v/>
      </c>
      <c r="F1466" s="329"/>
      <c r="G1466" s="329"/>
      <c r="H1466" s="306" t="str">
        <f>IF(J1356="","",J1356)</f>
        <v/>
      </c>
      <c r="I1466" s="306"/>
      <c r="J1466" s="306"/>
      <c r="K1466" s="327">
        <f>AF1356*AD$1470*AK1466</f>
        <v>0</v>
      </c>
      <c r="L1466" s="327"/>
      <c r="M1466" s="327"/>
      <c r="N1466" s="624"/>
      <c r="O1466" s="326" t="str">
        <f t="shared" ref="O1466" si="257">O1465</f>
        <v/>
      </c>
      <c r="P1466" s="327"/>
      <c r="Q1466" s="327" t="str">
        <f t="shared" ref="Q1466" si="258">Q1465</f>
        <v/>
      </c>
      <c r="R1466" s="327"/>
      <c r="S1466" s="327" t="str">
        <f t="shared" ref="S1466" si="259">S1465</f>
        <v/>
      </c>
      <c r="T1466" s="327"/>
      <c r="U1466" s="466" t="str">
        <f>IF(E1466="","",IF(E1466="粘性土",1,AJ$1275))</f>
        <v/>
      </c>
      <c r="V1466" s="466"/>
      <c r="W1466" s="613"/>
      <c r="X1466" s="609" t="str">
        <f>IF(E1466="","",ROUND(K1466*O1466*U1466,1))</f>
        <v/>
      </c>
      <c r="Y1466" s="610"/>
      <c r="Z1466" s="610"/>
      <c r="AA1466" s="610"/>
      <c r="AB1466" s="609" t="str">
        <f>IF(E1466="","",ROUND(K1466*Q1466*U1466,1))</f>
        <v/>
      </c>
      <c r="AC1466" s="610"/>
      <c r="AD1466" s="610"/>
      <c r="AE1466" s="610"/>
      <c r="AF1466" s="609" t="str">
        <f>IF(E1466="","",ROUND(K1466*S1466*U1466,1))</f>
        <v/>
      </c>
      <c r="AG1466" s="610"/>
      <c r="AH1466" s="610"/>
      <c r="AI1466" s="611"/>
      <c r="AJ1466" s="84"/>
      <c r="AK1466" s="627">
        <f>R294</f>
        <v>0</v>
      </c>
      <c r="AL1466" s="306"/>
      <c r="AM1466" s="306"/>
      <c r="AN1466" s="306"/>
    </row>
    <row r="1467" spans="1:40" s="194" customFormat="1" ht="15.75" hidden="1" customHeight="1" x14ac:dyDescent="0.15">
      <c r="A1467" s="116" t="str">
        <f t="shared" ref="A1467" si="260">A1466</f>
        <v>×</v>
      </c>
      <c r="B1467" s="179"/>
      <c r="C1467" s="328"/>
      <c r="D1467" s="329"/>
      <c r="E1467" s="329"/>
      <c r="F1467" s="329"/>
      <c r="G1467" s="329"/>
      <c r="H1467" s="306"/>
      <c r="I1467" s="306"/>
      <c r="J1467" s="306"/>
      <c r="K1467" s="327">
        <f>AF1357*AD$1470*AK1466</f>
        <v>0</v>
      </c>
      <c r="L1467" s="327"/>
      <c r="M1467" s="327"/>
      <c r="N1467" s="624"/>
      <c r="O1467" s="326" t="str">
        <f>IF(E1467="","",IF(E1467="粘性土",1,CHOOSE(AJ$1262,X$1257,X$1258,X$1259)))</f>
        <v/>
      </c>
      <c r="P1467" s="327"/>
      <c r="Q1467" s="327" t="str">
        <f>IF(E1467="","",IF(E1467="粘性土",1,CHOOSE(AJ$1262,AB$1257,AB$1258,AB$1259)))</f>
        <v/>
      </c>
      <c r="R1467" s="327"/>
      <c r="S1467" s="327" t="str">
        <f>IF(E1467="","",IF(E1467="粘性土",1,CHOOSE(AJ$1262,AF$1257,AF$1258,AF$1259)))</f>
        <v/>
      </c>
      <c r="T1467" s="327"/>
      <c r="U1467" s="466" t="str">
        <f t="shared" si="234"/>
        <v/>
      </c>
      <c r="V1467" s="466"/>
      <c r="W1467" s="613"/>
      <c r="X1467" s="609" t="str">
        <f>IF(E1466="","",ROUND(K1467*O1467*U1467,1))</f>
        <v/>
      </c>
      <c r="Y1467" s="610"/>
      <c r="Z1467" s="610"/>
      <c r="AA1467" s="610"/>
      <c r="AB1467" s="609" t="str">
        <f>IF(E1466="","",ROUND(K1467*Q1467*U1467,1))</f>
        <v/>
      </c>
      <c r="AC1467" s="610"/>
      <c r="AD1467" s="610"/>
      <c r="AE1467" s="610"/>
      <c r="AF1467" s="609" t="str">
        <f>IF(E1466="","",ROUND(K1467*S1467*U1467,1))</f>
        <v/>
      </c>
      <c r="AG1467" s="610"/>
      <c r="AH1467" s="610"/>
      <c r="AI1467" s="611"/>
      <c r="AJ1467" s="84"/>
      <c r="AK1467" s="627"/>
      <c r="AL1467" s="306"/>
      <c r="AM1467" s="306"/>
      <c r="AN1467" s="306"/>
    </row>
    <row r="1468" spans="1:40" s="194" customFormat="1" ht="15.75" hidden="1" customHeight="1" x14ac:dyDescent="0.15">
      <c r="A1468" s="116" t="str">
        <f>IF(液状化L1の有無="",IF(H1468="","×",""),"×")</f>
        <v>×</v>
      </c>
      <c r="B1468" s="179"/>
      <c r="C1468" s="328" t="str">
        <f>IF(D1358="","",D1358)</f>
        <v/>
      </c>
      <c r="D1468" s="329"/>
      <c r="E1468" s="329" t="str">
        <f>IF(G1358="","",G1358)</f>
        <v/>
      </c>
      <c r="F1468" s="329"/>
      <c r="G1468" s="329"/>
      <c r="H1468" s="306" t="str">
        <f>IF(J1358="","",J1358)</f>
        <v/>
      </c>
      <c r="I1468" s="306"/>
      <c r="J1468" s="306"/>
      <c r="K1468" s="327">
        <f>AF1358*AD$1470*AK1468</f>
        <v>0</v>
      </c>
      <c r="L1468" s="327"/>
      <c r="M1468" s="327"/>
      <c r="N1468" s="624"/>
      <c r="O1468" s="326" t="str">
        <f t="shared" ref="O1468" si="261">O1467</f>
        <v/>
      </c>
      <c r="P1468" s="327"/>
      <c r="Q1468" s="327" t="str">
        <f t="shared" ref="Q1468" si="262">Q1467</f>
        <v/>
      </c>
      <c r="R1468" s="327"/>
      <c r="S1468" s="327" t="str">
        <f t="shared" ref="S1468" si="263">S1467</f>
        <v/>
      </c>
      <c r="T1468" s="327"/>
      <c r="U1468" s="466" t="str">
        <f>IF(E1468="","",IF(E1468="粘性土",1,AJ$1275))</f>
        <v/>
      </c>
      <c r="V1468" s="466"/>
      <c r="W1468" s="613"/>
      <c r="X1468" s="609" t="str">
        <f>IF(E1468="","",ROUND(K1468*O1468*U1468,1))</f>
        <v/>
      </c>
      <c r="Y1468" s="610"/>
      <c r="Z1468" s="610"/>
      <c r="AA1468" s="610"/>
      <c r="AB1468" s="609" t="str">
        <f>IF(E1468="","",ROUND(K1468*Q1468*U1468,1))</f>
        <v/>
      </c>
      <c r="AC1468" s="610"/>
      <c r="AD1468" s="610"/>
      <c r="AE1468" s="610"/>
      <c r="AF1468" s="609" t="str">
        <f>IF(E1468="","",ROUND(K1468*S1468*U1468,1))</f>
        <v/>
      </c>
      <c r="AG1468" s="610"/>
      <c r="AH1468" s="610"/>
      <c r="AI1468" s="611"/>
      <c r="AJ1468" s="84"/>
      <c r="AK1468" s="627">
        <f>R295</f>
        <v>0</v>
      </c>
      <c r="AL1468" s="306"/>
      <c r="AM1468" s="306"/>
      <c r="AN1468" s="306"/>
    </row>
    <row r="1469" spans="1:40" s="194" customFormat="1" ht="15.75" hidden="1" customHeight="1" x14ac:dyDescent="0.15">
      <c r="A1469" s="116" t="str">
        <f t="shared" ref="A1469" si="264">A1468</f>
        <v>×</v>
      </c>
      <c r="B1469" s="179"/>
      <c r="C1469" s="332"/>
      <c r="D1469" s="333"/>
      <c r="E1469" s="333"/>
      <c r="F1469" s="333"/>
      <c r="G1469" s="333"/>
      <c r="H1469" s="319"/>
      <c r="I1469" s="319"/>
      <c r="J1469" s="319"/>
      <c r="K1469" s="395">
        <f>AF1359*AD$1470*AK1468</f>
        <v>0</v>
      </c>
      <c r="L1469" s="395"/>
      <c r="M1469" s="395"/>
      <c r="N1469" s="628"/>
      <c r="O1469" s="555" t="str">
        <f>IF(E1469="","",IF(E1469="粘性土",1,CHOOSE(AJ$1262,X$1257,X$1258,X$1259)))</f>
        <v/>
      </c>
      <c r="P1469" s="395"/>
      <c r="Q1469" s="395" t="str">
        <f>IF(E1469="","",IF(E1469="粘性土",1,CHOOSE(AJ$1262,AB$1257,AB$1258,AB$1259)))</f>
        <v/>
      </c>
      <c r="R1469" s="395"/>
      <c r="S1469" s="395" t="str">
        <f>IF(E1469="","",IF(E1469="粘性土",1,CHOOSE(AJ$1262,AF$1257,AF$1258,AF$1259)))</f>
        <v/>
      </c>
      <c r="T1469" s="395"/>
      <c r="U1469" s="466" t="str">
        <f t="shared" si="234"/>
        <v/>
      </c>
      <c r="V1469" s="466"/>
      <c r="W1469" s="613"/>
      <c r="X1469" s="621" t="str">
        <f>IF(E1468="","",ROUND(K1469*O1469*U1469,1))</f>
        <v/>
      </c>
      <c r="Y1469" s="622"/>
      <c r="Z1469" s="622"/>
      <c r="AA1469" s="622"/>
      <c r="AB1469" s="621" t="str">
        <f>IF(E1468="","",ROUND(K1469*Q1469*U1469,1))</f>
        <v/>
      </c>
      <c r="AC1469" s="622"/>
      <c r="AD1469" s="622"/>
      <c r="AE1469" s="622"/>
      <c r="AF1469" s="621" t="str">
        <f>IF(E1468="","",ROUND(K1469*S1469*U1469,1))</f>
        <v/>
      </c>
      <c r="AG1469" s="622"/>
      <c r="AH1469" s="622"/>
      <c r="AI1469" s="623"/>
      <c r="AJ1469" s="84"/>
      <c r="AK1469" s="616"/>
      <c r="AL1469" s="319"/>
      <c r="AM1469" s="319"/>
      <c r="AN1469" s="319"/>
    </row>
    <row r="1470" spans="1:40" s="194" customFormat="1" ht="15.75" customHeight="1" x14ac:dyDescent="0.15">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498">
        <f>杭先端径</f>
        <v>1.5</v>
      </c>
      <c r="AE1470" s="498"/>
      <c r="AF1470" s="498"/>
      <c r="AG1470" s="62" t="s">
        <v>416</v>
      </c>
      <c r="AH1470" s="183" t="s">
        <v>149</v>
      </c>
      <c r="AI1470" s="66"/>
    </row>
    <row r="1471" spans="1:40" s="194" customFormat="1" ht="15.75" customHeight="1" x14ac:dyDescent="0.15">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x14ac:dyDescent="0.15">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x14ac:dyDescent="0.15">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x14ac:dyDescent="0.15">
      <c r="A1474" s="115" t="str">
        <f>IF(液状化L2の有無="","","×")</f>
        <v/>
      </c>
      <c r="B1474" s="179"/>
      <c r="C1474" s="602" t="s">
        <v>8</v>
      </c>
      <c r="D1474" s="603"/>
      <c r="E1474" s="603" t="s">
        <v>332</v>
      </c>
      <c r="F1474" s="603"/>
      <c r="G1474" s="603"/>
      <c r="H1474" s="604" t="s">
        <v>181</v>
      </c>
      <c r="I1474" s="604"/>
      <c r="J1474" s="604"/>
      <c r="K1474" s="603" t="s">
        <v>489</v>
      </c>
      <c r="L1474" s="603"/>
      <c r="M1474" s="603"/>
      <c r="N1474" s="606"/>
      <c r="O1474" s="529" t="s">
        <v>274</v>
      </c>
      <c r="P1474" s="302"/>
      <c r="Q1474" s="302"/>
      <c r="R1474" s="302"/>
      <c r="S1474" s="302"/>
      <c r="T1474" s="302"/>
      <c r="U1474" s="302" t="s">
        <v>276</v>
      </c>
      <c r="V1474" s="302"/>
      <c r="W1474" s="398"/>
      <c r="X1474" s="363" t="s">
        <v>528</v>
      </c>
      <c r="Y1474" s="302"/>
      <c r="Z1474" s="302"/>
      <c r="AA1474" s="302"/>
      <c r="AB1474" s="302"/>
      <c r="AC1474" s="302"/>
      <c r="AD1474" s="302"/>
      <c r="AE1474" s="302"/>
      <c r="AF1474" s="302"/>
      <c r="AG1474" s="302"/>
      <c r="AH1474" s="302"/>
      <c r="AI1474" s="440"/>
      <c r="AJ1474" s="53"/>
      <c r="AK1474" s="453" t="s">
        <v>412</v>
      </c>
      <c r="AL1474" s="403"/>
      <c r="AM1474" s="403"/>
      <c r="AN1474" s="403"/>
    </row>
    <row r="1475" spans="1:40" s="194" customFormat="1" ht="15.75" customHeight="1" x14ac:dyDescent="0.15">
      <c r="A1475" s="115" t="str">
        <f>IF(液状化L2の有無="","","×")</f>
        <v/>
      </c>
      <c r="B1475" s="179"/>
      <c r="C1475" s="532"/>
      <c r="D1475" s="533"/>
      <c r="E1475" s="533"/>
      <c r="F1475" s="533"/>
      <c r="G1475" s="533"/>
      <c r="H1475" s="605"/>
      <c r="I1475" s="605"/>
      <c r="J1475" s="605"/>
      <c r="K1475" s="533"/>
      <c r="L1475" s="533"/>
      <c r="M1475" s="533"/>
      <c r="N1475" s="538"/>
      <c r="O1475" s="612" t="s">
        <v>471</v>
      </c>
      <c r="P1475" s="319"/>
      <c r="Q1475" s="319" t="s">
        <v>472</v>
      </c>
      <c r="R1475" s="319"/>
      <c r="S1475" s="319" t="s">
        <v>473</v>
      </c>
      <c r="T1475" s="319"/>
      <c r="U1475" s="333"/>
      <c r="V1475" s="333"/>
      <c r="W1475" s="402"/>
      <c r="X1475" s="616" t="s">
        <v>471</v>
      </c>
      <c r="Y1475" s="319"/>
      <c r="Z1475" s="319"/>
      <c r="AA1475" s="319"/>
      <c r="AB1475" s="319" t="s">
        <v>472</v>
      </c>
      <c r="AC1475" s="319"/>
      <c r="AD1475" s="319"/>
      <c r="AE1475" s="319"/>
      <c r="AF1475" s="319" t="s">
        <v>473</v>
      </c>
      <c r="AG1475" s="319"/>
      <c r="AH1475" s="319"/>
      <c r="AI1475" s="593"/>
      <c r="AJ1475" s="55"/>
      <c r="AK1475" s="359"/>
      <c r="AL1475" s="315"/>
      <c r="AM1475" s="315"/>
      <c r="AN1475" s="315"/>
    </row>
    <row r="1476" spans="1:40" s="194" customFormat="1" ht="15.75" customHeight="1" x14ac:dyDescent="0.15">
      <c r="A1476" s="115" t="str">
        <f>IF(液状化L2の有無="",IF(H1476="","×",""),"×")</f>
        <v/>
      </c>
      <c r="B1476" s="179"/>
      <c r="C1476" s="363">
        <f>IF(D1330="","",D1330)</f>
        <v>2</v>
      </c>
      <c r="D1476" s="302"/>
      <c r="E1476" s="302" t="str">
        <f>IF(G1330="","",G1330)</f>
        <v>砂質土</v>
      </c>
      <c r="F1476" s="302"/>
      <c r="G1476" s="302"/>
      <c r="H1476" s="301">
        <f>IF(J1330="","",J1330)</f>
        <v>0.33000001311302185</v>
      </c>
      <c r="I1476" s="301"/>
      <c r="J1476" s="301"/>
      <c r="K1476" s="397">
        <f>AF1330*AD$1506*AK1476</f>
        <v>62.389798437058921</v>
      </c>
      <c r="L1476" s="397"/>
      <c r="M1476" s="397"/>
      <c r="N1476" s="625"/>
      <c r="O1476" s="441">
        <f>IF(E1476="","",IF(E1476="粘性土",1,CHOOSE(AJ$1262,X$1257,X$1258,X$1259)))</f>
        <v>1</v>
      </c>
      <c r="P1476" s="397"/>
      <c r="Q1476" s="397">
        <f>IF(E1476="","",IF(E1476="粘性土",1,CHOOSE(AJ$1262,AB$1257,AB$1258,AB$1259)))</f>
        <v>0.5</v>
      </c>
      <c r="R1476" s="397"/>
      <c r="S1476" s="397">
        <f>IF(E1476="","",IF(E1476="粘性土",1,CHOOSE(AJ$1262,AF$1257,AF$1258,AF$1259)))</f>
        <v>0.4</v>
      </c>
      <c r="T1476" s="397"/>
      <c r="U1476" s="466">
        <f>IF(E1476="","",IF(E1476="粘性土",1,AJ$1275))</f>
        <v>0.83899999999999997</v>
      </c>
      <c r="V1476" s="466"/>
      <c r="W1476" s="613"/>
      <c r="X1476" s="614">
        <f>IF(E1476="","",ROUND(K1476*O1476*U1476,1))</f>
        <v>52.3</v>
      </c>
      <c r="Y1476" s="615"/>
      <c r="Z1476" s="615"/>
      <c r="AA1476" s="615"/>
      <c r="AB1476" s="614">
        <f>IF(E1476="","",ROUND(K1476*Q1476*U1476,1))</f>
        <v>26.2</v>
      </c>
      <c r="AC1476" s="615"/>
      <c r="AD1476" s="615"/>
      <c r="AE1476" s="615"/>
      <c r="AF1476" s="614">
        <f>IF(E1476="","",ROUND(K1476*S1476*U1476,1))</f>
        <v>20.9</v>
      </c>
      <c r="AG1476" s="615"/>
      <c r="AH1476" s="615"/>
      <c r="AI1476" s="617"/>
      <c r="AJ1476" s="84"/>
      <c r="AK1476" s="626">
        <f>R303</f>
        <v>0.1379999965429306</v>
      </c>
      <c r="AL1476" s="301"/>
      <c r="AM1476" s="301"/>
      <c r="AN1476" s="301"/>
    </row>
    <row r="1477" spans="1:40" s="194" customFormat="1" ht="15.75" customHeight="1" x14ac:dyDescent="0.15">
      <c r="A1477" s="115" t="str">
        <f>A1476</f>
        <v/>
      </c>
      <c r="B1477" s="179"/>
      <c r="C1477" s="328"/>
      <c r="D1477" s="329"/>
      <c r="E1477" s="329"/>
      <c r="F1477" s="329"/>
      <c r="G1477" s="329"/>
      <c r="H1477" s="306"/>
      <c r="I1477" s="306"/>
      <c r="J1477" s="306"/>
      <c r="K1477" s="327">
        <f>AF1331*AD$1506*AK1476</f>
        <v>67.709698303788912</v>
      </c>
      <c r="L1477" s="327"/>
      <c r="M1477" s="327"/>
      <c r="N1477" s="624"/>
      <c r="O1477" s="326">
        <f>O1476</f>
        <v>1</v>
      </c>
      <c r="P1477" s="327"/>
      <c r="Q1477" s="327">
        <f>Q1476</f>
        <v>0.5</v>
      </c>
      <c r="R1477" s="327"/>
      <c r="S1477" s="327">
        <f>S1476</f>
        <v>0.4</v>
      </c>
      <c r="T1477" s="327"/>
      <c r="U1477" s="466">
        <f t="shared" ref="U1477" si="265">U1476</f>
        <v>0.83899999999999997</v>
      </c>
      <c r="V1477" s="466"/>
      <c r="W1477" s="613"/>
      <c r="X1477" s="609">
        <f>IF(E1476="","",ROUND(K1477*O1477*U1477,1))</f>
        <v>56.8</v>
      </c>
      <c r="Y1477" s="610"/>
      <c r="Z1477" s="610"/>
      <c r="AA1477" s="610"/>
      <c r="AB1477" s="609">
        <f>IF(E1476="","",ROUND(K1477*Q1477*U1477,1))</f>
        <v>28.4</v>
      </c>
      <c r="AC1477" s="610"/>
      <c r="AD1477" s="610"/>
      <c r="AE1477" s="610"/>
      <c r="AF1477" s="609">
        <f>IF(E1476="","",ROUND(K1477*S1477*U1477,1))</f>
        <v>22.7</v>
      </c>
      <c r="AG1477" s="610"/>
      <c r="AH1477" s="610"/>
      <c r="AI1477" s="611"/>
      <c r="AJ1477" s="84"/>
      <c r="AK1477" s="627"/>
      <c r="AL1477" s="306"/>
      <c r="AM1477" s="306"/>
      <c r="AN1477" s="306"/>
    </row>
    <row r="1478" spans="1:40" s="194" customFormat="1" ht="15.75" customHeight="1" x14ac:dyDescent="0.15">
      <c r="A1478" s="115" t="str">
        <f>IF(液状化L2の有無="",IF(H1478="","×",""),"×")</f>
        <v/>
      </c>
      <c r="B1478" s="179"/>
      <c r="C1478" s="328">
        <f>IF(D1332="","",D1332)</f>
        <v>3</v>
      </c>
      <c r="D1478" s="329"/>
      <c r="E1478" s="329" t="str">
        <f>IF(G1332="","",G1332)</f>
        <v>粘性土</v>
      </c>
      <c r="F1478" s="329"/>
      <c r="G1478" s="329"/>
      <c r="H1478" s="306">
        <f>IF(J1332="","",J1332)</f>
        <v>1.5</v>
      </c>
      <c r="I1478" s="306"/>
      <c r="J1478" s="306"/>
      <c r="K1478" s="327">
        <f>AF1332*AD$1506*AK1478</f>
        <v>194.39999999999998</v>
      </c>
      <c r="L1478" s="327"/>
      <c r="M1478" s="327"/>
      <c r="N1478" s="624"/>
      <c r="O1478" s="326">
        <f>IF(E1478="","",IF(E1478="粘性土",1,CHOOSE(AJ$1262,X$1257,X$1258,X$1259)))</f>
        <v>1</v>
      </c>
      <c r="P1478" s="327"/>
      <c r="Q1478" s="327">
        <f>IF(E1478="","",IF(E1478="粘性土",1,CHOOSE(AJ$1262,AB$1257,AB$1258,AB$1259)))</f>
        <v>1</v>
      </c>
      <c r="R1478" s="327"/>
      <c r="S1478" s="327">
        <f>IF(E1478="","",IF(E1478="粘性土",1,CHOOSE(AJ$1262,AF$1257,AF$1258,AF$1259)))</f>
        <v>1</v>
      </c>
      <c r="T1478" s="327"/>
      <c r="U1478" s="466">
        <f>IF(E1478="","",IF(E1478="粘性土",1,AJ$1275))</f>
        <v>1</v>
      </c>
      <c r="V1478" s="466"/>
      <c r="W1478" s="613"/>
      <c r="X1478" s="609">
        <f>IF(E1478="","",ROUND(K1478*O1478*U1478,1))</f>
        <v>194.4</v>
      </c>
      <c r="Y1478" s="610"/>
      <c r="Z1478" s="610"/>
      <c r="AA1478" s="610"/>
      <c r="AB1478" s="609">
        <f>IF(E1478="","",ROUND(K1478*Q1478*U1478,1))</f>
        <v>194.4</v>
      </c>
      <c r="AC1478" s="610"/>
      <c r="AD1478" s="610"/>
      <c r="AE1478" s="610"/>
      <c r="AF1478" s="609">
        <f>IF(E1478="","",ROUND(K1478*S1478*U1478,1))</f>
        <v>194.4</v>
      </c>
      <c r="AG1478" s="610"/>
      <c r="AH1478" s="610"/>
      <c r="AI1478" s="611"/>
      <c r="AJ1478" s="84"/>
      <c r="AK1478" s="627">
        <f>R304</f>
        <v>1</v>
      </c>
      <c r="AL1478" s="306"/>
      <c r="AM1478" s="306"/>
      <c r="AN1478" s="306"/>
    </row>
    <row r="1479" spans="1:40" s="194" customFormat="1" ht="15.75" customHeight="1" x14ac:dyDescent="0.15">
      <c r="A1479" s="115" t="str">
        <f t="shared" ref="A1479" si="266">A1478</f>
        <v/>
      </c>
      <c r="B1479" s="179"/>
      <c r="C1479" s="328"/>
      <c r="D1479" s="329"/>
      <c r="E1479" s="329"/>
      <c r="F1479" s="329"/>
      <c r="G1479" s="329"/>
      <c r="H1479" s="306"/>
      <c r="I1479" s="306"/>
      <c r="J1479" s="306"/>
      <c r="K1479" s="327">
        <f>AF1333*AD$1506*AK1478</f>
        <v>194.39999999999998</v>
      </c>
      <c r="L1479" s="327"/>
      <c r="M1479" s="327"/>
      <c r="N1479" s="624"/>
      <c r="O1479" s="326">
        <f>O1478</f>
        <v>1</v>
      </c>
      <c r="P1479" s="327"/>
      <c r="Q1479" s="327">
        <f>Q1478</f>
        <v>1</v>
      </c>
      <c r="R1479" s="327"/>
      <c r="S1479" s="327">
        <f>S1478</f>
        <v>1</v>
      </c>
      <c r="T1479" s="327"/>
      <c r="U1479" s="466">
        <f t="shared" ref="U1479" si="267">U1478</f>
        <v>1</v>
      </c>
      <c r="V1479" s="466"/>
      <c r="W1479" s="613"/>
      <c r="X1479" s="609">
        <f>IF(E1478="","",ROUND(K1479*O1479*U1479,1))</f>
        <v>194.4</v>
      </c>
      <c r="Y1479" s="610"/>
      <c r="Z1479" s="610"/>
      <c r="AA1479" s="610"/>
      <c r="AB1479" s="609">
        <f>IF(E1478="","",ROUND(K1479*Q1479*U1479,1))</f>
        <v>194.4</v>
      </c>
      <c r="AC1479" s="610"/>
      <c r="AD1479" s="610"/>
      <c r="AE1479" s="610"/>
      <c r="AF1479" s="609">
        <f>IF(E1478="","",ROUND(K1479*S1479*U1479,1))</f>
        <v>194.4</v>
      </c>
      <c r="AG1479" s="610"/>
      <c r="AH1479" s="610"/>
      <c r="AI1479" s="611"/>
      <c r="AJ1479" s="84"/>
      <c r="AK1479" s="627"/>
      <c r="AL1479" s="306"/>
      <c r="AM1479" s="306"/>
      <c r="AN1479" s="306"/>
    </row>
    <row r="1480" spans="1:40" s="194" customFormat="1" ht="15.75" customHeight="1" x14ac:dyDescent="0.15">
      <c r="A1480" s="115" t="str">
        <f>IF(液状化L2の有無="",IF(H1480="","×",""),"×")</f>
        <v/>
      </c>
      <c r="B1480" s="179"/>
      <c r="C1480" s="328">
        <f>IF(D1334="","",D1334)</f>
        <v>4</v>
      </c>
      <c r="D1480" s="329"/>
      <c r="E1480" s="329" t="str">
        <f>IF(G1334="","",G1334)</f>
        <v>粘性土</v>
      </c>
      <c r="F1480" s="329"/>
      <c r="G1480" s="329"/>
      <c r="H1480" s="306">
        <f>IF(J1334="","",J1334)</f>
        <v>6.5500001907348633</v>
      </c>
      <c r="I1480" s="306"/>
      <c r="J1480" s="306"/>
      <c r="K1480" s="327">
        <f>AF1334*AD$1506*AK1480</f>
        <v>437.40000000000003</v>
      </c>
      <c r="L1480" s="327"/>
      <c r="M1480" s="327"/>
      <c r="N1480" s="624"/>
      <c r="O1480" s="326">
        <f>IF(E1480="","",IF(E1480="粘性土",1,CHOOSE(AJ$1262,X$1257,X$1258,X$1259)))</f>
        <v>1</v>
      </c>
      <c r="P1480" s="327"/>
      <c r="Q1480" s="327">
        <f>IF(E1480="","",IF(E1480="粘性土",1,CHOOSE(AJ$1262,AB$1257,AB$1258,AB$1259)))</f>
        <v>1</v>
      </c>
      <c r="R1480" s="327"/>
      <c r="S1480" s="327">
        <f>IF(E1480="","",IF(E1480="粘性土",1,CHOOSE(AJ$1262,AF$1257,AF$1258,AF$1259)))</f>
        <v>1</v>
      </c>
      <c r="T1480" s="327"/>
      <c r="U1480" s="466">
        <f>IF(E1480="","",IF(E1480="粘性土",1,AJ$1275))</f>
        <v>1</v>
      </c>
      <c r="V1480" s="466"/>
      <c r="W1480" s="613"/>
      <c r="X1480" s="609">
        <f>IF(E1480="","",ROUND(K1480*O1480*U1480,1))</f>
        <v>437.4</v>
      </c>
      <c r="Y1480" s="610"/>
      <c r="Z1480" s="610"/>
      <c r="AA1480" s="610"/>
      <c r="AB1480" s="609">
        <f>IF(E1480="","",ROUND(K1480*Q1480*U1480,1))</f>
        <v>437.4</v>
      </c>
      <c r="AC1480" s="610"/>
      <c r="AD1480" s="610"/>
      <c r="AE1480" s="610"/>
      <c r="AF1480" s="609">
        <f>IF(E1480="","",ROUND(K1480*S1480*U1480,1))</f>
        <v>437.4</v>
      </c>
      <c r="AG1480" s="610"/>
      <c r="AH1480" s="610"/>
      <c r="AI1480" s="611"/>
      <c r="AJ1480" s="84"/>
      <c r="AK1480" s="627">
        <f>R305</f>
        <v>1</v>
      </c>
      <c r="AL1480" s="306"/>
      <c r="AM1480" s="306"/>
      <c r="AN1480" s="306"/>
    </row>
    <row r="1481" spans="1:40" s="194" customFormat="1" ht="15.75" customHeight="1" x14ac:dyDescent="0.15">
      <c r="A1481" s="115" t="str">
        <f t="shared" ref="A1481" si="268">A1480</f>
        <v/>
      </c>
      <c r="B1481" s="179"/>
      <c r="C1481" s="328"/>
      <c r="D1481" s="329"/>
      <c r="E1481" s="329"/>
      <c r="F1481" s="329"/>
      <c r="G1481" s="329"/>
      <c r="H1481" s="306"/>
      <c r="I1481" s="306"/>
      <c r="J1481" s="306"/>
      <c r="K1481" s="327">
        <f>AF1335*AD$1506*AK1480</f>
        <v>437.40000000000003</v>
      </c>
      <c r="L1481" s="327"/>
      <c r="M1481" s="327"/>
      <c r="N1481" s="624"/>
      <c r="O1481" s="326">
        <f>O1480</f>
        <v>1</v>
      </c>
      <c r="P1481" s="327"/>
      <c r="Q1481" s="327">
        <f>Q1480</f>
        <v>1</v>
      </c>
      <c r="R1481" s="327"/>
      <c r="S1481" s="327">
        <f>S1480</f>
        <v>1</v>
      </c>
      <c r="T1481" s="327"/>
      <c r="U1481" s="466">
        <f t="shared" ref="U1481" si="269">U1480</f>
        <v>1</v>
      </c>
      <c r="V1481" s="466"/>
      <c r="W1481" s="613"/>
      <c r="X1481" s="609">
        <f>IF(E1480="","",ROUND(K1481*O1481*U1481,1))</f>
        <v>437.4</v>
      </c>
      <c r="Y1481" s="610"/>
      <c r="Z1481" s="610"/>
      <c r="AA1481" s="610"/>
      <c r="AB1481" s="609">
        <f>IF(E1480="","",ROUND(K1481*Q1481*U1481,1))</f>
        <v>437.4</v>
      </c>
      <c r="AC1481" s="610"/>
      <c r="AD1481" s="610"/>
      <c r="AE1481" s="610"/>
      <c r="AF1481" s="609">
        <f>IF(E1480="","",ROUND(K1481*S1481*U1481,1))</f>
        <v>437.4</v>
      </c>
      <c r="AG1481" s="610"/>
      <c r="AH1481" s="610"/>
      <c r="AI1481" s="611"/>
      <c r="AJ1481" s="84"/>
      <c r="AK1481" s="627"/>
      <c r="AL1481" s="306"/>
      <c r="AM1481" s="306"/>
      <c r="AN1481" s="306"/>
    </row>
    <row r="1482" spans="1:40" s="194" customFormat="1" ht="15.75" customHeight="1" x14ac:dyDescent="0.15">
      <c r="A1482" s="115" t="str">
        <f>IF(液状化L2の有無="",IF(H1482="","×",""),"×")</f>
        <v/>
      </c>
      <c r="B1482" s="179"/>
      <c r="C1482" s="328">
        <f>IF(D1336="","",D1336)</f>
        <v>5</v>
      </c>
      <c r="D1482" s="329"/>
      <c r="E1482" s="329" t="str">
        <f>IF(G1336="","",G1336)</f>
        <v>粘性土</v>
      </c>
      <c r="F1482" s="329"/>
      <c r="G1482" s="329"/>
      <c r="H1482" s="306">
        <f>IF(J1336="","",J1336)</f>
        <v>3.4500000476837158</v>
      </c>
      <c r="I1482" s="306"/>
      <c r="J1482" s="306"/>
      <c r="K1482" s="327">
        <f>AF1336*AD$1506*AK1482</f>
        <v>716.84999999999991</v>
      </c>
      <c r="L1482" s="327"/>
      <c r="M1482" s="327"/>
      <c r="N1482" s="624"/>
      <c r="O1482" s="326">
        <f>IF(E1482="","",IF(E1482="粘性土",1,CHOOSE(AJ$1262,X$1257,X$1258,X$1259)))</f>
        <v>1</v>
      </c>
      <c r="P1482" s="327"/>
      <c r="Q1482" s="327">
        <f>IF(E1482="","",IF(E1482="粘性土",1,CHOOSE(AJ$1262,AB$1257,AB$1258,AB$1259)))</f>
        <v>1</v>
      </c>
      <c r="R1482" s="327"/>
      <c r="S1482" s="327">
        <f>IF(E1482="","",IF(E1482="粘性土",1,CHOOSE(AJ$1262,AF$1257,AF$1258,AF$1259)))</f>
        <v>1</v>
      </c>
      <c r="T1482" s="327"/>
      <c r="U1482" s="466">
        <f>IF(E1482="","",IF(E1482="粘性土",1,AJ$1275))</f>
        <v>1</v>
      </c>
      <c r="V1482" s="466"/>
      <c r="W1482" s="613"/>
      <c r="X1482" s="609">
        <f>IF(E1482="","",ROUND(K1482*O1482*U1482,1))</f>
        <v>716.9</v>
      </c>
      <c r="Y1482" s="610"/>
      <c r="Z1482" s="610"/>
      <c r="AA1482" s="610"/>
      <c r="AB1482" s="609">
        <f>IF(E1482="","",ROUND(K1482*Q1482*U1482,1))</f>
        <v>716.9</v>
      </c>
      <c r="AC1482" s="610"/>
      <c r="AD1482" s="610"/>
      <c r="AE1482" s="610"/>
      <c r="AF1482" s="609">
        <f>IF(E1482="","",ROUND(K1482*S1482*U1482,1))</f>
        <v>716.9</v>
      </c>
      <c r="AG1482" s="610"/>
      <c r="AH1482" s="610"/>
      <c r="AI1482" s="611"/>
      <c r="AJ1482" s="84"/>
      <c r="AK1482" s="627">
        <f>R306</f>
        <v>1</v>
      </c>
      <c r="AL1482" s="306"/>
      <c r="AM1482" s="306"/>
      <c r="AN1482" s="306"/>
    </row>
    <row r="1483" spans="1:40" s="194" customFormat="1" ht="15.75" customHeight="1" x14ac:dyDescent="0.15">
      <c r="A1483" s="115" t="str">
        <f t="shared" ref="A1483" si="270">A1482</f>
        <v/>
      </c>
      <c r="B1483" s="179"/>
      <c r="C1483" s="328"/>
      <c r="D1483" s="329"/>
      <c r="E1483" s="329"/>
      <c r="F1483" s="329"/>
      <c r="G1483" s="329"/>
      <c r="H1483" s="306"/>
      <c r="I1483" s="306"/>
      <c r="J1483" s="306"/>
      <c r="K1483" s="327">
        <f>AF1337*AD$1506*AK1482</f>
        <v>716.84999999999991</v>
      </c>
      <c r="L1483" s="327"/>
      <c r="M1483" s="327"/>
      <c r="N1483" s="624"/>
      <c r="O1483" s="326">
        <f>O1482</f>
        <v>1</v>
      </c>
      <c r="P1483" s="327"/>
      <c r="Q1483" s="327">
        <f>Q1482</f>
        <v>1</v>
      </c>
      <c r="R1483" s="327"/>
      <c r="S1483" s="327">
        <f>S1482</f>
        <v>1</v>
      </c>
      <c r="T1483" s="327"/>
      <c r="U1483" s="466">
        <f t="shared" ref="U1483" si="271">U1482</f>
        <v>1</v>
      </c>
      <c r="V1483" s="466"/>
      <c r="W1483" s="613"/>
      <c r="X1483" s="609">
        <f>IF(E1482="","",ROUND(K1483*O1483*U1483,1))</f>
        <v>716.9</v>
      </c>
      <c r="Y1483" s="610"/>
      <c r="Z1483" s="610"/>
      <c r="AA1483" s="610"/>
      <c r="AB1483" s="609">
        <f>IF(E1482="","",ROUND(K1483*Q1483*U1483,1))</f>
        <v>716.9</v>
      </c>
      <c r="AC1483" s="610"/>
      <c r="AD1483" s="610"/>
      <c r="AE1483" s="610"/>
      <c r="AF1483" s="609">
        <f>IF(E1482="","",ROUND(K1483*S1483*U1483,1))</f>
        <v>716.9</v>
      </c>
      <c r="AG1483" s="610"/>
      <c r="AH1483" s="610"/>
      <c r="AI1483" s="611"/>
      <c r="AJ1483" s="84"/>
      <c r="AK1483" s="627"/>
      <c r="AL1483" s="306"/>
      <c r="AM1483" s="306"/>
      <c r="AN1483" s="306"/>
    </row>
    <row r="1484" spans="1:40" s="194" customFormat="1" ht="15.75" customHeight="1" x14ac:dyDescent="0.15">
      <c r="A1484" s="115" t="str">
        <f>IF(液状化L2の有無="",IF(H1484="","×",""),"×")</f>
        <v/>
      </c>
      <c r="B1484" s="179"/>
      <c r="C1484" s="328">
        <f>IF(D1338="","",D1338)</f>
        <v>6</v>
      </c>
      <c r="D1484" s="329"/>
      <c r="E1484" s="329" t="str">
        <f>IF(G1338="","",G1338)</f>
        <v>粘性土</v>
      </c>
      <c r="F1484" s="329"/>
      <c r="G1484" s="329"/>
      <c r="H1484" s="306">
        <f>IF(J1338="","",J1338)</f>
        <v>2.3499999046325684</v>
      </c>
      <c r="I1484" s="306"/>
      <c r="J1484" s="306"/>
      <c r="K1484" s="327">
        <f>AF1338*AD$1506*AK1484</f>
        <v>1165.0500000000002</v>
      </c>
      <c r="L1484" s="327"/>
      <c r="M1484" s="327"/>
      <c r="N1484" s="624"/>
      <c r="O1484" s="326">
        <f>IF(E1484="","",IF(E1484="粘性土",1,CHOOSE(AJ$1262,X$1257,X$1258,X$1259)))</f>
        <v>1</v>
      </c>
      <c r="P1484" s="327"/>
      <c r="Q1484" s="327">
        <f>IF(E1484="","",IF(E1484="粘性土",1,CHOOSE(AJ$1262,AB$1257,AB$1258,AB$1259)))</f>
        <v>1</v>
      </c>
      <c r="R1484" s="327"/>
      <c r="S1484" s="327">
        <f>IF(E1484="","",IF(E1484="粘性土",1,CHOOSE(AJ$1262,AF$1257,AF$1258,AF$1259)))</f>
        <v>1</v>
      </c>
      <c r="T1484" s="327"/>
      <c r="U1484" s="466">
        <f>IF(E1484="","",IF(E1484="粘性土",1,AJ$1275))</f>
        <v>1</v>
      </c>
      <c r="V1484" s="466"/>
      <c r="W1484" s="613"/>
      <c r="X1484" s="609">
        <f>IF(E1484="","",ROUND(K1484*O1484*U1484,1))</f>
        <v>1165.0999999999999</v>
      </c>
      <c r="Y1484" s="610"/>
      <c r="Z1484" s="610"/>
      <c r="AA1484" s="610"/>
      <c r="AB1484" s="609">
        <f>IF(E1484="","",ROUND(K1484*Q1484*U1484,1))</f>
        <v>1165.0999999999999</v>
      </c>
      <c r="AC1484" s="610"/>
      <c r="AD1484" s="610"/>
      <c r="AE1484" s="610"/>
      <c r="AF1484" s="609">
        <f>IF(E1484="","",ROUND(K1484*S1484*U1484,1))</f>
        <v>1165.0999999999999</v>
      </c>
      <c r="AG1484" s="610"/>
      <c r="AH1484" s="610"/>
      <c r="AI1484" s="611"/>
      <c r="AJ1484" s="84"/>
      <c r="AK1484" s="627">
        <f>R307</f>
        <v>1</v>
      </c>
      <c r="AL1484" s="306"/>
      <c r="AM1484" s="306"/>
      <c r="AN1484" s="306"/>
    </row>
    <row r="1485" spans="1:40" s="194" customFormat="1" ht="15.75" customHeight="1" x14ac:dyDescent="0.15">
      <c r="A1485" s="115" t="str">
        <f t="shared" ref="A1485" si="272">A1484</f>
        <v/>
      </c>
      <c r="B1485" s="179"/>
      <c r="C1485" s="328"/>
      <c r="D1485" s="329"/>
      <c r="E1485" s="329"/>
      <c r="F1485" s="329"/>
      <c r="G1485" s="329"/>
      <c r="H1485" s="306"/>
      <c r="I1485" s="306"/>
      <c r="J1485" s="306"/>
      <c r="K1485" s="327">
        <f>AF1339*AD$1506*AK1484</f>
        <v>1165.0500000000002</v>
      </c>
      <c r="L1485" s="327"/>
      <c r="M1485" s="327"/>
      <c r="N1485" s="624"/>
      <c r="O1485" s="326">
        <f>O1484</f>
        <v>1</v>
      </c>
      <c r="P1485" s="327"/>
      <c r="Q1485" s="327">
        <f>Q1484</f>
        <v>1</v>
      </c>
      <c r="R1485" s="327"/>
      <c r="S1485" s="327">
        <f>S1484</f>
        <v>1</v>
      </c>
      <c r="T1485" s="327"/>
      <c r="U1485" s="466">
        <f t="shared" ref="U1485" si="273">U1484</f>
        <v>1</v>
      </c>
      <c r="V1485" s="466"/>
      <c r="W1485" s="613"/>
      <c r="X1485" s="609">
        <f>IF(E1484="","",ROUND(K1485*O1485*U1485,1))</f>
        <v>1165.0999999999999</v>
      </c>
      <c r="Y1485" s="610"/>
      <c r="Z1485" s="610"/>
      <c r="AA1485" s="610"/>
      <c r="AB1485" s="609">
        <f>IF(E1484="","",ROUND(K1485*Q1485*U1485,1))</f>
        <v>1165.0999999999999</v>
      </c>
      <c r="AC1485" s="610"/>
      <c r="AD1485" s="610"/>
      <c r="AE1485" s="610"/>
      <c r="AF1485" s="609">
        <f>IF(E1484="","",ROUND(K1485*S1485*U1485,1))</f>
        <v>1165.0999999999999</v>
      </c>
      <c r="AG1485" s="610"/>
      <c r="AH1485" s="610"/>
      <c r="AI1485" s="611"/>
      <c r="AJ1485" s="84"/>
      <c r="AK1485" s="627"/>
      <c r="AL1485" s="306"/>
      <c r="AM1485" s="306"/>
      <c r="AN1485" s="306"/>
    </row>
    <row r="1486" spans="1:40" s="194" customFormat="1" ht="15.75" customHeight="1" x14ac:dyDescent="0.15">
      <c r="A1486" s="115" t="str">
        <f>IF(液状化L2の有無="",IF(H1486="","×",""),"×")</f>
        <v/>
      </c>
      <c r="B1486" s="179"/>
      <c r="C1486" s="328">
        <f>IF(D1340="","",D1340)</f>
        <v>7</v>
      </c>
      <c r="D1486" s="329"/>
      <c r="E1486" s="329" t="str">
        <f>IF(G1340="","",G1340)</f>
        <v>砂質土</v>
      </c>
      <c r="F1486" s="329"/>
      <c r="G1486" s="329"/>
      <c r="H1486" s="306">
        <f>IF(J1340="","",J1340)</f>
        <v>8.6000003814697266</v>
      </c>
      <c r="I1486" s="306"/>
      <c r="J1486" s="306"/>
      <c r="K1486" s="327">
        <f>AF1340*AD$1506*AK1486</f>
        <v>641.0083582609891</v>
      </c>
      <c r="L1486" s="327"/>
      <c r="M1486" s="327"/>
      <c r="N1486" s="624"/>
      <c r="O1486" s="326">
        <f>IF(E1486="","",IF(E1486="粘性土",1,CHOOSE(AJ$1262,X$1257,X$1258,X$1259)))</f>
        <v>1</v>
      </c>
      <c r="P1486" s="327"/>
      <c r="Q1486" s="327">
        <f>IF(E1486="","",IF(E1486="粘性土",1,CHOOSE(AJ$1262,AB$1257,AB$1258,AB$1259)))</f>
        <v>0.5</v>
      </c>
      <c r="R1486" s="327"/>
      <c r="S1486" s="327">
        <f>IF(E1486="","",IF(E1486="粘性土",1,CHOOSE(AJ$1262,AF$1257,AF$1258,AF$1259)))</f>
        <v>0.4</v>
      </c>
      <c r="T1486" s="327"/>
      <c r="U1486" s="466">
        <f>IF(E1486="","",IF(E1486="粘性土",1,AJ$1275))</f>
        <v>0.83899999999999997</v>
      </c>
      <c r="V1486" s="466"/>
      <c r="W1486" s="613"/>
      <c r="X1486" s="609">
        <f>IF(E1486="","",ROUND(K1486*O1486*U1486,1))</f>
        <v>537.79999999999995</v>
      </c>
      <c r="Y1486" s="610"/>
      <c r="Z1486" s="610"/>
      <c r="AA1486" s="610"/>
      <c r="AB1486" s="609">
        <f>IF(E1486="","",ROUND(K1486*Q1486*U1486,1))</f>
        <v>268.89999999999998</v>
      </c>
      <c r="AC1486" s="610"/>
      <c r="AD1486" s="610"/>
      <c r="AE1486" s="610"/>
      <c r="AF1486" s="609">
        <f>IF(E1486="","",ROUND(K1486*S1486*U1486,1))</f>
        <v>215.1</v>
      </c>
      <c r="AG1486" s="610"/>
      <c r="AH1486" s="610"/>
      <c r="AI1486" s="611"/>
      <c r="AJ1486" s="84"/>
      <c r="AK1486" s="627">
        <f>R308</f>
        <v>0.33300000429153442</v>
      </c>
      <c r="AL1486" s="306"/>
      <c r="AM1486" s="306"/>
      <c r="AN1486" s="306"/>
    </row>
    <row r="1487" spans="1:40" s="194" customFormat="1" ht="15.75" customHeight="1" x14ac:dyDescent="0.15">
      <c r="A1487" s="115" t="str">
        <f t="shared" ref="A1487" si="274">A1486</f>
        <v/>
      </c>
      <c r="B1487" s="179"/>
      <c r="C1487" s="328"/>
      <c r="D1487" s="329"/>
      <c r="E1487" s="329"/>
      <c r="F1487" s="329"/>
      <c r="G1487" s="329"/>
      <c r="H1487" s="306"/>
      <c r="I1487" s="306"/>
      <c r="J1487" s="306"/>
      <c r="K1487" s="327">
        <f>AF1341*AD$1506*AK1486</f>
        <v>1051.2477135479448</v>
      </c>
      <c r="L1487" s="327"/>
      <c r="M1487" s="327"/>
      <c r="N1487" s="624"/>
      <c r="O1487" s="326">
        <f>O1486</f>
        <v>1</v>
      </c>
      <c r="P1487" s="327"/>
      <c r="Q1487" s="327">
        <f>Q1486</f>
        <v>0.5</v>
      </c>
      <c r="R1487" s="327"/>
      <c r="S1487" s="327">
        <f>S1486</f>
        <v>0.4</v>
      </c>
      <c r="T1487" s="327"/>
      <c r="U1487" s="466">
        <f t="shared" ref="U1487:U1505" si="275">U1486</f>
        <v>0.83899999999999997</v>
      </c>
      <c r="V1487" s="466"/>
      <c r="W1487" s="613"/>
      <c r="X1487" s="609">
        <f>IF(E1486="","",ROUND(K1487*O1487*U1487,1))</f>
        <v>882</v>
      </c>
      <c r="Y1487" s="610"/>
      <c r="Z1487" s="610"/>
      <c r="AA1487" s="610"/>
      <c r="AB1487" s="609">
        <f>IF(E1486="","",ROUND(K1487*Q1487*U1487,1))</f>
        <v>441</v>
      </c>
      <c r="AC1487" s="610"/>
      <c r="AD1487" s="610"/>
      <c r="AE1487" s="610"/>
      <c r="AF1487" s="609">
        <f>IF(E1486="","",ROUND(K1487*S1487*U1487,1))</f>
        <v>352.8</v>
      </c>
      <c r="AG1487" s="610"/>
      <c r="AH1487" s="610"/>
      <c r="AI1487" s="611"/>
      <c r="AJ1487" s="84"/>
      <c r="AK1487" s="627"/>
      <c r="AL1487" s="306"/>
      <c r="AM1487" s="306"/>
      <c r="AN1487" s="306"/>
    </row>
    <row r="1488" spans="1:40" s="194" customFormat="1" ht="15.75" customHeight="1" x14ac:dyDescent="0.15">
      <c r="A1488" s="115" t="str">
        <f>IF(液状化L2の有無="",IF(H1488="","×",""),"×")</f>
        <v/>
      </c>
      <c r="B1488" s="179"/>
      <c r="C1488" s="328">
        <f>IF(D1342="","",D1342)</f>
        <v>8</v>
      </c>
      <c r="D1488" s="329"/>
      <c r="E1488" s="329" t="str">
        <f>IF(G1342="","",G1342)</f>
        <v>粘性土</v>
      </c>
      <c r="F1488" s="329"/>
      <c r="G1488" s="329"/>
      <c r="H1488" s="306">
        <f>IF(J1342="","",J1342)</f>
        <v>2.2000000476837158</v>
      </c>
      <c r="I1488" s="306"/>
      <c r="J1488" s="306"/>
      <c r="K1488" s="327">
        <f>AF1342*AD$1506*AK1488</f>
        <v>1143.4499999999998</v>
      </c>
      <c r="L1488" s="327"/>
      <c r="M1488" s="327"/>
      <c r="N1488" s="624"/>
      <c r="O1488" s="326">
        <f>IF(E1488="","",IF(E1488="粘性土",1,CHOOSE(AJ$1262,X$1257,X$1258,X$1259)))</f>
        <v>1</v>
      </c>
      <c r="P1488" s="327"/>
      <c r="Q1488" s="327">
        <f>IF(E1488="","",IF(E1488="粘性土",1,CHOOSE(AJ$1262,AB$1257,AB$1258,AB$1259)))</f>
        <v>1</v>
      </c>
      <c r="R1488" s="327"/>
      <c r="S1488" s="327">
        <f>IF(E1488="","",IF(E1488="粘性土",1,CHOOSE(AJ$1262,AF$1257,AF$1258,AF$1259)))</f>
        <v>1</v>
      </c>
      <c r="T1488" s="327"/>
      <c r="U1488" s="466">
        <f>IF(E1488="","",IF(E1488="粘性土",1,AJ$1275))</f>
        <v>1</v>
      </c>
      <c r="V1488" s="466"/>
      <c r="W1488" s="613"/>
      <c r="X1488" s="609">
        <f>IF(E1488="","",ROUND(K1488*O1488*U1488,1))</f>
        <v>1143.5</v>
      </c>
      <c r="Y1488" s="610"/>
      <c r="Z1488" s="610"/>
      <c r="AA1488" s="610"/>
      <c r="AB1488" s="609">
        <f>IF(E1488="","",ROUND(K1488*Q1488*U1488,1))</f>
        <v>1143.5</v>
      </c>
      <c r="AC1488" s="610"/>
      <c r="AD1488" s="610"/>
      <c r="AE1488" s="610"/>
      <c r="AF1488" s="609">
        <f>IF(E1488="","",ROUND(K1488*S1488*U1488,1))</f>
        <v>1143.5</v>
      </c>
      <c r="AG1488" s="610"/>
      <c r="AH1488" s="610"/>
      <c r="AI1488" s="611"/>
      <c r="AJ1488" s="84"/>
      <c r="AK1488" s="627">
        <f>R309</f>
        <v>1</v>
      </c>
      <c r="AL1488" s="306"/>
      <c r="AM1488" s="306"/>
      <c r="AN1488" s="306"/>
    </row>
    <row r="1489" spans="1:40" s="194" customFormat="1" ht="15.75" customHeight="1" x14ac:dyDescent="0.15">
      <c r="A1489" s="115" t="str">
        <f t="shared" ref="A1489" si="276">A1488</f>
        <v/>
      </c>
      <c r="B1489" s="179"/>
      <c r="C1489" s="328"/>
      <c r="D1489" s="329"/>
      <c r="E1489" s="329"/>
      <c r="F1489" s="329"/>
      <c r="G1489" s="329"/>
      <c r="H1489" s="306"/>
      <c r="I1489" s="306"/>
      <c r="J1489" s="306"/>
      <c r="K1489" s="327">
        <f>AF1343*AD$1506*AK1488</f>
        <v>1143.4499999999998</v>
      </c>
      <c r="L1489" s="327"/>
      <c r="M1489" s="327"/>
      <c r="N1489" s="624"/>
      <c r="O1489" s="326">
        <f t="shared" ref="O1489" si="277">O1488</f>
        <v>1</v>
      </c>
      <c r="P1489" s="327"/>
      <c r="Q1489" s="327">
        <f t="shared" ref="Q1489" si="278">Q1488</f>
        <v>1</v>
      </c>
      <c r="R1489" s="327"/>
      <c r="S1489" s="327">
        <f t="shared" ref="S1489" si="279">S1488</f>
        <v>1</v>
      </c>
      <c r="T1489" s="327"/>
      <c r="U1489" s="466">
        <f t="shared" si="275"/>
        <v>1</v>
      </c>
      <c r="V1489" s="466"/>
      <c r="W1489" s="613"/>
      <c r="X1489" s="609">
        <f>IF(E1488="","",ROUND(K1489*O1489*U1489,1))</f>
        <v>1143.5</v>
      </c>
      <c r="Y1489" s="610"/>
      <c r="Z1489" s="610"/>
      <c r="AA1489" s="610"/>
      <c r="AB1489" s="609">
        <f>IF(E1488="","",ROUND(K1489*Q1489*U1489,1))</f>
        <v>1143.5</v>
      </c>
      <c r="AC1489" s="610"/>
      <c r="AD1489" s="610"/>
      <c r="AE1489" s="610"/>
      <c r="AF1489" s="609">
        <f>IF(E1488="","",ROUND(K1489*S1489*U1489,1))</f>
        <v>1143.5</v>
      </c>
      <c r="AG1489" s="610"/>
      <c r="AH1489" s="610"/>
      <c r="AI1489" s="611"/>
      <c r="AJ1489" s="84"/>
      <c r="AK1489" s="627"/>
      <c r="AL1489" s="306"/>
      <c r="AM1489" s="306"/>
      <c r="AN1489" s="306"/>
    </row>
    <row r="1490" spans="1:40" s="194" customFormat="1" ht="15.75" customHeight="1" x14ac:dyDescent="0.15">
      <c r="A1490" s="115" t="str">
        <f>IF(液状化L2の有無="",IF(H1490="","×",""),"×")</f>
        <v/>
      </c>
      <c r="B1490" s="179"/>
      <c r="C1490" s="328">
        <f>IF(D1344="","",D1344)</f>
        <v>9</v>
      </c>
      <c r="D1490" s="329"/>
      <c r="E1490" s="329" t="str">
        <f>IF(G1344="","",G1344)</f>
        <v>砂質土</v>
      </c>
      <c r="F1490" s="329"/>
      <c r="G1490" s="329"/>
      <c r="H1490" s="306">
        <f>IF(J1344="","",J1344)</f>
        <v>1.5</v>
      </c>
      <c r="I1490" s="306"/>
      <c r="J1490" s="306"/>
      <c r="K1490" s="327">
        <f>AF1344*AD$1506*AK1490</f>
        <v>3004.6499999999996</v>
      </c>
      <c r="L1490" s="327"/>
      <c r="M1490" s="327"/>
      <c r="N1490" s="624"/>
      <c r="O1490" s="326">
        <f>IF(E1490="","",IF(E1490="粘性土",1,CHOOSE(AJ$1262,X$1257,X$1258,X$1259)))</f>
        <v>1</v>
      </c>
      <c r="P1490" s="327"/>
      <c r="Q1490" s="327">
        <f>IF(E1490="","",IF(E1490="粘性土",1,CHOOSE(AJ$1262,AB$1257,AB$1258,AB$1259)))</f>
        <v>0.5</v>
      </c>
      <c r="R1490" s="327"/>
      <c r="S1490" s="327">
        <f>IF(E1490="","",IF(E1490="粘性土",1,CHOOSE(AJ$1262,AF$1257,AF$1258,AF$1259)))</f>
        <v>0.4</v>
      </c>
      <c r="T1490" s="327"/>
      <c r="U1490" s="466">
        <f>IF(E1490="","",IF(E1490="粘性土",1,AJ$1275))</f>
        <v>0.83899999999999997</v>
      </c>
      <c r="V1490" s="466"/>
      <c r="W1490" s="613"/>
      <c r="X1490" s="609">
        <f>IF(E1490="","",ROUND(K1490*O1490*U1490,1))</f>
        <v>2520.9</v>
      </c>
      <c r="Y1490" s="610"/>
      <c r="Z1490" s="610"/>
      <c r="AA1490" s="610"/>
      <c r="AB1490" s="609">
        <f>IF(E1490="","",ROUND(K1490*Q1490*U1490,1))</f>
        <v>1260.5</v>
      </c>
      <c r="AC1490" s="610"/>
      <c r="AD1490" s="610"/>
      <c r="AE1490" s="610"/>
      <c r="AF1490" s="609">
        <f>IF(E1490="","",ROUND(K1490*S1490*U1490,1))</f>
        <v>1008.4</v>
      </c>
      <c r="AG1490" s="610"/>
      <c r="AH1490" s="610"/>
      <c r="AI1490" s="611"/>
      <c r="AJ1490" s="84"/>
      <c r="AK1490" s="627">
        <f>R310</f>
        <v>1</v>
      </c>
      <c r="AL1490" s="306"/>
      <c r="AM1490" s="306"/>
      <c r="AN1490" s="306"/>
    </row>
    <row r="1491" spans="1:40" s="194" customFormat="1" ht="15.75" customHeight="1" x14ac:dyDescent="0.15">
      <c r="A1491" s="115" t="str">
        <f t="shared" ref="A1491" si="280">A1490</f>
        <v/>
      </c>
      <c r="B1491" s="179"/>
      <c r="C1491" s="328"/>
      <c r="D1491" s="329"/>
      <c r="E1491" s="329"/>
      <c r="F1491" s="329"/>
      <c r="G1491" s="329"/>
      <c r="H1491" s="306"/>
      <c r="I1491" s="306"/>
      <c r="J1491" s="306"/>
      <c r="K1491" s="327">
        <f>AF1345*AD$1506*AK1490</f>
        <v>3194.5499999999997</v>
      </c>
      <c r="L1491" s="327"/>
      <c r="M1491" s="327"/>
      <c r="N1491" s="624"/>
      <c r="O1491" s="326">
        <f t="shared" ref="O1491" si="281">O1490</f>
        <v>1</v>
      </c>
      <c r="P1491" s="327"/>
      <c r="Q1491" s="327">
        <f t="shared" ref="Q1491" si="282">Q1490</f>
        <v>0.5</v>
      </c>
      <c r="R1491" s="327"/>
      <c r="S1491" s="327">
        <f t="shared" ref="S1491" si="283">S1490</f>
        <v>0.4</v>
      </c>
      <c r="T1491" s="327"/>
      <c r="U1491" s="466">
        <f t="shared" si="275"/>
        <v>0.83899999999999997</v>
      </c>
      <c r="V1491" s="466"/>
      <c r="W1491" s="613"/>
      <c r="X1491" s="609">
        <f>IF(E1490="","",ROUND(K1491*O1491*U1491,1))</f>
        <v>2680.2</v>
      </c>
      <c r="Y1491" s="610"/>
      <c r="Z1491" s="610"/>
      <c r="AA1491" s="610"/>
      <c r="AB1491" s="609">
        <f>IF(E1490="","",ROUND(K1491*Q1491*U1491,1))</f>
        <v>1340.1</v>
      </c>
      <c r="AC1491" s="610"/>
      <c r="AD1491" s="610"/>
      <c r="AE1491" s="610"/>
      <c r="AF1491" s="609">
        <f>IF(E1490="","",ROUND(K1491*S1491*U1491,1))</f>
        <v>1072.0999999999999</v>
      </c>
      <c r="AG1491" s="610"/>
      <c r="AH1491" s="610"/>
      <c r="AI1491" s="611"/>
      <c r="AJ1491" s="84"/>
      <c r="AK1491" s="627"/>
      <c r="AL1491" s="306"/>
      <c r="AM1491" s="306"/>
      <c r="AN1491" s="306"/>
    </row>
    <row r="1492" spans="1:40" s="194" customFormat="1" ht="15.75" customHeight="1" x14ac:dyDescent="0.15">
      <c r="A1492" s="115" t="str">
        <f>IF(液状化L2の有無="",IF(H1492="","×",""),"×")</f>
        <v/>
      </c>
      <c r="B1492" s="179"/>
      <c r="C1492" s="328">
        <f>IF(D1346="","",D1346)</f>
        <v>10</v>
      </c>
      <c r="D1492" s="329"/>
      <c r="E1492" s="329" t="str">
        <f>IF(G1346="","",G1346)</f>
        <v>粘性土</v>
      </c>
      <c r="F1492" s="329"/>
      <c r="G1492" s="329"/>
      <c r="H1492" s="306">
        <f>IF(J1346="","",J1346)</f>
        <v>3.8499999046325684</v>
      </c>
      <c r="I1492" s="306"/>
      <c r="J1492" s="306"/>
      <c r="K1492" s="327">
        <f>AF1346*AD$1506*AK1492</f>
        <v>1159.6500000000001</v>
      </c>
      <c r="L1492" s="327"/>
      <c r="M1492" s="327"/>
      <c r="N1492" s="624"/>
      <c r="O1492" s="326">
        <f>IF(E1492="","",IF(E1492="粘性土",1,CHOOSE(AJ$1262,X$1257,X$1258,X$1259)))</f>
        <v>1</v>
      </c>
      <c r="P1492" s="327"/>
      <c r="Q1492" s="327">
        <f>IF(E1492="","",IF(E1492="粘性土",1,CHOOSE(AJ$1262,AB$1257,AB$1258,AB$1259)))</f>
        <v>1</v>
      </c>
      <c r="R1492" s="327"/>
      <c r="S1492" s="327">
        <f>IF(E1492="","",IF(E1492="粘性土",1,CHOOSE(AJ$1262,AF$1257,AF$1258,AF$1259)))</f>
        <v>1</v>
      </c>
      <c r="T1492" s="327"/>
      <c r="U1492" s="466">
        <f>IF(E1492="","",IF(E1492="粘性土",1,AJ$1275))</f>
        <v>1</v>
      </c>
      <c r="V1492" s="466"/>
      <c r="W1492" s="613"/>
      <c r="X1492" s="609">
        <f>IF(E1492="","",ROUND(K1492*O1492*U1492,1))</f>
        <v>1159.7</v>
      </c>
      <c r="Y1492" s="610"/>
      <c r="Z1492" s="610"/>
      <c r="AA1492" s="610"/>
      <c r="AB1492" s="609">
        <f>IF(E1492="","",ROUND(K1492*Q1492*U1492,1))</f>
        <v>1159.7</v>
      </c>
      <c r="AC1492" s="610"/>
      <c r="AD1492" s="610"/>
      <c r="AE1492" s="610"/>
      <c r="AF1492" s="609">
        <f>IF(E1492="","",ROUND(K1492*S1492*U1492,1))</f>
        <v>1159.7</v>
      </c>
      <c r="AG1492" s="610"/>
      <c r="AH1492" s="610"/>
      <c r="AI1492" s="611"/>
      <c r="AJ1492" s="84"/>
      <c r="AK1492" s="627">
        <f>R311</f>
        <v>1</v>
      </c>
      <c r="AL1492" s="306"/>
      <c r="AM1492" s="306"/>
      <c r="AN1492" s="306"/>
    </row>
    <row r="1493" spans="1:40" s="194" customFormat="1" ht="15.75" customHeight="1" x14ac:dyDescent="0.15">
      <c r="A1493" s="115" t="str">
        <f t="shared" ref="A1493" si="284">A1492</f>
        <v/>
      </c>
      <c r="B1493" s="179"/>
      <c r="C1493" s="328"/>
      <c r="D1493" s="329"/>
      <c r="E1493" s="329"/>
      <c r="F1493" s="329"/>
      <c r="G1493" s="329"/>
      <c r="H1493" s="306"/>
      <c r="I1493" s="306"/>
      <c r="J1493" s="306"/>
      <c r="K1493" s="327">
        <f>AF1347*AD$1506*AK1492</f>
        <v>1159.6500000000001</v>
      </c>
      <c r="L1493" s="327"/>
      <c r="M1493" s="327"/>
      <c r="N1493" s="624"/>
      <c r="O1493" s="326">
        <f t="shared" ref="O1493" si="285">O1492</f>
        <v>1</v>
      </c>
      <c r="P1493" s="327"/>
      <c r="Q1493" s="327">
        <f t="shared" ref="Q1493" si="286">Q1492</f>
        <v>1</v>
      </c>
      <c r="R1493" s="327"/>
      <c r="S1493" s="327">
        <f t="shared" ref="S1493" si="287">S1492</f>
        <v>1</v>
      </c>
      <c r="T1493" s="327"/>
      <c r="U1493" s="466">
        <f t="shared" si="275"/>
        <v>1</v>
      </c>
      <c r="V1493" s="466"/>
      <c r="W1493" s="613"/>
      <c r="X1493" s="609">
        <f>IF(E1492="","",ROUND(K1493*O1493*U1493,1))</f>
        <v>1159.7</v>
      </c>
      <c r="Y1493" s="610"/>
      <c r="Z1493" s="610"/>
      <c r="AA1493" s="610"/>
      <c r="AB1493" s="609">
        <f>IF(E1492="","",ROUND(K1493*Q1493*U1493,1))</f>
        <v>1159.7</v>
      </c>
      <c r="AC1493" s="610"/>
      <c r="AD1493" s="610"/>
      <c r="AE1493" s="610"/>
      <c r="AF1493" s="609">
        <f>IF(E1492="","",ROUND(K1493*S1493*U1493,1))</f>
        <v>1159.7</v>
      </c>
      <c r="AG1493" s="610"/>
      <c r="AH1493" s="610"/>
      <c r="AI1493" s="611"/>
      <c r="AJ1493" s="84"/>
      <c r="AK1493" s="627"/>
      <c r="AL1493" s="306"/>
      <c r="AM1493" s="306"/>
      <c r="AN1493" s="306"/>
    </row>
    <row r="1494" spans="1:40" s="194" customFormat="1" ht="15.75" customHeight="1" x14ac:dyDescent="0.15">
      <c r="A1494" s="115" t="str">
        <f>IF(液状化L2の有無="",IF(H1494="","×",""),"×")</f>
        <v/>
      </c>
      <c r="B1494" s="179"/>
      <c r="C1494" s="328">
        <f>IF(D1348="","",D1348)</f>
        <v>11</v>
      </c>
      <c r="D1494" s="329"/>
      <c r="E1494" s="329" t="str">
        <f>IF(G1348="","",G1348)</f>
        <v>砂質土</v>
      </c>
      <c r="F1494" s="329"/>
      <c r="G1494" s="329"/>
      <c r="H1494" s="306">
        <f>IF(J1348="","",J1348)</f>
        <v>2.4000000953674316</v>
      </c>
      <c r="I1494" s="306"/>
      <c r="J1494" s="306"/>
      <c r="K1494" s="327">
        <f>AF1348*AD$1506*AK1494</f>
        <v>3722.7000000000003</v>
      </c>
      <c r="L1494" s="327"/>
      <c r="M1494" s="327"/>
      <c r="N1494" s="624"/>
      <c r="O1494" s="326">
        <f>IF(E1494="","",IF(E1494="粘性土",1,CHOOSE(AJ$1262,X$1257,X$1258,X$1259)))</f>
        <v>1</v>
      </c>
      <c r="P1494" s="327"/>
      <c r="Q1494" s="327">
        <f>IF(E1494="","",IF(E1494="粘性土",1,CHOOSE(AJ$1262,AB$1257,AB$1258,AB$1259)))</f>
        <v>0.5</v>
      </c>
      <c r="R1494" s="327"/>
      <c r="S1494" s="327">
        <f>IF(E1494="","",IF(E1494="粘性土",1,CHOOSE(AJ$1262,AF$1257,AF$1258,AF$1259)))</f>
        <v>0.4</v>
      </c>
      <c r="T1494" s="327"/>
      <c r="U1494" s="466">
        <f>IF(E1494="","",IF(E1494="粘性土",1,AJ$1275))</f>
        <v>0.83899999999999997</v>
      </c>
      <c r="V1494" s="466"/>
      <c r="W1494" s="613"/>
      <c r="X1494" s="609">
        <f>IF(E1494="","",ROUND(K1494*O1494*U1494,1))</f>
        <v>3123.3</v>
      </c>
      <c r="Y1494" s="610"/>
      <c r="Z1494" s="610"/>
      <c r="AA1494" s="610"/>
      <c r="AB1494" s="609">
        <f>IF(E1494="","",ROUND(K1494*Q1494*U1494,1))</f>
        <v>1561.7</v>
      </c>
      <c r="AC1494" s="610"/>
      <c r="AD1494" s="610"/>
      <c r="AE1494" s="610"/>
      <c r="AF1494" s="609">
        <f>IF(E1494="","",ROUND(K1494*S1494*U1494,1))</f>
        <v>1249.3</v>
      </c>
      <c r="AG1494" s="610"/>
      <c r="AH1494" s="610"/>
      <c r="AI1494" s="611"/>
      <c r="AJ1494" s="84"/>
      <c r="AK1494" s="627">
        <f>R312</f>
        <v>1</v>
      </c>
      <c r="AL1494" s="306"/>
      <c r="AM1494" s="306"/>
      <c r="AN1494" s="306"/>
    </row>
    <row r="1495" spans="1:40" s="194" customFormat="1" ht="15.75" customHeight="1" x14ac:dyDescent="0.15">
      <c r="A1495" s="115" t="str">
        <f t="shared" ref="A1495" si="288">A1494</f>
        <v/>
      </c>
      <c r="B1495" s="179"/>
      <c r="C1495" s="328"/>
      <c r="D1495" s="329"/>
      <c r="E1495" s="329"/>
      <c r="F1495" s="329"/>
      <c r="G1495" s="329"/>
      <c r="H1495" s="306"/>
      <c r="I1495" s="306"/>
      <c r="J1495" s="306"/>
      <c r="K1495" s="327">
        <f>AF1349*AD$1506*AK1494</f>
        <v>4039.0499999999997</v>
      </c>
      <c r="L1495" s="327"/>
      <c r="M1495" s="327"/>
      <c r="N1495" s="624"/>
      <c r="O1495" s="326">
        <f t="shared" ref="O1495" si="289">O1494</f>
        <v>1</v>
      </c>
      <c r="P1495" s="327"/>
      <c r="Q1495" s="327">
        <f t="shared" ref="Q1495" si="290">Q1494</f>
        <v>0.5</v>
      </c>
      <c r="R1495" s="327"/>
      <c r="S1495" s="327">
        <f t="shared" ref="S1495" si="291">S1494</f>
        <v>0.4</v>
      </c>
      <c r="T1495" s="327"/>
      <c r="U1495" s="466">
        <f t="shared" si="275"/>
        <v>0.83899999999999997</v>
      </c>
      <c r="V1495" s="466"/>
      <c r="W1495" s="613"/>
      <c r="X1495" s="609">
        <f>IF(E1494="","",ROUND(K1495*O1495*U1495,1))</f>
        <v>3388.8</v>
      </c>
      <c r="Y1495" s="610"/>
      <c r="Z1495" s="610"/>
      <c r="AA1495" s="610"/>
      <c r="AB1495" s="609">
        <f>IF(E1494="","",ROUND(K1495*Q1495*U1495,1))</f>
        <v>1694.4</v>
      </c>
      <c r="AC1495" s="610"/>
      <c r="AD1495" s="610"/>
      <c r="AE1495" s="610"/>
      <c r="AF1495" s="609">
        <f>IF(E1494="","",ROUND(K1495*S1495*U1495,1))</f>
        <v>1355.5</v>
      </c>
      <c r="AG1495" s="610"/>
      <c r="AH1495" s="610"/>
      <c r="AI1495" s="611"/>
      <c r="AJ1495" s="84"/>
      <c r="AK1495" s="627"/>
      <c r="AL1495" s="306"/>
      <c r="AM1495" s="306"/>
      <c r="AN1495" s="306"/>
    </row>
    <row r="1496" spans="1:40" s="194" customFormat="1" ht="15.75" customHeight="1" x14ac:dyDescent="0.15">
      <c r="A1496" s="115" t="str">
        <f>IF(液状化L2の有無="",IF(H1496="","×",""),"×")</f>
        <v/>
      </c>
      <c r="B1496" s="179"/>
      <c r="C1496" s="328">
        <f>IF(D1350="","",D1350)</f>
        <v>12</v>
      </c>
      <c r="D1496" s="329"/>
      <c r="E1496" s="329" t="str">
        <f>IF(G1350="","",G1350)</f>
        <v>粘性土</v>
      </c>
      <c r="F1496" s="329"/>
      <c r="G1496" s="329"/>
      <c r="H1496" s="306">
        <f>IF(J1350="","",J1350)</f>
        <v>2.2699999809265137</v>
      </c>
      <c r="I1496" s="306"/>
      <c r="J1496" s="306"/>
      <c r="K1496" s="327">
        <f>AF1350*AD$1506*AK1496</f>
        <v>1159.6500000000001</v>
      </c>
      <c r="L1496" s="327"/>
      <c r="M1496" s="327"/>
      <c r="N1496" s="624"/>
      <c r="O1496" s="326">
        <f>IF(E1496="","",IF(E1496="粘性土",1,CHOOSE(AJ$1262,X$1257,X$1258,X$1259)))</f>
        <v>1</v>
      </c>
      <c r="P1496" s="327"/>
      <c r="Q1496" s="327">
        <f>IF(E1496="","",IF(E1496="粘性土",1,CHOOSE(AJ$1262,AB$1257,AB$1258,AB$1259)))</f>
        <v>1</v>
      </c>
      <c r="R1496" s="327"/>
      <c r="S1496" s="327">
        <f>IF(E1496="","",IF(E1496="粘性土",1,CHOOSE(AJ$1262,AF$1257,AF$1258,AF$1259)))</f>
        <v>1</v>
      </c>
      <c r="T1496" s="327"/>
      <c r="U1496" s="466">
        <f>IF(E1496="","",IF(E1496="粘性土",1,AJ$1275))</f>
        <v>1</v>
      </c>
      <c r="V1496" s="466"/>
      <c r="W1496" s="613"/>
      <c r="X1496" s="609">
        <f>IF(E1496="","",ROUND(K1496*O1496*U1496,1))</f>
        <v>1159.7</v>
      </c>
      <c r="Y1496" s="610"/>
      <c r="Z1496" s="610"/>
      <c r="AA1496" s="610"/>
      <c r="AB1496" s="609">
        <f>IF(E1496="","",ROUND(K1496*Q1496*U1496,1))</f>
        <v>1159.7</v>
      </c>
      <c r="AC1496" s="610"/>
      <c r="AD1496" s="610"/>
      <c r="AE1496" s="610"/>
      <c r="AF1496" s="609">
        <f>IF(E1496="","",ROUND(K1496*S1496*U1496,1))</f>
        <v>1159.7</v>
      </c>
      <c r="AG1496" s="610"/>
      <c r="AH1496" s="610"/>
      <c r="AI1496" s="611"/>
      <c r="AJ1496" s="84"/>
      <c r="AK1496" s="627">
        <f>R313</f>
        <v>1</v>
      </c>
      <c r="AL1496" s="306"/>
      <c r="AM1496" s="306"/>
      <c r="AN1496" s="306"/>
    </row>
    <row r="1497" spans="1:40" s="194" customFormat="1" ht="15.75" customHeight="1" x14ac:dyDescent="0.15">
      <c r="A1497" s="115" t="str">
        <f t="shared" ref="A1497" si="292">A1496</f>
        <v/>
      </c>
      <c r="B1497" s="179"/>
      <c r="C1497" s="328"/>
      <c r="D1497" s="329"/>
      <c r="E1497" s="329"/>
      <c r="F1497" s="329"/>
      <c r="G1497" s="329"/>
      <c r="H1497" s="306"/>
      <c r="I1497" s="306"/>
      <c r="J1497" s="306"/>
      <c r="K1497" s="327">
        <f>AF1351*AD$1506*AK1496</f>
        <v>1159.6500000000001</v>
      </c>
      <c r="L1497" s="327"/>
      <c r="M1497" s="327"/>
      <c r="N1497" s="624"/>
      <c r="O1497" s="326">
        <f t="shared" ref="O1497" si="293">O1496</f>
        <v>1</v>
      </c>
      <c r="P1497" s="327"/>
      <c r="Q1497" s="327">
        <f t="shared" ref="Q1497" si="294">Q1496</f>
        <v>1</v>
      </c>
      <c r="R1497" s="327"/>
      <c r="S1497" s="327">
        <f t="shared" ref="S1497" si="295">S1496</f>
        <v>1</v>
      </c>
      <c r="T1497" s="327"/>
      <c r="U1497" s="466">
        <f t="shared" si="275"/>
        <v>1</v>
      </c>
      <c r="V1497" s="466"/>
      <c r="W1497" s="613"/>
      <c r="X1497" s="609">
        <f>IF(E1496="","",ROUND(K1497*O1497*U1497,1))</f>
        <v>1159.7</v>
      </c>
      <c r="Y1497" s="610"/>
      <c r="Z1497" s="610"/>
      <c r="AA1497" s="610"/>
      <c r="AB1497" s="609">
        <f>IF(E1496="","",ROUND(K1497*Q1497*U1497,1))</f>
        <v>1159.7</v>
      </c>
      <c r="AC1497" s="610"/>
      <c r="AD1497" s="610"/>
      <c r="AE1497" s="610"/>
      <c r="AF1497" s="609">
        <f>IF(E1496="","",ROUND(K1497*S1497*U1497,1))</f>
        <v>1159.7</v>
      </c>
      <c r="AG1497" s="610"/>
      <c r="AH1497" s="610"/>
      <c r="AI1497" s="611"/>
      <c r="AJ1497" s="84"/>
      <c r="AK1497" s="627"/>
      <c r="AL1497" s="306"/>
      <c r="AM1497" s="306"/>
      <c r="AN1497" s="306"/>
    </row>
    <row r="1498" spans="1:40" s="194" customFormat="1" ht="15.75" hidden="1" customHeight="1" x14ac:dyDescent="0.15">
      <c r="A1498" s="115" t="str">
        <f>IF(液状化L2の有無="",IF(H1498="","×",""),"×")</f>
        <v>×</v>
      </c>
      <c r="B1498" s="179"/>
      <c r="C1498" s="328" t="str">
        <f>IF(D1352="","",D1352)</f>
        <v/>
      </c>
      <c r="D1498" s="329"/>
      <c r="E1498" s="329" t="str">
        <f>IF(G1352="","",G1352)</f>
        <v/>
      </c>
      <c r="F1498" s="329"/>
      <c r="G1498" s="329"/>
      <c r="H1498" s="306" t="str">
        <f>IF(J1352="","",J1352)</f>
        <v/>
      </c>
      <c r="I1498" s="306"/>
      <c r="J1498" s="306"/>
      <c r="K1498" s="327">
        <f>AF1352*AD$1506*AK1498</f>
        <v>0</v>
      </c>
      <c r="L1498" s="327"/>
      <c r="M1498" s="327"/>
      <c r="N1498" s="624"/>
      <c r="O1498" s="326" t="str">
        <f>IF(E1498="","",IF(E1498="粘性土",1,CHOOSE(AJ$1262,X$1257,X$1258,X$1259)))</f>
        <v/>
      </c>
      <c r="P1498" s="327"/>
      <c r="Q1498" s="327" t="str">
        <f>IF(E1498="","",IF(E1498="粘性土",1,CHOOSE(AJ$1262,AB$1257,AB$1258,AB$1259)))</f>
        <v/>
      </c>
      <c r="R1498" s="327"/>
      <c r="S1498" s="327" t="str">
        <f>IF(E1498="","",IF(E1498="粘性土",1,CHOOSE(AJ$1262,AF$1257,AF$1258,AF$1259)))</f>
        <v/>
      </c>
      <c r="T1498" s="327"/>
      <c r="U1498" s="466" t="str">
        <f>IF(E1498="","",IF(E1498="粘性土",1,AJ$1275))</f>
        <v/>
      </c>
      <c r="V1498" s="466"/>
      <c r="W1498" s="613"/>
      <c r="X1498" s="609" t="str">
        <f>IF(E1498="","",ROUND(K1498*O1498*U1498,1))</f>
        <v/>
      </c>
      <c r="Y1498" s="610"/>
      <c r="Z1498" s="610"/>
      <c r="AA1498" s="610"/>
      <c r="AB1498" s="609" t="str">
        <f>IF(E1498="","",ROUND(K1498*Q1498*U1498,1))</f>
        <v/>
      </c>
      <c r="AC1498" s="610"/>
      <c r="AD1498" s="610"/>
      <c r="AE1498" s="610"/>
      <c r="AF1498" s="609" t="str">
        <f>IF(E1498="","",ROUND(K1498*S1498*U1498,1))</f>
        <v/>
      </c>
      <c r="AG1498" s="610"/>
      <c r="AH1498" s="610"/>
      <c r="AI1498" s="611"/>
      <c r="AJ1498" s="84"/>
      <c r="AK1498" s="627">
        <f>R314</f>
        <v>0</v>
      </c>
      <c r="AL1498" s="306"/>
      <c r="AM1498" s="306"/>
      <c r="AN1498" s="306"/>
    </row>
    <row r="1499" spans="1:40" s="194" customFormat="1" ht="15.75" hidden="1" customHeight="1" x14ac:dyDescent="0.15">
      <c r="A1499" s="115" t="str">
        <f t="shared" ref="A1499" si="296">A1498</f>
        <v>×</v>
      </c>
      <c r="B1499" s="179"/>
      <c r="C1499" s="328"/>
      <c r="D1499" s="329"/>
      <c r="E1499" s="329"/>
      <c r="F1499" s="329"/>
      <c r="G1499" s="329"/>
      <c r="H1499" s="306"/>
      <c r="I1499" s="306"/>
      <c r="J1499" s="306"/>
      <c r="K1499" s="327">
        <f>AF1353*AD$1506*AK1498</f>
        <v>0</v>
      </c>
      <c r="L1499" s="327"/>
      <c r="M1499" s="327"/>
      <c r="N1499" s="624"/>
      <c r="O1499" s="326" t="str">
        <f>IF(E1499="","",IF(E1499="粘性土",1,CHOOSE(AJ$1262,X$1257,X$1258,X$1259)))</f>
        <v/>
      </c>
      <c r="P1499" s="327"/>
      <c r="Q1499" s="327" t="str">
        <f>IF(E1499="","",IF(E1499="粘性土",1,CHOOSE(AJ$1262,AB$1257,AB$1258,AB$1259)))</f>
        <v/>
      </c>
      <c r="R1499" s="327"/>
      <c r="S1499" s="327" t="str">
        <f>IF(E1499="","",IF(E1499="粘性土",1,CHOOSE(AJ$1262,AF$1257,AF$1258,AF$1259)))</f>
        <v/>
      </c>
      <c r="T1499" s="327"/>
      <c r="U1499" s="466" t="str">
        <f t="shared" si="275"/>
        <v/>
      </c>
      <c r="V1499" s="466"/>
      <c r="W1499" s="613"/>
      <c r="X1499" s="609" t="str">
        <f>IF(E1498="","",ROUND(K1499*O1499*U1499,1))</f>
        <v/>
      </c>
      <c r="Y1499" s="610"/>
      <c r="Z1499" s="610"/>
      <c r="AA1499" s="610"/>
      <c r="AB1499" s="609" t="str">
        <f>IF(E1498="","",ROUND(K1499*Q1499*U1499,1))</f>
        <v/>
      </c>
      <c r="AC1499" s="610"/>
      <c r="AD1499" s="610"/>
      <c r="AE1499" s="610"/>
      <c r="AF1499" s="609" t="str">
        <f>IF(E1498="","",ROUND(K1499*S1499*U1499,1))</f>
        <v/>
      </c>
      <c r="AG1499" s="610"/>
      <c r="AH1499" s="610"/>
      <c r="AI1499" s="611"/>
      <c r="AJ1499" s="84"/>
      <c r="AK1499" s="627"/>
      <c r="AL1499" s="306"/>
      <c r="AM1499" s="306"/>
      <c r="AN1499" s="306"/>
    </row>
    <row r="1500" spans="1:40" s="194" customFormat="1" ht="15.75" hidden="1" customHeight="1" x14ac:dyDescent="0.15">
      <c r="A1500" s="115" t="str">
        <f>IF(液状化L2の有無="",IF(H1500="","×",""),"×")</f>
        <v>×</v>
      </c>
      <c r="B1500" s="179"/>
      <c r="C1500" s="328" t="str">
        <f>IF(D1354="","",D1354)</f>
        <v/>
      </c>
      <c r="D1500" s="329"/>
      <c r="E1500" s="329" t="str">
        <f>IF(G1354="","",G1354)</f>
        <v/>
      </c>
      <c r="F1500" s="329"/>
      <c r="G1500" s="329"/>
      <c r="H1500" s="306" t="str">
        <f>IF(J1354="","",J1354)</f>
        <v/>
      </c>
      <c r="I1500" s="306"/>
      <c r="J1500" s="306"/>
      <c r="K1500" s="327">
        <f>AF1354*AD$1506*AK1500</f>
        <v>0</v>
      </c>
      <c r="L1500" s="327"/>
      <c r="M1500" s="327"/>
      <c r="N1500" s="624"/>
      <c r="O1500" s="326" t="str">
        <f>O1499</f>
        <v/>
      </c>
      <c r="P1500" s="327"/>
      <c r="Q1500" s="327" t="str">
        <f>Q1499</f>
        <v/>
      </c>
      <c r="R1500" s="327"/>
      <c r="S1500" s="327" t="str">
        <f>S1499</f>
        <v/>
      </c>
      <c r="T1500" s="327"/>
      <c r="U1500" s="466" t="str">
        <f>IF(E1500="","",IF(E1500="粘性土",1,AJ$1275))</f>
        <v/>
      </c>
      <c r="V1500" s="466"/>
      <c r="W1500" s="613"/>
      <c r="X1500" s="609" t="str">
        <f>IF(E1500="","",ROUND(K1500*O1500*U1500,1))</f>
        <v/>
      </c>
      <c r="Y1500" s="610"/>
      <c r="Z1500" s="610"/>
      <c r="AA1500" s="610"/>
      <c r="AB1500" s="609" t="str">
        <f>IF(E1500="","",ROUND(K1500*Q1500*U1500,1))</f>
        <v/>
      </c>
      <c r="AC1500" s="610"/>
      <c r="AD1500" s="610"/>
      <c r="AE1500" s="610"/>
      <c r="AF1500" s="609" t="str">
        <f>IF(E1500="","",ROUND(K1500*S1500*U1500,1))</f>
        <v/>
      </c>
      <c r="AG1500" s="610"/>
      <c r="AH1500" s="610"/>
      <c r="AI1500" s="611"/>
      <c r="AJ1500" s="84"/>
      <c r="AK1500" s="627">
        <f>R315</f>
        <v>0</v>
      </c>
      <c r="AL1500" s="306"/>
      <c r="AM1500" s="306"/>
      <c r="AN1500" s="306"/>
    </row>
    <row r="1501" spans="1:40" s="194" customFormat="1" ht="15.75" hidden="1" customHeight="1" x14ac:dyDescent="0.15">
      <c r="A1501" s="115" t="str">
        <f t="shared" ref="A1501" si="297">A1500</f>
        <v>×</v>
      </c>
      <c r="B1501" s="179"/>
      <c r="C1501" s="328"/>
      <c r="D1501" s="329"/>
      <c r="E1501" s="329"/>
      <c r="F1501" s="329"/>
      <c r="G1501" s="329"/>
      <c r="H1501" s="306"/>
      <c r="I1501" s="306"/>
      <c r="J1501" s="306"/>
      <c r="K1501" s="327">
        <f>AF1355*AD$1506*AK1500</f>
        <v>0</v>
      </c>
      <c r="L1501" s="327"/>
      <c r="M1501" s="327"/>
      <c r="N1501" s="624"/>
      <c r="O1501" s="326" t="str">
        <f>IF(E1501="","",IF(E1501="粘性土",1,CHOOSE(AJ$1262,X$1257,X$1258,X$1259)))</f>
        <v/>
      </c>
      <c r="P1501" s="327"/>
      <c r="Q1501" s="327" t="str">
        <f>IF(E1501="","",IF(E1501="粘性土",1,CHOOSE(AJ$1262,AB$1257,AB$1258,AB$1259)))</f>
        <v/>
      </c>
      <c r="R1501" s="327"/>
      <c r="S1501" s="327" t="str">
        <f>IF(E1501="","",IF(E1501="粘性土",1,CHOOSE(AJ$1262,AF$1257,AF$1258,AF$1259)))</f>
        <v/>
      </c>
      <c r="T1501" s="327"/>
      <c r="U1501" s="466" t="str">
        <f t="shared" si="275"/>
        <v/>
      </c>
      <c r="V1501" s="466"/>
      <c r="W1501" s="613"/>
      <c r="X1501" s="609" t="str">
        <f>IF(E1500="","",ROUND(K1501*O1501*U1501,1))</f>
        <v/>
      </c>
      <c r="Y1501" s="610"/>
      <c r="Z1501" s="610"/>
      <c r="AA1501" s="610"/>
      <c r="AB1501" s="609" t="str">
        <f>IF(E1500="","",ROUND(K1501*Q1501*U1501,1))</f>
        <v/>
      </c>
      <c r="AC1501" s="610"/>
      <c r="AD1501" s="610"/>
      <c r="AE1501" s="610"/>
      <c r="AF1501" s="609" t="str">
        <f>IF(E1500="","",ROUND(K1501*S1501*U1501,1))</f>
        <v/>
      </c>
      <c r="AG1501" s="610"/>
      <c r="AH1501" s="610"/>
      <c r="AI1501" s="611"/>
      <c r="AJ1501" s="84"/>
      <c r="AK1501" s="627"/>
      <c r="AL1501" s="306"/>
      <c r="AM1501" s="306"/>
      <c r="AN1501" s="306"/>
    </row>
    <row r="1502" spans="1:40" s="194" customFormat="1" ht="15.75" hidden="1" customHeight="1" x14ac:dyDescent="0.15">
      <c r="A1502" s="115" t="str">
        <f>IF(液状化L2の有無="",IF(H1502="","×",""),"×")</f>
        <v>×</v>
      </c>
      <c r="B1502" s="179"/>
      <c r="C1502" s="328" t="str">
        <f>IF(D1356="","",D1356)</f>
        <v/>
      </c>
      <c r="D1502" s="329"/>
      <c r="E1502" s="329" t="str">
        <f>IF(G1356="","",G1356)</f>
        <v/>
      </c>
      <c r="F1502" s="329"/>
      <c r="G1502" s="329"/>
      <c r="H1502" s="306" t="str">
        <f>IF(J1356="","",J1356)</f>
        <v/>
      </c>
      <c r="I1502" s="306"/>
      <c r="J1502" s="306"/>
      <c r="K1502" s="327">
        <f>AF1356*AD$1506*AK1502</f>
        <v>0</v>
      </c>
      <c r="L1502" s="327"/>
      <c r="M1502" s="327"/>
      <c r="N1502" s="624"/>
      <c r="O1502" s="326" t="str">
        <f t="shared" ref="O1502" si="298">O1501</f>
        <v/>
      </c>
      <c r="P1502" s="327"/>
      <c r="Q1502" s="327" t="str">
        <f t="shared" ref="Q1502" si="299">Q1501</f>
        <v/>
      </c>
      <c r="R1502" s="327"/>
      <c r="S1502" s="327" t="str">
        <f t="shared" ref="S1502" si="300">S1501</f>
        <v/>
      </c>
      <c r="T1502" s="327"/>
      <c r="U1502" s="466" t="str">
        <f>IF(E1502="","",IF(E1502="粘性土",1,AJ$1275))</f>
        <v/>
      </c>
      <c r="V1502" s="466"/>
      <c r="W1502" s="613"/>
      <c r="X1502" s="609" t="str">
        <f>IF(E1502="","",ROUND(K1502*O1502*U1502,1))</f>
        <v/>
      </c>
      <c r="Y1502" s="610"/>
      <c r="Z1502" s="610"/>
      <c r="AA1502" s="610"/>
      <c r="AB1502" s="609" t="str">
        <f>IF(E1502="","",ROUND(K1502*Q1502*U1502,1))</f>
        <v/>
      </c>
      <c r="AC1502" s="610"/>
      <c r="AD1502" s="610"/>
      <c r="AE1502" s="610"/>
      <c r="AF1502" s="609" t="str">
        <f>IF(E1502="","",ROUND(K1502*S1502*U1502,1))</f>
        <v/>
      </c>
      <c r="AG1502" s="610"/>
      <c r="AH1502" s="610"/>
      <c r="AI1502" s="611"/>
      <c r="AJ1502" s="84"/>
      <c r="AK1502" s="627">
        <f>R316</f>
        <v>0</v>
      </c>
      <c r="AL1502" s="306"/>
      <c r="AM1502" s="306"/>
      <c r="AN1502" s="306"/>
    </row>
    <row r="1503" spans="1:40" s="194" customFormat="1" ht="15.75" hidden="1" customHeight="1" x14ac:dyDescent="0.15">
      <c r="A1503" s="115" t="str">
        <f t="shared" ref="A1503" si="301">A1502</f>
        <v>×</v>
      </c>
      <c r="B1503" s="179"/>
      <c r="C1503" s="328"/>
      <c r="D1503" s="329"/>
      <c r="E1503" s="329"/>
      <c r="F1503" s="329"/>
      <c r="G1503" s="329"/>
      <c r="H1503" s="306"/>
      <c r="I1503" s="306"/>
      <c r="J1503" s="306"/>
      <c r="K1503" s="327">
        <f>AF1357*AD$1506*AK1502</f>
        <v>0</v>
      </c>
      <c r="L1503" s="327"/>
      <c r="M1503" s="327"/>
      <c r="N1503" s="624"/>
      <c r="O1503" s="326" t="str">
        <f>IF(E1503="","",IF(E1503="粘性土",1,CHOOSE(AJ$1262,X$1257,X$1258,X$1259)))</f>
        <v/>
      </c>
      <c r="P1503" s="327"/>
      <c r="Q1503" s="327" t="str">
        <f>IF(E1503="","",IF(E1503="粘性土",1,CHOOSE(AJ$1262,AB$1257,AB$1258,AB$1259)))</f>
        <v/>
      </c>
      <c r="R1503" s="327"/>
      <c r="S1503" s="327" t="str">
        <f>IF(E1503="","",IF(E1503="粘性土",1,CHOOSE(AJ$1262,AF$1257,AF$1258,AF$1259)))</f>
        <v/>
      </c>
      <c r="T1503" s="327"/>
      <c r="U1503" s="466" t="str">
        <f t="shared" si="275"/>
        <v/>
      </c>
      <c r="V1503" s="466"/>
      <c r="W1503" s="613"/>
      <c r="X1503" s="609" t="str">
        <f>IF(E1502="","",ROUND(K1503*O1503*U1503,1))</f>
        <v/>
      </c>
      <c r="Y1503" s="610"/>
      <c r="Z1503" s="610"/>
      <c r="AA1503" s="610"/>
      <c r="AB1503" s="609" t="str">
        <f>IF(E1502="","",ROUND(K1503*Q1503*U1503,1))</f>
        <v/>
      </c>
      <c r="AC1503" s="610"/>
      <c r="AD1503" s="610"/>
      <c r="AE1503" s="610"/>
      <c r="AF1503" s="609" t="str">
        <f>IF(E1502="","",ROUND(K1503*S1503*U1503,1))</f>
        <v/>
      </c>
      <c r="AG1503" s="610"/>
      <c r="AH1503" s="610"/>
      <c r="AI1503" s="611"/>
      <c r="AJ1503" s="84"/>
      <c r="AK1503" s="627"/>
      <c r="AL1503" s="306"/>
      <c r="AM1503" s="306"/>
      <c r="AN1503" s="306"/>
    </row>
    <row r="1504" spans="1:40" s="194" customFormat="1" ht="15.75" hidden="1" customHeight="1" x14ac:dyDescent="0.15">
      <c r="A1504" s="115" t="str">
        <f>IF(液状化L2の有無="",IF(H1504="","×",""),"×")</f>
        <v>×</v>
      </c>
      <c r="B1504" s="179"/>
      <c r="C1504" s="328" t="str">
        <f>IF(D1358="","",D1358)</f>
        <v/>
      </c>
      <c r="D1504" s="329"/>
      <c r="E1504" s="329" t="str">
        <f>IF(G1358="","",G1358)</f>
        <v/>
      </c>
      <c r="F1504" s="329"/>
      <c r="G1504" s="329"/>
      <c r="H1504" s="306" t="str">
        <f>IF(J1358="","",J1358)</f>
        <v/>
      </c>
      <c r="I1504" s="306"/>
      <c r="J1504" s="306"/>
      <c r="K1504" s="327">
        <f>AF1358*AD$1506*AK1504</f>
        <v>0</v>
      </c>
      <c r="L1504" s="327"/>
      <c r="M1504" s="327"/>
      <c r="N1504" s="624"/>
      <c r="O1504" s="326" t="str">
        <f t="shared" ref="O1504" si="302">O1503</f>
        <v/>
      </c>
      <c r="P1504" s="327"/>
      <c r="Q1504" s="327" t="str">
        <f t="shared" ref="Q1504" si="303">Q1503</f>
        <v/>
      </c>
      <c r="R1504" s="327"/>
      <c r="S1504" s="327" t="str">
        <f t="shared" ref="S1504" si="304">S1503</f>
        <v/>
      </c>
      <c r="T1504" s="327"/>
      <c r="U1504" s="466" t="str">
        <f>IF(E1504="","",IF(E1504="粘性土",1,AJ$1275))</f>
        <v/>
      </c>
      <c r="V1504" s="466"/>
      <c r="W1504" s="613"/>
      <c r="X1504" s="609" t="str">
        <f>IF(E1504="","",ROUND(K1504*O1504*U1504,1))</f>
        <v/>
      </c>
      <c r="Y1504" s="610"/>
      <c r="Z1504" s="610"/>
      <c r="AA1504" s="610"/>
      <c r="AB1504" s="609" t="str">
        <f>IF(E1504="","",ROUND(K1504*Q1504*U1504,1))</f>
        <v/>
      </c>
      <c r="AC1504" s="610"/>
      <c r="AD1504" s="610"/>
      <c r="AE1504" s="610"/>
      <c r="AF1504" s="609" t="str">
        <f>IF(E1504="","",ROUND(K1504*S1504*U1504,1))</f>
        <v/>
      </c>
      <c r="AG1504" s="610"/>
      <c r="AH1504" s="610"/>
      <c r="AI1504" s="611"/>
      <c r="AJ1504" s="84"/>
      <c r="AK1504" s="627">
        <f>R317</f>
        <v>0</v>
      </c>
      <c r="AL1504" s="306"/>
      <c r="AM1504" s="306"/>
      <c r="AN1504" s="306"/>
    </row>
    <row r="1505" spans="1:40" s="194" customFormat="1" ht="15.75" hidden="1" customHeight="1" x14ac:dyDescent="0.15">
      <c r="A1505" s="115" t="str">
        <f t="shared" ref="A1505" si="305">A1504</f>
        <v>×</v>
      </c>
      <c r="B1505" s="179"/>
      <c r="C1505" s="332"/>
      <c r="D1505" s="333"/>
      <c r="E1505" s="333"/>
      <c r="F1505" s="333"/>
      <c r="G1505" s="333"/>
      <c r="H1505" s="319"/>
      <c r="I1505" s="319"/>
      <c r="J1505" s="319"/>
      <c r="K1505" s="395">
        <f>AF1359*AD$1506*AK1504</f>
        <v>0</v>
      </c>
      <c r="L1505" s="395"/>
      <c r="M1505" s="395"/>
      <c r="N1505" s="628"/>
      <c r="O1505" s="555" t="str">
        <f>IF(E1505="","",IF(E1505="粘性土",1,CHOOSE(AJ$1262,X$1257,X$1258,X$1259)))</f>
        <v/>
      </c>
      <c r="P1505" s="395"/>
      <c r="Q1505" s="395" t="str">
        <f>IF(E1505="","",IF(E1505="粘性土",1,CHOOSE(AJ$1262,AB$1257,AB$1258,AB$1259)))</f>
        <v/>
      </c>
      <c r="R1505" s="395"/>
      <c r="S1505" s="395" t="str">
        <f>IF(E1505="","",IF(E1505="粘性土",1,CHOOSE(AJ$1262,AF$1257,AF$1258,AF$1259)))</f>
        <v/>
      </c>
      <c r="T1505" s="395"/>
      <c r="U1505" s="466" t="str">
        <f t="shared" si="275"/>
        <v/>
      </c>
      <c r="V1505" s="466"/>
      <c r="W1505" s="613"/>
      <c r="X1505" s="621" t="str">
        <f>IF(E1504="","",ROUND(K1505*O1505*U1505,1))</f>
        <v/>
      </c>
      <c r="Y1505" s="622"/>
      <c r="Z1505" s="622"/>
      <c r="AA1505" s="622"/>
      <c r="AB1505" s="621" t="str">
        <f>IF(E1504="","",ROUND(K1505*Q1505*U1505,1))</f>
        <v/>
      </c>
      <c r="AC1505" s="622"/>
      <c r="AD1505" s="622"/>
      <c r="AE1505" s="622"/>
      <c r="AF1505" s="621" t="str">
        <f>IF(E1504="","",ROUND(K1505*S1505*U1505,1))</f>
        <v/>
      </c>
      <c r="AG1505" s="622"/>
      <c r="AH1505" s="622"/>
      <c r="AI1505" s="623"/>
      <c r="AJ1505" s="84"/>
      <c r="AK1505" s="616"/>
      <c r="AL1505" s="319"/>
      <c r="AM1505" s="319"/>
      <c r="AN1505" s="319"/>
    </row>
    <row r="1506" spans="1:40" s="194" customFormat="1" ht="15.75" customHeight="1" x14ac:dyDescent="0.15">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498">
        <f>杭先端径</f>
        <v>1.5</v>
      </c>
      <c r="AE1506" s="498"/>
      <c r="AF1506" s="498"/>
      <c r="AG1506" s="62" t="s">
        <v>416</v>
      </c>
      <c r="AH1506" s="183" t="s">
        <v>149</v>
      </c>
      <c r="AI1506" s="66"/>
    </row>
    <row r="1507" spans="1:40" s="194" customFormat="1" ht="15.75" customHeight="1" x14ac:dyDescent="0.15">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x14ac:dyDescent="0.15">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x14ac:dyDescent="0.15">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x14ac:dyDescent="0.15">
      <c r="C1510" s="602" t="s">
        <v>8</v>
      </c>
      <c r="D1510" s="603"/>
      <c r="E1510" s="603" t="s">
        <v>332</v>
      </c>
      <c r="F1510" s="603"/>
      <c r="G1510" s="603"/>
      <c r="H1510" s="604" t="s">
        <v>181</v>
      </c>
      <c r="I1510" s="604"/>
      <c r="J1510" s="604"/>
      <c r="K1510" s="603" t="s">
        <v>488</v>
      </c>
      <c r="L1510" s="603"/>
      <c r="M1510" s="603"/>
      <c r="N1510" s="606"/>
      <c r="O1510" s="529" t="s">
        <v>274</v>
      </c>
      <c r="P1510" s="302"/>
      <c r="Q1510" s="302"/>
      <c r="R1510" s="302"/>
      <c r="S1510" s="302"/>
      <c r="T1510" s="302"/>
      <c r="U1510" s="302" t="s">
        <v>276</v>
      </c>
      <c r="V1510" s="302"/>
      <c r="W1510" s="398"/>
      <c r="X1510" s="363" t="s">
        <v>528</v>
      </c>
      <c r="Y1510" s="302"/>
      <c r="Z1510" s="302"/>
      <c r="AA1510" s="302"/>
      <c r="AB1510" s="302"/>
      <c r="AC1510" s="302"/>
      <c r="AD1510" s="302"/>
      <c r="AE1510" s="302"/>
      <c r="AF1510" s="302"/>
      <c r="AG1510" s="302"/>
      <c r="AH1510" s="302"/>
      <c r="AI1510" s="440"/>
      <c r="AJ1510" s="53"/>
    </row>
    <row r="1511" spans="1:40" s="194" customFormat="1" ht="15.75" customHeight="1" x14ac:dyDescent="0.15">
      <c r="C1511" s="532"/>
      <c r="D1511" s="533"/>
      <c r="E1511" s="533"/>
      <c r="F1511" s="533"/>
      <c r="G1511" s="533"/>
      <c r="H1511" s="605"/>
      <c r="I1511" s="605"/>
      <c r="J1511" s="605"/>
      <c r="K1511" s="533"/>
      <c r="L1511" s="533"/>
      <c r="M1511" s="533"/>
      <c r="N1511" s="538"/>
      <c r="O1511" s="612" t="s">
        <v>471</v>
      </c>
      <c r="P1511" s="319"/>
      <c r="Q1511" s="319" t="s">
        <v>472</v>
      </c>
      <c r="R1511" s="319"/>
      <c r="S1511" s="319" t="s">
        <v>473</v>
      </c>
      <c r="T1511" s="319"/>
      <c r="U1511" s="333"/>
      <c r="V1511" s="333"/>
      <c r="W1511" s="402"/>
      <c r="X1511" s="616" t="s">
        <v>471</v>
      </c>
      <c r="Y1511" s="319"/>
      <c r="Z1511" s="319"/>
      <c r="AA1511" s="319"/>
      <c r="AB1511" s="319" t="s">
        <v>472</v>
      </c>
      <c r="AC1511" s="319"/>
      <c r="AD1511" s="319"/>
      <c r="AE1511" s="319"/>
      <c r="AF1511" s="319" t="s">
        <v>473</v>
      </c>
      <c r="AG1511" s="319"/>
      <c r="AH1511" s="319"/>
      <c r="AI1511" s="593"/>
      <c r="AJ1511" s="55"/>
    </row>
    <row r="1512" spans="1:40" s="194" customFormat="1" ht="15.75" customHeight="1" x14ac:dyDescent="0.15">
      <c r="A1512" s="181" t="str">
        <f>IF(H1512="","×","")</f>
        <v/>
      </c>
      <c r="B1512" s="179"/>
      <c r="C1512" s="363">
        <f>IF(D1330="","",D1330)</f>
        <v>2</v>
      </c>
      <c r="D1512" s="302"/>
      <c r="E1512" s="302" t="str">
        <f>IF(G1330="","",G1330)</f>
        <v>砂質土</v>
      </c>
      <c r="F1512" s="302"/>
      <c r="G1512" s="302"/>
      <c r="H1512" s="301">
        <f>IF(J1330="","",J1330)</f>
        <v>0.33000001311302185</v>
      </c>
      <c r="I1512" s="301"/>
      <c r="J1512" s="301"/>
      <c r="K1512" s="397">
        <f t="shared" ref="K1512:K1541" si="306">AF1330*AD$1542</f>
        <v>452.09999999999997</v>
      </c>
      <c r="L1512" s="397"/>
      <c r="M1512" s="397"/>
      <c r="N1512" s="607"/>
      <c r="O1512" s="441">
        <f>IF(E1512="","",IF(E1512="粘性土",1,CHOOSE(AJ$1263,X$1257,X$1258,X$1259)))</f>
        <v>1</v>
      </c>
      <c r="P1512" s="397"/>
      <c r="Q1512" s="397">
        <f>IF(E1512="","",IF(E1512="粘性土",1,CHOOSE(AJ$1263,AB$1257,AB$1258,AB$1259)))</f>
        <v>0.5</v>
      </c>
      <c r="R1512" s="397"/>
      <c r="S1512" s="397">
        <f>IF(E1512="","",IF(E1512="粘性土",1,CHOOSE(AJ$1263,AF$1257,AF$1258,AF$1259)))</f>
        <v>0.4</v>
      </c>
      <c r="T1512" s="397"/>
      <c r="U1512" s="629">
        <f>IF(E1512="","",IF(E1512="粘性土",1,AJ$1279))</f>
        <v>0.83899999999999997</v>
      </c>
      <c r="V1512" s="630"/>
      <c r="W1512" s="631"/>
      <c r="X1512" s="614">
        <f>IF(E1512="","",ROUND(K1512*O1512*U1512,1))</f>
        <v>379.3</v>
      </c>
      <c r="Y1512" s="615"/>
      <c r="Z1512" s="615"/>
      <c r="AA1512" s="615"/>
      <c r="AB1512" s="614">
        <f>IF(E1512="","",ROUND(K1512*Q1512*U1512,1))</f>
        <v>189.7</v>
      </c>
      <c r="AC1512" s="615"/>
      <c r="AD1512" s="615"/>
      <c r="AE1512" s="615"/>
      <c r="AF1512" s="614">
        <f>IF(E1512="","",ROUND(K1512*S1512*U1512,1))</f>
        <v>151.69999999999999</v>
      </c>
      <c r="AG1512" s="615"/>
      <c r="AH1512" s="615"/>
      <c r="AI1512" s="617"/>
      <c r="AJ1512" s="84"/>
    </row>
    <row r="1513" spans="1:40" s="194" customFormat="1" ht="15.75" customHeight="1" x14ac:dyDescent="0.15">
      <c r="A1513" s="181" t="str">
        <f>A1512</f>
        <v/>
      </c>
      <c r="B1513" s="179"/>
      <c r="C1513" s="328"/>
      <c r="D1513" s="329"/>
      <c r="E1513" s="329"/>
      <c r="F1513" s="329"/>
      <c r="G1513" s="329"/>
      <c r="H1513" s="306"/>
      <c r="I1513" s="306"/>
      <c r="J1513" s="306"/>
      <c r="K1513" s="327">
        <f t="shared" si="306"/>
        <v>490.65000000000003</v>
      </c>
      <c r="L1513" s="327"/>
      <c r="M1513" s="327"/>
      <c r="N1513" s="542"/>
      <c r="O1513" s="326">
        <f>O1512</f>
        <v>1</v>
      </c>
      <c r="P1513" s="327"/>
      <c r="Q1513" s="327">
        <f>Q1512</f>
        <v>0.5</v>
      </c>
      <c r="R1513" s="327"/>
      <c r="S1513" s="327">
        <f>S1512</f>
        <v>0.4</v>
      </c>
      <c r="T1513" s="327"/>
      <c r="U1513" s="618">
        <f>U1512</f>
        <v>0.83899999999999997</v>
      </c>
      <c r="V1513" s="619"/>
      <c r="W1513" s="620"/>
      <c r="X1513" s="609">
        <f>IF(E1512="","",ROUND(K1513*O1513*U1513,1))</f>
        <v>411.7</v>
      </c>
      <c r="Y1513" s="610"/>
      <c r="Z1513" s="610"/>
      <c r="AA1513" s="610"/>
      <c r="AB1513" s="609">
        <f>IF(E1512="","",ROUND(K1513*Q1513*U1513,1))</f>
        <v>205.8</v>
      </c>
      <c r="AC1513" s="610"/>
      <c r="AD1513" s="610"/>
      <c r="AE1513" s="610"/>
      <c r="AF1513" s="609">
        <f>IF(E1512="","",ROUND(K1513*S1513*U1513,1))</f>
        <v>164.7</v>
      </c>
      <c r="AG1513" s="610"/>
      <c r="AH1513" s="610"/>
      <c r="AI1513" s="611"/>
      <c r="AJ1513" s="84"/>
    </row>
    <row r="1514" spans="1:40" s="194" customFormat="1" ht="15.75" customHeight="1" x14ac:dyDescent="0.15">
      <c r="A1514" s="181" t="str">
        <f>IF(H1514="","×","")</f>
        <v/>
      </c>
      <c r="B1514" s="179"/>
      <c r="C1514" s="328">
        <f>IF(D1332="","",D1332)</f>
        <v>3</v>
      </c>
      <c r="D1514" s="329"/>
      <c r="E1514" s="329" t="str">
        <f>IF(G1332="","",G1332)</f>
        <v>粘性土</v>
      </c>
      <c r="F1514" s="329"/>
      <c r="G1514" s="329"/>
      <c r="H1514" s="306">
        <f>IF(J1332="","",J1332)</f>
        <v>1.5</v>
      </c>
      <c r="I1514" s="306"/>
      <c r="J1514" s="306"/>
      <c r="K1514" s="327">
        <f t="shared" si="306"/>
        <v>194.39999999999998</v>
      </c>
      <c r="L1514" s="327"/>
      <c r="M1514" s="327"/>
      <c r="N1514" s="542"/>
      <c r="O1514" s="326">
        <f>IF(E1514="","",IF(E1514="粘性土",1,CHOOSE(AJ$1263,X$1257,X$1258,X$1259)))</f>
        <v>1</v>
      </c>
      <c r="P1514" s="327"/>
      <c r="Q1514" s="327">
        <f>IF(E1514="","",IF(E1514="粘性土",1,CHOOSE(AJ$1263,AB$1257,AB$1258,AB$1259)))</f>
        <v>1</v>
      </c>
      <c r="R1514" s="327"/>
      <c r="S1514" s="327">
        <f>IF(E1514="","",IF(E1514="粘性土",1,CHOOSE(AJ$1263,AF$1257,AF$1258,AF$1259)))</f>
        <v>1</v>
      </c>
      <c r="T1514" s="327"/>
      <c r="U1514" s="618">
        <f>IF(E1514="","",IF(E1514="粘性土",1,AJ$1279))</f>
        <v>1</v>
      </c>
      <c r="V1514" s="619"/>
      <c r="W1514" s="620"/>
      <c r="X1514" s="609">
        <f>IF(E1514="","",ROUND(K1514*O1514*U1514,1))</f>
        <v>194.4</v>
      </c>
      <c r="Y1514" s="610"/>
      <c r="Z1514" s="610"/>
      <c r="AA1514" s="610"/>
      <c r="AB1514" s="609">
        <f>IF(E1514="","",ROUND(K1514*Q1514*U1514,1))</f>
        <v>194.4</v>
      </c>
      <c r="AC1514" s="610"/>
      <c r="AD1514" s="610"/>
      <c r="AE1514" s="610"/>
      <c r="AF1514" s="609">
        <f>IF(E1514="","",ROUND(K1514*S1514*U1514,1))</f>
        <v>194.4</v>
      </c>
      <c r="AG1514" s="610"/>
      <c r="AH1514" s="610"/>
      <c r="AI1514" s="611"/>
      <c r="AJ1514" s="84"/>
    </row>
    <row r="1515" spans="1:40" s="194" customFormat="1" ht="15.75" customHeight="1" x14ac:dyDescent="0.15">
      <c r="A1515" s="181" t="str">
        <f>A1514</f>
        <v/>
      </c>
      <c r="B1515" s="179"/>
      <c r="C1515" s="328"/>
      <c r="D1515" s="329"/>
      <c r="E1515" s="329"/>
      <c r="F1515" s="329"/>
      <c r="G1515" s="329"/>
      <c r="H1515" s="306"/>
      <c r="I1515" s="306"/>
      <c r="J1515" s="306"/>
      <c r="K1515" s="327">
        <f t="shared" si="306"/>
        <v>194.39999999999998</v>
      </c>
      <c r="L1515" s="327"/>
      <c r="M1515" s="327"/>
      <c r="N1515" s="542"/>
      <c r="O1515" s="326">
        <f>O1514</f>
        <v>1</v>
      </c>
      <c r="P1515" s="327"/>
      <c r="Q1515" s="327">
        <f>Q1514</f>
        <v>1</v>
      </c>
      <c r="R1515" s="327"/>
      <c r="S1515" s="327">
        <f>S1514</f>
        <v>1</v>
      </c>
      <c r="T1515" s="327"/>
      <c r="U1515" s="618">
        <f>U1514</f>
        <v>1</v>
      </c>
      <c r="V1515" s="619"/>
      <c r="W1515" s="620"/>
      <c r="X1515" s="609">
        <f>IF(E1514="","",ROUND(K1515*O1515*U1515,1))</f>
        <v>194.4</v>
      </c>
      <c r="Y1515" s="610"/>
      <c r="Z1515" s="610"/>
      <c r="AA1515" s="610"/>
      <c r="AB1515" s="609">
        <f>IF(E1514="","",ROUND(K1515*Q1515*U1515,1))</f>
        <v>194.4</v>
      </c>
      <c r="AC1515" s="610"/>
      <c r="AD1515" s="610"/>
      <c r="AE1515" s="610"/>
      <c r="AF1515" s="609">
        <f>IF(E1514="","",ROUND(K1515*S1515*U1515,1))</f>
        <v>194.4</v>
      </c>
      <c r="AG1515" s="610"/>
      <c r="AH1515" s="610"/>
      <c r="AI1515" s="611"/>
      <c r="AJ1515" s="84"/>
    </row>
    <row r="1516" spans="1:40" s="194" customFormat="1" ht="15.75" customHeight="1" x14ac:dyDescent="0.15">
      <c r="A1516" s="181" t="str">
        <f>IF(H1516="","×","")</f>
        <v/>
      </c>
      <c r="B1516" s="179"/>
      <c r="C1516" s="328">
        <f>IF(D1334="","",D1334)</f>
        <v>4</v>
      </c>
      <c r="D1516" s="329"/>
      <c r="E1516" s="329" t="str">
        <f>IF(G1334="","",G1334)</f>
        <v>粘性土</v>
      </c>
      <c r="F1516" s="329"/>
      <c r="G1516" s="329"/>
      <c r="H1516" s="306">
        <f>IF(J1334="","",J1334)</f>
        <v>6.5500001907348633</v>
      </c>
      <c r="I1516" s="306"/>
      <c r="J1516" s="306"/>
      <c r="K1516" s="327">
        <f t="shared" si="306"/>
        <v>437.40000000000003</v>
      </c>
      <c r="L1516" s="327"/>
      <c r="M1516" s="327"/>
      <c r="N1516" s="542"/>
      <c r="O1516" s="326">
        <f>IF(E1516="","",IF(E1516="粘性土",1,CHOOSE(AJ$1263,X$1257,X$1258,X$1259)))</f>
        <v>1</v>
      </c>
      <c r="P1516" s="327"/>
      <c r="Q1516" s="327">
        <f>IF(E1516="","",IF(E1516="粘性土",1,CHOOSE(AJ$1263,AB$1257,AB$1258,AB$1259)))</f>
        <v>1</v>
      </c>
      <c r="R1516" s="327"/>
      <c r="S1516" s="327">
        <f>IF(E1516="","",IF(E1516="粘性土",1,CHOOSE(AJ$1263,AF$1257,AF$1258,AF$1259)))</f>
        <v>1</v>
      </c>
      <c r="T1516" s="327"/>
      <c r="U1516" s="618">
        <f>IF(E1516="","",IF(E1516="粘性土",1,AJ$1279))</f>
        <v>1</v>
      </c>
      <c r="V1516" s="619"/>
      <c r="W1516" s="620"/>
      <c r="X1516" s="609">
        <f>IF(E1516="","",ROUND(K1516*O1516*U1516,1))</f>
        <v>437.4</v>
      </c>
      <c r="Y1516" s="610"/>
      <c r="Z1516" s="610"/>
      <c r="AA1516" s="610"/>
      <c r="AB1516" s="609">
        <f>IF(E1516="","",ROUND(K1516*Q1516*U1516,1))</f>
        <v>437.4</v>
      </c>
      <c r="AC1516" s="610"/>
      <c r="AD1516" s="610"/>
      <c r="AE1516" s="610"/>
      <c r="AF1516" s="609">
        <f>IF(E1516="","",ROUND(K1516*S1516*U1516,1))</f>
        <v>437.4</v>
      </c>
      <c r="AG1516" s="610"/>
      <c r="AH1516" s="610"/>
      <c r="AI1516" s="611"/>
      <c r="AJ1516" s="84"/>
    </row>
    <row r="1517" spans="1:40" s="194" customFormat="1" ht="15.75" customHeight="1" x14ac:dyDescent="0.15">
      <c r="A1517" s="181" t="str">
        <f>A1516</f>
        <v/>
      </c>
      <c r="B1517" s="179"/>
      <c r="C1517" s="328"/>
      <c r="D1517" s="329"/>
      <c r="E1517" s="329"/>
      <c r="F1517" s="329"/>
      <c r="G1517" s="329"/>
      <c r="H1517" s="306"/>
      <c r="I1517" s="306"/>
      <c r="J1517" s="306"/>
      <c r="K1517" s="327">
        <f t="shared" si="306"/>
        <v>437.40000000000003</v>
      </c>
      <c r="L1517" s="327"/>
      <c r="M1517" s="327"/>
      <c r="N1517" s="542"/>
      <c r="O1517" s="326">
        <f>O1516</f>
        <v>1</v>
      </c>
      <c r="P1517" s="327"/>
      <c r="Q1517" s="327">
        <f>Q1516</f>
        <v>1</v>
      </c>
      <c r="R1517" s="327"/>
      <c r="S1517" s="327">
        <f>S1516</f>
        <v>1</v>
      </c>
      <c r="T1517" s="327"/>
      <c r="U1517" s="618">
        <f>U1516</f>
        <v>1</v>
      </c>
      <c r="V1517" s="619"/>
      <c r="W1517" s="620"/>
      <c r="X1517" s="609">
        <f>IF(E1516="","",ROUND(K1517*O1517*U1517,1))</f>
        <v>437.4</v>
      </c>
      <c r="Y1517" s="610"/>
      <c r="Z1517" s="610"/>
      <c r="AA1517" s="610"/>
      <c r="AB1517" s="609">
        <f>IF(E1516="","",ROUND(K1517*Q1517*U1517,1))</f>
        <v>437.4</v>
      </c>
      <c r="AC1517" s="610"/>
      <c r="AD1517" s="610"/>
      <c r="AE1517" s="610"/>
      <c r="AF1517" s="609">
        <f>IF(E1516="","",ROUND(K1517*S1517*U1517,1))</f>
        <v>437.4</v>
      </c>
      <c r="AG1517" s="610"/>
      <c r="AH1517" s="610"/>
      <c r="AI1517" s="611"/>
      <c r="AJ1517" s="84"/>
    </row>
    <row r="1518" spans="1:40" s="194" customFormat="1" ht="15.75" customHeight="1" x14ac:dyDescent="0.15">
      <c r="A1518" s="181" t="str">
        <f>IF(H1518="","×","")</f>
        <v/>
      </c>
      <c r="B1518" s="179"/>
      <c r="C1518" s="328">
        <f>IF(D1336="","",D1336)</f>
        <v>5</v>
      </c>
      <c r="D1518" s="329"/>
      <c r="E1518" s="329" t="str">
        <f>IF(G1336="","",G1336)</f>
        <v>粘性土</v>
      </c>
      <c r="F1518" s="329"/>
      <c r="G1518" s="329"/>
      <c r="H1518" s="306">
        <f>IF(J1336="","",J1336)</f>
        <v>3.4500000476837158</v>
      </c>
      <c r="I1518" s="306"/>
      <c r="J1518" s="306"/>
      <c r="K1518" s="327">
        <f t="shared" si="306"/>
        <v>716.84999999999991</v>
      </c>
      <c r="L1518" s="327"/>
      <c r="M1518" s="327"/>
      <c r="N1518" s="542"/>
      <c r="O1518" s="326">
        <f>IF(E1518="","",IF(E1518="粘性土",1,CHOOSE(AJ$1263,X$1257,X$1258,X$1259)))</f>
        <v>1</v>
      </c>
      <c r="P1518" s="327"/>
      <c r="Q1518" s="327">
        <f>IF(E1518="","",IF(E1518="粘性土",1,CHOOSE(AJ$1263,AB$1257,AB$1258,AB$1259)))</f>
        <v>1</v>
      </c>
      <c r="R1518" s="327"/>
      <c r="S1518" s="327">
        <f>IF(E1518="","",IF(E1518="粘性土",1,CHOOSE(AJ$1263,AF$1257,AF$1258,AF$1259)))</f>
        <v>1</v>
      </c>
      <c r="T1518" s="327"/>
      <c r="U1518" s="618">
        <f>IF(E1518="","",IF(E1518="粘性土",1,AJ$1279))</f>
        <v>1</v>
      </c>
      <c r="V1518" s="619"/>
      <c r="W1518" s="620"/>
      <c r="X1518" s="609">
        <f>IF(E1518="","",ROUND(K1518*O1518*U1518,1))</f>
        <v>716.9</v>
      </c>
      <c r="Y1518" s="610"/>
      <c r="Z1518" s="610"/>
      <c r="AA1518" s="610"/>
      <c r="AB1518" s="609">
        <f>IF(E1518="","",ROUND(K1518*Q1518*U1518,1))</f>
        <v>716.9</v>
      </c>
      <c r="AC1518" s="610"/>
      <c r="AD1518" s="610"/>
      <c r="AE1518" s="610"/>
      <c r="AF1518" s="609">
        <f>IF(E1518="","",ROUND(K1518*S1518*U1518,1))</f>
        <v>716.9</v>
      </c>
      <c r="AG1518" s="610"/>
      <c r="AH1518" s="610"/>
      <c r="AI1518" s="611"/>
      <c r="AJ1518" s="84"/>
    </row>
    <row r="1519" spans="1:40" s="194" customFormat="1" ht="15.75" customHeight="1" x14ac:dyDescent="0.15">
      <c r="A1519" s="181" t="str">
        <f>A1518</f>
        <v/>
      </c>
      <c r="B1519" s="179"/>
      <c r="C1519" s="328"/>
      <c r="D1519" s="329"/>
      <c r="E1519" s="329"/>
      <c r="F1519" s="329"/>
      <c r="G1519" s="329"/>
      <c r="H1519" s="306"/>
      <c r="I1519" s="306"/>
      <c r="J1519" s="306"/>
      <c r="K1519" s="327">
        <f t="shared" si="306"/>
        <v>716.84999999999991</v>
      </c>
      <c r="L1519" s="327"/>
      <c r="M1519" s="327"/>
      <c r="N1519" s="542"/>
      <c r="O1519" s="326">
        <f>O1518</f>
        <v>1</v>
      </c>
      <c r="P1519" s="327"/>
      <c r="Q1519" s="327">
        <f>Q1518</f>
        <v>1</v>
      </c>
      <c r="R1519" s="327"/>
      <c r="S1519" s="327">
        <f>S1518</f>
        <v>1</v>
      </c>
      <c r="T1519" s="327"/>
      <c r="U1519" s="618">
        <f>U1518</f>
        <v>1</v>
      </c>
      <c r="V1519" s="619"/>
      <c r="W1519" s="620"/>
      <c r="X1519" s="609">
        <f>IF(E1518="","",ROUND(K1519*O1519*U1519,1))</f>
        <v>716.9</v>
      </c>
      <c r="Y1519" s="610"/>
      <c r="Z1519" s="610"/>
      <c r="AA1519" s="610"/>
      <c r="AB1519" s="609">
        <f>IF(E1518="","",ROUND(K1519*Q1519*U1519,1))</f>
        <v>716.9</v>
      </c>
      <c r="AC1519" s="610"/>
      <c r="AD1519" s="610"/>
      <c r="AE1519" s="610"/>
      <c r="AF1519" s="609">
        <f>IF(E1518="","",ROUND(K1519*S1519*U1519,1))</f>
        <v>716.9</v>
      </c>
      <c r="AG1519" s="610"/>
      <c r="AH1519" s="610"/>
      <c r="AI1519" s="611"/>
      <c r="AJ1519" s="84"/>
    </row>
    <row r="1520" spans="1:40" s="194" customFormat="1" ht="15.75" customHeight="1" x14ac:dyDescent="0.15">
      <c r="A1520" s="181" t="str">
        <f>IF(H1520="","×","")</f>
        <v/>
      </c>
      <c r="B1520" s="179"/>
      <c r="C1520" s="328">
        <f>IF(D1338="","",D1338)</f>
        <v>6</v>
      </c>
      <c r="D1520" s="329"/>
      <c r="E1520" s="329" t="str">
        <f>IF(G1338="","",G1338)</f>
        <v>粘性土</v>
      </c>
      <c r="F1520" s="329"/>
      <c r="G1520" s="329"/>
      <c r="H1520" s="306">
        <f>IF(J1338="","",J1338)</f>
        <v>2.3499999046325684</v>
      </c>
      <c r="I1520" s="306"/>
      <c r="J1520" s="306"/>
      <c r="K1520" s="327">
        <f t="shared" si="306"/>
        <v>1165.0500000000002</v>
      </c>
      <c r="L1520" s="327"/>
      <c r="M1520" s="327"/>
      <c r="N1520" s="542"/>
      <c r="O1520" s="326">
        <f>IF(E1520="","",IF(E1520="粘性土",1,CHOOSE(AJ$1263,X$1257,X$1258,X$1259)))</f>
        <v>1</v>
      </c>
      <c r="P1520" s="327"/>
      <c r="Q1520" s="327">
        <f>IF(E1520="","",IF(E1520="粘性土",1,CHOOSE(AJ$1263,AB$1257,AB$1258,AB$1259)))</f>
        <v>1</v>
      </c>
      <c r="R1520" s="327"/>
      <c r="S1520" s="327">
        <f>IF(E1520="","",IF(E1520="粘性土",1,CHOOSE(AJ$1263,AF$1257,AF$1258,AF$1259)))</f>
        <v>1</v>
      </c>
      <c r="T1520" s="327"/>
      <c r="U1520" s="618">
        <f>IF(E1520="","",IF(E1520="粘性土",1,AJ$1279))</f>
        <v>1</v>
      </c>
      <c r="V1520" s="619"/>
      <c r="W1520" s="620"/>
      <c r="X1520" s="609">
        <f>IF(E1520="","",ROUND(K1520*O1520*U1520,1))</f>
        <v>1165.0999999999999</v>
      </c>
      <c r="Y1520" s="610"/>
      <c r="Z1520" s="610"/>
      <c r="AA1520" s="610"/>
      <c r="AB1520" s="609">
        <f>IF(E1520="","",ROUND(K1520*Q1520*U1520,1))</f>
        <v>1165.0999999999999</v>
      </c>
      <c r="AC1520" s="610"/>
      <c r="AD1520" s="610"/>
      <c r="AE1520" s="610"/>
      <c r="AF1520" s="609">
        <f>IF(E1520="","",ROUND(K1520*S1520*U1520,1))</f>
        <v>1165.0999999999999</v>
      </c>
      <c r="AG1520" s="610"/>
      <c r="AH1520" s="610"/>
      <c r="AI1520" s="611"/>
      <c r="AJ1520" s="84"/>
    </row>
    <row r="1521" spans="1:36" s="194" customFormat="1" ht="15.75" customHeight="1" x14ac:dyDescent="0.15">
      <c r="A1521" s="181" t="str">
        <f>A1520</f>
        <v/>
      </c>
      <c r="B1521" s="179"/>
      <c r="C1521" s="328"/>
      <c r="D1521" s="329"/>
      <c r="E1521" s="329"/>
      <c r="F1521" s="329"/>
      <c r="G1521" s="329"/>
      <c r="H1521" s="306"/>
      <c r="I1521" s="306"/>
      <c r="J1521" s="306"/>
      <c r="K1521" s="327">
        <f t="shared" si="306"/>
        <v>1165.0500000000002</v>
      </c>
      <c r="L1521" s="327"/>
      <c r="M1521" s="327"/>
      <c r="N1521" s="542"/>
      <c r="O1521" s="326">
        <f>O1520</f>
        <v>1</v>
      </c>
      <c r="P1521" s="327"/>
      <c r="Q1521" s="327">
        <f>Q1520</f>
        <v>1</v>
      </c>
      <c r="R1521" s="327"/>
      <c r="S1521" s="327">
        <f>S1520</f>
        <v>1</v>
      </c>
      <c r="T1521" s="327"/>
      <c r="U1521" s="618">
        <f>U1520</f>
        <v>1</v>
      </c>
      <c r="V1521" s="619"/>
      <c r="W1521" s="620"/>
      <c r="X1521" s="609">
        <f>IF(E1520="","",ROUND(K1521*O1521*U1521,1))</f>
        <v>1165.0999999999999</v>
      </c>
      <c r="Y1521" s="610"/>
      <c r="Z1521" s="610"/>
      <c r="AA1521" s="610"/>
      <c r="AB1521" s="609">
        <f>IF(E1520="","",ROUND(K1521*Q1521*U1521,1))</f>
        <v>1165.0999999999999</v>
      </c>
      <c r="AC1521" s="610"/>
      <c r="AD1521" s="610"/>
      <c r="AE1521" s="610"/>
      <c r="AF1521" s="609">
        <f>IF(E1520="","",ROUND(K1521*S1521*U1521,1))</f>
        <v>1165.0999999999999</v>
      </c>
      <c r="AG1521" s="610"/>
      <c r="AH1521" s="610"/>
      <c r="AI1521" s="611"/>
      <c r="AJ1521" s="84"/>
    </row>
    <row r="1522" spans="1:36" s="194" customFormat="1" ht="15.75" customHeight="1" x14ac:dyDescent="0.15">
      <c r="A1522" s="181" t="str">
        <f>IF(H1522="","×","")</f>
        <v/>
      </c>
      <c r="B1522" s="179"/>
      <c r="C1522" s="328">
        <f>IF(D1340="","",D1340)</f>
        <v>7</v>
      </c>
      <c r="D1522" s="329"/>
      <c r="E1522" s="329" t="str">
        <f>IF(G1340="","",G1340)</f>
        <v>砂質土</v>
      </c>
      <c r="F1522" s="329"/>
      <c r="G1522" s="329"/>
      <c r="H1522" s="306">
        <f>IF(J1340="","",J1340)</f>
        <v>8.6000003814697266</v>
      </c>
      <c r="I1522" s="306"/>
      <c r="J1522" s="306"/>
      <c r="K1522" s="327">
        <f t="shared" si="306"/>
        <v>1924.9499999999998</v>
      </c>
      <c r="L1522" s="327"/>
      <c r="M1522" s="327"/>
      <c r="N1522" s="542"/>
      <c r="O1522" s="326">
        <f>IF(E1522="","",IF(E1522="粘性土",1,CHOOSE(AJ$1263,X$1257,X$1258,X$1259)))</f>
        <v>1</v>
      </c>
      <c r="P1522" s="327"/>
      <c r="Q1522" s="327">
        <f>IF(E1522="","",IF(E1522="粘性土",1,CHOOSE(AJ$1263,AB$1257,AB$1258,AB$1259)))</f>
        <v>0.5</v>
      </c>
      <c r="R1522" s="327"/>
      <c r="S1522" s="327">
        <f>IF(E1522="","",IF(E1522="粘性土",1,CHOOSE(AJ$1263,AF$1257,AF$1258,AF$1259)))</f>
        <v>0.4</v>
      </c>
      <c r="T1522" s="327"/>
      <c r="U1522" s="618">
        <f>IF(E1522="","",IF(E1522="粘性土",1,AJ$1279))</f>
        <v>0.83899999999999997</v>
      </c>
      <c r="V1522" s="619"/>
      <c r="W1522" s="620"/>
      <c r="X1522" s="609">
        <f>IF(E1522="","",ROUND(K1522*O1522*U1522,1))</f>
        <v>1615</v>
      </c>
      <c r="Y1522" s="610"/>
      <c r="Z1522" s="610"/>
      <c r="AA1522" s="610"/>
      <c r="AB1522" s="609">
        <f>IF(E1522="","",ROUND(K1522*Q1522*U1522,1))</f>
        <v>807.5</v>
      </c>
      <c r="AC1522" s="610"/>
      <c r="AD1522" s="610"/>
      <c r="AE1522" s="610"/>
      <c r="AF1522" s="609">
        <f>IF(E1522="","",ROUND(K1522*S1522*U1522,1))</f>
        <v>646</v>
      </c>
      <c r="AG1522" s="610"/>
      <c r="AH1522" s="610"/>
      <c r="AI1522" s="611"/>
      <c r="AJ1522" s="84"/>
    </row>
    <row r="1523" spans="1:36" s="194" customFormat="1" ht="15.75" customHeight="1" x14ac:dyDescent="0.15">
      <c r="A1523" s="181" t="str">
        <f>A1522</f>
        <v/>
      </c>
      <c r="B1523" s="179"/>
      <c r="C1523" s="328"/>
      <c r="D1523" s="329"/>
      <c r="E1523" s="329"/>
      <c r="F1523" s="329"/>
      <c r="G1523" s="329"/>
      <c r="H1523" s="306"/>
      <c r="I1523" s="306"/>
      <c r="J1523" s="306"/>
      <c r="K1523" s="327">
        <f t="shared" si="306"/>
        <v>3156.8999999999996</v>
      </c>
      <c r="L1523" s="327"/>
      <c r="M1523" s="327"/>
      <c r="N1523" s="542"/>
      <c r="O1523" s="326">
        <f>O1522</f>
        <v>1</v>
      </c>
      <c r="P1523" s="327"/>
      <c r="Q1523" s="327">
        <f>Q1522</f>
        <v>0.5</v>
      </c>
      <c r="R1523" s="327"/>
      <c r="S1523" s="327">
        <f>S1522</f>
        <v>0.4</v>
      </c>
      <c r="T1523" s="327"/>
      <c r="U1523" s="618">
        <f>U1522</f>
        <v>0.83899999999999997</v>
      </c>
      <c r="V1523" s="619"/>
      <c r="W1523" s="620"/>
      <c r="X1523" s="609">
        <f>IF(E1522="","",ROUND(K1523*O1523*U1523,1))</f>
        <v>2648.6</v>
      </c>
      <c r="Y1523" s="610"/>
      <c r="Z1523" s="610"/>
      <c r="AA1523" s="610"/>
      <c r="AB1523" s="609">
        <f>IF(E1522="","",ROUND(K1523*Q1523*U1523,1))</f>
        <v>1324.3</v>
      </c>
      <c r="AC1523" s="610"/>
      <c r="AD1523" s="610"/>
      <c r="AE1523" s="610"/>
      <c r="AF1523" s="609">
        <f>IF(E1522="","",ROUND(K1523*S1523*U1523,1))</f>
        <v>1059.5</v>
      </c>
      <c r="AG1523" s="610"/>
      <c r="AH1523" s="610"/>
      <c r="AI1523" s="611"/>
      <c r="AJ1523" s="84"/>
    </row>
    <row r="1524" spans="1:36" s="194" customFormat="1" ht="15.75" customHeight="1" x14ac:dyDescent="0.15">
      <c r="A1524" s="181" t="str">
        <f>IF(H1524="","×","")</f>
        <v/>
      </c>
      <c r="B1524" s="179"/>
      <c r="C1524" s="328">
        <f>IF(D1342="","",D1342)</f>
        <v>8</v>
      </c>
      <c r="D1524" s="329"/>
      <c r="E1524" s="329" t="str">
        <f>IF(G1342="","",G1342)</f>
        <v>粘性土</v>
      </c>
      <c r="F1524" s="329"/>
      <c r="G1524" s="329"/>
      <c r="H1524" s="306">
        <f>IF(J1342="","",J1342)</f>
        <v>2.2000000476837158</v>
      </c>
      <c r="I1524" s="306"/>
      <c r="J1524" s="306"/>
      <c r="K1524" s="327">
        <f t="shared" si="306"/>
        <v>1143.4499999999998</v>
      </c>
      <c r="L1524" s="327"/>
      <c r="M1524" s="327"/>
      <c r="N1524" s="542"/>
      <c r="O1524" s="326">
        <f>IF(E1524="","",IF(E1524="粘性土",1,CHOOSE(AJ$1263,X$1257,X$1258,X$1259)))</f>
        <v>1</v>
      </c>
      <c r="P1524" s="327"/>
      <c r="Q1524" s="327">
        <f>IF(E1524="","",IF(E1524="粘性土",1,CHOOSE(AJ$1263,AB$1257,AB$1258,AB$1259)))</f>
        <v>1</v>
      </c>
      <c r="R1524" s="327"/>
      <c r="S1524" s="327">
        <f>IF(E1524="","",IF(E1524="粘性土",1,CHOOSE(AJ$1263,AF$1257,AF$1258,AF$1259)))</f>
        <v>1</v>
      </c>
      <c r="T1524" s="327"/>
      <c r="U1524" s="618">
        <f>IF(E1524="","",IF(E1524="粘性土",1,AJ$1279))</f>
        <v>1</v>
      </c>
      <c r="V1524" s="619"/>
      <c r="W1524" s="620"/>
      <c r="X1524" s="609">
        <f>IF(E1524="","",ROUND(K1524*O1524*U1524,1))</f>
        <v>1143.5</v>
      </c>
      <c r="Y1524" s="610"/>
      <c r="Z1524" s="610"/>
      <c r="AA1524" s="610"/>
      <c r="AB1524" s="609">
        <f>IF(E1524="","",ROUND(K1524*Q1524*U1524,1))</f>
        <v>1143.5</v>
      </c>
      <c r="AC1524" s="610"/>
      <c r="AD1524" s="610"/>
      <c r="AE1524" s="610"/>
      <c r="AF1524" s="609">
        <f>IF(E1524="","",ROUND(K1524*S1524*U1524,1))</f>
        <v>1143.5</v>
      </c>
      <c r="AG1524" s="610"/>
      <c r="AH1524" s="610"/>
      <c r="AI1524" s="611"/>
      <c r="AJ1524" s="84"/>
    </row>
    <row r="1525" spans="1:36" s="194" customFormat="1" ht="15.75" customHeight="1" x14ac:dyDescent="0.15">
      <c r="A1525" s="181" t="str">
        <f>A1524</f>
        <v/>
      </c>
      <c r="B1525" s="179"/>
      <c r="C1525" s="328"/>
      <c r="D1525" s="329"/>
      <c r="E1525" s="329"/>
      <c r="F1525" s="329"/>
      <c r="G1525" s="329"/>
      <c r="H1525" s="306"/>
      <c r="I1525" s="306"/>
      <c r="J1525" s="306"/>
      <c r="K1525" s="327">
        <f t="shared" si="306"/>
        <v>1143.4499999999998</v>
      </c>
      <c r="L1525" s="327"/>
      <c r="M1525" s="327"/>
      <c r="N1525" s="542"/>
      <c r="O1525" s="326">
        <f>O1524</f>
        <v>1</v>
      </c>
      <c r="P1525" s="327"/>
      <c r="Q1525" s="327">
        <f>Q1524</f>
        <v>1</v>
      </c>
      <c r="R1525" s="327"/>
      <c r="S1525" s="327">
        <f>S1524</f>
        <v>1</v>
      </c>
      <c r="T1525" s="327"/>
      <c r="U1525" s="618">
        <f>U1524</f>
        <v>1</v>
      </c>
      <c r="V1525" s="619"/>
      <c r="W1525" s="620"/>
      <c r="X1525" s="609">
        <f>IF(E1524="","",ROUND(K1525*O1525*U1525,1))</f>
        <v>1143.5</v>
      </c>
      <c r="Y1525" s="610"/>
      <c r="Z1525" s="610"/>
      <c r="AA1525" s="610"/>
      <c r="AB1525" s="609">
        <f>IF(E1524="","",ROUND(K1525*Q1525*U1525,1))</f>
        <v>1143.5</v>
      </c>
      <c r="AC1525" s="610"/>
      <c r="AD1525" s="610"/>
      <c r="AE1525" s="610"/>
      <c r="AF1525" s="609">
        <f>IF(E1524="","",ROUND(K1525*S1525*U1525,1))</f>
        <v>1143.5</v>
      </c>
      <c r="AG1525" s="610"/>
      <c r="AH1525" s="610"/>
      <c r="AI1525" s="611"/>
      <c r="AJ1525" s="84"/>
    </row>
    <row r="1526" spans="1:36" s="194" customFormat="1" ht="15.75" customHeight="1" x14ac:dyDescent="0.15">
      <c r="A1526" s="181" t="str">
        <f>IF(H1526="","×","")</f>
        <v/>
      </c>
      <c r="B1526" s="179"/>
      <c r="C1526" s="328">
        <f>IF(D1344="","",D1344)</f>
        <v>9</v>
      </c>
      <c r="D1526" s="329"/>
      <c r="E1526" s="329" t="str">
        <f>IF(G1344="","",G1344)</f>
        <v>砂質土</v>
      </c>
      <c r="F1526" s="329"/>
      <c r="G1526" s="329"/>
      <c r="H1526" s="306">
        <f>IF(J1344="","",J1344)</f>
        <v>1.5</v>
      </c>
      <c r="I1526" s="306"/>
      <c r="J1526" s="306"/>
      <c r="K1526" s="327">
        <f t="shared" si="306"/>
        <v>3004.6499999999996</v>
      </c>
      <c r="L1526" s="327"/>
      <c r="M1526" s="327"/>
      <c r="N1526" s="542"/>
      <c r="O1526" s="326">
        <f>IF(E1526="","",IF(E1526="粘性土",1,CHOOSE(AJ$1263,X$1257,X$1258,X$1259)))</f>
        <v>1</v>
      </c>
      <c r="P1526" s="327"/>
      <c r="Q1526" s="327">
        <f>IF(E1526="","",IF(E1526="粘性土",1,CHOOSE(AJ$1263,AB$1257,AB$1258,AB$1259)))</f>
        <v>0.5</v>
      </c>
      <c r="R1526" s="327"/>
      <c r="S1526" s="327">
        <f>IF(E1526="","",IF(E1526="粘性土",1,CHOOSE(AJ$1263,AF$1257,AF$1258,AF$1259)))</f>
        <v>0.4</v>
      </c>
      <c r="T1526" s="327"/>
      <c r="U1526" s="618">
        <f>IF(E1526="","",IF(E1526="粘性土",1,AJ$1279))</f>
        <v>0.83899999999999997</v>
      </c>
      <c r="V1526" s="619"/>
      <c r="W1526" s="620"/>
      <c r="X1526" s="609">
        <f>IF(E1526="","",ROUND(K1526*O1526*U1526,1))</f>
        <v>2520.9</v>
      </c>
      <c r="Y1526" s="610"/>
      <c r="Z1526" s="610"/>
      <c r="AA1526" s="610"/>
      <c r="AB1526" s="609">
        <f>IF(E1526="","",ROUND(K1526*Q1526*U1526,1))</f>
        <v>1260.5</v>
      </c>
      <c r="AC1526" s="610"/>
      <c r="AD1526" s="610"/>
      <c r="AE1526" s="610"/>
      <c r="AF1526" s="609">
        <f>IF(E1526="","",ROUND(K1526*S1526*U1526,1))</f>
        <v>1008.4</v>
      </c>
      <c r="AG1526" s="610"/>
      <c r="AH1526" s="610"/>
      <c r="AI1526" s="611"/>
      <c r="AJ1526" s="84"/>
    </row>
    <row r="1527" spans="1:36" s="194" customFormat="1" ht="15.75" customHeight="1" x14ac:dyDescent="0.15">
      <c r="A1527" s="181" t="str">
        <f>A1526</f>
        <v/>
      </c>
      <c r="B1527" s="179"/>
      <c r="C1527" s="328"/>
      <c r="D1527" s="329"/>
      <c r="E1527" s="329"/>
      <c r="F1527" s="329"/>
      <c r="G1527" s="329"/>
      <c r="H1527" s="306"/>
      <c r="I1527" s="306"/>
      <c r="J1527" s="306"/>
      <c r="K1527" s="327">
        <f t="shared" si="306"/>
        <v>3194.5499999999997</v>
      </c>
      <c r="L1527" s="327"/>
      <c r="M1527" s="327"/>
      <c r="N1527" s="542"/>
      <c r="O1527" s="326">
        <f>O1526</f>
        <v>1</v>
      </c>
      <c r="P1527" s="327"/>
      <c r="Q1527" s="327">
        <f>Q1526</f>
        <v>0.5</v>
      </c>
      <c r="R1527" s="327"/>
      <c r="S1527" s="327">
        <f>S1526</f>
        <v>0.4</v>
      </c>
      <c r="T1527" s="327"/>
      <c r="U1527" s="618">
        <f>U1526</f>
        <v>0.83899999999999997</v>
      </c>
      <c r="V1527" s="619"/>
      <c r="W1527" s="620"/>
      <c r="X1527" s="609">
        <f>IF(E1526="","",ROUND(K1527*O1527*U1527,1))</f>
        <v>2680.2</v>
      </c>
      <c r="Y1527" s="610"/>
      <c r="Z1527" s="610"/>
      <c r="AA1527" s="610"/>
      <c r="AB1527" s="609">
        <f>IF(E1526="","",ROUND(K1527*Q1527*U1527,1))</f>
        <v>1340.1</v>
      </c>
      <c r="AC1527" s="610"/>
      <c r="AD1527" s="610"/>
      <c r="AE1527" s="610"/>
      <c r="AF1527" s="609">
        <f>IF(E1526="","",ROUND(K1527*S1527*U1527,1))</f>
        <v>1072.0999999999999</v>
      </c>
      <c r="AG1527" s="610"/>
      <c r="AH1527" s="610"/>
      <c r="AI1527" s="611"/>
      <c r="AJ1527" s="84"/>
    </row>
    <row r="1528" spans="1:36" s="194" customFormat="1" ht="15.75" customHeight="1" x14ac:dyDescent="0.15">
      <c r="A1528" s="181" t="str">
        <f>IF(H1528="","×","")</f>
        <v/>
      </c>
      <c r="B1528" s="179"/>
      <c r="C1528" s="328">
        <f>IF(D1346="","",D1346)</f>
        <v>10</v>
      </c>
      <c r="D1528" s="329"/>
      <c r="E1528" s="329" t="str">
        <f>IF(G1346="","",G1346)</f>
        <v>粘性土</v>
      </c>
      <c r="F1528" s="329"/>
      <c r="G1528" s="329"/>
      <c r="H1528" s="306">
        <f>IF(J1346="","",J1346)</f>
        <v>3.8499999046325684</v>
      </c>
      <c r="I1528" s="306"/>
      <c r="J1528" s="306"/>
      <c r="K1528" s="327">
        <f t="shared" si="306"/>
        <v>1159.6500000000001</v>
      </c>
      <c r="L1528" s="327"/>
      <c r="M1528" s="327"/>
      <c r="N1528" s="542"/>
      <c r="O1528" s="326">
        <f>IF(E1528="","",IF(E1528="粘性土",1,CHOOSE(AJ$1263,X$1257,X$1258,X$1259)))</f>
        <v>1</v>
      </c>
      <c r="P1528" s="327"/>
      <c r="Q1528" s="327">
        <f>IF(E1528="","",IF(E1528="粘性土",1,CHOOSE(AJ$1263,AB$1257,AB$1258,AB$1259)))</f>
        <v>1</v>
      </c>
      <c r="R1528" s="327"/>
      <c r="S1528" s="327">
        <f>IF(E1528="","",IF(E1528="粘性土",1,CHOOSE(AJ$1263,AF$1257,AF$1258,AF$1259)))</f>
        <v>1</v>
      </c>
      <c r="T1528" s="327"/>
      <c r="U1528" s="618">
        <f>IF(E1528="","",IF(E1528="粘性土",1,AJ$1279))</f>
        <v>1</v>
      </c>
      <c r="V1528" s="619"/>
      <c r="W1528" s="620"/>
      <c r="X1528" s="609">
        <f>IF(E1528="","",ROUND(K1528*O1528*U1528,1))</f>
        <v>1159.7</v>
      </c>
      <c r="Y1528" s="610"/>
      <c r="Z1528" s="610"/>
      <c r="AA1528" s="610"/>
      <c r="AB1528" s="609">
        <f>IF(E1528="","",ROUND(K1528*Q1528*U1528,1))</f>
        <v>1159.7</v>
      </c>
      <c r="AC1528" s="610"/>
      <c r="AD1528" s="610"/>
      <c r="AE1528" s="610"/>
      <c r="AF1528" s="609">
        <f>IF(E1528="","",ROUND(K1528*S1528*U1528,1))</f>
        <v>1159.7</v>
      </c>
      <c r="AG1528" s="610"/>
      <c r="AH1528" s="610"/>
      <c r="AI1528" s="611"/>
      <c r="AJ1528" s="84"/>
    </row>
    <row r="1529" spans="1:36" s="194" customFormat="1" ht="15.75" customHeight="1" x14ac:dyDescent="0.15">
      <c r="A1529" s="181" t="str">
        <f>A1528</f>
        <v/>
      </c>
      <c r="B1529" s="179"/>
      <c r="C1529" s="328"/>
      <c r="D1529" s="329"/>
      <c r="E1529" s="329"/>
      <c r="F1529" s="329"/>
      <c r="G1529" s="329"/>
      <c r="H1529" s="306"/>
      <c r="I1529" s="306"/>
      <c r="J1529" s="306"/>
      <c r="K1529" s="327">
        <f t="shared" si="306"/>
        <v>1159.6500000000001</v>
      </c>
      <c r="L1529" s="327"/>
      <c r="M1529" s="327"/>
      <c r="N1529" s="542"/>
      <c r="O1529" s="326">
        <f>O1528</f>
        <v>1</v>
      </c>
      <c r="P1529" s="327"/>
      <c r="Q1529" s="327">
        <f>Q1528</f>
        <v>1</v>
      </c>
      <c r="R1529" s="327"/>
      <c r="S1529" s="327">
        <f>S1528</f>
        <v>1</v>
      </c>
      <c r="T1529" s="327"/>
      <c r="U1529" s="618">
        <f>U1528</f>
        <v>1</v>
      </c>
      <c r="V1529" s="619"/>
      <c r="W1529" s="620"/>
      <c r="X1529" s="609">
        <f>IF(E1528="","",ROUND(K1529*O1529*U1529,1))</f>
        <v>1159.7</v>
      </c>
      <c r="Y1529" s="610"/>
      <c r="Z1529" s="610"/>
      <c r="AA1529" s="610"/>
      <c r="AB1529" s="609">
        <f>IF(E1528="","",ROUND(K1529*Q1529*U1529,1))</f>
        <v>1159.7</v>
      </c>
      <c r="AC1529" s="610"/>
      <c r="AD1529" s="610"/>
      <c r="AE1529" s="610"/>
      <c r="AF1529" s="609">
        <f>IF(E1528="","",ROUND(K1529*S1529*U1529,1))</f>
        <v>1159.7</v>
      </c>
      <c r="AG1529" s="610"/>
      <c r="AH1529" s="610"/>
      <c r="AI1529" s="611"/>
      <c r="AJ1529" s="84"/>
    </row>
    <row r="1530" spans="1:36" s="194" customFormat="1" ht="15.75" customHeight="1" x14ac:dyDescent="0.15">
      <c r="A1530" s="181" t="str">
        <f>IF(H1530="","×","")</f>
        <v/>
      </c>
      <c r="B1530" s="179"/>
      <c r="C1530" s="328">
        <f>IF(D1348="","",D1348)</f>
        <v>11</v>
      </c>
      <c r="D1530" s="329"/>
      <c r="E1530" s="329" t="str">
        <f>IF(G1348="","",G1348)</f>
        <v>砂質土</v>
      </c>
      <c r="F1530" s="329"/>
      <c r="G1530" s="329"/>
      <c r="H1530" s="306">
        <f>IF(J1348="","",J1348)</f>
        <v>2.4000000953674316</v>
      </c>
      <c r="I1530" s="306"/>
      <c r="J1530" s="306"/>
      <c r="K1530" s="327">
        <f t="shared" si="306"/>
        <v>3722.7000000000003</v>
      </c>
      <c r="L1530" s="327"/>
      <c r="M1530" s="327"/>
      <c r="N1530" s="542"/>
      <c r="O1530" s="326">
        <f>IF(E1530="","",IF(E1530="粘性土",1,CHOOSE(AJ$1263,X$1257,X$1258,X$1259)))</f>
        <v>1</v>
      </c>
      <c r="P1530" s="327"/>
      <c r="Q1530" s="327">
        <f>IF(E1530="","",IF(E1530="粘性土",1,CHOOSE(AJ$1263,AB$1257,AB$1258,AB$1259)))</f>
        <v>0.5</v>
      </c>
      <c r="R1530" s="327"/>
      <c r="S1530" s="327">
        <f>IF(E1530="","",IF(E1530="粘性土",1,CHOOSE(AJ$1263,AF$1257,AF$1258,AF$1259)))</f>
        <v>0.4</v>
      </c>
      <c r="T1530" s="327"/>
      <c r="U1530" s="618">
        <f>IF(E1530="","",IF(E1530="粘性土",1,AJ$1279))</f>
        <v>0.83899999999999997</v>
      </c>
      <c r="V1530" s="619"/>
      <c r="W1530" s="620"/>
      <c r="X1530" s="609">
        <f>IF(E1530="","",ROUND(K1530*O1530*U1530,1))</f>
        <v>3123.3</v>
      </c>
      <c r="Y1530" s="610"/>
      <c r="Z1530" s="610"/>
      <c r="AA1530" s="610"/>
      <c r="AB1530" s="609">
        <f>IF(E1530="","",ROUND(K1530*Q1530*U1530,1))</f>
        <v>1561.7</v>
      </c>
      <c r="AC1530" s="610"/>
      <c r="AD1530" s="610"/>
      <c r="AE1530" s="610"/>
      <c r="AF1530" s="609">
        <f>IF(E1530="","",ROUND(K1530*S1530*U1530,1))</f>
        <v>1249.3</v>
      </c>
      <c r="AG1530" s="610"/>
      <c r="AH1530" s="610"/>
      <c r="AI1530" s="611"/>
      <c r="AJ1530" s="84"/>
    </row>
    <row r="1531" spans="1:36" s="194" customFormat="1" ht="15.75" customHeight="1" x14ac:dyDescent="0.15">
      <c r="A1531" s="181" t="str">
        <f>A1530</f>
        <v/>
      </c>
      <c r="B1531" s="179"/>
      <c r="C1531" s="328"/>
      <c r="D1531" s="329"/>
      <c r="E1531" s="329"/>
      <c r="F1531" s="329"/>
      <c r="G1531" s="329"/>
      <c r="H1531" s="306"/>
      <c r="I1531" s="306"/>
      <c r="J1531" s="306"/>
      <c r="K1531" s="327">
        <f t="shared" si="306"/>
        <v>4039.0499999999997</v>
      </c>
      <c r="L1531" s="327"/>
      <c r="M1531" s="327"/>
      <c r="N1531" s="542"/>
      <c r="O1531" s="326">
        <f>O1530</f>
        <v>1</v>
      </c>
      <c r="P1531" s="327"/>
      <c r="Q1531" s="327">
        <f>Q1530</f>
        <v>0.5</v>
      </c>
      <c r="R1531" s="327"/>
      <c r="S1531" s="327">
        <f>S1530</f>
        <v>0.4</v>
      </c>
      <c r="T1531" s="327"/>
      <c r="U1531" s="618">
        <f>U1530</f>
        <v>0.83899999999999997</v>
      </c>
      <c r="V1531" s="619"/>
      <c r="W1531" s="620"/>
      <c r="X1531" s="609">
        <f>IF(E1530="","",ROUND(K1531*O1531*U1531,1))</f>
        <v>3388.8</v>
      </c>
      <c r="Y1531" s="610"/>
      <c r="Z1531" s="610"/>
      <c r="AA1531" s="610"/>
      <c r="AB1531" s="609">
        <f>IF(E1530="","",ROUND(K1531*Q1531*U1531,1))</f>
        <v>1694.4</v>
      </c>
      <c r="AC1531" s="610"/>
      <c r="AD1531" s="610"/>
      <c r="AE1531" s="610"/>
      <c r="AF1531" s="609">
        <f>IF(E1530="","",ROUND(K1531*S1531*U1531,1))</f>
        <v>1355.5</v>
      </c>
      <c r="AG1531" s="610"/>
      <c r="AH1531" s="610"/>
      <c r="AI1531" s="611"/>
      <c r="AJ1531" s="84"/>
    </row>
    <row r="1532" spans="1:36" s="194" customFormat="1" ht="15.75" customHeight="1" x14ac:dyDescent="0.15">
      <c r="A1532" s="181" t="str">
        <f>IF(H1532="","×","")</f>
        <v/>
      </c>
      <c r="B1532" s="179"/>
      <c r="C1532" s="328">
        <f>IF(D1350="","",D1350)</f>
        <v>12</v>
      </c>
      <c r="D1532" s="329"/>
      <c r="E1532" s="329" t="str">
        <f>IF(G1350="","",G1350)</f>
        <v>粘性土</v>
      </c>
      <c r="F1532" s="329"/>
      <c r="G1532" s="329"/>
      <c r="H1532" s="306">
        <f>IF(J1350="","",J1350)</f>
        <v>2.2699999809265137</v>
      </c>
      <c r="I1532" s="306"/>
      <c r="J1532" s="306"/>
      <c r="K1532" s="327">
        <f t="shared" si="306"/>
        <v>1159.6500000000001</v>
      </c>
      <c r="L1532" s="327"/>
      <c r="M1532" s="327"/>
      <c r="N1532" s="542"/>
      <c r="O1532" s="326">
        <f>IF(E1532="","",IF(E1532="粘性土",1,CHOOSE(AJ$1263,X$1257,X$1258,X$1259)))</f>
        <v>1</v>
      </c>
      <c r="P1532" s="327"/>
      <c r="Q1532" s="327">
        <f>IF(E1532="","",IF(E1532="粘性土",1,CHOOSE(AJ$1263,AB$1257,AB$1258,AB$1259)))</f>
        <v>1</v>
      </c>
      <c r="R1532" s="327"/>
      <c r="S1532" s="327">
        <f>IF(E1532="","",IF(E1532="粘性土",1,CHOOSE(AJ$1263,AF$1257,AF$1258,AF$1259)))</f>
        <v>1</v>
      </c>
      <c r="T1532" s="327"/>
      <c r="U1532" s="618">
        <f>IF(E1532="","",IF(E1532="粘性土",1,AJ$1279))</f>
        <v>1</v>
      </c>
      <c r="V1532" s="619"/>
      <c r="W1532" s="620"/>
      <c r="X1532" s="609">
        <f>IF(E1532="","",ROUND(K1532*O1532*U1532,1))</f>
        <v>1159.7</v>
      </c>
      <c r="Y1532" s="610"/>
      <c r="Z1532" s="610"/>
      <c r="AA1532" s="610"/>
      <c r="AB1532" s="609">
        <f>IF(E1532="","",ROUND(K1532*Q1532*U1532,1))</f>
        <v>1159.7</v>
      </c>
      <c r="AC1532" s="610"/>
      <c r="AD1532" s="610"/>
      <c r="AE1532" s="610"/>
      <c r="AF1532" s="609">
        <f>IF(E1532="","",ROUND(K1532*S1532*U1532,1))</f>
        <v>1159.7</v>
      </c>
      <c r="AG1532" s="610"/>
      <c r="AH1532" s="610"/>
      <c r="AI1532" s="611"/>
      <c r="AJ1532" s="84"/>
    </row>
    <row r="1533" spans="1:36" s="194" customFormat="1" ht="15.75" customHeight="1" x14ac:dyDescent="0.15">
      <c r="A1533" s="181" t="str">
        <f>A1532</f>
        <v/>
      </c>
      <c r="B1533" s="179"/>
      <c r="C1533" s="328"/>
      <c r="D1533" s="329"/>
      <c r="E1533" s="329"/>
      <c r="F1533" s="329"/>
      <c r="G1533" s="329"/>
      <c r="H1533" s="306"/>
      <c r="I1533" s="306"/>
      <c r="J1533" s="306"/>
      <c r="K1533" s="327">
        <f t="shared" si="306"/>
        <v>1159.6500000000001</v>
      </c>
      <c r="L1533" s="327"/>
      <c r="M1533" s="327"/>
      <c r="N1533" s="542"/>
      <c r="O1533" s="326">
        <f>O1532</f>
        <v>1</v>
      </c>
      <c r="P1533" s="327"/>
      <c r="Q1533" s="327">
        <f>Q1532</f>
        <v>1</v>
      </c>
      <c r="R1533" s="327"/>
      <c r="S1533" s="327">
        <f>S1532</f>
        <v>1</v>
      </c>
      <c r="T1533" s="327"/>
      <c r="U1533" s="618">
        <f>U1532</f>
        <v>1</v>
      </c>
      <c r="V1533" s="619"/>
      <c r="W1533" s="620"/>
      <c r="X1533" s="609">
        <f>IF(E1532="","",ROUND(K1533*O1533*U1533,1))</f>
        <v>1159.7</v>
      </c>
      <c r="Y1533" s="610"/>
      <c r="Z1533" s="610"/>
      <c r="AA1533" s="610"/>
      <c r="AB1533" s="609">
        <f>IF(E1532="","",ROUND(K1533*Q1533*U1533,1))</f>
        <v>1159.7</v>
      </c>
      <c r="AC1533" s="610"/>
      <c r="AD1533" s="610"/>
      <c r="AE1533" s="610"/>
      <c r="AF1533" s="609">
        <f>IF(E1532="","",ROUND(K1533*S1533*U1533,1))</f>
        <v>1159.7</v>
      </c>
      <c r="AG1533" s="610"/>
      <c r="AH1533" s="610"/>
      <c r="AI1533" s="611"/>
      <c r="AJ1533" s="84"/>
    </row>
    <row r="1534" spans="1:36" s="194" customFormat="1" ht="15.75" hidden="1" customHeight="1" x14ac:dyDescent="0.15">
      <c r="A1534" s="181" t="str">
        <f>IF(H1534="","×","")</f>
        <v>×</v>
      </c>
      <c r="B1534" s="179"/>
      <c r="C1534" s="328" t="str">
        <f>IF(D1352="","",D1352)</f>
        <v/>
      </c>
      <c r="D1534" s="329"/>
      <c r="E1534" s="329" t="str">
        <f>IF(G1352="","",G1352)</f>
        <v/>
      </c>
      <c r="F1534" s="329"/>
      <c r="G1534" s="329"/>
      <c r="H1534" s="306" t="str">
        <f>IF(J1352="","",J1352)</f>
        <v/>
      </c>
      <c r="I1534" s="306"/>
      <c r="J1534" s="306"/>
      <c r="K1534" s="327">
        <f t="shared" si="306"/>
        <v>1302.3000000000002</v>
      </c>
      <c r="L1534" s="327"/>
      <c r="M1534" s="327"/>
      <c r="N1534" s="542"/>
      <c r="O1534" s="326" t="str">
        <f>IF(E1534="","",IF(E1534="粘性土",1,CHOOSE(AJ$1263,X$1257,X$1258,X$1259)))</f>
        <v/>
      </c>
      <c r="P1534" s="327"/>
      <c r="Q1534" s="327" t="str">
        <f>IF(E1534="","",IF(E1534="粘性土",1,CHOOSE(AJ$1263,AB$1257,AB$1258,AB$1259)))</f>
        <v/>
      </c>
      <c r="R1534" s="327"/>
      <c r="S1534" s="327" t="str">
        <f>IF(E1534="","",IF(E1534="粘性土",1,CHOOSE(AJ$1263,AF$1257,AF$1258,AF$1259)))</f>
        <v/>
      </c>
      <c r="T1534" s="327"/>
      <c r="U1534" s="618" t="str">
        <f>IF(E1534="","",IF(E1534="粘性土",1,AJ$1279))</f>
        <v/>
      </c>
      <c r="V1534" s="619"/>
      <c r="W1534" s="620"/>
      <c r="X1534" s="609" t="str">
        <f>IF(E1534="","",ROUND(K1534*O1534*U1534,1))</f>
        <v/>
      </c>
      <c r="Y1534" s="610"/>
      <c r="Z1534" s="610"/>
      <c r="AA1534" s="610"/>
      <c r="AB1534" s="609" t="str">
        <f>IF(E1534="","",ROUND(K1534*Q1534*U1534,1))</f>
        <v/>
      </c>
      <c r="AC1534" s="610"/>
      <c r="AD1534" s="610"/>
      <c r="AE1534" s="610"/>
      <c r="AF1534" s="609" t="str">
        <f>IF(E1534="","",ROUND(K1534*S1534*U1534,1))</f>
        <v/>
      </c>
      <c r="AG1534" s="610"/>
      <c r="AH1534" s="610"/>
      <c r="AI1534" s="611"/>
      <c r="AJ1534" s="84"/>
    </row>
    <row r="1535" spans="1:36" s="194" customFormat="1" ht="15.75" hidden="1" customHeight="1" x14ac:dyDescent="0.15">
      <c r="A1535" s="181" t="str">
        <f>A1534</f>
        <v>×</v>
      </c>
      <c r="B1535" s="179"/>
      <c r="C1535" s="328"/>
      <c r="D1535" s="329"/>
      <c r="E1535" s="329"/>
      <c r="F1535" s="329"/>
      <c r="G1535" s="329"/>
      <c r="H1535" s="306"/>
      <c r="I1535" s="306"/>
      <c r="J1535" s="306"/>
      <c r="K1535" s="327">
        <f t="shared" si="306"/>
        <v>1302.3000000000002</v>
      </c>
      <c r="L1535" s="327"/>
      <c r="M1535" s="327"/>
      <c r="N1535" s="542"/>
      <c r="O1535" s="326" t="str">
        <f>O1534</f>
        <v/>
      </c>
      <c r="P1535" s="327"/>
      <c r="Q1535" s="327" t="str">
        <f>Q1534</f>
        <v/>
      </c>
      <c r="R1535" s="327"/>
      <c r="S1535" s="327" t="str">
        <f>S1534</f>
        <v/>
      </c>
      <c r="T1535" s="327"/>
      <c r="U1535" s="618" t="str">
        <f>U1534</f>
        <v/>
      </c>
      <c r="V1535" s="619"/>
      <c r="W1535" s="620"/>
      <c r="X1535" s="609" t="str">
        <f>IF(E1534="","",ROUND(K1535*O1535*U1535,1))</f>
        <v/>
      </c>
      <c r="Y1535" s="610"/>
      <c r="Z1535" s="610"/>
      <c r="AA1535" s="610"/>
      <c r="AB1535" s="609" t="str">
        <f>IF(E1534="","",ROUND(K1535*Q1535*U1535,1))</f>
        <v/>
      </c>
      <c r="AC1535" s="610"/>
      <c r="AD1535" s="610"/>
      <c r="AE1535" s="610"/>
      <c r="AF1535" s="609" t="str">
        <f>IF(E1534="","",ROUND(K1535*S1535*U1535,1))</f>
        <v/>
      </c>
      <c r="AG1535" s="610"/>
      <c r="AH1535" s="610"/>
      <c r="AI1535" s="611"/>
      <c r="AJ1535" s="84"/>
    </row>
    <row r="1536" spans="1:36" s="194" customFormat="1" ht="15.75" hidden="1" customHeight="1" x14ac:dyDescent="0.15">
      <c r="A1536" s="181" t="str">
        <f>IF(H1536="","×","")</f>
        <v>×</v>
      </c>
      <c r="B1536" s="179"/>
      <c r="C1536" s="328" t="str">
        <f>IF(D1354="","",D1354)</f>
        <v/>
      </c>
      <c r="D1536" s="329"/>
      <c r="E1536" s="329" t="str">
        <f>IF(G1354="","",G1354)</f>
        <v/>
      </c>
      <c r="F1536" s="329"/>
      <c r="G1536" s="329"/>
      <c r="H1536" s="306" t="str">
        <f>IF(J1354="","",J1354)</f>
        <v/>
      </c>
      <c r="I1536" s="306"/>
      <c r="J1536" s="306"/>
      <c r="K1536" s="327">
        <f t="shared" si="306"/>
        <v>1302.3000000000002</v>
      </c>
      <c r="L1536" s="327"/>
      <c r="M1536" s="327"/>
      <c r="N1536" s="542"/>
      <c r="O1536" s="326" t="str">
        <f>IF(E1536="","",IF(E1536="粘性土",1,CHOOSE(AJ$1263,X$1257,X$1258,X$1259)))</f>
        <v/>
      </c>
      <c r="P1536" s="327"/>
      <c r="Q1536" s="327" t="str">
        <f>IF(E1536="","",IF(E1536="粘性土",1,CHOOSE(AJ$1263,AB$1257,AB$1258,AB$1259)))</f>
        <v/>
      </c>
      <c r="R1536" s="327"/>
      <c r="S1536" s="327" t="str">
        <f>IF(E1536="","",IF(E1536="粘性土",1,CHOOSE(AJ$1263,AF$1257,AF$1258,AF$1259)))</f>
        <v/>
      </c>
      <c r="T1536" s="327"/>
      <c r="U1536" s="618" t="str">
        <f>IF(E1536="","",IF(E1536="粘性土",1,AJ$1279))</f>
        <v/>
      </c>
      <c r="V1536" s="619"/>
      <c r="W1536" s="620"/>
      <c r="X1536" s="609" t="str">
        <f>IF(E1536="","",ROUND(K1536*O1536*U1536,1))</f>
        <v/>
      </c>
      <c r="Y1536" s="610"/>
      <c r="Z1536" s="610"/>
      <c r="AA1536" s="610"/>
      <c r="AB1536" s="609" t="str">
        <f>IF(E1536="","",ROUND(K1536*Q1536*U1536,1))</f>
        <v/>
      </c>
      <c r="AC1536" s="610"/>
      <c r="AD1536" s="610"/>
      <c r="AE1536" s="610"/>
      <c r="AF1536" s="609" t="str">
        <f>IF(E1536="","",ROUND(K1536*S1536*U1536,1))</f>
        <v/>
      </c>
      <c r="AG1536" s="610"/>
      <c r="AH1536" s="610"/>
      <c r="AI1536" s="611"/>
      <c r="AJ1536" s="84"/>
    </row>
    <row r="1537" spans="1:40" s="194" customFormat="1" ht="15.75" hidden="1" customHeight="1" x14ac:dyDescent="0.15">
      <c r="A1537" s="181" t="str">
        <f>A1536</f>
        <v>×</v>
      </c>
      <c r="B1537" s="179"/>
      <c r="C1537" s="328"/>
      <c r="D1537" s="329"/>
      <c r="E1537" s="329"/>
      <c r="F1537" s="329"/>
      <c r="G1537" s="329"/>
      <c r="H1537" s="306"/>
      <c r="I1537" s="306"/>
      <c r="J1537" s="306"/>
      <c r="K1537" s="327">
        <f t="shared" si="306"/>
        <v>1302.3000000000002</v>
      </c>
      <c r="L1537" s="327"/>
      <c r="M1537" s="327"/>
      <c r="N1537" s="542"/>
      <c r="O1537" s="326" t="str">
        <f>O1536</f>
        <v/>
      </c>
      <c r="P1537" s="327"/>
      <c r="Q1537" s="327" t="str">
        <f>Q1536</f>
        <v/>
      </c>
      <c r="R1537" s="327"/>
      <c r="S1537" s="327" t="str">
        <f>S1536</f>
        <v/>
      </c>
      <c r="T1537" s="327"/>
      <c r="U1537" s="618" t="str">
        <f>U1536</f>
        <v/>
      </c>
      <c r="V1537" s="619"/>
      <c r="W1537" s="620"/>
      <c r="X1537" s="609" t="str">
        <f>IF(E1536="","",ROUND(K1537*O1537*U1537,1))</f>
        <v/>
      </c>
      <c r="Y1537" s="610"/>
      <c r="Z1537" s="610"/>
      <c r="AA1537" s="610"/>
      <c r="AB1537" s="609" t="str">
        <f>IF(E1536="","",ROUND(K1537*Q1537*U1537,1))</f>
        <v/>
      </c>
      <c r="AC1537" s="610"/>
      <c r="AD1537" s="610"/>
      <c r="AE1537" s="610"/>
      <c r="AF1537" s="609" t="str">
        <f>IF(E1536="","",ROUND(K1537*S1537*U1537,1))</f>
        <v/>
      </c>
      <c r="AG1537" s="610"/>
      <c r="AH1537" s="610"/>
      <c r="AI1537" s="611"/>
      <c r="AJ1537" s="84"/>
    </row>
    <row r="1538" spans="1:40" s="194" customFormat="1" ht="15.75" hidden="1" customHeight="1" x14ac:dyDescent="0.15">
      <c r="A1538" s="181" t="str">
        <f>IF(H1538="","×","")</f>
        <v>×</v>
      </c>
      <c r="B1538" s="179"/>
      <c r="C1538" s="328" t="str">
        <f>IF(D1356="","",D1356)</f>
        <v/>
      </c>
      <c r="D1538" s="329"/>
      <c r="E1538" s="329" t="str">
        <f>IF(G1356="","",G1356)</f>
        <v/>
      </c>
      <c r="F1538" s="329"/>
      <c r="G1538" s="329"/>
      <c r="H1538" s="306" t="str">
        <f>IF(J1356="","",J1356)</f>
        <v/>
      </c>
      <c r="I1538" s="306"/>
      <c r="J1538" s="306"/>
      <c r="K1538" s="327">
        <f t="shared" si="306"/>
        <v>1302.3000000000002</v>
      </c>
      <c r="L1538" s="327"/>
      <c r="M1538" s="327"/>
      <c r="N1538" s="542"/>
      <c r="O1538" s="326" t="str">
        <f>IF(E1538="","",IF(E1538="粘性土",1,CHOOSE(AJ$1263,X$1257,X$1258,X$1259)))</f>
        <v/>
      </c>
      <c r="P1538" s="327"/>
      <c r="Q1538" s="327" t="str">
        <f>IF(E1538="","",IF(E1538="粘性土",1,CHOOSE(AJ$1263,AB$1257,AB$1258,AB$1259)))</f>
        <v/>
      </c>
      <c r="R1538" s="327"/>
      <c r="S1538" s="327" t="str">
        <f>IF(E1538="","",IF(E1538="粘性土",1,CHOOSE(AJ$1263,AF$1257,AF$1258,AF$1259)))</f>
        <v/>
      </c>
      <c r="T1538" s="327"/>
      <c r="U1538" s="618" t="str">
        <f>IF(E1538="","",IF(E1538="粘性土",1,AJ$1279))</f>
        <v/>
      </c>
      <c r="V1538" s="619"/>
      <c r="W1538" s="620"/>
      <c r="X1538" s="609" t="str">
        <f>IF(E1538="","",ROUND(K1538*O1538*U1538,1))</f>
        <v/>
      </c>
      <c r="Y1538" s="610"/>
      <c r="Z1538" s="610"/>
      <c r="AA1538" s="610"/>
      <c r="AB1538" s="609" t="str">
        <f>IF(E1538="","",ROUND(K1538*Q1538*U1538,1))</f>
        <v/>
      </c>
      <c r="AC1538" s="610"/>
      <c r="AD1538" s="610"/>
      <c r="AE1538" s="610"/>
      <c r="AF1538" s="609" t="str">
        <f>IF(E1538="","",ROUND(K1538*S1538*U1538,1))</f>
        <v/>
      </c>
      <c r="AG1538" s="610"/>
      <c r="AH1538" s="610"/>
      <c r="AI1538" s="611"/>
      <c r="AJ1538" s="84"/>
    </row>
    <row r="1539" spans="1:40" s="194" customFormat="1" ht="15.75" hidden="1" customHeight="1" x14ac:dyDescent="0.15">
      <c r="A1539" s="181" t="str">
        <f>A1538</f>
        <v>×</v>
      </c>
      <c r="B1539" s="179"/>
      <c r="C1539" s="328"/>
      <c r="D1539" s="329"/>
      <c r="E1539" s="329"/>
      <c r="F1539" s="329"/>
      <c r="G1539" s="329"/>
      <c r="H1539" s="306"/>
      <c r="I1539" s="306"/>
      <c r="J1539" s="306"/>
      <c r="K1539" s="327">
        <f t="shared" si="306"/>
        <v>1302.3000000000002</v>
      </c>
      <c r="L1539" s="327"/>
      <c r="M1539" s="327"/>
      <c r="N1539" s="542"/>
      <c r="O1539" s="326" t="str">
        <f>O1538</f>
        <v/>
      </c>
      <c r="P1539" s="327"/>
      <c r="Q1539" s="327" t="str">
        <f>Q1538</f>
        <v/>
      </c>
      <c r="R1539" s="327"/>
      <c r="S1539" s="327" t="str">
        <f>S1538</f>
        <v/>
      </c>
      <c r="T1539" s="327"/>
      <c r="U1539" s="618" t="str">
        <f>U1538</f>
        <v/>
      </c>
      <c r="V1539" s="619"/>
      <c r="W1539" s="620"/>
      <c r="X1539" s="609" t="str">
        <f>IF(E1538="","",ROUND(K1539*O1539*U1539,1))</f>
        <v/>
      </c>
      <c r="Y1539" s="610"/>
      <c r="Z1539" s="610"/>
      <c r="AA1539" s="610"/>
      <c r="AB1539" s="609" t="str">
        <f>IF(E1538="","",ROUND(K1539*Q1539*U1539,1))</f>
        <v/>
      </c>
      <c r="AC1539" s="610"/>
      <c r="AD1539" s="610"/>
      <c r="AE1539" s="610"/>
      <c r="AF1539" s="609" t="str">
        <f>IF(E1538="","",ROUND(K1539*S1539*U1539,1))</f>
        <v/>
      </c>
      <c r="AG1539" s="610"/>
      <c r="AH1539" s="610"/>
      <c r="AI1539" s="611"/>
      <c r="AJ1539" s="84"/>
    </row>
    <row r="1540" spans="1:40" s="194" customFormat="1" ht="15.75" hidden="1" customHeight="1" x14ac:dyDescent="0.15">
      <c r="A1540" s="181" t="str">
        <f>IF(H1540="","×","")</f>
        <v>×</v>
      </c>
      <c r="B1540" s="179"/>
      <c r="C1540" s="328" t="str">
        <f>IF(D1358="","",D1358)</f>
        <v/>
      </c>
      <c r="D1540" s="329"/>
      <c r="E1540" s="329" t="str">
        <f>IF(G1358="","",G1358)</f>
        <v/>
      </c>
      <c r="F1540" s="329"/>
      <c r="G1540" s="329"/>
      <c r="H1540" s="306" t="str">
        <f>IF(J1358="","",J1358)</f>
        <v/>
      </c>
      <c r="I1540" s="306"/>
      <c r="J1540" s="306"/>
      <c r="K1540" s="327">
        <f t="shared" si="306"/>
        <v>1302.3000000000002</v>
      </c>
      <c r="L1540" s="327"/>
      <c r="M1540" s="327"/>
      <c r="N1540" s="542"/>
      <c r="O1540" s="326" t="str">
        <f>IF(E1540="","",IF(E1540="粘性土",1,CHOOSE(AJ$1263,X$1257,X$1258,X$1259)))</f>
        <v/>
      </c>
      <c r="P1540" s="327"/>
      <c r="Q1540" s="327" t="str">
        <f>IF(E1540="","",IF(E1540="粘性土",1,CHOOSE(AJ$1263,AB$1257,AB$1258,AB$1259)))</f>
        <v/>
      </c>
      <c r="R1540" s="327"/>
      <c r="S1540" s="327" t="str">
        <f>IF(E1540="","",IF(E1540="粘性土",1,CHOOSE(AJ$1263,AF$1257,AF$1258,AF$1259)))</f>
        <v/>
      </c>
      <c r="T1540" s="327"/>
      <c r="U1540" s="618" t="str">
        <f>IF(E1540="","",IF(E1540="粘性土",1,AJ$1279))</f>
        <v/>
      </c>
      <c r="V1540" s="619"/>
      <c r="W1540" s="620"/>
      <c r="X1540" s="609" t="str">
        <f>IF(E1540="","",ROUND(K1540*O1540*U1540,1))</f>
        <v/>
      </c>
      <c r="Y1540" s="610"/>
      <c r="Z1540" s="610"/>
      <c r="AA1540" s="610"/>
      <c r="AB1540" s="609" t="str">
        <f>IF(E1540="","",ROUND(K1540*Q1540*U1540,1))</f>
        <v/>
      </c>
      <c r="AC1540" s="610"/>
      <c r="AD1540" s="610"/>
      <c r="AE1540" s="610"/>
      <c r="AF1540" s="609" t="str">
        <f>IF(E1540="","",ROUND(K1540*S1540*U1540,1))</f>
        <v/>
      </c>
      <c r="AG1540" s="610"/>
      <c r="AH1540" s="610"/>
      <c r="AI1540" s="611"/>
      <c r="AJ1540" s="84"/>
    </row>
    <row r="1541" spans="1:40" s="194" customFormat="1" ht="15.75" hidden="1" customHeight="1" x14ac:dyDescent="0.15">
      <c r="A1541" s="181" t="str">
        <f>A1540</f>
        <v>×</v>
      </c>
      <c r="B1541" s="179"/>
      <c r="C1541" s="332"/>
      <c r="D1541" s="333"/>
      <c r="E1541" s="333"/>
      <c r="F1541" s="333"/>
      <c r="G1541" s="333"/>
      <c r="H1541" s="319"/>
      <c r="I1541" s="319"/>
      <c r="J1541" s="319"/>
      <c r="K1541" s="395">
        <f t="shared" si="306"/>
        <v>1302.3000000000002</v>
      </c>
      <c r="L1541" s="395"/>
      <c r="M1541" s="395"/>
      <c r="N1541" s="608"/>
      <c r="O1541" s="555" t="str">
        <f>O1540</f>
        <v/>
      </c>
      <c r="P1541" s="395"/>
      <c r="Q1541" s="395" t="str">
        <f>Q1540</f>
        <v/>
      </c>
      <c r="R1541" s="395"/>
      <c r="S1541" s="395" t="str">
        <f>S1540</f>
        <v/>
      </c>
      <c r="T1541" s="395"/>
      <c r="U1541" s="632" t="str">
        <f>U1540</f>
        <v/>
      </c>
      <c r="V1541" s="633"/>
      <c r="W1541" s="634"/>
      <c r="X1541" s="621" t="str">
        <f>IF(E1540="","",ROUND(K1541*O1541*U1541,1))</f>
        <v/>
      </c>
      <c r="Y1541" s="622"/>
      <c r="Z1541" s="622"/>
      <c r="AA1541" s="622"/>
      <c r="AB1541" s="621" t="str">
        <f>IF(E1540="","",ROUND(K1541*Q1541*U1541,1))</f>
        <v/>
      </c>
      <c r="AC1541" s="622"/>
      <c r="AD1541" s="622"/>
      <c r="AE1541" s="622"/>
      <c r="AF1541" s="621" t="str">
        <f>IF(E1540="","",ROUND(K1541*S1541*U1541,1))</f>
        <v/>
      </c>
      <c r="AG1541" s="622"/>
      <c r="AH1541" s="622"/>
      <c r="AI1541" s="623"/>
      <c r="AJ1541" s="84"/>
    </row>
    <row r="1542" spans="1:40" s="194" customFormat="1" ht="15.75" customHeight="1" x14ac:dyDescent="0.15">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498">
        <f>杭先端径</f>
        <v>1.5</v>
      </c>
      <c r="AE1542" s="498"/>
      <c r="AF1542" s="498"/>
      <c r="AG1542" s="62" t="s">
        <v>416</v>
      </c>
      <c r="AH1542" s="183" t="s">
        <v>149</v>
      </c>
      <c r="AI1542" s="66"/>
    </row>
    <row r="1543" spans="1:40" s="194" customFormat="1" ht="15.75" customHeight="1" x14ac:dyDescent="0.15">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x14ac:dyDescent="0.15">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x14ac:dyDescent="0.15">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x14ac:dyDescent="0.15">
      <c r="C1546" s="602" t="s">
        <v>8</v>
      </c>
      <c r="D1546" s="603"/>
      <c r="E1546" s="603" t="s">
        <v>332</v>
      </c>
      <c r="F1546" s="603"/>
      <c r="G1546" s="603"/>
      <c r="H1546" s="604" t="s">
        <v>181</v>
      </c>
      <c r="I1546" s="604"/>
      <c r="J1546" s="604"/>
      <c r="K1546" s="603" t="s">
        <v>488</v>
      </c>
      <c r="L1546" s="603"/>
      <c r="M1546" s="603"/>
      <c r="N1546" s="606"/>
      <c r="O1546" s="529" t="s">
        <v>274</v>
      </c>
      <c r="P1546" s="302"/>
      <c r="Q1546" s="302"/>
      <c r="R1546" s="302"/>
      <c r="S1546" s="302"/>
      <c r="T1546" s="302"/>
      <c r="U1546" s="302" t="s">
        <v>276</v>
      </c>
      <c r="V1546" s="302"/>
      <c r="W1546" s="398"/>
      <c r="X1546" s="363" t="s">
        <v>528</v>
      </c>
      <c r="Y1546" s="302"/>
      <c r="Z1546" s="302"/>
      <c r="AA1546" s="302"/>
      <c r="AB1546" s="302"/>
      <c r="AC1546" s="302"/>
      <c r="AD1546" s="302"/>
      <c r="AE1546" s="302"/>
      <c r="AF1546" s="302"/>
      <c r="AG1546" s="302"/>
      <c r="AH1546" s="302"/>
      <c r="AI1546" s="440"/>
      <c r="AJ1546" s="53"/>
    </row>
    <row r="1547" spans="1:40" s="194" customFormat="1" ht="15.75" customHeight="1" x14ac:dyDescent="0.15">
      <c r="C1547" s="532"/>
      <c r="D1547" s="533"/>
      <c r="E1547" s="533"/>
      <c r="F1547" s="533"/>
      <c r="G1547" s="533"/>
      <c r="H1547" s="605"/>
      <c r="I1547" s="605"/>
      <c r="J1547" s="605"/>
      <c r="K1547" s="533"/>
      <c r="L1547" s="533"/>
      <c r="M1547" s="533"/>
      <c r="N1547" s="538"/>
      <c r="O1547" s="612" t="s">
        <v>471</v>
      </c>
      <c r="P1547" s="319"/>
      <c r="Q1547" s="319" t="s">
        <v>472</v>
      </c>
      <c r="R1547" s="319"/>
      <c r="S1547" s="319" t="s">
        <v>473</v>
      </c>
      <c r="T1547" s="319"/>
      <c r="U1547" s="333"/>
      <c r="V1547" s="333"/>
      <c r="W1547" s="402"/>
      <c r="X1547" s="616" t="s">
        <v>471</v>
      </c>
      <c r="Y1547" s="319"/>
      <c r="Z1547" s="319"/>
      <c r="AA1547" s="319"/>
      <c r="AB1547" s="319" t="s">
        <v>472</v>
      </c>
      <c r="AC1547" s="319"/>
      <c r="AD1547" s="319"/>
      <c r="AE1547" s="319"/>
      <c r="AF1547" s="319" t="s">
        <v>473</v>
      </c>
      <c r="AG1547" s="319"/>
      <c r="AH1547" s="319"/>
      <c r="AI1547" s="593"/>
      <c r="AJ1547" s="55"/>
    </row>
    <row r="1548" spans="1:40" s="194" customFormat="1" ht="15.75" customHeight="1" x14ac:dyDescent="0.15">
      <c r="A1548" s="181" t="str">
        <f>IF(H1548="","×","")</f>
        <v/>
      </c>
      <c r="B1548" s="179"/>
      <c r="C1548" s="363">
        <f>IF(D1330="","",D1330)</f>
        <v>2</v>
      </c>
      <c r="D1548" s="302"/>
      <c r="E1548" s="302" t="str">
        <f>IF(G1330="","",G1330)</f>
        <v>砂質土</v>
      </c>
      <c r="F1548" s="302"/>
      <c r="G1548" s="302"/>
      <c r="H1548" s="301">
        <f>IF(J1330="","",J1330)</f>
        <v>0.33000001311302185</v>
      </c>
      <c r="I1548" s="301"/>
      <c r="J1548" s="301"/>
      <c r="K1548" s="397">
        <f t="shared" ref="K1548:K1577" si="307">AF1330*AD$1578</f>
        <v>452.09999999999997</v>
      </c>
      <c r="L1548" s="397"/>
      <c r="M1548" s="397"/>
      <c r="N1548" s="607"/>
      <c r="O1548" s="441">
        <f>IF(E1548="","",IF(E1548="粘性土",1,CHOOSE(AK$1263,X$1260,X$1261)))</f>
        <v>1</v>
      </c>
      <c r="P1548" s="397"/>
      <c r="Q1548" s="397">
        <f>IF(E1548="","",IF(E1548="粘性土",1,CHOOSE(AK$1263,AB$1260,AB$1261)))</f>
        <v>0.8</v>
      </c>
      <c r="R1548" s="397"/>
      <c r="S1548" s="397">
        <f>IF(E1548="","",IF(E1548="粘性土",1,CHOOSE(AK$1263,AF$1260,AF$1261)))</f>
        <v>0.7</v>
      </c>
      <c r="T1548" s="397"/>
      <c r="U1548" s="629">
        <f>IF(E1548="","",IF(E1548="粘性土",1,AJ$1279))</f>
        <v>0.83899999999999997</v>
      </c>
      <c r="V1548" s="630"/>
      <c r="W1548" s="631"/>
      <c r="X1548" s="614">
        <f>IF(E1548="","",ROUND(K1548*O1548*U1548,1))</f>
        <v>379.3</v>
      </c>
      <c r="Y1548" s="615"/>
      <c r="Z1548" s="615"/>
      <c r="AA1548" s="615"/>
      <c r="AB1548" s="614">
        <f>IF(E1548="","",ROUND(K1548*Q1548*U1548,1))</f>
        <v>303.39999999999998</v>
      </c>
      <c r="AC1548" s="615"/>
      <c r="AD1548" s="615"/>
      <c r="AE1548" s="615"/>
      <c r="AF1548" s="614">
        <f>IF(E1548="","",ROUND(K1548*S1548*U1548,1))</f>
        <v>265.5</v>
      </c>
      <c r="AG1548" s="615"/>
      <c r="AH1548" s="615"/>
      <c r="AI1548" s="617"/>
      <c r="AJ1548" s="84"/>
    </row>
    <row r="1549" spans="1:40" s="194" customFormat="1" ht="15.75" customHeight="1" x14ac:dyDescent="0.15">
      <c r="A1549" s="181" t="str">
        <f>A1548</f>
        <v/>
      </c>
      <c r="B1549" s="179"/>
      <c r="C1549" s="328"/>
      <c r="D1549" s="329"/>
      <c r="E1549" s="329"/>
      <c r="F1549" s="329"/>
      <c r="G1549" s="329"/>
      <c r="H1549" s="306"/>
      <c r="I1549" s="306"/>
      <c r="J1549" s="306"/>
      <c r="K1549" s="327">
        <f t="shared" si="307"/>
        <v>490.65000000000003</v>
      </c>
      <c r="L1549" s="327"/>
      <c r="M1549" s="327"/>
      <c r="N1549" s="542"/>
      <c r="O1549" s="326">
        <f>O1548</f>
        <v>1</v>
      </c>
      <c r="P1549" s="327"/>
      <c r="Q1549" s="327">
        <f>Q1548</f>
        <v>0.8</v>
      </c>
      <c r="R1549" s="327"/>
      <c r="S1549" s="327">
        <f>S1548</f>
        <v>0.7</v>
      </c>
      <c r="T1549" s="327"/>
      <c r="U1549" s="618">
        <f>U1548</f>
        <v>0.83899999999999997</v>
      </c>
      <c r="V1549" s="619"/>
      <c r="W1549" s="620"/>
      <c r="X1549" s="609">
        <f>IF(E1548="","",ROUND(K1549*O1549*U1549,1))</f>
        <v>411.7</v>
      </c>
      <c r="Y1549" s="610"/>
      <c r="Z1549" s="610"/>
      <c r="AA1549" s="610"/>
      <c r="AB1549" s="609">
        <f>IF(E1548="","",ROUND(K1549*Q1549*U1549,1))</f>
        <v>329.3</v>
      </c>
      <c r="AC1549" s="610"/>
      <c r="AD1549" s="610"/>
      <c r="AE1549" s="610"/>
      <c r="AF1549" s="609">
        <f>IF(E1548="","",ROUND(K1549*S1549*U1549,1))</f>
        <v>288.2</v>
      </c>
      <c r="AG1549" s="610"/>
      <c r="AH1549" s="610"/>
      <c r="AI1549" s="611"/>
      <c r="AJ1549" s="84"/>
    </row>
    <row r="1550" spans="1:40" s="194" customFormat="1" ht="15.75" customHeight="1" x14ac:dyDescent="0.15">
      <c r="A1550" s="181" t="str">
        <f>IF(H1550="","×","")</f>
        <v/>
      </c>
      <c r="B1550" s="179"/>
      <c r="C1550" s="328">
        <f>IF(D1332="","",D1332)</f>
        <v>3</v>
      </c>
      <c r="D1550" s="329"/>
      <c r="E1550" s="329" t="str">
        <f>IF(G1332="","",G1332)</f>
        <v>粘性土</v>
      </c>
      <c r="F1550" s="329"/>
      <c r="G1550" s="329"/>
      <c r="H1550" s="306">
        <f>IF(J1332="","",J1332)</f>
        <v>1.5</v>
      </c>
      <c r="I1550" s="306"/>
      <c r="J1550" s="306"/>
      <c r="K1550" s="327">
        <f t="shared" si="307"/>
        <v>194.39999999999998</v>
      </c>
      <c r="L1550" s="327"/>
      <c r="M1550" s="327"/>
      <c r="N1550" s="542"/>
      <c r="O1550" s="326">
        <f>IF(E1550="","",IF(E1550="粘性土",1,CHOOSE(AK$1263,X$1260,X$1261)))</f>
        <v>1</v>
      </c>
      <c r="P1550" s="327"/>
      <c r="Q1550" s="327">
        <f>IF(E1550="","",IF(E1550="粘性土",1,CHOOSE(AK$1263,AB$1260,AB$1261)))</f>
        <v>1</v>
      </c>
      <c r="R1550" s="327"/>
      <c r="S1550" s="327">
        <f>IF(E1550="","",IF(E1550="粘性土",1,CHOOSE(AK$1263,AF$1260,AF$1261)))</f>
        <v>1</v>
      </c>
      <c r="T1550" s="327"/>
      <c r="U1550" s="618">
        <f>IF(E1550="","",IF(E1550="粘性土",1,AJ$1279))</f>
        <v>1</v>
      </c>
      <c r="V1550" s="619"/>
      <c r="W1550" s="620"/>
      <c r="X1550" s="609">
        <f>IF(E1550="","",ROUND(K1550*O1550*U1550,1))</f>
        <v>194.4</v>
      </c>
      <c r="Y1550" s="610"/>
      <c r="Z1550" s="610"/>
      <c r="AA1550" s="610"/>
      <c r="AB1550" s="609">
        <f>IF(E1550="","",ROUND(K1550*Q1550*U1550,1))</f>
        <v>194.4</v>
      </c>
      <c r="AC1550" s="610"/>
      <c r="AD1550" s="610"/>
      <c r="AE1550" s="610"/>
      <c r="AF1550" s="609">
        <f>IF(E1550="","",ROUND(K1550*S1550*U1550,1))</f>
        <v>194.4</v>
      </c>
      <c r="AG1550" s="610"/>
      <c r="AH1550" s="610"/>
      <c r="AI1550" s="611"/>
      <c r="AJ1550" s="84"/>
    </row>
    <row r="1551" spans="1:40" s="194" customFormat="1" ht="15.75" customHeight="1" x14ac:dyDescent="0.15">
      <c r="A1551" s="181" t="str">
        <f>A1550</f>
        <v/>
      </c>
      <c r="B1551" s="179"/>
      <c r="C1551" s="328"/>
      <c r="D1551" s="329"/>
      <c r="E1551" s="329"/>
      <c r="F1551" s="329"/>
      <c r="G1551" s="329"/>
      <c r="H1551" s="306"/>
      <c r="I1551" s="306"/>
      <c r="J1551" s="306"/>
      <c r="K1551" s="327">
        <f t="shared" si="307"/>
        <v>194.39999999999998</v>
      </c>
      <c r="L1551" s="327"/>
      <c r="M1551" s="327"/>
      <c r="N1551" s="542"/>
      <c r="O1551" s="326">
        <f>O1550</f>
        <v>1</v>
      </c>
      <c r="P1551" s="327"/>
      <c r="Q1551" s="327">
        <f>Q1550</f>
        <v>1</v>
      </c>
      <c r="R1551" s="327"/>
      <c r="S1551" s="327">
        <f>S1550</f>
        <v>1</v>
      </c>
      <c r="T1551" s="327"/>
      <c r="U1551" s="618">
        <f>U1550</f>
        <v>1</v>
      </c>
      <c r="V1551" s="619"/>
      <c r="W1551" s="620"/>
      <c r="X1551" s="609">
        <f>IF(E1550="","",ROUND(K1551*O1551*U1551,1))</f>
        <v>194.4</v>
      </c>
      <c r="Y1551" s="610"/>
      <c r="Z1551" s="610"/>
      <c r="AA1551" s="610"/>
      <c r="AB1551" s="609">
        <f>IF(E1550="","",ROUND(K1551*Q1551*U1551,1))</f>
        <v>194.4</v>
      </c>
      <c r="AC1551" s="610"/>
      <c r="AD1551" s="610"/>
      <c r="AE1551" s="610"/>
      <c r="AF1551" s="609">
        <f>IF(E1550="","",ROUND(K1551*S1551*U1551,1))</f>
        <v>194.4</v>
      </c>
      <c r="AG1551" s="610"/>
      <c r="AH1551" s="610"/>
      <c r="AI1551" s="611"/>
      <c r="AJ1551" s="84"/>
    </row>
    <row r="1552" spans="1:40" s="194" customFormat="1" ht="15.75" customHeight="1" x14ac:dyDescent="0.15">
      <c r="A1552" s="181" t="str">
        <f>IF(H1552="","×","")</f>
        <v/>
      </c>
      <c r="B1552" s="179"/>
      <c r="C1552" s="328">
        <f>IF(D1334="","",D1334)</f>
        <v>4</v>
      </c>
      <c r="D1552" s="329"/>
      <c r="E1552" s="329" t="str">
        <f>IF(G1334="","",G1334)</f>
        <v>粘性土</v>
      </c>
      <c r="F1552" s="329"/>
      <c r="G1552" s="329"/>
      <c r="H1552" s="306">
        <f>IF(J1334="","",J1334)</f>
        <v>6.5500001907348633</v>
      </c>
      <c r="I1552" s="306"/>
      <c r="J1552" s="306"/>
      <c r="K1552" s="327">
        <f t="shared" si="307"/>
        <v>437.40000000000003</v>
      </c>
      <c r="L1552" s="327"/>
      <c r="M1552" s="327"/>
      <c r="N1552" s="542"/>
      <c r="O1552" s="326">
        <f>IF(E1552="","",IF(E1552="粘性土",1,CHOOSE(AK$1263,X$1260,X$1261)))</f>
        <v>1</v>
      </c>
      <c r="P1552" s="327"/>
      <c r="Q1552" s="327">
        <f>IF(E1552="","",IF(E1552="粘性土",1,CHOOSE(AK$1263,AB$1260,AB$1261)))</f>
        <v>1</v>
      </c>
      <c r="R1552" s="327"/>
      <c r="S1552" s="327">
        <f>IF(E1552="","",IF(E1552="粘性土",1,CHOOSE(AK$1263,AF$1260,AF$1261)))</f>
        <v>1</v>
      </c>
      <c r="T1552" s="327"/>
      <c r="U1552" s="618">
        <f>IF(E1552="","",IF(E1552="粘性土",1,AJ$1279))</f>
        <v>1</v>
      </c>
      <c r="V1552" s="619"/>
      <c r="W1552" s="620"/>
      <c r="X1552" s="609">
        <f>IF(E1552="","",ROUND(K1552*O1552*U1552,1))</f>
        <v>437.4</v>
      </c>
      <c r="Y1552" s="610"/>
      <c r="Z1552" s="610"/>
      <c r="AA1552" s="610"/>
      <c r="AB1552" s="609">
        <f>IF(E1552="","",ROUND(K1552*Q1552*U1552,1))</f>
        <v>437.4</v>
      </c>
      <c r="AC1552" s="610"/>
      <c r="AD1552" s="610"/>
      <c r="AE1552" s="610"/>
      <c r="AF1552" s="609">
        <f>IF(E1552="","",ROUND(K1552*S1552*U1552,1))</f>
        <v>437.4</v>
      </c>
      <c r="AG1552" s="610"/>
      <c r="AH1552" s="610"/>
      <c r="AI1552" s="611"/>
      <c r="AJ1552" s="84"/>
    </row>
    <row r="1553" spans="1:36" s="194" customFormat="1" ht="15.75" customHeight="1" x14ac:dyDescent="0.15">
      <c r="A1553" s="181" t="str">
        <f>A1552</f>
        <v/>
      </c>
      <c r="B1553" s="179"/>
      <c r="C1553" s="328"/>
      <c r="D1553" s="329"/>
      <c r="E1553" s="329"/>
      <c r="F1553" s="329"/>
      <c r="G1553" s="329"/>
      <c r="H1553" s="306"/>
      <c r="I1553" s="306"/>
      <c r="J1553" s="306"/>
      <c r="K1553" s="327">
        <f t="shared" si="307"/>
        <v>437.40000000000003</v>
      </c>
      <c r="L1553" s="327"/>
      <c r="M1553" s="327"/>
      <c r="N1553" s="542"/>
      <c r="O1553" s="326">
        <f t="shared" ref="O1553" si="308">O1552</f>
        <v>1</v>
      </c>
      <c r="P1553" s="327"/>
      <c r="Q1553" s="327">
        <f t="shared" ref="Q1553" si="309">Q1552</f>
        <v>1</v>
      </c>
      <c r="R1553" s="327"/>
      <c r="S1553" s="327">
        <f t="shared" ref="S1553" si="310">S1552</f>
        <v>1</v>
      </c>
      <c r="T1553" s="327"/>
      <c r="U1553" s="618">
        <f>U1552</f>
        <v>1</v>
      </c>
      <c r="V1553" s="619"/>
      <c r="W1553" s="620"/>
      <c r="X1553" s="609">
        <f>IF(E1552="","",ROUND(K1553*O1553*U1553,1))</f>
        <v>437.4</v>
      </c>
      <c r="Y1553" s="610"/>
      <c r="Z1553" s="610"/>
      <c r="AA1553" s="610"/>
      <c r="AB1553" s="609">
        <f>IF(E1552="","",ROUND(K1553*Q1553*U1553,1))</f>
        <v>437.4</v>
      </c>
      <c r="AC1553" s="610"/>
      <c r="AD1553" s="610"/>
      <c r="AE1553" s="610"/>
      <c r="AF1553" s="609">
        <f>IF(E1552="","",ROUND(K1553*S1553*U1553,1))</f>
        <v>437.4</v>
      </c>
      <c r="AG1553" s="610"/>
      <c r="AH1553" s="610"/>
      <c r="AI1553" s="611"/>
      <c r="AJ1553" s="84"/>
    </row>
    <row r="1554" spans="1:36" s="194" customFormat="1" ht="15.75" customHeight="1" x14ac:dyDescent="0.15">
      <c r="A1554" s="181" t="str">
        <f>IF(H1554="","×","")</f>
        <v/>
      </c>
      <c r="B1554" s="179"/>
      <c r="C1554" s="328">
        <f>IF(D1336="","",D1336)</f>
        <v>5</v>
      </c>
      <c r="D1554" s="329"/>
      <c r="E1554" s="329" t="str">
        <f>IF(G1336="","",G1336)</f>
        <v>粘性土</v>
      </c>
      <c r="F1554" s="329"/>
      <c r="G1554" s="329"/>
      <c r="H1554" s="306">
        <f>IF(J1336="","",J1336)</f>
        <v>3.4500000476837158</v>
      </c>
      <c r="I1554" s="306"/>
      <c r="J1554" s="306"/>
      <c r="K1554" s="327">
        <f t="shared" si="307"/>
        <v>716.84999999999991</v>
      </c>
      <c r="L1554" s="327"/>
      <c r="M1554" s="327"/>
      <c r="N1554" s="542"/>
      <c r="O1554" s="326">
        <f>IF(E1554="","",IF(E1554="粘性土",1,CHOOSE(AK$1263,X$1260,X$1261)))</f>
        <v>1</v>
      </c>
      <c r="P1554" s="327"/>
      <c r="Q1554" s="327">
        <f>IF(E1554="","",IF(E1554="粘性土",1,CHOOSE(AK$1263,AB$1260,AB$1261)))</f>
        <v>1</v>
      </c>
      <c r="R1554" s="327"/>
      <c r="S1554" s="327">
        <f>IF(E1554="","",IF(E1554="粘性土",1,CHOOSE(AK$1263,AF$1260,AF$1261)))</f>
        <v>1</v>
      </c>
      <c r="T1554" s="327"/>
      <c r="U1554" s="618">
        <f>IF(E1554="","",IF(E1554="粘性土",1,AJ$1279))</f>
        <v>1</v>
      </c>
      <c r="V1554" s="619"/>
      <c r="W1554" s="620"/>
      <c r="X1554" s="609">
        <f>IF(E1554="","",ROUND(K1554*O1554*U1554,1))</f>
        <v>716.9</v>
      </c>
      <c r="Y1554" s="610"/>
      <c r="Z1554" s="610"/>
      <c r="AA1554" s="610"/>
      <c r="AB1554" s="609">
        <f>IF(E1554="","",ROUND(K1554*Q1554*U1554,1))</f>
        <v>716.9</v>
      </c>
      <c r="AC1554" s="610"/>
      <c r="AD1554" s="610"/>
      <c r="AE1554" s="610"/>
      <c r="AF1554" s="609">
        <f>IF(E1554="","",ROUND(K1554*S1554*U1554,1))</f>
        <v>716.9</v>
      </c>
      <c r="AG1554" s="610"/>
      <c r="AH1554" s="610"/>
      <c r="AI1554" s="611"/>
      <c r="AJ1554" s="84"/>
    </row>
    <row r="1555" spans="1:36" s="194" customFormat="1" ht="15.75" customHeight="1" x14ac:dyDescent="0.15">
      <c r="A1555" s="181" t="str">
        <f>A1554</f>
        <v/>
      </c>
      <c r="B1555" s="179"/>
      <c r="C1555" s="328"/>
      <c r="D1555" s="329"/>
      <c r="E1555" s="329"/>
      <c r="F1555" s="329"/>
      <c r="G1555" s="329"/>
      <c r="H1555" s="306"/>
      <c r="I1555" s="306"/>
      <c r="J1555" s="306"/>
      <c r="K1555" s="327">
        <f t="shared" si="307"/>
        <v>716.84999999999991</v>
      </c>
      <c r="L1555" s="327"/>
      <c r="M1555" s="327"/>
      <c r="N1555" s="542"/>
      <c r="O1555" s="326">
        <f t="shared" ref="O1555" si="311">O1554</f>
        <v>1</v>
      </c>
      <c r="P1555" s="327"/>
      <c r="Q1555" s="327">
        <f t="shared" ref="Q1555" si="312">Q1554</f>
        <v>1</v>
      </c>
      <c r="R1555" s="327"/>
      <c r="S1555" s="327">
        <f t="shared" ref="S1555" si="313">S1554</f>
        <v>1</v>
      </c>
      <c r="T1555" s="327"/>
      <c r="U1555" s="618">
        <f>U1554</f>
        <v>1</v>
      </c>
      <c r="V1555" s="619"/>
      <c r="W1555" s="620"/>
      <c r="X1555" s="609">
        <f>IF(E1554="","",ROUND(K1555*O1555*U1555,1))</f>
        <v>716.9</v>
      </c>
      <c r="Y1555" s="610"/>
      <c r="Z1555" s="610"/>
      <c r="AA1555" s="610"/>
      <c r="AB1555" s="609">
        <f>IF(E1554="","",ROUND(K1555*Q1555*U1555,1))</f>
        <v>716.9</v>
      </c>
      <c r="AC1555" s="610"/>
      <c r="AD1555" s="610"/>
      <c r="AE1555" s="610"/>
      <c r="AF1555" s="609">
        <f>IF(E1554="","",ROUND(K1555*S1555*U1555,1))</f>
        <v>716.9</v>
      </c>
      <c r="AG1555" s="610"/>
      <c r="AH1555" s="610"/>
      <c r="AI1555" s="611"/>
      <c r="AJ1555" s="84"/>
    </row>
    <row r="1556" spans="1:36" s="194" customFormat="1" ht="15.75" customHeight="1" x14ac:dyDescent="0.15">
      <c r="A1556" s="181" t="str">
        <f>IF(H1556="","×","")</f>
        <v/>
      </c>
      <c r="B1556" s="179"/>
      <c r="C1556" s="328">
        <f>IF(D1338="","",D1338)</f>
        <v>6</v>
      </c>
      <c r="D1556" s="329"/>
      <c r="E1556" s="329" t="str">
        <f>IF(G1338="","",G1338)</f>
        <v>粘性土</v>
      </c>
      <c r="F1556" s="329"/>
      <c r="G1556" s="329"/>
      <c r="H1556" s="306">
        <f>IF(J1338="","",J1338)</f>
        <v>2.3499999046325684</v>
      </c>
      <c r="I1556" s="306"/>
      <c r="J1556" s="306"/>
      <c r="K1556" s="327">
        <f t="shared" si="307"/>
        <v>1165.0500000000002</v>
      </c>
      <c r="L1556" s="327"/>
      <c r="M1556" s="327"/>
      <c r="N1556" s="542"/>
      <c r="O1556" s="326">
        <f>IF(E1556="","",IF(E1556="粘性土",1,CHOOSE(AK$1263,X$1260,X$1261)))</f>
        <v>1</v>
      </c>
      <c r="P1556" s="327"/>
      <c r="Q1556" s="327">
        <f>IF(E1556="","",IF(E1556="粘性土",1,CHOOSE(AK$1263,AB$1260,AB$1261)))</f>
        <v>1</v>
      </c>
      <c r="R1556" s="327"/>
      <c r="S1556" s="327">
        <f>IF(E1556="","",IF(E1556="粘性土",1,CHOOSE(AK$1263,AF$1260,AF$1261)))</f>
        <v>1</v>
      </c>
      <c r="T1556" s="327"/>
      <c r="U1556" s="618">
        <f>IF(E1556="","",IF(E1556="粘性土",1,AJ$1279))</f>
        <v>1</v>
      </c>
      <c r="V1556" s="619"/>
      <c r="W1556" s="620"/>
      <c r="X1556" s="609">
        <f>IF(E1556="","",ROUND(K1556*O1556*U1556,1))</f>
        <v>1165.0999999999999</v>
      </c>
      <c r="Y1556" s="610"/>
      <c r="Z1556" s="610"/>
      <c r="AA1556" s="610"/>
      <c r="AB1556" s="609">
        <f>IF(E1556="","",ROUND(K1556*Q1556*U1556,1))</f>
        <v>1165.0999999999999</v>
      </c>
      <c r="AC1556" s="610"/>
      <c r="AD1556" s="610"/>
      <c r="AE1556" s="610"/>
      <c r="AF1556" s="609">
        <f>IF(E1556="","",ROUND(K1556*S1556*U1556,1))</f>
        <v>1165.0999999999999</v>
      </c>
      <c r="AG1556" s="610"/>
      <c r="AH1556" s="610"/>
      <c r="AI1556" s="611"/>
      <c r="AJ1556" s="84"/>
    </row>
    <row r="1557" spans="1:36" s="194" customFormat="1" ht="15.75" customHeight="1" x14ac:dyDescent="0.15">
      <c r="A1557" s="181" t="str">
        <f>A1556</f>
        <v/>
      </c>
      <c r="B1557" s="179"/>
      <c r="C1557" s="328"/>
      <c r="D1557" s="329"/>
      <c r="E1557" s="329"/>
      <c r="F1557" s="329"/>
      <c r="G1557" s="329"/>
      <c r="H1557" s="306"/>
      <c r="I1557" s="306"/>
      <c r="J1557" s="306"/>
      <c r="K1557" s="327">
        <f t="shared" si="307"/>
        <v>1165.0500000000002</v>
      </c>
      <c r="L1557" s="327"/>
      <c r="M1557" s="327"/>
      <c r="N1557" s="542"/>
      <c r="O1557" s="326">
        <f t="shared" ref="O1557" si="314">O1556</f>
        <v>1</v>
      </c>
      <c r="P1557" s="327"/>
      <c r="Q1557" s="327">
        <f t="shared" ref="Q1557" si="315">Q1556</f>
        <v>1</v>
      </c>
      <c r="R1557" s="327"/>
      <c r="S1557" s="327">
        <f t="shared" ref="S1557" si="316">S1556</f>
        <v>1</v>
      </c>
      <c r="T1557" s="327"/>
      <c r="U1557" s="618">
        <f>U1556</f>
        <v>1</v>
      </c>
      <c r="V1557" s="619"/>
      <c r="W1557" s="620"/>
      <c r="X1557" s="609">
        <f>IF(E1556="","",ROUND(K1557*O1557*U1557,1))</f>
        <v>1165.0999999999999</v>
      </c>
      <c r="Y1557" s="610"/>
      <c r="Z1557" s="610"/>
      <c r="AA1557" s="610"/>
      <c r="AB1557" s="609">
        <f>IF(E1556="","",ROUND(K1557*Q1557*U1557,1))</f>
        <v>1165.0999999999999</v>
      </c>
      <c r="AC1557" s="610"/>
      <c r="AD1557" s="610"/>
      <c r="AE1557" s="610"/>
      <c r="AF1557" s="609">
        <f>IF(E1556="","",ROUND(K1557*S1557*U1557,1))</f>
        <v>1165.0999999999999</v>
      </c>
      <c r="AG1557" s="610"/>
      <c r="AH1557" s="610"/>
      <c r="AI1557" s="611"/>
      <c r="AJ1557" s="84"/>
    </row>
    <row r="1558" spans="1:36" s="194" customFormat="1" ht="15.75" customHeight="1" x14ac:dyDescent="0.15">
      <c r="A1558" s="181" t="str">
        <f>IF(H1558="","×","")</f>
        <v/>
      </c>
      <c r="B1558" s="179"/>
      <c r="C1558" s="328">
        <f>IF(D1340="","",D1340)</f>
        <v>7</v>
      </c>
      <c r="D1558" s="329"/>
      <c r="E1558" s="329" t="str">
        <f>IF(G1340="","",G1340)</f>
        <v>砂質土</v>
      </c>
      <c r="F1558" s="329"/>
      <c r="G1558" s="329"/>
      <c r="H1558" s="306">
        <f>IF(J1340="","",J1340)</f>
        <v>8.6000003814697266</v>
      </c>
      <c r="I1558" s="306"/>
      <c r="J1558" s="306"/>
      <c r="K1558" s="327">
        <f t="shared" si="307"/>
        <v>1924.9499999999998</v>
      </c>
      <c r="L1558" s="327"/>
      <c r="M1558" s="327"/>
      <c r="N1558" s="542"/>
      <c r="O1558" s="326">
        <f>IF(E1558="","",IF(E1558="粘性土",1,CHOOSE(AK$1263,X$1260,X$1261)))</f>
        <v>1</v>
      </c>
      <c r="P1558" s="327"/>
      <c r="Q1558" s="327">
        <f>IF(E1558="","",IF(E1558="粘性土",1,CHOOSE(AK$1263,AB$1260,AB$1261)))</f>
        <v>0.8</v>
      </c>
      <c r="R1558" s="327"/>
      <c r="S1558" s="327">
        <f>IF(E1558="","",IF(E1558="粘性土",1,CHOOSE(AK$1263,AF$1260,AF$1261)))</f>
        <v>0.7</v>
      </c>
      <c r="T1558" s="327"/>
      <c r="U1558" s="618">
        <f>IF(E1558="","",IF(E1558="粘性土",1,AJ$1279))</f>
        <v>0.83899999999999997</v>
      </c>
      <c r="V1558" s="619"/>
      <c r="W1558" s="620"/>
      <c r="X1558" s="609">
        <f>IF(E1558="","",ROUND(K1558*O1558*U1558,1))</f>
        <v>1615</v>
      </c>
      <c r="Y1558" s="610"/>
      <c r="Z1558" s="610"/>
      <c r="AA1558" s="610"/>
      <c r="AB1558" s="609">
        <f>IF(E1558="","",ROUND(K1558*Q1558*U1558,1))</f>
        <v>1292</v>
      </c>
      <c r="AC1558" s="610"/>
      <c r="AD1558" s="610"/>
      <c r="AE1558" s="610"/>
      <c r="AF1558" s="609">
        <f>IF(E1558="","",ROUND(K1558*S1558*U1558,1))</f>
        <v>1130.5</v>
      </c>
      <c r="AG1558" s="610"/>
      <c r="AH1558" s="610"/>
      <c r="AI1558" s="611"/>
      <c r="AJ1558" s="84"/>
    </row>
    <row r="1559" spans="1:36" s="194" customFormat="1" ht="15.75" customHeight="1" x14ac:dyDescent="0.15">
      <c r="A1559" s="181" t="str">
        <f>A1558</f>
        <v/>
      </c>
      <c r="B1559" s="179"/>
      <c r="C1559" s="328"/>
      <c r="D1559" s="329"/>
      <c r="E1559" s="329"/>
      <c r="F1559" s="329"/>
      <c r="G1559" s="329"/>
      <c r="H1559" s="306"/>
      <c r="I1559" s="306"/>
      <c r="J1559" s="306"/>
      <c r="K1559" s="327">
        <f t="shared" si="307"/>
        <v>3156.8999999999996</v>
      </c>
      <c r="L1559" s="327"/>
      <c r="M1559" s="327"/>
      <c r="N1559" s="542"/>
      <c r="O1559" s="326">
        <f>O1558</f>
        <v>1</v>
      </c>
      <c r="P1559" s="327"/>
      <c r="Q1559" s="327">
        <f>Q1558</f>
        <v>0.8</v>
      </c>
      <c r="R1559" s="327"/>
      <c r="S1559" s="327">
        <f>S1558</f>
        <v>0.7</v>
      </c>
      <c r="T1559" s="327"/>
      <c r="U1559" s="618">
        <f>U1558</f>
        <v>0.83899999999999997</v>
      </c>
      <c r="V1559" s="619"/>
      <c r="W1559" s="620"/>
      <c r="X1559" s="609">
        <f>IF(E1558="","",ROUND(K1559*O1559*U1559,1))</f>
        <v>2648.6</v>
      </c>
      <c r="Y1559" s="610"/>
      <c r="Z1559" s="610"/>
      <c r="AA1559" s="610"/>
      <c r="AB1559" s="609">
        <f>IF(E1558="","",ROUND(K1559*Q1559*U1559,1))</f>
        <v>2118.9</v>
      </c>
      <c r="AC1559" s="610"/>
      <c r="AD1559" s="610"/>
      <c r="AE1559" s="610"/>
      <c r="AF1559" s="609">
        <f>IF(E1558="","",ROUND(K1559*S1559*U1559,1))</f>
        <v>1854</v>
      </c>
      <c r="AG1559" s="610"/>
      <c r="AH1559" s="610"/>
      <c r="AI1559" s="611"/>
      <c r="AJ1559" s="84"/>
    </row>
    <row r="1560" spans="1:36" s="194" customFormat="1" ht="15.75" customHeight="1" x14ac:dyDescent="0.15">
      <c r="A1560" s="181" t="str">
        <f>IF(H1560="","×","")</f>
        <v/>
      </c>
      <c r="B1560" s="179"/>
      <c r="C1560" s="328">
        <f>IF(D1342="","",D1342)</f>
        <v>8</v>
      </c>
      <c r="D1560" s="329"/>
      <c r="E1560" s="329" t="str">
        <f>IF(G1342="","",G1342)</f>
        <v>粘性土</v>
      </c>
      <c r="F1560" s="329"/>
      <c r="G1560" s="329"/>
      <c r="H1560" s="306">
        <f>IF(J1342="","",J1342)</f>
        <v>2.2000000476837158</v>
      </c>
      <c r="I1560" s="306"/>
      <c r="J1560" s="306"/>
      <c r="K1560" s="327">
        <f t="shared" si="307"/>
        <v>1143.4499999999998</v>
      </c>
      <c r="L1560" s="327"/>
      <c r="M1560" s="327"/>
      <c r="N1560" s="542"/>
      <c r="O1560" s="326">
        <f>IF(E1560="","",IF(E1560="粘性土",1,CHOOSE(AK$1263,X$1260,X$1261)))</f>
        <v>1</v>
      </c>
      <c r="P1560" s="327"/>
      <c r="Q1560" s="327">
        <f>IF(E1560="","",IF(E1560="粘性土",1,CHOOSE(AK$1263,AB$1260,AB$1261)))</f>
        <v>1</v>
      </c>
      <c r="R1560" s="327"/>
      <c r="S1560" s="327">
        <f>IF(E1560="","",IF(E1560="粘性土",1,CHOOSE(AK$1263,AF$1260,AF$1261)))</f>
        <v>1</v>
      </c>
      <c r="T1560" s="327"/>
      <c r="U1560" s="618">
        <f>IF(E1560="","",IF(E1560="粘性土",1,AJ$1279))</f>
        <v>1</v>
      </c>
      <c r="V1560" s="619"/>
      <c r="W1560" s="620"/>
      <c r="X1560" s="609">
        <f>IF(E1560="","",ROUND(K1560*O1560*U1560,1))</f>
        <v>1143.5</v>
      </c>
      <c r="Y1560" s="610"/>
      <c r="Z1560" s="610"/>
      <c r="AA1560" s="610"/>
      <c r="AB1560" s="609">
        <f>IF(E1560="","",ROUND(K1560*Q1560*U1560,1))</f>
        <v>1143.5</v>
      </c>
      <c r="AC1560" s="610"/>
      <c r="AD1560" s="610"/>
      <c r="AE1560" s="610"/>
      <c r="AF1560" s="609">
        <f>IF(E1560="","",ROUND(K1560*S1560*U1560,1))</f>
        <v>1143.5</v>
      </c>
      <c r="AG1560" s="610"/>
      <c r="AH1560" s="610"/>
      <c r="AI1560" s="611"/>
      <c r="AJ1560" s="84"/>
    </row>
    <row r="1561" spans="1:36" s="194" customFormat="1" ht="15.75" customHeight="1" x14ac:dyDescent="0.15">
      <c r="A1561" s="181" t="str">
        <f>A1560</f>
        <v/>
      </c>
      <c r="B1561" s="179"/>
      <c r="C1561" s="328"/>
      <c r="D1561" s="329"/>
      <c r="E1561" s="329"/>
      <c r="F1561" s="329"/>
      <c r="G1561" s="329"/>
      <c r="H1561" s="306"/>
      <c r="I1561" s="306"/>
      <c r="J1561" s="306"/>
      <c r="K1561" s="327">
        <f t="shared" si="307"/>
        <v>1143.4499999999998</v>
      </c>
      <c r="L1561" s="327"/>
      <c r="M1561" s="327"/>
      <c r="N1561" s="542"/>
      <c r="O1561" s="326">
        <f>O1560</f>
        <v>1</v>
      </c>
      <c r="P1561" s="327"/>
      <c r="Q1561" s="327">
        <f>Q1560</f>
        <v>1</v>
      </c>
      <c r="R1561" s="327"/>
      <c r="S1561" s="327">
        <f>S1560</f>
        <v>1</v>
      </c>
      <c r="T1561" s="327"/>
      <c r="U1561" s="618">
        <f>U1560</f>
        <v>1</v>
      </c>
      <c r="V1561" s="619"/>
      <c r="W1561" s="620"/>
      <c r="X1561" s="609">
        <f>IF(E1560="","",ROUND(K1561*O1561*U1561,1))</f>
        <v>1143.5</v>
      </c>
      <c r="Y1561" s="610"/>
      <c r="Z1561" s="610"/>
      <c r="AA1561" s="610"/>
      <c r="AB1561" s="609">
        <f>IF(E1560="","",ROUND(K1561*Q1561*U1561,1))</f>
        <v>1143.5</v>
      </c>
      <c r="AC1561" s="610"/>
      <c r="AD1561" s="610"/>
      <c r="AE1561" s="610"/>
      <c r="AF1561" s="609">
        <f>IF(E1560="","",ROUND(K1561*S1561*U1561,1))</f>
        <v>1143.5</v>
      </c>
      <c r="AG1561" s="610"/>
      <c r="AH1561" s="610"/>
      <c r="AI1561" s="611"/>
      <c r="AJ1561" s="84"/>
    </row>
    <row r="1562" spans="1:36" s="194" customFormat="1" ht="15.75" customHeight="1" x14ac:dyDescent="0.15">
      <c r="A1562" s="181" t="str">
        <f>IF(H1562="","×","")</f>
        <v/>
      </c>
      <c r="B1562" s="179"/>
      <c r="C1562" s="328">
        <f>IF(D1344="","",D1344)</f>
        <v>9</v>
      </c>
      <c r="D1562" s="329"/>
      <c r="E1562" s="329" t="str">
        <f>IF(G1344="","",G1344)</f>
        <v>砂質土</v>
      </c>
      <c r="F1562" s="329"/>
      <c r="G1562" s="329"/>
      <c r="H1562" s="306">
        <f>IF(J1344="","",J1344)</f>
        <v>1.5</v>
      </c>
      <c r="I1562" s="306"/>
      <c r="J1562" s="306"/>
      <c r="K1562" s="327">
        <f t="shared" si="307"/>
        <v>3004.6499999999996</v>
      </c>
      <c r="L1562" s="327"/>
      <c r="M1562" s="327"/>
      <c r="N1562" s="542"/>
      <c r="O1562" s="326">
        <f>IF(E1562="","",IF(E1562="粘性土",1,CHOOSE(AK$1263,X$1260,X$1261)))</f>
        <v>1</v>
      </c>
      <c r="P1562" s="327"/>
      <c r="Q1562" s="327">
        <f>IF(E1562="","",IF(E1562="粘性土",1,CHOOSE(AK$1263,AB$1260,AB$1261)))</f>
        <v>0.8</v>
      </c>
      <c r="R1562" s="327"/>
      <c r="S1562" s="327">
        <f>IF(E1562="","",IF(E1562="粘性土",1,CHOOSE(AK$1263,AF$1260,AF$1261)))</f>
        <v>0.7</v>
      </c>
      <c r="T1562" s="327"/>
      <c r="U1562" s="618">
        <f>IF(E1562="","",IF(E1562="粘性土",1,AJ$1279))</f>
        <v>0.83899999999999997</v>
      </c>
      <c r="V1562" s="619"/>
      <c r="W1562" s="620"/>
      <c r="X1562" s="609">
        <f>IF(E1562="","",ROUND(K1562*O1562*U1562,1))</f>
        <v>2520.9</v>
      </c>
      <c r="Y1562" s="610"/>
      <c r="Z1562" s="610"/>
      <c r="AA1562" s="610"/>
      <c r="AB1562" s="609">
        <f>IF(E1562="","",ROUND(K1562*Q1562*U1562,1))</f>
        <v>2016.7</v>
      </c>
      <c r="AC1562" s="610"/>
      <c r="AD1562" s="610"/>
      <c r="AE1562" s="610"/>
      <c r="AF1562" s="609">
        <f>IF(E1562="","",ROUND(K1562*S1562*U1562,1))</f>
        <v>1764.6</v>
      </c>
      <c r="AG1562" s="610"/>
      <c r="AH1562" s="610"/>
      <c r="AI1562" s="611"/>
      <c r="AJ1562" s="84"/>
    </row>
    <row r="1563" spans="1:36" s="194" customFormat="1" ht="15.75" customHeight="1" x14ac:dyDescent="0.15">
      <c r="A1563" s="181" t="str">
        <f>A1562</f>
        <v/>
      </c>
      <c r="B1563" s="179"/>
      <c r="C1563" s="328"/>
      <c r="D1563" s="329"/>
      <c r="E1563" s="329"/>
      <c r="F1563" s="329"/>
      <c r="G1563" s="329"/>
      <c r="H1563" s="306"/>
      <c r="I1563" s="306"/>
      <c r="J1563" s="306"/>
      <c r="K1563" s="327">
        <f t="shared" si="307"/>
        <v>3194.5499999999997</v>
      </c>
      <c r="L1563" s="327"/>
      <c r="M1563" s="327"/>
      <c r="N1563" s="542"/>
      <c r="O1563" s="326">
        <f t="shared" ref="O1563" si="317">O1562</f>
        <v>1</v>
      </c>
      <c r="P1563" s="327"/>
      <c r="Q1563" s="327">
        <f t="shared" ref="Q1563" si="318">Q1562</f>
        <v>0.8</v>
      </c>
      <c r="R1563" s="327"/>
      <c r="S1563" s="327">
        <f t="shared" ref="S1563" si="319">S1562</f>
        <v>0.7</v>
      </c>
      <c r="T1563" s="327"/>
      <c r="U1563" s="618">
        <f>U1562</f>
        <v>0.83899999999999997</v>
      </c>
      <c r="V1563" s="619"/>
      <c r="W1563" s="620"/>
      <c r="X1563" s="609">
        <f>IF(E1562="","",ROUND(K1563*O1563*U1563,1))</f>
        <v>2680.2</v>
      </c>
      <c r="Y1563" s="610"/>
      <c r="Z1563" s="610"/>
      <c r="AA1563" s="610"/>
      <c r="AB1563" s="609">
        <f>IF(E1562="","",ROUND(K1563*Q1563*U1563,1))</f>
        <v>2144.1999999999998</v>
      </c>
      <c r="AC1563" s="610"/>
      <c r="AD1563" s="610"/>
      <c r="AE1563" s="610"/>
      <c r="AF1563" s="609">
        <f>IF(E1562="","",ROUND(K1563*S1563*U1563,1))</f>
        <v>1876.2</v>
      </c>
      <c r="AG1563" s="610"/>
      <c r="AH1563" s="610"/>
      <c r="AI1563" s="611"/>
      <c r="AJ1563" s="84"/>
    </row>
    <row r="1564" spans="1:36" s="194" customFormat="1" ht="15.75" customHeight="1" x14ac:dyDescent="0.15">
      <c r="A1564" s="181" t="str">
        <f>IF(H1564="","×","")</f>
        <v/>
      </c>
      <c r="B1564" s="179"/>
      <c r="C1564" s="328">
        <f>IF(D1346="","",D1346)</f>
        <v>10</v>
      </c>
      <c r="D1564" s="329"/>
      <c r="E1564" s="329" t="str">
        <f>IF(G1346="","",G1346)</f>
        <v>粘性土</v>
      </c>
      <c r="F1564" s="329"/>
      <c r="G1564" s="329"/>
      <c r="H1564" s="306">
        <f>IF(J1346="","",J1346)</f>
        <v>3.8499999046325684</v>
      </c>
      <c r="I1564" s="306"/>
      <c r="J1564" s="306"/>
      <c r="K1564" s="327">
        <f t="shared" si="307"/>
        <v>1159.6500000000001</v>
      </c>
      <c r="L1564" s="327"/>
      <c r="M1564" s="327"/>
      <c r="N1564" s="542"/>
      <c r="O1564" s="326">
        <f>IF(E1564="","",IF(E1564="粘性土",1,CHOOSE(AK$1263,X$1260,X$1261)))</f>
        <v>1</v>
      </c>
      <c r="P1564" s="327"/>
      <c r="Q1564" s="327">
        <f>IF(E1564="","",IF(E1564="粘性土",1,CHOOSE(AK$1263,AB$1260,AB$1261)))</f>
        <v>1</v>
      </c>
      <c r="R1564" s="327"/>
      <c r="S1564" s="327">
        <f>IF(E1564="","",IF(E1564="粘性土",1,CHOOSE(AK$1263,AF$1260,AF$1261)))</f>
        <v>1</v>
      </c>
      <c r="T1564" s="327"/>
      <c r="U1564" s="618">
        <f>IF(E1564="","",IF(E1564="粘性土",1,AJ$1279))</f>
        <v>1</v>
      </c>
      <c r="V1564" s="619"/>
      <c r="W1564" s="620"/>
      <c r="X1564" s="609">
        <f>IF(E1564="","",ROUND(K1564*O1564*U1564,1))</f>
        <v>1159.7</v>
      </c>
      <c r="Y1564" s="610"/>
      <c r="Z1564" s="610"/>
      <c r="AA1564" s="610"/>
      <c r="AB1564" s="609">
        <f>IF(E1564="","",ROUND(K1564*Q1564*U1564,1))</f>
        <v>1159.7</v>
      </c>
      <c r="AC1564" s="610"/>
      <c r="AD1564" s="610"/>
      <c r="AE1564" s="610"/>
      <c r="AF1564" s="609">
        <f>IF(E1564="","",ROUND(K1564*S1564*U1564,1))</f>
        <v>1159.7</v>
      </c>
      <c r="AG1564" s="610"/>
      <c r="AH1564" s="610"/>
      <c r="AI1564" s="611"/>
      <c r="AJ1564" s="84"/>
    </row>
    <row r="1565" spans="1:36" s="194" customFormat="1" ht="15.75" customHeight="1" x14ac:dyDescent="0.15">
      <c r="A1565" s="181" t="str">
        <f>A1564</f>
        <v/>
      </c>
      <c r="B1565" s="179"/>
      <c r="C1565" s="328"/>
      <c r="D1565" s="329"/>
      <c r="E1565" s="329"/>
      <c r="F1565" s="329"/>
      <c r="G1565" s="329"/>
      <c r="H1565" s="306"/>
      <c r="I1565" s="306"/>
      <c r="J1565" s="306"/>
      <c r="K1565" s="327">
        <f t="shared" si="307"/>
        <v>1159.6500000000001</v>
      </c>
      <c r="L1565" s="327"/>
      <c r="M1565" s="327"/>
      <c r="N1565" s="542"/>
      <c r="O1565" s="326">
        <f t="shared" ref="O1565" si="320">O1564</f>
        <v>1</v>
      </c>
      <c r="P1565" s="327"/>
      <c r="Q1565" s="327">
        <f t="shared" ref="Q1565" si="321">Q1564</f>
        <v>1</v>
      </c>
      <c r="R1565" s="327"/>
      <c r="S1565" s="327">
        <f t="shared" ref="S1565" si="322">S1564</f>
        <v>1</v>
      </c>
      <c r="T1565" s="327"/>
      <c r="U1565" s="618">
        <f>U1564</f>
        <v>1</v>
      </c>
      <c r="V1565" s="619"/>
      <c r="W1565" s="620"/>
      <c r="X1565" s="609">
        <f>IF(E1564="","",ROUND(K1565*O1565*U1565,1))</f>
        <v>1159.7</v>
      </c>
      <c r="Y1565" s="610"/>
      <c r="Z1565" s="610"/>
      <c r="AA1565" s="610"/>
      <c r="AB1565" s="609">
        <f>IF(E1564="","",ROUND(K1565*Q1565*U1565,1))</f>
        <v>1159.7</v>
      </c>
      <c r="AC1565" s="610"/>
      <c r="AD1565" s="610"/>
      <c r="AE1565" s="610"/>
      <c r="AF1565" s="609">
        <f>IF(E1564="","",ROUND(K1565*S1565*U1565,1))</f>
        <v>1159.7</v>
      </c>
      <c r="AG1565" s="610"/>
      <c r="AH1565" s="610"/>
      <c r="AI1565" s="611"/>
      <c r="AJ1565" s="84"/>
    </row>
    <row r="1566" spans="1:36" s="194" customFormat="1" ht="15.75" customHeight="1" x14ac:dyDescent="0.15">
      <c r="A1566" s="181" t="str">
        <f>IF(H1566="","×","")</f>
        <v/>
      </c>
      <c r="B1566" s="179"/>
      <c r="C1566" s="328">
        <f>IF(D1348="","",D1348)</f>
        <v>11</v>
      </c>
      <c r="D1566" s="329"/>
      <c r="E1566" s="329" t="str">
        <f>IF(G1348="","",G1348)</f>
        <v>砂質土</v>
      </c>
      <c r="F1566" s="329"/>
      <c r="G1566" s="329"/>
      <c r="H1566" s="306">
        <f>IF(J1348="","",J1348)</f>
        <v>2.4000000953674316</v>
      </c>
      <c r="I1566" s="306"/>
      <c r="J1566" s="306"/>
      <c r="K1566" s="327">
        <f t="shared" si="307"/>
        <v>3722.7000000000003</v>
      </c>
      <c r="L1566" s="327"/>
      <c r="M1566" s="327"/>
      <c r="N1566" s="542"/>
      <c r="O1566" s="326">
        <f>IF(E1566="","",IF(E1566="粘性土",1,CHOOSE(AK$1263,X$1260,X$1261)))</f>
        <v>1</v>
      </c>
      <c r="P1566" s="327"/>
      <c r="Q1566" s="327">
        <f>IF(E1566="","",IF(E1566="粘性土",1,CHOOSE(AK$1263,AB$1260,AB$1261)))</f>
        <v>0.8</v>
      </c>
      <c r="R1566" s="327"/>
      <c r="S1566" s="327">
        <f>IF(E1566="","",IF(E1566="粘性土",1,CHOOSE(AK$1263,AF$1260,AF$1261)))</f>
        <v>0.7</v>
      </c>
      <c r="T1566" s="327"/>
      <c r="U1566" s="618">
        <f>IF(E1566="","",IF(E1566="粘性土",1,AJ$1279))</f>
        <v>0.83899999999999997</v>
      </c>
      <c r="V1566" s="619"/>
      <c r="W1566" s="620"/>
      <c r="X1566" s="609">
        <f>IF(E1566="","",ROUND(K1566*O1566*U1566,1))</f>
        <v>3123.3</v>
      </c>
      <c r="Y1566" s="610"/>
      <c r="Z1566" s="610"/>
      <c r="AA1566" s="610"/>
      <c r="AB1566" s="609">
        <f>IF(E1566="","",ROUND(K1566*Q1566*U1566,1))</f>
        <v>2498.6999999999998</v>
      </c>
      <c r="AC1566" s="610"/>
      <c r="AD1566" s="610"/>
      <c r="AE1566" s="610"/>
      <c r="AF1566" s="609">
        <f>IF(E1566="","",ROUND(K1566*S1566*U1566,1))</f>
        <v>2186.3000000000002</v>
      </c>
      <c r="AG1566" s="610"/>
      <c r="AH1566" s="610"/>
      <c r="AI1566" s="611"/>
      <c r="AJ1566" s="84"/>
    </row>
    <row r="1567" spans="1:36" s="194" customFormat="1" ht="15.75" customHeight="1" x14ac:dyDescent="0.15">
      <c r="A1567" s="181" t="str">
        <f>A1566</f>
        <v/>
      </c>
      <c r="B1567" s="179"/>
      <c r="C1567" s="328"/>
      <c r="D1567" s="329"/>
      <c r="E1567" s="329"/>
      <c r="F1567" s="329"/>
      <c r="G1567" s="329"/>
      <c r="H1567" s="306"/>
      <c r="I1567" s="306"/>
      <c r="J1567" s="306"/>
      <c r="K1567" s="327">
        <f t="shared" si="307"/>
        <v>4039.0499999999997</v>
      </c>
      <c r="L1567" s="327"/>
      <c r="M1567" s="327"/>
      <c r="N1567" s="542"/>
      <c r="O1567" s="326">
        <f t="shared" ref="O1567" si="323">O1566</f>
        <v>1</v>
      </c>
      <c r="P1567" s="327"/>
      <c r="Q1567" s="327">
        <f t="shared" ref="Q1567" si="324">Q1566</f>
        <v>0.8</v>
      </c>
      <c r="R1567" s="327"/>
      <c r="S1567" s="327">
        <f t="shared" ref="S1567" si="325">S1566</f>
        <v>0.7</v>
      </c>
      <c r="T1567" s="327"/>
      <c r="U1567" s="618">
        <f>U1566</f>
        <v>0.83899999999999997</v>
      </c>
      <c r="V1567" s="619"/>
      <c r="W1567" s="620"/>
      <c r="X1567" s="609">
        <f>IF(E1566="","",ROUND(K1567*O1567*U1567,1))</f>
        <v>3388.8</v>
      </c>
      <c r="Y1567" s="610"/>
      <c r="Z1567" s="610"/>
      <c r="AA1567" s="610"/>
      <c r="AB1567" s="609">
        <f>IF(E1566="","",ROUND(K1567*Q1567*U1567,1))</f>
        <v>2711</v>
      </c>
      <c r="AC1567" s="610"/>
      <c r="AD1567" s="610"/>
      <c r="AE1567" s="610"/>
      <c r="AF1567" s="609">
        <f>IF(E1566="","",ROUND(K1567*S1567*U1567,1))</f>
        <v>2372.1</v>
      </c>
      <c r="AG1567" s="610"/>
      <c r="AH1567" s="610"/>
      <c r="AI1567" s="611"/>
      <c r="AJ1567" s="84"/>
    </row>
    <row r="1568" spans="1:36" s="194" customFormat="1" ht="15.75" customHeight="1" x14ac:dyDescent="0.15">
      <c r="A1568" s="181" t="str">
        <f>IF(H1568="","×","")</f>
        <v/>
      </c>
      <c r="B1568" s="179"/>
      <c r="C1568" s="328">
        <f>IF(D1350="","",D1350)</f>
        <v>12</v>
      </c>
      <c r="D1568" s="329"/>
      <c r="E1568" s="329" t="str">
        <f>IF(G1350="","",G1350)</f>
        <v>粘性土</v>
      </c>
      <c r="F1568" s="329"/>
      <c r="G1568" s="329"/>
      <c r="H1568" s="306">
        <f>IF(J1350="","",J1350)</f>
        <v>2.2699999809265137</v>
      </c>
      <c r="I1568" s="306"/>
      <c r="J1568" s="306"/>
      <c r="K1568" s="327">
        <f t="shared" si="307"/>
        <v>1159.6500000000001</v>
      </c>
      <c r="L1568" s="327"/>
      <c r="M1568" s="327"/>
      <c r="N1568" s="542"/>
      <c r="O1568" s="326">
        <f>IF(E1568="","",IF(E1568="粘性土",1,CHOOSE(AK$1263,X$1260,X$1261)))</f>
        <v>1</v>
      </c>
      <c r="P1568" s="327"/>
      <c r="Q1568" s="327">
        <f>IF(E1568="","",IF(E1568="粘性土",1,CHOOSE(AK$1263,AB$1260,AB$1261)))</f>
        <v>1</v>
      </c>
      <c r="R1568" s="327"/>
      <c r="S1568" s="327">
        <f>IF(E1568="","",IF(E1568="粘性土",1,CHOOSE(AK$1263,AF$1260,AF$1261)))</f>
        <v>1</v>
      </c>
      <c r="T1568" s="327"/>
      <c r="U1568" s="618">
        <f>IF(E1568="","",IF(E1568="粘性土",1,AJ$1279))</f>
        <v>1</v>
      </c>
      <c r="V1568" s="619"/>
      <c r="W1568" s="620"/>
      <c r="X1568" s="609">
        <f>IF(E1568="","",ROUND(K1568*O1568*U1568,1))</f>
        <v>1159.7</v>
      </c>
      <c r="Y1568" s="610"/>
      <c r="Z1568" s="610"/>
      <c r="AA1568" s="610"/>
      <c r="AB1568" s="609">
        <f>IF(E1568="","",ROUND(K1568*Q1568*U1568,1))</f>
        <v>1159.7</v>
      </c>
      <c r="AC1568" s="610"/>
      <c r="AD1568" s="610"/>
      <c r="AE1568" s="610"/>
      <c r="AF1568" s="609">
        <f>IF(E1568="","",ROUND(K1568*S1568*U1568,1))</f>
        <v>1159.7</v>
      </c>
      <c r="AG1568" s="610"/>
      <c r="AH1568" s="610"/>
      <c r="AI1568" s="611"/>
      <c r="AJ1568" s="84"/>
    </row>
    <row r="1569" spans="1:40" s="194" customFormat="1" ht="15.75" customHeight="1" x14ac:dyDescent="0.15">
      <c r="A1569" s="181" t="str">
        <f>A1568</f>
        <v/>
      </c>
      <c r="B1569" s="179"/>
      <c r="C1569" s="328"/>
      <c r="D1569" s="329"/>
      <c r="E1569" s="329"/>
      <c r="F1569" s="329"/>
      <c r="G1569" s="329"/>
      <c r="H1569" s="306"/>
      <c r="I1569" s="306"/>
      <c r="J1569" s="306"/>
      <c r="K1569" s="327">
        <f t="shared" si="307"/>
        <v>1159.6500000000001</v>
      </c>
      <c r="L1569" s="327"/>
      <c r="M1569" s="327"/>
      <c r="N1569" s="542"/>
      <c r="O1569" s="326">
        <f>O1568</f>
        <v>1</v>
      </c>
      <c r="P1569" s="327"/>
      <c r="Q1569" s="327">
        <f>Q1568</f>
        <v>1</v>
      </c>
      <c r="R1569" s="327"/>
      <c r="S1569" s="327">
        <f>S1568</f>
        <v>1</v>
      </c>
      <c r="T1569" s="327"/>
      <c r="U1569" s="618">
        <f>U1568</f>
        <v>1</v>
      </c>
      <c r="V1569" s="619"/>
      <c r="W1569" s="620"/>
      <c r="X1569" s="609">
        <f>IF(E1568="","",ROUND(K1569*O1569*U1569,1))</f>
        <v>1159.7</v>
      </c>
      <c r="Y1569" s="610"/>
      <c r="Z1569" s="610"/>
      <c r="AA1569" s="610"/>
      <c r="AB1569" s="609">
        <f>IF(E1568="","",ROUND(K1569*Q1569*U1569,1))</f>
        <v>1159.7</v>
      </c>
      <c r="AC1569" s="610"/>
      <c r="AD1569" s="610"/>
      <c r="AE1569" s="610"/>
      <c r="AF1569" s="609">
        <f>IF(E1568="","",ROUND(K1569*S1569*U1569,1))</f>
        <v>1159.7</v>
      </c>
      <c r="AG1569" s="610"/>
      <c r="AH1569" s="610"/>
      <c r="AI1569" s="611"/>
      <c r="AJ1569" s="84"/>
    </row>
    <row r="1570" spans="1:40" s="194" customFormat="1" ht="15.75" hidden="1" customHeight="1" x14ac:dyDescent="0.15">
      <c r="A1570" s="181" t="str">
        <f>IF(H1570="","×","")</f>
        <v>×</v>
      </c>
      <c r="B1570" s="179"/>
      <c r="C1570" s="328" t="str">
        <f>IF(D1352="","",D1352)</f>
        <v/>
      </c>
      <c r="D1570" s="329"/>
      <c r="E1570" s="329" t="str">
        <f>IF(G1352="","",G1352)</f>
        <v/>
      </c>
      <c r="F1570" s="329"/>
      <c r="G1570" s="329"/>
      <c r="H1570" s="306" t="str">
        <f>IF(J1352="","",J1352)</f>
        <v/>
      </c>
      <c r="I1570" s="306"/>
      <c r="J1570" s="306"/>
      <c r="K1570" s="327">
        <f t="shared" si="307"/>
        <v>1302.3000000000002</v>
      </c>
      <c r="L1570" s="327"/>
      <c r="M1570" s="327"/>
      <c r="N1570" s="542"/>
      <c r="O1570" s="326" t="str">
        <f>IF(E1570="","",IF(E1570="粘性土",1,CHOOSE(AK$1263,X$1260,X$1261)))</f>
        <v/>
      </c>
      <c r="P1570" s="327"/>
      <c r="Q1570" s="327" t="str">
        <f>IF(E1570="","",IF(E1570="粘性土",1,CHOOSE(AK$1263,AB$1260,AB$1261)))</f>
        <v/>
      </c>
      <c r="R1570" s="327"/>
      <c r="S1570" s="327" t="str">
        <f>IF(E1570="","",IF(E1570="粘性土",1,CHOOSE(AK$1263,AF$1260,AF$1261)))</f>
        <v/>
      </c>
      <c r="T1570" s="327"/>
      <c r="U1570" s="618" t="str">
        <f>IF(E1570="","",IF(E1570="粘性土",1,AJ$1279))</f>
        <v/>
      </c>
      <c r="V1570" s="619"/>
      <c r="W1570" s="620"/>
      <c r="X1570" s="609" t="str">
        <f>IF(E1570="","",ROUND(K1570*O1570*U1570,1))</f>
        <v/>
      </c>
      <c r="Y1570" s="610"/>
      <c r="Z1570" s="610"/>
      <c r="AA1570" s="610"/>
      <c r="AB1570" s="609" t="str">
        <f>IF(E1570="","",ROUND(K1570*Q1570*U1570,1))</f>
        <v/>
      </c>
      <c r="AC1570" s="610"/>
      <c r="AD1570" s="610"/>
      <c r="AE1570" s="610"/>
      <c r="AF1570" s="609" t="str">
        <f>IF(E1570="","",ROUND(K1570*S1570*U1570,1))</f>
        <v/>
      </c>
      <c r="AG1570" s="610"/>
      <c r="AH1570" s="610"/>
      <c r="AI1570" s="611"/>
      <c r="AJ1570" s="84"/>
    </row>
    <row r="1571" spans="1:40" s="194" customFormat="1" ht="15.75" hidden="1" customHeight="1" x14ac:dyDescent="0.15">
      <c r="A1571" s="181" t="str">
        <f>A1570</f>
        <v>×</v>
      </c>
      <c r="B1571" s="179"/>
      <c r="C1571" s="328"/>
      <c r="D1571" s="329"/>
      <c r="E1571" s="329"/>
      <c r="F1571" s="329"/>
      <c r="G1571" s="329"/>
      <c r="H1571" s="306"/>
      <c r="I1571" s="306"/>
      <c r="J1571" s="306"/>
      <c r="K1571" s="327">
        <f t="shared" si="307"/>
        <v>1302.3000000000002</v>
      </c>
      <c r="L1571" s="327"/>
      <c r="M1571" s="327"/>
      <c r="N1571" s="542"/>
      <c r="O1571" s="326" t="str">
        <f>O1570</f>
        <v/>
      </c>
      <c r="P1571" s="327"/>
      <c r="Q1571" s="327" t="str">
        <f>Q1570</f>
        <v/>
      </c>
      <c r="R1571" s="327"/>
      <c r="S1571" s="327" t="str">
        <f>S1570</f>
        <v/>
      </c>
      <c r="T1571" s="327"/>
      <c r="U1571" s="618" t="str">
        <f>U1570</f>
        <v/>
      </c>
      <c r="V1571" s="619"/>
      <c r="W1571" s="620"/>
      <c r="X1571" s="609" t="str">
        <f>IF(E1570="","",ROUND(K1571*O1571*U1571,1))</f>
        <v/>
      </c>
      <c r="Y1571" s="610"/>
      <c r="Z1571" s="610"/>
      <c r="AA1571" s="610"/>
      <c r="AB1571" s="609" t="str">
        <f>IF(E1570="","",ROUND(K1571*Q1571*U1571,1))</f>
        <v/>
      </c>
      <c r="AC1571" s="610"/>
      <c r="AD1571" s="610"/>
      <c r="AE1571" s="610"/>
      <c r="AF1571" s="609" t="str">
        <f>IF(E1570="","",ROUND(K1571*S1571*U1571,1))</f>
        <v/>
      </c>
      <c r="AG1571" s="610"/>
      <c r="AH1571" s="610"/>
      <c r="AI1571" s="611"/>
      <c r="AJ1571" s="84"/>
    </row>
    <row r="1572" spans="1:40" s="194" customFormat="1" ht="15.75" hidden="1" customHeight="1" x14ac:dyDescent="0.15">
      <c r="A1572" s="181" t="str">
        <f>IF(H1572="","×","")</f>
        <v>×</v>
      </c>
      <c r="B1572" s="179"/>
      <c r="C1572" s="328" t="str">
        <f>IF(D1354="","",D1354)</f>
        <v/>
      </c>
      <c r="D1572" s="329"/>
      <c r="E1572" s="329" t="str">
        <f>IF(G1354="","",G1354)</f>
        <v/>
      </c>
      <c r="F1572" s="329"/>
      <c r="G1572" s="329"/>
      <c r="H1572" s="306" t="str">
        <f>IF(J1354="","",J1354)</f>
        <v/>
      </c>
      <c r="I1572" s="306"/>
      <c r="J1572" s="306"/>
      <c r="K1572" s="327">
        <f t="shared" si="307"/>
        <v>1302.3000000000002</v>
      </c>
      <c r="L1572" s="327"/>
      <c r="M1572" s="327"/>
      <c r="N1572" s="542"/>
      <c r="O1572" s="326" t="str">
        <f>IF(E1572="","",IF(E1572="粘性土",1,CHOOSE(AK$1263,X$1260,X$1261)))</f>
        <v/>
      </c>
      <c r="P1572" s="327"/>
      <c r="Q1572" s="327" t="str">
        <f>IF(E1572="","",IF(E1572="粘性土",1,CHOOSE(AK$1263,AB$1260,AB$1261)))</f>
        <v/>
      </c>
      <c r="R1572" s="327"/>
      <c r="S1572" s="327" t="str">
        <f>IF(E1572="","",IF(E1572="粘性土",1,CHOOSE(AK$1263,AF$1260,AF$1261)))</f>
        <v/>
      </c>
      <c r="T1572" s="327"/>
      <c r="U1572" s="618" t="str">
        <f>IF(E1572="","",IF(E1572="粘性土",1,AJ$1279))</f>
        <v/>
      </c>
      <c r="V1572" s="619"/>
      <c r="W1572" s="620"/>
      <c r="X1572" s="609" t="str">
        <f>IF(E1572="","",ROUND(K1572*O1572*U1572,1))</f>
        <v/>
      </c>
      <c r="Y1572" s="610"/>
      <c r="Z1572" s="610"/>
      <c r="AA1572" s="610"/>
      <c r="AB1572" s="609" t="str">
        <f>IF(E1572="","",ROUND(K1572*Q1572*U1572,1))</f>
        <v/>
      </c>
      <c r="AC1572" s="610"/>
      <c r="AD1572" s="610"/>
      <c r="AE1572" s="610"/>
      <c r="AF1572" s="609" t="str">
        <f>IF(E1572="","",ROUND(K1572*S1572*U1572,1))</f>
        <v/>
      </c>
      <c r="AG1572" s="610"/>
      <c r="AH1572" s="610"/>
      <c r="AI1572" s="611"/>
      <c r="AJ1572" s="84"/>
    </row>
    <row r="1573" spans="1:40" s="194" customFormat="1" ht="15.75" hidden="1" customHeight="1" x14ac:dyDescent="0.15">
      <c r="A1573" s="181" t="str">
        <f>A1572</f>
        <v>×</v>
      </c>
      <c r="B1573" s="179"/>
      <c r="C1573" s="328"/>
      <c r="D1573" s="329"/>
      <c r="E1573" s="329"/>
      <c r="F1573" s="329"/>
      <c r="G1573" s="329"/>
      <c r="H1573" s="306"/>
      <c r="I1573" s="306"/>
      <c r="J1573" s="306"/>
      <c r="K1573" s="327">
        <f t="shared" si="307"/>
        <v>1302.3000000000002</v>
      </c>
      <c r="L1573" s="327"/>
      <c r="M1573" s="327"/>
      <c r="N1573" s="542"/>
      <c r="O1573" s="326" t="str">
        <f t="shared" ref="O1573" si="326">O1572</f>
        <v/>
      </c>
      <c r="P1573" s="327"/>
      <c r="Q1573" s="327" t="str">
        <f t="shared" ref="Q1573" si="327">Q1572</f>
        <v/>
      </c>
      <c r="R1573" s="327"/>
      <c r="S1573" s="327" t="str">
        <f t="shared" ref="S1573" si="328">S1572</f>
        <v/>
      </c>
      <c r="T1573" s="327"/>
      <c r="U1573" s="618" t="str">
        <f>U1572</f>
        <v/>
      </c>
      <c r="V1573" s="619"/>
      <c r="W1573" s="620"/>
      <c r="X1573" s="609" t="str">
        <f>IF(E1572="","",ROUND(K1573*O1573*U1573,1))</f>
        <v/>
      </c>
      <c r="Y1573" s="610"/>
      <c r="Z1573" s="610"/>
      <c r="AA1573" s="610"/>
      <c r="AB1573" s="609" t="str">
        <f>IF(E1572="","",ROUND(K1573*Q1573*U1573,1))</f>
        <v/>
      </c>
      <c r="AC1573" s="610"/>
      <c r="AD1573" s="610"/>
      <c r="AE1573" s="610"/>
      <c r="AF1573" s="609" t="str">
        <f>IF(E1572="","",ROUND(K1573*S1573*U1573,1))</f>
        <v/>
      </c>
      <c r="AG1573" s="610"/>
      <c r="AH1573" s="610"/>
      <c r="AI1573" s="611"/>
      <c r="AJ1573" s="84"/>
    </row>
    <row r="1574" spans="1:40" s="194" customFormat="1" ht="15.75" hidden="1" customHeight="1" x14ac:dyDescent="0.15">
      <c r="A1574" s="181" t="str">
        <f>IF(H1574="","×","")</f>
        <v>×</v>
      </c>
      <c r="B1574" s="179"/>
      <c r="C1574" s="328" t="str">
        <f>IF(D1356="","",D1356)</f>
        <v/>
      </c>
      <c r="D1574" s="329"/>
      <c r="E1574" s="329" t="str">
        <f>IF(G1356="","",G1356)</f>
        <v/>
      </c>
      <c r="F1574" s="329"/>
      <c r="G1574" s="329"/>
      <c r="H1574" s="306" t="str">
        <f>IF(J1356="","",J1356)</f>
        <v/>
      </c>
      <c r="I1574" s="306"/>
      <c r="J1574" s="306"/>
      <c r="K1574" s="327">
        <f t="shared" si="307"/>
        <v>1302.3000000000002</v>
      </c>
      <c r="L1574" s="327"/>
      <c r="M1574" s="327"/>
      <c r="N1574" s="542"/>
      <c r="O1574" s="326" t="str">
        <f>IF(E1574="","",IF(E1574="粘性土",1,CHOOSE(AK$1263,X$1260,X$1261)))</f>
        <v/>
      </c>
      <c r="P1574" s="327"/>
      <c r="Q1574" s="327" t="str">
        <f>IF(E1574="","",IF(E1574="粘性土",1,CHOOSE(AK$1263,AB$1260,AB$1261)))</f>
        <v/>
      </c>
      <c r="R1574" s="327"/>
      <c r="S1574" s="327" t="str">
        <f>IF(E1574="","",IF(E1574="粘性土",1,CHOOSE(AK$1263,AF$1260,AF$1261)))</f>
        <v/>
      </c>
      <c r="T1574" s="327"/>
      <c r="U1574" s="618" t="str">
        <f>IF(E1574="","",IF(E1574="粘性土",1,AJ$1279))</f>
        <v/>
      </c>
      <c r="V1574" s="619"/>
      <c r="W1574" s="620"/>
      <c r="X1574" s="609" t="str">
        <f>IF(E1574="","",ROUND(K1574*O1574*U1574,1))</f>
        <v/>
      </c>
      <c r="Y1574" s="610"/>
      <c r="Z1574" s="610"/>
      <c r="AA1574" s="610"/>
      <c r="AB1574" s="609" t="str">
        <f>IF(E1574="","",ROUND(K1574*Q1574*U1574,1))</f>
        <v/>
      </c>
      <c r="AC1574" s="610"/>
      <c r="AD1574" s="610"/>
      <c r="AE1574" s="610"/>
      <c r="AF1574" s="609" t="str">
        <f>IF(E1574="","",ROUND(K1574*S1574*U1574,1))</f>
        <v/>
      </c>
      <c r="AG1574" s="610"/>
      <c r="AH1574" s="610"/>
      <c r="AI1574" s="611"/>
      <c r="AJ1574" s="84"/>
    </row>
    <row r="1575" spans="1:40" s="194" customFormat="1" ht="15.75" hidden="1" customHeight="1" x14ac:dyDescent="0.15">
      <c r="A1575" s="181" t="str">
        <f>A1574</f>
        <v>×</v>
      </c>
      <c r="B1575" s="179"/>
      <c r="C1575" s="328"/>
      <c r="D1575" s="329"/>
      <c r="E1575" s="329"/>
      <c r="F1575" s="329"/>
      <c r="G1575" s="329"/>
      <c r="H1575" s="306"/>
      <c r="I1575" s="306"/>
      <c r="J1575" s="306"/>
      <c r="K1575" s="327">
        <f t="shared" si="307"/>
        <v>1302.3000000000002</v>
      </c>
      <c r="L1575" s="327"/>
      <c r="M1575" s="327"/>
      <c r="N1575" s="542"/>
      <c r="O1575" s="326" t="str">
        <f t="shared" ref="O1575" si="329">O1574</f>
        <v/>
      </c>
      <c r="P1575" s="327"/>
      <c r="Q1575" s="327" t="str">
        <f t="shared" ref="Q1575" si="330">Q1574</f>
        <v/>
      </c>
      <c r="R1575" s="327"/>
      <c r="S1575" s="327" t="str">
        <f t="shared" ref="S1575" si="331">S1574</f>
        <v/>
      </c>
      <c r="T1575" s="327"/>
      <c r="U1575" s="618" t="str">
        <f>U1574</f>
        <v/>
      </c>
      <c r="V1575" s="619"/>
      <c r="W1575" s="620"/>
      <c r="X1575" s="609" t="str">
        <f>IF(E1574="","",ROUND(K1575*O1575*U1575,1))</f>
        <v/>
      </c>
      <c r="Y1575" s="610"/>
      <c r="Z1575" s="610"/>
      <c r="AA1575" s="610"/>
      <c r="AB1575" s="609" t="str">
        <f>IF(E1574="","",ROUND(K1575*Q1575*U1575,1))</f>
        <v/>
      </c>
      <c r="AC1575" s="610"/>
      <c r="AD1575" s="610"/>
      <c r="AE1575" s="610"/>
      <c r="AF1575" s="609" t="str">
        <f>IF(E1574="","",ROUND(K1575*S1575*U1575,1))</f>
        <v/>
      </c>
      <c r="AG1575" s="610"/>
      <c r="AH1575" s="610"/>
      <c r="AI1575" s="611"/>
      <c r="AJ1575" s="84"/>
    </row>
    <row r="1576" spans="1:40" s="194" customFormat="1" ht="15.75" hidden="1" customHeight="1" x14ac:dyDescent="0.15">
      <c r="A1576" s="181" t="str">
        <f>IF(H1576="","×","")</f>
        <v>×</v>
      </c>
      <c r="B1576" s="179"/>
      <c r="C1576" s="328" t="str">
        <f>IF(D1358="","",D1358)</f>
        <v/>
      </c>
      <c r="D1576" s="329"/>
      <c r="E1576" s="329" t="str">
        <f>IF(G1358="","",G1358)</f>
        <v/>
      </c>
      <c r="F1576" s="329"/>
      <c r="G1576" s="329"/>
      <c r="H1576" s="306" t="str">
        <f>IF(J1358="","",J1358)</f>
        <v/>
      </c>
      <c r="I1576" s="306"/>
      <c r="J1576" s="306"/>
      <c r="K1576" s="327">
        <f t="shared" si="307"/>
        <v>1302.3000000000002</v>
      </c>
      <c r="L1576" s="327"/>
      <c r="M1576" s="327"/>
      <c r="N1576" s="542"/>
      <c r="O1576" s="326" t="str">
        <f>IF(E1576="","",IF(E1576="粘性土",1,CHOOSE(AK$1263,X$1260,X$1261)))</f>
        <v/>
      </c>
      <c r="P1576" s="327"/>
      <c r="Q1576" s="327" t="str">
        <f>IF(E1576="","",IF(E1576="粘性土",1,CHOOSE(AK$1263,AB$1260,AB$1261)))</f>
        <v/>
      </c>
      <c r="R1576" s="327"/>
      <c r="S1576" s="327" t="str">
        <f>IF(E1576="","",IF(E1576="粘性土",1,CHOOSE(AK$1263,AF$1260,AF$1261)))</f>
        <v/>
      </c>
      <c r="T1576" s="327"/>
      <c r="U1576" s="618" t="str">
        <f>IF(E1576="","",IF(E1576="粘性土",1,AJ$1279))</f>
        <v/>
      </c>
      <c r="V1576" s="619"/>
      <c r="W1576" s="620"/>
      <c r="X1576" s="609" t="str">
        <f>IF(E1576="","",ROUND(K1576*O1576*U1576,1))</f>
        <v/>
      </c>
      <c r="Y1576" s="610"/>
      <c r="Z1576" s="610"/>
      <c r="AA1576" s="610"/>
      <c r="AB1576" s="609" t="str">
        <f>IF(E1576="","",ROUND(K1576*Q1576*U1576,1))</f>
        <v/>
      </c>
      <c r="AC1576" s="610"/>
      <c r="AD1576" s="610"/>
      <c r="AE1576" s="610"/>
      <c r="AF1576" s="609" t="str">
        <f>IF(E1576="","",ROUND(K1576*S1576*U1576,1))</f>
        <v/>
      </c>
      <c r="AG1576" s="610"/>
      <c r="AH1576" s="610"/>
      <c r="AI1576" s="611"/>
      <c r="AJ1576" s="84"/>
    </row>
    <row r="1577" spans="1:40" s="194" customFormat="1" ht="15.75" hidden="1" customHeight="1" x14ac:dyDescent="0.15">
      <c r="A1577" s="181" t="str">
        <f>A1576</f>
        <v>×</v>
      </c>
      <c r="B1577" s="179"/>
      <c r="C1577" s="332"/>
      <c r="D1577" s="333"/>
      <c r="E1577" s="333"/>
      <c r="F1577" s="333"/>
      <c r="G1577" s="333"/>
      <c r="H1577" s="319"/>
      <c r="I1577" s="319"/>
      <c r="J1577" s="319"/>
      <c r="K1577" s="395">
        <f t="shared" si="307"/>
        <v>1302.3000000000002</v>
      </c>
      <c r="L1577" s="395"/>
      <c r="M1577" s="395"/>
      <c r="N1577" s="608"/>
      <c r="O1577" s="555" t="str">
        <f t="shared" ref="O1577" si="332">O1576</f>
        <v/>
      </c>
      <c r="P1577" s="395"/>
      <c r="Q1577" s="395" t="str">
        <f t="shared" ref="Q1577" si="333">Q1576</f>
        <v/>
      </c>
      <c r="R1577" s="395"/>
      <c r="S1577" s="395" t="str">
        <f t="shared" ref="S1577" si="334">S1576</f>
        <v/>
      </c>
      <c r="T1577" s="395"/>
      <c r="U1577" s="632" t="str">
        <f>U1576</f>
        <v/>
      </c>
      <c r="V1577" s="633"/>
      <c r="W1577" s="634"/>
      <c r="X1577" s="621" t="str">
        <f>IF(E1576="","",ROUND(K1577*O1577*U1577,1))</f>
        <v/>
      </c>
      <c r="Y1577" s="622"/>
      <c r="Z1577" s="622"/>
      <c r="AA1577" s="622"/>
      <c r="AB1577" s="621" t="str">
        <f>IF(E1576="","",ROUND(K1577*Q1577*U1577,1))</f>
        <v/>
      </c>
      <c r="AC1577" s="622"/>
      <c r="AD1577" s="622"/>
      <c r="AE1577" s="622"/>
      <c r="AF1577" s="621" t="str">
        <f>IF(E1576="","",ROUND(K1577*S1577*U1577,1))</f>
        <v/>
      </c>
      <c r="AG1577" s="622"/>
      <c r="AH1577" s="622"/>
      <c r="AI1577" s="623"/>
      <c r="AJ1577" s="84"/>
    </row>
    <row r="1578" spans="1:40" s="194" customFormat="1" ht="15.75" customHeight="1" x14ac:dyDescent="0.15">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498">
        <f>杭先端径</f>
        <v>1.5</v>
      </c>
      <c r="AE1578" s="498"/>
      <c r="AF1578" s="498"/>
      <c r="AG1578" s="62" t="s">
        <v>416</v>
      </c>
      <c r="AH1578" s="183" t="s">
        <v>149</v>
      </c>
      <c r="AI1578" s="66"/>
    </row>
    <row r="1579" spans="1:40" s="194" customFormat="1" ht="15.75" customHeight="1" x14ac:dyDescent="0.15">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x14ac:dyDescent="0.15">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x14ac:dyDescent="0.15">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x14ac:dyDescent="0.15">
      <c r="A1582" s="116" t="str">
        <f>IF(液状化L1の有無="","","×")</f>
        <v/>
      </c>
      <c r="B1582" s="179"/>
      <c r="C1582" s="602" t="s">
        <v>8</v>
      </c>
      <c r="D1582" s="603"/>
      <c r="E1582" s="603" t="s">
        <v>332</v>
      </c>
      <c r="F1582" s="603"/>
      <c r="G1582" s="603"/>
      <c r="H1582" s="604" t="s">
        <v>181</v>
      </c>
      <c r="I1582" s="604"/>
      <c r="J1582" s="604"/>
      <c r="K1582" s="603" t="s">
        <v>489</v>
      </c>
      <c r="L1582" s="603"/>
      <c r="M1582" s="603"/>
      <c r="N1582" s="606"/>
      <c r="O1582" s="529" t="s">
        <v>274</v>
      </c>
      <c r="P1582" s="302"/>
      <c r="Q1582" s="302"/>
      <c r="R1582" s="302"/>
      <c r="S1582" s="302"/>
      <c r="T1582" s="302"/>
      <c r="U1582" s="302" t="s">
        <v>276</v>
      </c>
      <c r="V1582" s="302"/>
      <c r="W1582" s="398"/>
      <c r="X1582" s="363" t="s">
        <v>528</v>
      </c>
      <c r="Y1582" s="302"/>
      <c r="Z1582" s="302"/>
      <c r="AA1582" s="302"/>
      <c r="AB1582" s="302"/>
      <c r="AC1582" s="302"/>
      <c r="AD1582" s="302"/>
      <c r="AE1582" s="302"/>
      <c r="AF1582" s="302"/>
      <c r="AG1582" s="302"/>
      <c r="AH1582" s="302"/>
      <c r="AI1582" s="440"/>
      <c r="AJ1582" s="53"/>
      <c r="AK1582" s="453" t="s">
        <v>412</v>
      </c>
      <c r="AL1582" s="403"/>
      <c r="AM1582" s="403"/>
      <c r="AN1582" s="403"/>
    </row>
    <row r="1583" spans="1:40" s="194" customFormat="1" ht="15.75" customHeight="1" x14ac:dyDescent="0.15">
      <c r="A1583" s="116" t="str">
        <f>IF(液状化L1の有無="","","×")</f>
        <v/>
      </c>
      <c r="B1583" s="179"/>
      <c r="C1583" s="532"/>
      <c r="D1583" s="533"/>
      <c r="E1583" s="533"/>
      <c r="F1583" s="533"/>
      <c r="G1583" s="533"/>
      <c r="H1583" s="605"/>
      <c r="I1583" s="605"/>
      <c r="J1583" s="605"/>
      <c r="K1583" s="533"/>
      <c r="L1583" s="533"/>
      <c r="M1583" s="533"/>
      <c r="N1583" s="538"/>
      <c r="O1583" s="612" t="s">
        <v>471</v>
      </c>
      <c r="P1583" s="319"/>
      <c r="Q1583" s="319" t="s">
        <v>472</v>
      </c>
      <c r="R1583" s="319"/>
      <c r="S1583" s="319" t="s">
        <v>473</v>
      </c>
      <c r="T1583" s="319"/>
      <c r="U1583" s="333"/>
      <c r="V1583" s="333"/>
      <c r="W1583" s="402"/>
      <c r="X1583" s="616" t="s">
        <v>471</v>
      </c>
      <c r="Y1583" s="319"/>
      <c r="Z1583" s="319"/>
      <c r="AA1583" s="319"/>
      <c r="AB1583" s="319" t="s">
        <v>472</v>
      </c>
      <c r="AC1583" s="319"/>
      <c r="AD1583" s="319"/>
      <c r="AE1583" s="319"/>
      <c r="AF1583" s="319" t="s">
        <v>473</v>
      </c>
      <c r="AG1583" s="319"/>
      <c r="AH1583" s="319"/>
      <c r="AI1583" s="593"/>
      <c r="AJ1583" s="55"/>
      <c r="AK1583" s="359"/>
      <c r="AL1583" s="315"/>
      <c r="AM1583" s="315"/>
      <c r="AN1583" s="315"/>
    </row>
    <row r="1584" spans="1:40" s="194" customFormat="1" ht="15.75" customHeight="1" x14ac:dyDescent="0.15">
      <c r="A1584" s="116" t="str">
        <f>IF(液状化L1の有無="",IF(H1584="","×",""),"×")</f>
        <v/>
      </c>
      <c r="B1584" s="179"/>
      <c r="C1584" s="363">
        <f>IF(D1330="","",D1330)</f>
        <v>2</v>
      </c>
      <c r="D1584" s="302"/>
      <c r="E1584" s="302" t="str">
        <f>IF(G1330="","",G1330)</f>
        <v>砂質土</v>
      </c>
      <c r="F1584" s="302"/>
      <c r="G1584" s="302"/>
      <c r="H1584" s="301">
        <f>IF(J1330="","",J1330)</f>
        <v>0.33000001311302185</v>
      </c>
      <c r="I1584" s="301"/>
      <c r="J1584" s="301"/>
      <c r="K1584" s="397">
        <f>AF1330*AD$1614*AK1584</f>
        <v>452.09999999999997</v>
      </c>
      <c r="L1584" s="397"/>
      <c r="M1584" s="397"/>
      <c r="N1584" s="625"/>
      <c r="O1584" s="441">
        <f>IF(E1584="","",IF(E1584="粘性土",1,CHOOSE(AJ$1263,X$1257,X$1258,X$1259)))</f>
        <v>1</v>
      </c>
      <c r="P1584" s="397"/>
      <c r="Q1584" s="397">
        <f>IF(E1584="","",IF(E1584="粘性土",1,CHOOSE(AJ$1263,AB$1257,AB$1258,AB$1259)))</f>
        <v>0.5</v>
      </c>
      <c r="R1584" s="397"/>
      <c r="S1584" s="397">
        <f>IF(E1584="","",IF(E1584="粘性土",1,CHOOSE(AJ$1263,AF$1257,AF$1258,AF$1259)))</f>
        <v>0.4</v>
      </c>
      <c r="T1584" s="397"/>
      <c r="U1584" s="629">
        <f>IF(E1584="","",IF(E1584="粘性土",1,AJ$1279))</f>
        <v>0.83899999999999997</v>
      </c>
      <c r="V1584" s="630"/>
      <c r="W1584" s="631"/>
      <c r="X1584" s="614">
        <f>IF(E1584="","",ROUND(K1584*O1584*U1584,1))</f>
        <v>379.3</v>
      </c>
      <c r="Y1584" s="615"/>
      <c r="Z1584" s="615"/>
      <c r="AA1584" s="615"/>
      <c r="AB1584" s="614">
        <f>IF(E1584="","",ROUND(K1584*Q1584*U1584,1))</f>
        <v>189.7</v>
      </c>
      <c r="AC1584" s="615"/>
      <c r="AD1584" s="615"/>
      <c r="AE1584" s="615"/>
      <c r="AF1584" s="614">
        <f>IF(E1584="","",ROUND(K1584*S1584*U1584,1))</f>
        <v>151.69999999999999</v>
      </c>
      <c r="AG1584" s="615"/>
      <c r="AH1584" s="615"/>
      <c r="AI1584" s="617"/>
      <c r="AJ1584" s="84"/>
      <c r="AK1584" s="626">
        <f>R281</f>
        <v>1</v>
      </c>
      <c r="AL1584" s="301"/>
      <c r="AM1584" s="301"/>
      <c r="AN1584" s="301"/>
    </row>
    <row r="1585" spans="1:40" s="194" customFormat="1" ht="15.75" customHeight="1" x14ac:dyDescent="0.15">
      <c r="A1585" s="116" t="str">
        <f>A1584</f>
        <v/>
      </c>
      <c r="B1585" s="179"/>
      <c r="C1585" s="328"/>
      <c r="D1585" s="329"/>
      <c r="E1585" s="329"/>
      <c r="F1585" s="329"/>
      <c r="G1585" s="329"/>
      <c r="H1585" s="306"/>
      <c r="I1585" s="306"/>
      <c r="J1585" s="306"/>
      <c r="K1585" s="327">
        <f>AF1331*AD$1614*AK1584</f>
        <v>490.65000000000003</v>
      </c>
      <c r="L1585" s="327"/>
      <c r="M1585" s="327"/>
      <c r="N1585" s="624"/>
      <c r="O1585" s="326">
        <f>O1584</f>
        <v>1</v>
      </c>
      <c r="P1585" s="327"/>
      <c r="Q1585" s="327">
        <f>Q1584</f>
        <v>0.5</v>
      </c>
      <c r="R1585" s="327"/>
      <c r="S1585" s="327">
        <f>S1584</f>
        <v>0.4</v>
      </c>
      <c r="T1585" s="327"/>
      <c r="U1585" s="618">
        <f>U1584</f>
        <v>0.83899999999999997</v>
      </c>
      <c r="V1585" s="619"/>
      <c r="W1585" s="620"/>
      <c r="X1585" s="609">
        <f>IF(E1584="","",ROUND(K1585*O1585*U1585,1))</f>
        <v>411.7</v>
      </c>
      <c r="Y1585" s="610"/>
      <c r="Z1585" s="610"/>
      <c r="AA1585" s="610"/>
      <c r="AB1585" s="609">
        <f>IF(E1584="","",ROUND(K1585*Q1585*U1585,1))</f>
        <v>205.8</v>
      </c>
      <c r="AC1585" s="610"/>
      <c r="AD1585" s="610"/>
      <c r="AE1585" s="610"/>
      <c r="AF1585" s="609">
        <f>IF(E1584="","",ROUND(K1585*S1585*U1585,1))</f>
        <v>164.7</v>
      </c>
      <c r="AG1585" s="610"/>
      <c r="AH1585" s="610"/>
      <c r="AI1585" s="611"/>
      <c r="AJ1585" s="84"/>
      <c r="AK1585" s="627"/>
      <c r="AL1585" s="306"/>
      <c r="AM1585" s="306"/>
      <c r="AN1585" s="306"/>
    </row>
    <row r="1586" spans="1:40" s="194" customFormat="1" ht="15.75" customHeight="1" x14ac:dyDescent="0.15">
      <c r="A1586" s="116" t="str">
        <f>IF(液状化L1の有無="",IF(H1586="","×",""),"×")</f>
        <v/>
      </c>
      <c r="B1586" s="179"/>
      <c r="C1586" s="328">
        <f>IF(D1332="","",D1332)</f>
        <v>3</v>
      </c>
      <c r="D1586" s="329"/>
      <c r="E1586" s="329" t="str">
        <f>IF(G1332="","",G1332)</f>
        <v>粘性土</v>
      </c>
      <c r="F1586" s="329"/>
      <c r="G1586" s="329"/>
      <c r="H1586" s="306">
        <f>IF(J1332="","",J1332)</f>
        <v>1.5</v>
      </c>
      <c r="I1586" s="306"/>
      <c r="J1586" s="306"/>
      <c r="K1586" s="327">
        <f>AF1332*AD$1614*AK1586</f>
        <v>194.39999999999998</v>
      </c>
      <c r="L1586" s="327"/>
      <c r="M1586" s="327"/>
      <c r="N1586" s="624"/>
      <c r="O1586" s="326">
        <f>IF(E1586="","",IF(E1586="粘性土",1,CHOOSE(AJ$1263,X$1257,X$1258,X$1259)))</f>
        <v>1</v>
      </c>
      <c r="P1586" s="327"/>
      <c r="Q1586" s="327">
        <f>IF(E1586="","",IF(E1586="粘性土",1,CHOOSE(AJ$1263,AB$1257,AB$1258,AB$1259)))</f>
        <v>1</v>
      </c>
      <c r="R1586" s="327"/>
      <c r="S1586" s="327">
        <f>IF(E1586="","",IF(E1586="粘性土",1,CHOOSE(AJ$1263,AF$1257,AF$1258,AF$1259)))</f>
        <v>1</v>
      </c>
      <c r="T1586" s="327"/>
      <c r="U1586" s="618">
        <f>IF(E1586="","",IF(E1586="粘性土",1,AJ$1279))</f>
        <v>1</v>
      </c>
      <c r="V1586" s="619"/>
      <c r="W1586" s="620"/>
      <c r="X1586" s="609">
        <f>IF(E1586="","",ROUND(K1586*O1586*U1586,1))</f>
        <v>194.4</v>
      </c>
      <c r="Y1586" s="610"/>
      <c r="Z1586" s="610"/>
      <c r="AA1586" s="610"/>
      <c r="AB1586" s="609">
        <f>IF(E1586="","",ROUND(K1586*Q1586*U1586,1))</f>
        <v>194.4</v>
      </c>
      <c r="AC1586" s="610"/>
      <c r="AD1586" s="610"/>
      <c r="AE1586" s="610"/>
      <c r="AF1586" s="609">
        <f>IF(E1586="","",ROUND(K1586*S1586*U1586,1))</f>
        <v>194.4</v>
      </c>
      <c r="AG1586" s="610"/>
      <c r="AH1586" s="610"/>
      <c r="AI1586" s="611"/>
      <c r="AJ1586" s="84"/>
      <c r="AK1586" s="627">
        <f>R282</f>
        <v>1</v>
      </c>
      <c r="AL1586" s="306"/>
      <c r="AM1586" s="306"/>
      <c r="AN1586" s="306"/>
    </row>
    <row r="1587" spans="1:40" s="194" customFormat="1" ht="15.75" customHeight="1" x14ac:dyDescent="0.15">
      <c r="A1587" s="116" t="str">
        <f t="shared" ref="A1587" si="335">A1586</f>
        <v/>
      </c>
      <c r="B1587" s="179"/>
      <c r="C1587" s="328"/>
      <c r="D1587" s="329"/>
      <c r="E1587" s="329"/>
      <c r="F1587" s="329"/>
      <c r="G1587" s="329"/>
      <c r="H1587" s="306"/>
      <c r="I1587" s="306"/>
      <c r="J1587" s="306"/>
      <c r="K1587" s="327">
        <f>AF1333*AD$1614*AK1586</f>
        <v>194.39999999999998</v>
      </c>
      <c r="L1587" s="327"/>
      <c r="M1587" s="327"/>
      <c r="N1587" s="624"/>
      <c r="O1587" s="326">
        <f>O1586</f>
        <v>1</v>
      </c>
      <c r="P1587" s="327"/>
      <c r="Q1587" s="327">
        <f>Q1586</f>
        <v>1</v>
      </c>
      <c r="R1587" s="327"/>
      <c r="S1587" s="327">
        <f>S1586</f>
        <v>1</v>
      </c>
      <c r="T1587" s="327"/>
      <c r="U1587" s="618">
        <f>U1586</f>
        <v>1</v>
      </c>
      <c r="V1587" s="619"/>
      <c r="W1587" s="620"/>
      <c r="X1587" s="609">
        <f>IF(E1586="","",ROUND(K1587*O1587*U1587,1))</f>
        <v>194.4</v>
      </c>
      <c r="Y1587" s="610"/>
      <c r="Z1587" s="610"/>
      <c r="AA1587" s="610"/>
      <c r="AB1587" s="609">
        <f>IF(E1586="","",ROUND(K1587*Q1587*U1587,1))</f>
        <v>194.4</v>
      </c>
      <c r="AC1587" s="610"/>
      <c r="AD1587" s="610"/>
      <c r="AE1587" s="610"/>
      <c r="AF1587" s="609">
        <f>IF(E1586="","",ROUND(K1587*S1587*U1587,1))</f>
        <v>194.4</v>
      </c>
      <c r="AG1587" s="610"/>
      <c r="AH1587" s="610"/>
      <c r="AI1587" s="611"/>
      <c r="AJ1587" s="84"/>
      <c r="AK1587" s="627"/>
      <c r="AL1587" s="306"/>
      <c r="AM1587" s="306"/>
      <c r="AN1587" s="306"/>
    </row>
    <row r="1588" spans="1:40" s="194" customFormat="1" ht="15.75" customHeight="1" x14ac:dyDescent="0.15">
      <c r="A1588" s="116" t="str">
        <f>IF(液状化L1の有無="",IF(H1588="","×",""),"×")</f>
        <v/>
      </c>
      <c r="B1588" s="179"/>
      <c r="C1588" s="328">
        <f>IF(D1334="","",D1334)</f>
        <v>4</v>
      </c>
      <c r="D1588" s="329"/>
      <c r="E1588" s="329" t="str">
        <f>IF(G1334="","",G1334)</f>
        <v>粘性土</v>
      </c>
      <c r="F1588" s="329"/>
      <c r="G1588" s="329"/>
      <c r="H1588" s="306">
        <f>IF(J1334="","",J1334)</f>
        <v>6.5500001907348633</v>
      </c>
      <c r="I1588" s="306"/>
      <c r="J1588" s="306"/>
      <c r="K1588" s="327">
        <f>AF1334*AD$1614*AK1588</f>
        <v>437.40000000000003</v>
      </c>
      <c r="L1588" s="327"/>
      <c r="M1588" s="327"/>
      <c r="N1588" s="624"/>
      <c r="O1588" s="326">
        <f>IF(E1588="","",IF(E1588="粘性土",1,CHOOSE(AJ$1263,X$1257,X$1258,X$1259)))</f>
        <v>1</v>
      </c>
      <c r="P1588" s="327"/>
      <c r="Q1588" s="327">
        <f>IF(E1588="","",IF(E1588="粘性土",1,CHOOSE(AJ$1263,AB$1257,AB$1258,AB$1259)))</f>
        <v>1</v>
      </c>
      <c r="R1588" s="327"/>
      <c r="S1588" s="327">
        <f>IF(E1588="","",IF(E1588="粘性土",1,CHOOSE(AJ$1263,AF$1257,AF$1258,AF$1259)))</f>
        <v>1</v>
      </c>
      <c r="T1588" s="327"/>
      <c r="U1588" s="618">
        <f>IF(E1588="","",IF(E1588="粘性土",1,AJ$1279))</f>
        <v>1</v>
      </c>
      <c r="V1588" s="619"/>
      <c r="W1588" s="620"/>
      <c r="X1588" s="609">
        <f>IF(E1588="","",ROUND(K1588*O1588*U1588,1))</f>
        <v>437.4</v>
      </c>
      <c r="Y1588" s="610"/>
      <c r="Z1588" s="610"/>
      <c r="AA1588" s="610"/>
      <c r="AB1588" s="609">
        <f>IF(E1588="","",ROUND(K1588*Q1588*U1588,1))</f>
        <v>437.4</v>
      </c>
      <c r="AC1588" s="610"/>
      <c r="AD1588" s="610"/>
      <c r="AE1588" s="610"/>
      <c r="AF1588" s="609">
        <f>IF(E1588="","",ROUND(K1588*S1588*U1588,1))</f>
        <v>437.4</v>
      </c>
      <c r="AG1588" s="610"/>
      <c r="AH1588" s="610"/>
      <c r="AI1588" s="611"/>
      <c r="AJ1588" s="84"/>
      <c r="AK1588" s="627">
        <f>R283</f>
        <v>1</v>
      </c>
      <c r="AL1588" s="306"/>
      <c r="AM1588" s="306"/>
      <c r="AN1588" s="306"/>
    </row>
    <row r="1589" spans="1:40" s="194" customFormat="1" ht="15.75" customHeight="1" x14ac:dyDescent="0.15">
      <c r="A1589" s="116" t="str">
        <f t="shared" ref="A1589" si="336">A1588</f>
        <v/>
      </c>
      <c r="B1589" s="179"/>
      <c r="C1589" s="328"/>
      <c r="D1589" s="329"/>
      <c r="E1589" s="329"/>
      <c r="F1589" s="329"/>
      <c r="G1589" s="329"/>
      <c r="H1589" s="306"/>
      <c r="I1589" s="306"/>
      <c r="J1589" s="306"/>
      <c r="K1589" s="327">
        <f>AF1335*AD$1614*AK1588</f>
        <v>437.40000000000003</v>
      </c>
      <c r="L1589" s="327"/>
      <c r="M1589" s="327"/>
      <c r="N1589" s="624"/>
      <c r="O1589" s="326">
        <f>O1588</f>
        <v>1</v>
      </c>
      <c r="P1589" s="327"/>
      <c r="Q1589" s="327">
        <f>Q1588</f>
        <v>1</v>
      </c>
      <c r="R1589" s="327"/>
      <c r="S1589" s="327">
        <f>S1588</f>
        <v>1</v>
      </c>
      <c r="T1589" s="327"/>
      <c r="U1589" s="618">
        <f>U1588</f>
        <v>1</v>
      </c>
      <c r="V1589" s="619"/>
      <c r="W1589" s="620"/>
      <c r="X1589" s="609">
        <f>IF(E1588="","",ROUND(K1589*O1589*U1589,1))</f>
        <v>437.4</v>
      </c>
      <c r="Y1589" s="610"/>
      <c r="Z1589" s="610"/>
      <c r="AA1589" s="610"/>
      <c r="AB1589" s="609">
        <f>IF(E1588="","",ROUND(K1589*Q1589*U1589,1))</f>
        <v>437.4</v>
      </c>
      <c r="AC1589" s="610"/>
      <c r="AD1589" s="610"/>
      <c r="AE1589" s="610"/>
      <c r="AF1589" s="609">
        <f>IF(E1588="","",ROUND(K1589*S1589*U1589,1))</f>
        <v>437.4</v>
      </c>
      <c r="AG1589" s="610"/>
      <c r="AH1589" s="610"/>
      <c r="AI1589" s="611"/>
      <c r="AJ1589" s="84"/>
      <c r="AK1589" s="627"/>
      <c r="AL1589" s="306"/>
      <c r="AM1589" s="306"/>
      <c r="AN1589" s="306"/>
    </row>
    <row r="1590" spans="1:40" s="194" customFormat="1" ht="15.75" customHeight="1" x14ac:dyDescent="0.15">
      <c r="A1590" s="116" t="str">
        <f>IF(液状化L1の有無="",IF(H1590="","×",""),"×")</f>
        <v/>
      </c>
      <c r="B1590" s="179"/>
      <c r="C1590" s="328">
        <f>IF(D1336="","",D1336)</f>
        <v>5</v>
      </c>
      <c r="D1590" s="329"/>
      <c r="E1590" s="329" t="str">
        <f>IF(G1336="","",G1336)</f>
        <v>粘性土</v>
      </c>
      <c r="F1590" s="329"/>
      <c r="G1590" s="329"/>
      <c r="H1590" s="306">
        <f>IF(J1336="","",J1336)</f>
        <v>3.4500000476837158</v>
      </c>
      <c r="I1590" s="306"/>
      <c r="J1590" s="306"/>
      <c r="K1590" s="327">
        <f>AF1336*AD$1614*AK1590</f>
        <v>716.84999999999991</v>
      </c>
      <c r="L1590" s="327"/>
      <c r="M1590" s="327"/>
      <c r="N1590" s="624"/>
      <c r="O1590" s="326">
        <f>IF(E1590="","",IF(E1590="粘性土",1,CHOOSE(AJ$1263,X$1257,X$1258,X$1259)))</f>
        <v>1</v>
      </c>
      <c r="P1590" s="327"/>
      <c r="Q1590" s="327">
        <f>IF(E1590="","",IF(E1590="粘性土",1,CHOOSE(AJ$1263,AB$1257,AB$1258,AB$1259)))</f>
        <v>1</v>
      </c>
      <c r="R1590" s="327"/>
      <c r="S1590" s="327">
        <f>IF(E1590="","",IF(E1590="粘性土",1,CHOOSE(AJ$1263,AF$1257,AF$1258,AF$1259)))</f>
        <v>1</v>
      </c>
      <c r="T1590" s="327"/>
      <c r="U1590" s="618">
        <f>IF(E1590="","",IF(E1590="粘性土",1,AJ$1279))</f>
        <v>1</v>
      </c>
      <c r="V1590" s="619"/>
      <c r="W1590" s="620"/>
      <c r="X1590" s="609">
        <f>IF(E1590="","",ROUND(K1590*O1590*U1590,1))</f>
        <v>716.9</v>
      </c>
      <c r="Y1590" s="610"/>
      <c r="Z1590" s="610"/>
      <c r="AA1590" s="610"/>
      <c r="AB1590" s="609">
        <f>IF(E1590="","",ROUND(K1590*Q1590*U1590,1))</f>
        <v>716.9</v>
      </c>
      <c r="AC1590" s="610"/>
      <c r="AD1590" s="610"/>
      <c r="AE1590" s="610"/>
      <c r="AF1590" s="609">
        <f>IF(E1590="","",ROUND(K1590*S1590*U1590,1))</f>
        <v>716.9</v>
      </c>
      <c r="AG1590" s="610"/>
      <c r="AH1590" s="610"/>
      <c r="AI1590" s="611"/>
      <c r="AJ1590" s="84"/>
      <c r="AK1590" s="627">
        <f>R284</f>
        <v>1</v>
      </c>
      <c r="AL1590" s="306"/>
      <c r="AM1590" s="306"/>
      <c r="AN1590" s="306"/>
    </row>
    <row r="1591" spans="1:40" s="194" customFormat="1" ht="15.75" customHeight="1" x14ac:dyDescent="0.15">
      <c r="A1591" s="116" t="str">
        <f t="shared" ref="A1591" si="337">A1590</f>
        <v/>
      </c>
      <c r="B1591" s="179"/>
      <c r="C1591" s="328"/>
      <c r="D1591" s="329"/>
      <c r="E1591" s="329"/>
      <c r="F1591" s="329"/>
      <c r="G1591" s="329"/>
      <c r="H1591" s="306"/>
      <c r="I1591" s="306"/>
      <c r="J1591" s="306"/>
      <c r="K1591" s="327">
        <f>AF1337*AD$1614*AK1590</f>
        <v>716.84999999999991</v>
      </c>
      <c r="L1591" s="327"/>
      <c r="M1591" s="327"/>
      <c r="N1591" s="624"/>
      <c r="O1591" s="326">
        <f>O1590</f>
        <v>1</v>
      </c>
      <c r="P1591" s="327"/>
      <c r="Q1591" s="327">
        <f>Q1590</f>
        <v>1</v>
      </c>
      <c r="R1591" s="327"/>
      <c r="S1591" s="327">
        <f>S1590</f>
        <v>1</v>
      </c>
      <c r="T1591" s="327"/>
      <c r="U1591" s="618">
        <f>U1590</f>
        <v>1</v>
      </c>
      <c r="V1591" s="619"/>
      <c r="W1591" s="620"/>
      <c r="X1591" s="609">
        <f>IF(E1590="","",ROUND(K1591*O1591*U1591,1))</f>
        <v>716.9</v>
      </c>
      <c r="Y1591" s="610"/>
      <c r="Z1591" s="610"/>
      <c r="AA1591" s="610"/>
      <c r="AB1591" s="609">
        <f>IF(E1590="","",ROUND(K1591*Q1591*U1591,1))</f>
        <v>716.9</v>
      </c>
      <c r="AC1591" s="610"/>
      <c r="AD1591" s="610"/>
      <c r="AE1591" s="610"/>
      <c r="AF1591" s="609">
        <f>IF(E1590="","",ROUND(K1591*S1591*U1591,1))</f>
        <v>716.9</v>
      </c>
      <c r="AG1591" s="610"/>
      <c r="AH1591" s="610"/>
      <c r="AI1591" s="611"/>
      <c r="AJ1591" s="84"/>
      <c r="AK1591" s="627"/>
      <c r="AL1591" s="306"/>
      <c r="AM1591" s="306"/>
      <c r="AN1591" s="306"/>
    </row>
    <row r="1592" spans="1:40" s="194" customFormat="1" ht="15.75" customHeight="1" x14ac:dyDescent="0.15">
      <c r="A1592" s="116" t="str">
        <f>IF(液状化L1の有無="",IF(H1592="","×",""),"×")</f>
        <v/>
      </c>
      <c r="B1592" s="179"/>
      <c r="C1592" s="328">
        <f>IF(D1338="","",D1338)</f>
        <v>6</v>
      </c>
      <c r="D1592" s="329"/>
      <c r="E1592" s="329" t="str">
        <f>IF(G1338="","",G1338)</f>
        <v>粘性土</v>
      </c>
      <c r="F1592" s="329"/>
      <c r="G1592" s="329"/>
      <c r="H1592" s="306">
        <f>IF(J1338="","",J1338)</f>
        <v>2.3499999046325684</v>
      </c>
      <c r="I1592" s="306"/>
      <c r="J1592" s="306"/>
      <c r="K1592" s="327">
        <f>AF1338*AD$1614*AK1592</f>
        <v>1165.0500000000002</v>
      </c>
      <c r="L1592" s="327"/>
      <c r="M1592" s="327"/>
      <c r="N1592" s="624"/>
      <c r="O1592" s="326">
        <f>IF(E1592="","",IF(E1592="粘性土",1,CHOOSE(AJ$1263,X$1257,X$1258,X$1259)))</f>
        <v>1</v>
      </c>
      <c r="P1592" s="327"/>
      <c r="Q1592" s="327">
        <f>IF(E1592="","",IF(E1592="粘性土",1,CHOOSE(AJ$1263,AB$1257,AB$1258,AB$1259)))</f>
        <v>1</v>
      </c>
      <c r="R1592" s="327"/>
      <c r="S1592" s="327">
        <f>IF(E1592="","",IF(E1592="粘性土",1,CHOOSE(AJ$1263,AF$1257,AF$1258,AF$1259)))</f>
        <v>1</v>
      </c>
      <c r="T1592" s="327"/>
      <c r="U1592" s="618">
        <f>IF(E1592="","",IF(E1592="粘性土",1,AJ$1279))</f>
        <v>1</v>
      </c>
      <c r="V1592" s="619"/>
      <c r="W1592" s="620"/>
      <c r="X1592" s="609">
        <f>IF(E1592="","",ROUND(K1592*O1592*U1592,1))</f>
        <v>1165.0999999999999</v>
      </c>
      <c r="Y1592" s="610"/>
      <c r="Z1592" s="610"/>
      <c r="AA1592" s="610"/>
      <c r="AB1592" s="609">
        <f>IF(E1592="","",ROUND(K1592*Q1592*U1592,1))</f>
        <v>1165.0999999999999</v>
      </c>
      <c r="AC1592" s="610"/>
      <c r="AD1592" s="610"/>
      <c r="AE1592" s="610"/>
      <c r="AF1592" s="609">
        <f>IF(E1592="","",ROUND(K1592*S1592*U1592,1))</f>
        <v>1165.0999999999999</v>
      </c>
      <c r="AG1592" s="610"/>
      <c r="AH1592" s="610"/>
      <c r="AI1592" s="611"/>
      <c r="AJ1592" s="84"/>
      <c r="AK1592" s="627">
        <f>R285</f>
        <v>1</v>
      </c>
      <c r="AL1592" s="306"/>
      <c r="AM1592" s="306"/>
      <c r="AN1592" s="306"/>
    </row>
    <row r="1593" spans="1:40" s="194" customFormat="1" ht="15.75" customHeight="1" x14ac:dyDescent="0.15">
      <c r="A1593" s="116" t="str">
        <f t="shared" ref="A1593" si="338">A1592</f>
        <v/>
      </c>
      <c r="B1593" s="179"/>
      <c r="C1593" s="328"/>
      <c r="D1593" s="329"/>
      <c r="E1593" s="329"/>
      <c r="F1593" s="329"/>
      <c r="G1593" s="329"/>
      <c r="H1593" s="306"/>
      <c r="I1593" s="306"/>
      <c r="J1593" s="306"/>
      <c r="K1593" s="327">
        <f>AF1339*AD$1614*AK1592</f>
        <v>1165.0500000000002</v>
      </c>
      <c r="L1593" s="327"/>
      <c r="M1593" s="327"/>
      <c r="N1593" s="624"/>
      <c r="O1593" s="326">
        <f>O1592</f>
        <v>1</v>
      </c>
      <c r="P1593" s="327"/>
      <c r="Q1593" s="327">
        <f>Q1592</f>
        <v>1</v>
      </c>
      <c r="R1593" s="327"/>
      <c r="S1593" s="327">
        <f>S1592</f>
        <v>1</v>
      </c>
      <c r="T1593" s="327"/>
      <c r="U1593" s="618">
        <f>U1592</f>
        <v>1</v>
      </c>
      <c r="V1593" s="619"/>
      <c r="W1593" s="620"/>
      <c r="X1593" s="609">
        <f>IF(E1592="","",ROUND(K1593*O1593*U1593,1))</f>
        <v>1165.0999999999999</v>
      </c>
      <c r="Y1593" s="610"/>
      <c r="Z1593" s="610"/>
      <c r="AA1593" s="610"/>
      <c r="AB1593" s="609">
        <f>IF(E1592="","",ROUND(K1593*Q1593*U1593,1))</f>
        <v>1165.0999999999999</v>
      </c>
      <c r="AC1593" s="610"/>
      <c r="AD1593" s="610"/>
      <c r="AE1593" s="610"/>
      <c r="AF1593" s="609">
        <f>IF(E1592="","",ROUND(K1593*S1593*U1593,1))</f>
        <v>1165.0999999999999</v>
      </c>
      <c r="AG1593" s="610"/>
      <c r="AH1593" s="610"/>
      <c r="AI1593" s="611"/>
      <c r="AJ1593" s="84"/>
      <c r="AK1593" s="627"/>
      <c r="AL1593" s="306"/>
      <c r="AM1593" s="306"/>
      <c r="AN1593" s="306"/>
    </row>
    <row r="1594" spans="1:40" s="194" customFormat="1" ht="15.75" customHeight="1" x14ac:dyDescent="0.15">
      <c r="A1594" s="116" t="str">
        <f>IF(液状化L1の有無="",IF(H1594="","×",""),"×")</f>
        <v/>
      </c>
      <c r="B1594" s="179"/>
      <c r="C1594" s="328">
        <f>IF(D1340="","",D1340)</f>
        <v>7</v>
      </c>
      <c r="D1594" s="329"/>
      <c r="E1594" s="329" t="str">
        <f>IF(G1340="","",G1340)</f>
        <v>砂質土</v>
      </c>
      <c r="F1594" s="329"/>
      <c r="G1594" s="329"/>
      <c r="H1594" s="306">
        <f>IF(J1340="","",J1340)</f>
        <v>8.6000003814697266</v>
      </c>
      <c r="I1594" s="306"/>
      <c r="J1594" s="306"/>
      <c r="K1594" s="327">
        <f>AF1340*AD$1614*AK1594</f>
        <v>1387.8889802902936</v>
      </c>
      <c r="L1594" s="327"/>
      <c r="M1594" s="327"/>
      <c r="N1594" s="624"/>
      <c r="O1594" s="326">
        <f>IF(E1594="","",IF(E1594="粘性土",1,CHOOSE(AJ$1263,X$1257,X$1258,X$1259)))</f>
        <v>1</v>
      </c>
      <c r="P1594" s="327"/>
      <c r="Q1594" s="327">
        <f>IF(E1594="","",IF(E1594="粘性土",1,CHOOSE(AJ$1263,AB$1257,AB$1258,AB$1259)))</f>
        <v>0.5</v>
      </c>
      <c r="R1594" s="327"/>
      <c r="S1594" s="327">
        <f>IF(E1594="","",IF(E1594="粘性土",1,CHOOSE(AJ$1263,AF$1257,AF$1258,AF$1259)))</f>
        <v>0.4</v>
      </c>
      <c r="T1594" s="327"/>
      <c r="U1594" s="618">
        <f>IF(E1594="","",IF(E1594="粘性土",1,AJ$1279))</f>
        <v>0.83899999999999997</v>
      </c>
      <c r="V1594" s="619"/>
      <c r="W1594" s="620"/>
      <c r="X1594" s="609">
        <f>IF(E1594="","",ROUND(K1594*O1594*U1594,1))</f>
        <v>1164.4000000000001</v>
      </c>
      <c r="Y1594" s="610"/>
      <c r="Z1594" s="610"/>
      <c r="AA1594" s="610"/>
      <c r="AB1594" s="609">
        <f>IF(E1594="","",ROUND(K1594*Q1594*U1594,1))</f>
        <v>582.20000000000005</v>
      </c>
      <c r="AC1594" s="610"/>
      <c r="AD1594" s="610"/>
      <c r="AE1594" s="610"/>
      <c r="AF1594" s="609">
        <f>IF(E1594="","",ROUND(K1594*S1594*U1594,1))</f>
        <v>465.8</v>
      </c>
      <c r="AG1594" s="610"/>
      <c r="AH1594" s="610"/>
      <c r="AI1594" s="611"/>
      <c r="AJ1594" s="84"/>
      <c r="AK1594" s="627">
        <f>R286</f>
        <v>0.72100001573562622</v>
      </c>
      <c r="AL1594" s="306"/>
      <c r="AM1594" s="306"/>
      <c r="AN1594" s="306"/>
    </row>
    <row r="1595" spans="1:40" s="194" customFormat="1" ht="15.75" customHeight="1" x14ac:dyDescent="0.15">
      <c r="A1595" s="116" t="str">
        <f t="shared" ref="A1595" si="339">A1594</f>
        <v/>
      </c>
      <c r="B1595" s="179"/>
      <c r="C1595" s="328"/>
      <c r="D1595" s="329"/>
      <c r="E1595" s="329"/>
      <c r="F1595" s="329"/>
      <c r="G1595" s="329"/>
      <c r="H1595" s="306"/>
      <c r="I1595" s="306"/>
      <c r="J1595" s="306"/>
      <c r="K1595" s="327">
        <f>AF1341*AD$1614*AK1594</f>
        <v>2276.1249496757982</v>
      </c>
      <c r="L1595" s="327"/>
      <c r="M1595" s="327"/>
      <c r="N1595" s="624"/>
      <c r="O1595" s="326">
        <f>O1594</f>
        <v>1</v>
      </c>
      <c r="P1595" s="327"/>
      <c r="Q1595" s="327">
        <f>Q1594</f>
        <v>0.5</v>
      </c>
      <c r="R1595" s="327"/>
      <c r="S1595" s="327">
        <f>S1594</f>
        <v>0.4</v>
      </c>
      <c r="T1595" s="327"/>
      <c r="U1595" s="618">
        <f>U1594</f>
        <v>0.83899999999999997</v>
      </c>
      <c r="V1595" s="619"/>
      <c r="W1595" s="620"/>
      <c r="X1595" s="609">
        <f>IF(E1594="","",ROUND(K1595*O1595*U1595,1))</f>
        <v>1909.7</v>
      </c>
      <c r="Y1595" s="610"/>
      <c r="Z1595" s="610"/>
      <c r="AA1595" s="610"/>
      <c r="AB1595" s="609">
        <f>IF(E1594="","",ROUND(K1595*Q1595*U1595,1))</f>
        <v>954.8</v>
      </c>
      <c r="AC1595" s="610"/>
      <c r="AD1595" s="610"/>
      <c r="AE1595" s="610"/>
      <c r="AF1595" s="609">
        <f>IF(E1594="","",ROUND(K1595*S1595*U1595,1))</f>
        <v>763.9</v>
      </c>
      <c r="AG1595" s="610"/>
      <c r="AH1595" s="610"/>
      <c r="AI1595" s="611"/>
      <c r="AJ1595" s="84"/>
      <c r="AK1595" s="627"/>
      <c r="AL1595" s="306"/>
      <c r="AM1595" s="306"/>
      <c r="AN1595" s="306"/>
    </row>
    <row r="1596" spans="1:40" s="194" customFormat="1" ht="15.75" customHeight="1" x14ac:dyDescent="0.15">
      <c r="A1596" s="116" t="str">
        <f>IF(液状化L1の有無="",IF(H1596="","×",""),"×")</f>
        <v/>
      </c>
      <c r="B1596" s="179"/>
      <c r="C1596" s="328">
        <f>IF(D1342="","",D1342)</f>
        <v>8</v>
      </c>
      <c r="D1596" s="329"/>
      <c r="E1596" s="329" t="str">
        <f>IF(G1342="","",G1342)</f>
        <v>粘性土</v>
      </c>
      <c r="F1596" s="329"/>
      <c r="G1596" s="329"/>
      <c r="H1596" s="306">
        <f>IF(J1342="","",J1342)</f>
        <v>2.2000000476837158</v>
      </c>
      <c r="I1596" s="306"/>
      <c r="J1596" s="306"/>
      <c r="K1596" s="327">
        <f>AF1342*AD$1614*AK1596</f>
        <v>1143.4499999999998</v>
      </c>
      <c r="L1596" s="327"/>
      <c r="M1596" s="327"/>
      <c r="N1596" s="624"/>
      <c r="O1596" s="326">
        <f>IF(E1596="","",IF(E1596="粘性土",1,CHOOSE(AJ$1263,X$1257,X$1258,X$1259)))</f>
        <v>1</v>
      </c>
      <c r="P1596" s="327"/>
      <c r="Q1596" s="327">
        <f>IF(E1596="","",IF(E1596="粘性土",1,CHOOSE(AJ$1263,AB$1257,AB$1258,AB$1259)))</f>
        <v>1</v>
      </c>
      <c r="R1596" s="327"/>
      <c r="S1596" s="327">
        <f>IF(E1596="","",IF(E1596="粘性土",1,CHOOSE(AJ$1263,AF$1257,AF$1258,AF$1259)))</f>
        <v>1</v>
      </c>
      <c r="T1596" s="327"/>
      <c r="U1596" s="618">
        <f>IF(E1596="","",IF(E1596="粘性土",1,AJ$1279))</f>
        <v>1</v>
      </c>
      <c r="V1596" s="619"/>
      <c r="W1596" s="620"/>
      <c r="X1596" s="609">
        <f>IF(E1596="","",ROUND(K1596*O1596*U1596,1))</f>
        <v>1143.5</v>
      </c>
      <c r="Y1596" s="610"/>
      <c r="Z1596" s="610"/>
      <c r="AA1596" s="610"/>
      <c r="AB1596" s="609">
        <f>IF(E1596="","",ROUND(K1596*Q1596*U1596,1))</f>
        <v>1143.5</v>
      </c>
      <c r="AC1596" s="610"/>
      <c r="AD1596" s="610"/>
      <c r="AE1596" s="610"/>
      <c r="AF1596" s="609">
        <f>IF(E1596="","",ROUND(K1596*S1596*U1596,1))</f>
        <v>1143.5</v>
      </c>
      <c r="AG1596" s="610"/>
      <c r="AH1596" s="610"/>
      <c r="AI1596" s="611"/>
      <c r="AJ1596" s="84"/>
      <c r="AK1596" s="627">
        <f>R287</f>
        <v>1</v>
      </c>
      <c r="AL1596" s="306"/>
      <c r="AM1596" s="306"/>
      <c r="AN1596" s="306"/>
    </row>
    <row r="1597" spans="1:40" s="194" customFormat="1" ht="15.75" customHeight="1" x14ac:dyDescent="0.15">
      <c r="A1597" s="116" t="str">
        <f t="shared" ref="A1597" si="340">A1596</f>
        <v/>
      </c>
      <c r="B1597" s="179"/>
      <c r="C1597" s="328"/>
      <c r="D1597" s="329"/>
      <c r="E1597" s="329"/>
      <c r="F1597" s="329"/>
      <c r="G1597" s="329"/>
      <c r="H1597" s="306"/>
      <c r="I1597" s="306"/>
      <c r="J1597" s="306"/>
      <c r="K1597" s="327">
        <f>AF1343*AD$1614*AK1596</f>
        <v>1143.4499999999998</v>
      </c>
      <c r="L1597" s="327"/>
      <c r="M1597" s="327"/>
      <c r="N1597" s="624"/>
      <c r="O1597" s="326">
        <f>O1596</f>
        <v>1</v>
      </c>
      <c r="P1597" s="327"/>
      <c r="Q1597" s="327">
        <f>Q1596</f>
        <v>1</v>
      </c>
      <c r="R1597" s="327"/>
      <c r="S1597" s="327">
        <f>S1596</f>
        <v>1</v>
      </c>
      <c r="T1597" s="327"/>
      <c r="U1597" s="618">
        <f>U1596</f>
        <v>1</v>
      </c>
      <c r="V1597" s="619"/>
      <c r="W1597" s="620"/>
      <c r="X1597" s="609">
        <f>IF(E1596="","",ROUND(K1597*O1597*U1597,1))</f>
        <v>1143.5</v>
      </c>
      <c r="Y1597" s="610"/>
      <c r="Z1597" s="610"/>
      <c r="AA1597" s="610"/>
      <c r="AB1597" s="609">
        <f>IF(E1596="","",ROUND(K1597*Q1597*U1597,1))</f>
        <v>1143.5</v>
      </c>
      <c r="AC1597" s="610"/>
      <c r="AD1597" s="610"/>
      <c r="AE1597" s="610"/>
      <c r="AF1597" s="609">
        <f>IF(E1596="","",ROUND(K1597*S1597*U1597,1))</f>
        <v>1143.5</v>
      </c>
      <c r="AG1597" s="610"/>
      <c r="AH1597" s="610"/>
      <c r="AI1597" s="611"/>
      <c r="AJ1597" s="84"/>
      <c r="AK1597" s="627"/>
      <c r="AL1597" s="306"/>
      <c r="AM1597" s="306"/>
      <c r="AN1597" s="306"/>
    </row>
    <row r="1598" spans="1:40" s="194" customFormat="1" ht="15.75" customHeight="1" x14ac:dyDescent="0.15">
      <c r="A1598" s="116" t="str">
        <f>IF(液状化L1の有無="",IF(H1598="","×",""),"×")</f>
        <v/>
      </c>
      <c r="B1598" s="179"/>
      <c r="C1598" s="328">
        <f>IF(D1344="","",D1344)</f>
        <v>9</v>
      </c>
      <c r="D1598" s="329"/>
      <c r="E1598" s="329" t="str">
        <f>IF(G1344="","",G1344)</f>
        <v>砂質土</v>
      </c>
      <c r="F1598" s="329"/>
      <c r="G1598" s="329"/>
      <c r="H1598" s="306">
        <f>IF(J1344="","",J1344)</f>
        <v>1.5</v>
      </c>
      <c r="I1598" s="306"/>
      <c r="J1598" s="306"/>
      <c r="K1598" s="327">
        <f>AF1344*AD$1614*AK1598</f>
        <v>3004.6499999999996</v>
      </c>
      <c r="L1598" s="327"/>
      <c r="M1598" s="327"/>
      <c r="N1598" s="624"/>
      <c r="O1598" s="326">
        <f>IF(E1598="","",IF(E1598="粘性土",1,CHOOSE(AJ$1263,X$1257,X$1258,X$1259)))</f>
        <v>1</v>
      </c>
      <c r="P1598" s="327"/>
      <c r="Q1598" s="327">
        <f>IF(E1598="","",IF(E1598="粘性土",1,CHOOSE(AJ$1263,AB$1257,AB$1258,AB$1259)))</f>
        <v>0.5</v>
      </c>
      <c r="R1598" s="327"/>
      <c r="S1598" s="327">
        <f>IF(E1598="","",IF(E1598="粘性土",1,CHOOSE(AJ$1263,AF$1257,AF$1258,AF$1259)))</f>
        <v>0.4</v>
      </c>
      <c r="T1598" s="327"/>
      <c r="U1598" s="618">
        <f>IF(E1598="","",IF(E1598="粘性土",1,AJ$1279))</f>
        <v>0.83899999999999997</v>
      </c>
      <c r="V1598" s="619"/>
      <c r="W1598" s="620"/>
      <c r="X1598" s="609">
        <f>IF(E1598="","",ROUND(K1598*O1598*U1598,1))</f>
        <v>2520.9</v>
      </c>
      <c r="Y1598" s="610"/>
      <c r="Z1598" s="610"/>
      <c r="AA1598" s="610"/>
      <c r="AB1598" s="609">
        <f>IF(E1598="","",ROUND(K1598*Q1598*U1598,1))</f>
        <v>1260.5</v>
      </c>
      <c r="AC1598" s="610"/>
      <c r="AD1598" s="610"/>
      <c r="AE1598" s="610"/>
      <c r="AF1598" s="609">
        <f>IF(E1598="","",ROUND(K1598*S1598*U1598,1))</f>
        <v>1008.4</v>
      </c>
      <c r="AG1598" s="610"/>
      <c r="AH1598" s="610"/>
      <c r="AI1598" s="611"/>
      <c r="AJ1598" s="84"/>
      <c r="AK1598" s="627">
        <f>R288</f>
        <v>1</v>
      </c>
      <c r="AL1598" s="306"/>
      <c r="AM1598" s="306"/>
      <c r="AN1598" s="306"/>
    </row>
    <row r="1599" spans="1:40" s="194" customFormat="1" ht="15.75" customHeight="1" x14ac:dyDescent="0.15">
      <c r="A1599" s="116" t="str">
        <f t="shared" ref="A1599" si="341">A1598</f>
        <v/>
      </c>
      <c r="B1599" s="179"/>
      <c r="C1599" s="328"/>
      <c r="D1599" s="329"/>
      <c r="E1599" s="329"/>
      <c r="F1599" s="329"/>
      <c r="G1599" s="329"/>
      <c r="H1599" s="306"/>
      <c r="I1599" s="306"/>
      <c r="J1599" s="306"/>
      <c r="K1599" s="327">
        <f>AF1345*AD$1614*AK1598</f>
        <v>3194.5499999999997</v>
      </c>
      <c r="L1599" s="327"/>
      <c r="M1599" s="327"/>
      <c r="N1599" s="624"/>
      <c r="O1599" s="326">
        <f>O1598</f>
        <v>1</v>
      </c>
      <c r="P1599" s="327"/>
      <c r="Q1599" s="327">
        <f>Q1598</f>
        <v>0.5</v>
      </c>
      <c r="R1599" s="327"/>
      <c r="S1599" s="327">
        <f>S1598</f>
        <v>0.4</v>
      </c>
      <c r="T1599" s="327"/>
      <c r="U1599" s="618">
        <f>U1598</f>
        <v>0.83899999999999997</v>
      </c>
      <c r="V1599" s="619"/>
      <c r="W1599" s="620"/>
      <c r="X1599" s="609">
        <f>IF(E1598="","",ROUND(K1599*O1599*U1599,1))</f>
        <v>2680.2</v>
      </c>
      <c r="Y1599" s="610"/>
      <c r="Z1599" s="610"/>
      <c r="AA1599" s="610"/>
      <c r="AB1599" s="609">
        <f>IF(E1598="","",ROUND(K1599*Q1599*U1599,1))</f>
        <v>1340.1</v>
      </c>
      <c r="AC1599" s="610"/>
      <c r="AD1599" s="610"/>
      <c r="AE1599" s="610"/>
      <c r="AF1599" s="609">
        <f>IF(E1598="","",ROUND(K1599*S1599*U1599,1))</f>
        <v>1072.0999999999999</v>
      </c>
      <c r="AG1599" s="610"/>
      <c r="AH1599" s="610"/>
      <c r="AI1599" s="611"/>
      <c r="AJ1599" s="84"/>
      <c r="AK1599" s="627"/>
      <c r="AL1599" s="306"/>
      <c r="AM1599" s="306"/>
      <c r="AN1599" s="306"/>
    </row>
    <row r="1600" spans="1:40" s="194" customFormat="1" ht="15.75" customHeight="1" x14ac:dyDescent="0.15">
      <c r="A1600" s="116" t="str">
        <f>IF(液状化L1の有無="",IF(H1600="","×",""),"×")</f>
        <v/>
      </c>
      <c r="B1600" s="179"/>
      <c r="C1600" s="328">
        <f>IF(D1346="","",D1346)</f>
        <v>10</v>
      </c>
      <c r="D1600" s="329"/>
      <c r="E1600" s="329" t="str">
        <f>IF(G1346="","",G1346)</f>
        <v>粘性土</v>
      </c>
      <c r="F1600" s="329"/>
      <c r="G1600" s="329"/>
      <c r="H1600" s="306">
        <f>IF(J1346="","",J1346)</f>
        <v>3.8499999046325684</v>
      </c>
      <c r="I1600" s="306"/>
      <c r="J1600" s="306"/>
      <c r="K1600" s="327">
        <f>AF1346*AD$1614*AK1600</f>
        <v>1159.6500000000001</v>
      </c>
      <c r="L1600" s="327"/>
      <c r="M1600" s="327"/>
      <c r="N1600" s="624"/>
      <c r="O1600" s="326">
        <f>IF(E1600="","",IF(E1600="粘性土",1,CHOOSE(AJ$1263,X$1257,X$1258,X$1259)))</f>
        <v>1</v>
      </c>
      <c r="P1600" s="327"/>
      <c r="Q1600" s="327">
        <f>IF(E1600="","",IF(E1600="粘性土",1,CHOOSE(AJ$1263,AB$1257,AB$1258,AB$1259)))</f>
        <v>1</v>
      </c>
      <c r="R1600" s="327"/>
      <c r="S1600" s="327">
        <f>IF(E1600="","",IF(E1600="粘性土",1,CHOOSE(AJ$1263,AF$1257,AF$1258,AF$1259)))</f>
        <v>1</v>
      </c>
      <c r="T1600" s="327"/>
      <c r="U1600" s="618">
        <f>IF(E1600="","",IF(E1600="粘性土",1,AJ$1279))</f>
        <v>1</v>
      </c>
      <c r="V1600" s="619"/>
      <c r="W1600" s="620"/>
      <c r="X1600" s="609">
        <f>IF(E1600="","",ROUND(K1600*O1600*U1600,1))</f>
        <v>1159.7</v>
      </c>
      <c r="Y1600" s="610"/>
      <c r="Z1600" s="610"/>
      <c r="AA1600" s="610"/>
      <c r="AB1600" s="609">
        <f>IF(E1600="","",ROUND(K1600*Q1600*U1600,1))</f>
        <v>1159.7</v>
      </c>
      <c r="AC1600" s="610"/>
      <c r="AD1600" s="610"/>
      <c r="AE1600" s="610"/>
      <c r="AF1600" s="609">
        <f>IF(E1600="","",ROUND(K1600*S1600*U1600,1))</f>
        <v>1159.7</v>
      </c>
      <c r="AG1600" s="610"/>
      <c r="AH1600" s="610"/>
      <c r="AI1600" s="611"/>
      <c r="AJ1600" s="84"/>
      <c r="AK1600" s="627">
        <f>R289</f>
        <v>1</v>
      </c>
      <c r="AL1600" s="306"/>
      <c r="AM1600" s="306"/>
      <c r="AN1600" s="306"/>
    </row>
    <row r="1601" spans="1:40" s="194" customFormat="1" ht="15.75" customHeight="1" x14ac:dyDescent="0.15">
      <c r="A1601" s="116" t="str">
        <f t="shared" ref="A1601" si="342">A1600</f>
        <v/>
      </c>
      <c r="B1601" s="179"/>
      <c r="C1601" s="328"/>
      <c r="D1601" s="329"/>
      <c r="E1601" s="329"/>
      <c r="F1601" s="329"/>
      <c r="G1601" s="329"/>
      <c r="H1601" s="306"/>
      <c r="I1601" s="306"/>
      <c r="J1601" s="306"/>
      <c r="K1601" s="327">
        <f>AF1347*AD$1614*AK1600</f>
        <v>1159.6500000000001</v>
      </c>
      <c r="L1601" s="327"/>
      <c r="M1601" s="327"/>
      <c r="N1601" s="624"/>
      <c r="O1601" s="326">
        <f>O1600</f>
        <v>1</v>
      </c>
      <c r="P1601" s="327"/>
      <c r="Q1601" s="327">
        <f>Q1600</f>
        <v>1</v>
      </c>
      <c r="R1601" s="327"/>
      <c r="S1601" s="327">
        <f>S1600</f>
        <v>1</v>
      </c>
      <c r="T1601" s="327"/>
      <c r="U1601" s="618">
        <f>U1600</f>
        <v>1</v>
      </c>
      <c r="V1601" s="619"/>
      <c r="W1601" s="620"/>
      <c r="X1601" s="609">
        <f>IF(E1600="","",ROUND(K1601*O1601*U1601,1))</f>
        <v>1159.7</v>
      </c>
      <c r="Y1601" s="610"/>
      <c r="Z1601" s="610"/>
      <c r="AA1601" s="610"/>
      <c r="AB1601" s="609">
        <f>IF(E1600="","",ROUND(K1601*Q1601*U1601,1))</f>
        <v>1159.7</v>
      </c>
      <c r="AC1601" s="610"/>
      <c r="AD1601" s="610"/>
      <c r="AE1601" s="610"/>
      <c r="AF1601" s="609">
        <f>IF(E1600="","",ROUND(K1601*S1601*U1601,1))</f>
        <v>1159.7</v>
      </c>
      <c r="AG1601" s="610"/>
      <c r="AH1601" s="610"/>
      <c r="AI1601" s="611"/>
      <c r="AJ1601" s="84"/>
      <c r="AK1601" s="627"/>
      <c r="AL1601" s="306"/>
      <c r="AM1601" s="306"/>
      <c r="AN1601" s="306"/>
    </row>
    <row r="1602" spans="1:40" s="194" customFormat="1" ht="15.75" customHeight="1" x14ac:dyDescent="0.15">
      <c r="A1602" s="116" t="str">
        <f>IF(液状化L1の有無="",IF(H1602="","×",""),"×")</f>
        <v/>
      </c>
      <c r="B1602" s="179"/>
      <c r="C1602" s="328">
        <f>IF(D1348="","",D1348)</f>
        <v>11</v>
      </c>
      <c r="D1602" s="329"/>
      <c r="E1602" s="329" t="str">
        <f>IF(G1348="","",G1348)</f>
        <v>砂質土</v>
      </c>
      <c r="F1602" s="329"/>
      <c r="G1602" s="329"/>
      <c r="H1602" s="306">
        <f>IF(J1348="","",J1348)</f>
        <v>2.4000000953674316</v>
      </c>
      <c r="I1602" s="306"/>
      <c r="J1602" s="306"/>
      <c r="K1602" s="327">
        <f>AF1348*AD$1614*AK1602</f>
        <v>3722.7000000000003</v>
      </c>
      <c r="L1602" s="327"/>
      <c r="M1602" s="327"/>
      <c r="N1602" s="624"/>
      <c r="O1602" s="326">
        <f>IF(E1602="","",IF(E1602="粘性土",1,CHOOSE(AJ$1263,X$1257,X$1258,X$1259)))</f>
        <v>1</v>
      </c>
      <c r="P1602" s="327"/>
      <c r="Q1602" s="327">
        <f>IF(E1602="","",IF(E1602="粘性土",1,CHOOSE(AJ$1263,AB$1257,AB$1258,AB$1259)))</f>
        <v>0.5</v>
      </c>
      <c r="R1602" s="327"/>
      <c r="S1602" s="327">
        <f>IF(E1602="","",IF(E1602="粘性土",1,CHOOSE(AJ$1263,AF$1257,AF$1258,AF$1259)))</f>
        <v>0.4</v>
      </c>
      <c r="T1602" s="327"/>
      <c r="U1602" s="618">
        <f>IF(E1602="","",IF(E1602="粘性土",1,AJ$1279))</f>
        <v>0.83899999999999997</v>
      </c>
      <c r="V1602" s="619"/>
      <c r="W1602" s="620"/>
      <c r="X1602" s="609">
        <f>IF(E1602="","",ROUND(K1602*O1602*U1602,1))</f>
        <v>3123.3</v>
      </c>
      <c r="Y1602" s="610"/>
      <c r="Z1602" s="610"/>
      <c r="AA1602" s="610"/>
      <c r="AB1602" s="609">
        <f>IF(E1602="","",ROUND(K1602*Q1602*U1602,1))</f>
        <v>1561.7</v>
      </c>
      <c r="AC1602" s="610"/>
      <c r="AD1602" s="610"/>
      <c r="AE1602" s="610"/>
      <c r="AF1602" s="609">
        <f>IF(E1602="","",ROUND(K1602*S1602*U1602,1))</f>
        <v>1249.3</v>
      </c>
      <c r="AG1602" s="610"/>
      <c r="AH1602" s="610"/>
      <c r="AI1602" s="611"/>
      <c r="AJ1602" s="84"/>
      <c r="AK1602" s="627">
        <f>R290</f>
        <v>1</v>
      </c>
      <c r="AL1602" s="306"/>
      <c r="AM1602" s="306"/>
      <c r="AN1602" s="306"/>
    </row>
    <row r="1603" spans="1:40" s="194" customFormat="1" ht="15.75" customHeight="1" x14ac:dyDescent="0.15">
      <c r="A1603" s="116" t="str">
        <f t="shared" ref="A1603" si="343">A1602</f>
        <v/>
      </c>
      <c r="B1603" s="179"/>
      <c r="C1603" s="328"/>
      <c r="D1603" s="329"/>
      <c r="E1603" s="329"/>
      <c r="F1603" s="329"/>
      <c r="G1603" s="329"/>
      <c r="H1603" s="306"/>
      <c r="I1603" s="306"/>
      <c r="J1603" s="306"/>
      <c r="K1603" s="327">
        <f>AF1349*AD$1614*AK1602</f>
        <v>4039.0499999999997</v>
      </c>
      <c r="L1603" s="327"/>
      <c r="M1603" s="327"/>
      <c r="N1603" s="624"/>
      <c r="O1603" s="326">
        <f>O1602</f>
        <v>1</v>
      </c>
      <c r="P1603" s="327"/>
      <c r="Q1603" s="327">
        <f>Q1602</f>
        <v>0.5</v>
      </c>
      <c r="R1603" s="327"/>
      <c r="S1603" s="327">
        <f>S1602</f>
        <v>0.4</v>
      </c>
      <c r="T1603" s="327"/>
      <c r="U1603" s="618">
        <f>U1602</f>
        <v>0.83899999999999997</v>
      </c>
      <c r="V1603" s="619"/>
      <c r="W1603" s="620"/>
      <c r="X1603" s="609">
        <f>IF(E1602="","",ROUND(K1603*O1603*U1603,1))</f>
        <v>3388.8</v>
      </c>
      <c r="Y1603" s="610"/>
      <c r="Z1603" s="610"/>
      <c r="AA1603" s="610"/>
      <c r="AB1603" s="609">
        <f>IF(E1602="","",ROUND(K1603*Q1603*U1603,1))</f>
        <v>1694.4</v>
      </c>
      <c r="AC1603" s="610"/>
      <c r="AD1603" s="610"/>
      <c r="AE1603" s="610"/>
      <c r="AF1603" s="609">
        <f>IF(E1602="","",ROUND(K1603*S1603*U1603,1))</f>
        <v>1355.5</v>
      </c>
      <c r="AG1603" s="610"/>
      <c r="AH1603" s="610"/>
      <c r="AI1603" s="611"/>
      <c r="AJ1603" s="84"/>
      <c r="AK1603" s="627"/>
      <c r="AL1603" s="306"/>
      <c r="AM1603" s="306"/>
      <c r="AN1603" s="306"/>
    </row>
    <row r="1604" spans="1:40" s="194" customFormat="1" ht="15.75" customHeight="1" x14ac:dyDescent="0.15">
      <c r="A1604" s="116" t="str">
        <f>IF(液状化L1の有無="",IF(H1604="","×",""),"×")</f>
        <v/>
      </c>
      <c r="B1604" s="179"/>
      <c r="C1604" s="328">
        <f>IF(D1350="","",D1350)</f>
        <v>12</v>
      </c>
      <c r="D1604" s="329"/>
      <c r="E1604" s="329" t="str">
        <f>IF(G1350="","",G1350)</f>
        <v>粘性土</v>
      </c>
      <c r="F1604" s="329"/>
      <c r="G1604" s="329"/>
      <c r="H1604" s="306">
        <f>IF(J1350="","",J1350)</f>
        <v>2.2699999809265137</v>
      </c>
      <c r="I1604" s="306"/>
      <c r="J1604" s="306"/>
      <c r="K1604" s="327">
        <f>AF1350*AD$1614*AK1604</f>
        <v>1159.6500000000001</v>
      </c>
      <c r="L1604" s="327"/>
      <c r="M1604" s="327"/>
      <c r="N1604" s="624"/>
      <c r="O1604" s="326">
        <f>IF(E1604="","",IF(E1604="粘性土",1,CHOOSE(AJ$1263,X$1257,X$1258,X$1259)))</f>
        <v>1</v>
      </c>
      <c r="P1604" s="327"/>
      <c r="Q1604" s="327">
        <f>IF(E1604="","",IF(E1604="粘性土",1,CHOOSE(AJ$1263,AB$1257,AB$1258,AB$1259)))</f>
        <v>1</v>
      </c>
      <c r="R1604" s="327"/>
      <c r="S1604" s="327">
        <f>IF(E1604="","",IF(E1604="粘性土",1,CHOOSE(AJ$1263,AF$1257,AF$1258,AF$1259)))</f>
        <v>1</v>
      </c>
      <c r="T1604" s="327"/>
      <c r="U1604" s="618">
        <f>IF(E1604="","",IF(E1604="粘性土",1,AJ$1279))</f>
        <v>1</v>
      </c>
      <c r="V1604" s="619"/>
      <c r="W1604" s="620"/>
      <c r="X1604" s="609">
        <f>IF(E1604="","",ROUND(K1604*O1604*U1604,1))</f>
        <v>1159.7</v>
      </c>
      <c r="Y1604" s="610"/>
      <c r="Z1604" s="610"/>
      <c r="AA1604" s="610"/>
      <c r="AB1604" s="609">
        <f>IF(E1604="","",ROUND(K1604*Q1604*U1604,1))</f>
        <v>1159.7</v>
      </c>
      <c r="AC1604" s="610"/>
      <c r="AD1604" s="610"/>
      <c r="AE1604" s="610"/>
      <c r="AF1604" s="609">
        <f>IF(E1604="","",ROUND(K1604*S1604*U1604,1))</f>
        <v>1159.7</v>
      </c>
      <c r="AG1604" s="610"/>
      <c r="AH1604" s="610"/>
      <c r="AI1604" s="611"/>
      <c r="AJ1604" s="84"/>
      <c r="AK1604" s="627">
        <f>R291</f>
        <v>1</v>
      </c>
      <c r="AL1604" s="306"/>
      <c r="AM1604" s="306"/>
      <c r="AN1604" s="306"/>
    </row>
    <row r="1605" spans="1:40" s="194" customFormat="1" ht="15.75" customHeight="1" x14ac:dyDescent="0.15">
      <c r="A1605" s="116" t="str">
        <f t="shared" ref="A1605" si="344">A1604</f>
        <v/>
      </c>
      <c r="B1605" s="179"/>
      <c r="C1605" s="328"/>
      <c r="D1605" s="329"/>
      <c r="E1605" s="329"/>
      <c r="F1605" s="329"/>
      <c r="G1605" s="329"/>
      <c r="H1605" s="306"/>
      <c r="I1605" s="306"/>
      <c r="J1605" s="306"/>
      <c r="K1605" s="327">
        <f>AF1351*AD$1614*AK1604</f>
        <v>1159.6500000000001</v>
      </c>
      <c r="L1605" s="327"/>
      <c r="M1605" s="327"/>
      <c r="N1605" s="624"/>
      <c r="O1605" s="326">
        <f>O1604</f>
        <v>1</v>
      </c>
      <c r="P1605" s="327"/>
      <c r="Q1605" s="327">
        <f>Q1604</f>
        <v>1</v>
      </c>
      <c r="R1605" s="327"/>
      <c r="S1605" s="327">
        <f>S1604</f>
        <v>1</v>
      </c>
      <c r="T1605" s="327"/>
      <c r="U1605" s="618">
        <f>U1604</f>
        <v>1</v>
      </c>
      <c r="V1605" s="619"/>
      <c r="W1605" s="620"/>
      <c r="X1605" s="609">
        <f>IF(E1604="","",ROUND(K1605*O1605*U1605,1))</f>
        <v>1159.7</v>
      </c>
      <c r="Y1605" s="610"/>
      <c r="Z1605" s="610"/>
      <c r="AA1605" s="610"/>
      <c r="AB1605" s="609">
        <f>IF(E1604="","",ROUND(K1605*Q1605*U1605,1))</f>
        <v>1159.7</v>
      </c>
      <c r="AC1605" s="610"/>
      <c r="AD1605" s="610"/>
      <c r="AE1605" s="610"/>
      <c r="AF1605" s="609">
        <f>IF(E1604="","",ROUND(K1605*S1605*U1605,1))</f>
        <v>1159.7</v>
      </c>
      <c r="AG1605" s="610"/>
      <c r="AH1605" s="610"/>
      <c r="AI1605" s="611"/>
      <c r="AJ1605" s="84"/>
      <c r="AK1605" s="627"/>
      <c r="AL1605" s="306"/>
      <c r="AM1605" s="306"/>
      <c r="AN1605" s="306"/>
    </row>
    <row r="1606" spans="1:40" s="194" customFormat="1" ht="15.75" hidden="1" customHeight="1" x14ac:dyDescent="0.15">
      <c r="A1606" s="116" t="str">
        <f>IF(液状化L1の有無="",IF(H1606="","×",""),"×")</f>
        <v>×</v>
      </c>
      <c r="B1606" s="179"/>
      <c r="C1606" s="328" t="str">
        <f>IF(D1352="","",D1352)</f>
        <v/>
      </c>
      <c r="D1606" s="329"/>
      <c r="E1606" s="329" t="str">
        <f>IF(G1352="","",G1352)</f>
        <v/>
      </c>
      <c r="F1606" s="329"/>
      <c r="G1606" s="329"/>
      <c r="H1606" s="306" t="str">
        <f>IF(J1352="","",J1352)</f>
        <v/>
      </c>
      <c r="I1606" s="306"/>
      <c r="J1606" s="306"/>
      <c r="K1606" s="327">
        <f>AF1352*AD$1614*AK1606</f>
        <v>0</v>
      </c>
      <c r="L1606" s="327"/>
      <c r="M1606" s="327"/>
      <c r="N1606" s="624"/>
      <c r="O1606" s="326" t="str">
        <f>IF(E1606="","",IF(E1606="粘性土",1,CHOOSE(AJ$1263,X$1257,X$1258,X$1259)))</f>
        <v/>
      </c>
      <c r="P1606" s="327"/>
      <c r="Q1606" s="327" t="str">
        <f>IF(E1606="","",IF(E1606="粘性土",1,CHOOSE(AJ$1263,AB$1257,AB$1258,AB$1259)))</f>
        <v/>
      </c>
      <c r="R1606" s="327"/>
      <c r="S1606" s="327" t="str">
        <f>IF(E1606="","",IF(E1606="粘性土",1,CHOOSE(AJ$1263,AF$1257,AF$1258,AF$1259)))</f>
        <v/>
      </c>
      <c r="T1606" s="327"/>
      <c r="U1606" s="618" t="str">
        <f>IF(E1606="","",IF(E1606="粘性土",1,AJ$1279))</f>
        <v/>
      </c>
      <c r="V1606" s="619"/>
      <c r="W1606" s="620"/>
      <c r="X1606" s="609" t="str">
        <f>IF(E1606="","",ROUND(K1606*O1606*U1606,1))</f>
        <v/>
      </c>
      <c r="Y1606" s="610"/>
      <c r="Z1606" s="610"/>
      <c r="AA1606" s="610"/>
      <c r="AB1606" s="609" t="str">
        <f>IF(E1606="","",ROUND(K1606*Q1606*U1606,1))</f>
        <v/>
      </c>
      <c r="AC1606" s="610"/>
      <c r="AD1606" s="610"/>
      <c r="AE1606" s="610"/>
      <c r="AF1606" s="609" t="str">
        <f>IF(E1606="","",ROUND(K1606*S1606*U1606,1))</f>
        <v/>
      </c>
      <c r="AG1606" s="610"/>
      <c r="AH1606" s="610"/>
      <c r="AI1606" s="611"/>
      <c r="AJ1606" s="84"/>
      <c r="AK1606" s="627">
        <f>R292</f>
        <v>0</v>
      </c>
      <c r="AL1606" s="306"/>
      <c r="AM1606" s="306"/>
      <c r="AN1606" s="306"/>
    </row>
    <row r="1607" spans="1:40" s="194" customFormat="1" ht="15.75" hidden="1" customHeight="1" x14ac:dyDescent="0.15">
      <c r="A1607" s="116" t="str">
        <f t="shared" ref="A1607" si="345">A1606</f>
        <v>×</v>
      </c>
      <c r="B1607" s="179"/>
      <c r="C1607" s="328"/>
      <c r="D1607" s="329"/>
      <c r="E1607" s="329"/>
      <c r="F1607" s="329"/>
      <c r="G1607" s="329"/>
      <c r="H1607" s="306"/>
      <c r="I1607" s="306"/>
      <c r="J1607" s="306"/>
      <c r="K1607" s="327">
        <f>AF1353*AD$1614*AK1606</f>
        <v>0</v>
      </c>
      <c r="L1607" s="327"/>
      <c r="M1607" s="327"/>
      <c r="N1607" s="624"/>
      <c r="O1607" s="326" t="str">
        <f>O1606</f>
        <v/>
      </c>
      <c r="P1607" s="327"/>
      <c r="Q1607" s="327" t="str">
        <f>Q1606</f>
        <v/>
      </c>
      <c r="R1607" s="327"/>
      <c r="S1607" s="327" t="str">
        <f>S1606</f>
        <v/>
      </c>
      <c r="T1607" s="327"/>
      <c r="U1607" s="618" t="str">
        <f>U1606</f>
        <v/>
      </c>
      <c r="V1607" s="619"/>
      <c r="W1607" s="620"/>
      <c r="X1607" s="609" t="str">
        <f>IF(E1606="","",ROUND(K1607*O1607*U1607,1))</f>
        <v/>
      </c>
      <c r="Y1607" s="610"/>
      <c r="Z1607" s="610"/>
      <c r="AA1607" s="610"/>
      <c r="AB1607" s="609" t="str">
        <f>IF(E1606="","",ROUND(K1607*Q1607*U1607,1))</f>
        <v/>
      </c>
      <c r="AC1607" s="610"/>
      <c r="AD1607" s="610"/>
      <c r="AE1607" s="610"/>
      <c r="AF1607" s="609" t="str">
        <f>IF(E1606="","",ROUND(K1607*S1607*U1607,1))</f>
        <v/>
      </c>
      <c r="AG1607" s="610"/>
      <c r="AH1607" s="610"/>
      <c r="AI1607" s="611"/>
      <c r="AJ1607" s="84"/>
      <c r="AK1607" s="627"/>
      <c r="AL1607" s="306"/>
      <c r="AM1607" s="306"/>
      <c r="AN1607" s="306"/>
    </row>
    <row r="1608" spans="1:40" s="194" customFormat="1" ht="15.75" hidden="1" customHeight="1" x14ac:dyDescent="0.15">
      <c r="A1608" s="116" t="str">
        <f>IF(液状化L1の有無="",IF(H1608="","×",""),"×")</f>
        <v>×</v>
      </c>
      <c r="B1608" s="179"/>
      <c r="C1608" s="328" t="str">
        <f>IF(D1354="","",D1354)</f>
        <v/>
      </c>
      <c r="D1608" s="329"/>
      <c r="E1608" s="329" t="str">
        <f>IF(G1354="","",G1354)</f>
        <v/>
      </c>
      <c r="F1608" s="329"/>
      <c r="G1608" s="329"/>
      <c r="H1608" s="306" t="str">
        <f>IF(J1354="","",J1354)</f>
        <v/>
      </c>
      <c r="I1608" s="306"/>
      <c r="J1608" s="306"/>
      <c r="K1608" s="327">
        <f>AF1354*AD$1614*AK1608</f>
        <v>0</v>
      </c>
      <c r="L1608" s="327"/>
      <c r="M1608" s="327"/>
      <c r="N1608" s="624"/>
      <c r="O1608" s="326" t="str">
        <f>IF(E1608="","",IF(E1608="粘性土",1,CHOOSE(AJ$1263,X$1257,X$1258,X$1259)))</f>
        <v/>
      </c>
      <c r="P1608" s="327"/>
      <c r="Q1608" s="327" t="str">
        <f>IF(E1608="","",IF(E1608="粘性土",1,CHOOSE(AJ$1263,AB$1257,AB$1258,AB$1259)))</f>
        <v/>
      </c>
      <c r="R1608" s="327"/>
      <c r="S1608" s="327" t="str">
        <f>IF(E1608="","",IF(E1608="粘性土",1,CHOOSE(AJ$1263,AF$1257,AF$1258,AF$1259)))</f>
        <v/>
      </c>
      <c r="T1608" s="327"/>
      <c r="U1608" s="618" t="str">
        <f>IF(E1608="","",IF(E1608="粘性土",1,AJ$1279))</f>
        <v/>
      </c>
      <c r="V1608" s="619"/>
      <c r="W1608" s="620"/>
      <c r="X1608" s="609" t="str">
        <f>IF(E1608="","",ROUND(K1608*O1608*U1608,1))</f>
        <v/>
      </c>
      <c r="Y1608" s="610"/>
      <c r="Z1608" s="610"/>
      <c r="AA1608" s="610"/>
      <c r="AB1608" s="609" t="str">
        <f>IF(E1608="","",ROUND(K1608*Q1608*U1608,1))</f>
        <v/>
      </c>
      <c r="AC1608" s="610"/>
      <c r="AD1608" s="610"/>
      <c r="AE1608" s="610"/>
      <c r="AF1608" s="609" t="str">
        <f>IF(E1608="","",ROUND(K1608*S1608*U1608,1))</f>
        <v/>
      </c>
      <c r="AG1608" s="610"/>
      <c r="AH1608" s="610"/>
      <c r="AI1608" s="611"/>
      <c r="AJ1608" s="84"/>
      <c r="AK1608" s="627">
        <f>R293</f>
        <v>0</v>
      </c>
      <c r="AL1608" s="306"/>
      <c r="AM1608" s="306"/>
      <c r="AN1608" s="306"/>
    </row>
    <row r="1609" spans="1:40" s="194" customFormat="1" ht="15.75" hidden="1" customHeight="1" x14ac:dyDescent="0.15">
      <c r="A1609" s="116" t="str">
        <f t="shared" ref="A1609" si="346">A1608</f>
        <v>×</v>
      </c>
      <c r="B1609" s="179"/>
      <c r="C1609" s="328"/>
      <c r="D1609" s="329"/>
      <c r="E1609" s="329"/>
      <c r="F1609" s="329"/>
      <c r="G1609" s="329"/>
      <c r="H1609" s="306"/>
      <c r="I1609" s="306"/>
      <c r="J1609" s="306"/>
      <c r="K1609" s="327">
        <f>AF1355*AD$1614*AK1608</f>
        <v>0</v>
      </c>
      <c r="L1609" s="327"/>
      <c r="M1609" s="327"/>
      <c r="N1609" s="624"/>
      <c r="O1609" s="326" t="str">
        <f>O1608</f>
        <v/>
      </c>
      <c r="P1609" s="327"/>
      <c r="Q1609" s="327" t="str">
        <f>Q1608</f>
        <v/>
      </c>
      <c r="R1609" s="327"/>
      <c r="S1609" s="327" t="str">
        <f>S1608</f>
        <v/>
      </c>
      <c r="T1609" s="327"/>
      <c r="U1609" s="618" t="str">
        <f>U1608</f>
        <v/>
      </c>
      <c r="V1609" s="619"/>
      <c r="W1609" s="620"/>
      <c r="X1609" s="609" t="str">
        <f>IF(E1608="","",ROUND(K1609*O1609*U1609,1))</f>
        <v/>
      </c>
      <c r="Y1609" s="610"/>
      <c r="Z1609" s="610"/>
      <c r="AA1609" s="610"/>
      <c r="AB1609" s="609" t="str">
        <f>IF(E1608="","",ROUND(K1609*Q1609*U1609,1))</f>
        <v/>
      </c>
      <c r="AC1609" s="610"/>
      <c r="AD1609" s="610"/>
      <c r="AE1609" s="610"/>
      <c r="AF1609" s="609" t="str">
        <f>IF(E1608="","",ROUND(K1609*S1609*U1609,1))</f>
        <v/>
      </c>
      <c r="AG1609" s="610"/>
      <c r="AH1609" s="610"/>
      <c r="AI1609" s="611"/>
      <c r="AJ1609" s="84"/>
      <c r="AK1609" s="627"/>
      <c r="AL1609" s="306"/>
      <c r="AM1609" s="306"/>
      <c r="AN1609" s="306"/>
    </row>
    <row r="1610" spans="1:40" s="194" customFormat="1" ht="15.75" hidden="1" customHeight="1" x14ac:dyDescent="0.15">
      <c r="A1610" s="116" t="str">
        <f>IF(液状化L1の有無="",IF(H1610="","×",""),"×")</f>
        <v>×</v>
      </c>
      <c r="B1610" s="179"/>
      <c r="C1610" s="328" t="str">
        <f>IF(D1356="","",D1356)</f>
        <v/>
      </c>
      <c r="D1610" s="329"/>
      <c r="E1610" s="329" t="str">
        <f>IF(G1356="","",G1356)</f>
        <v/>
      </c>
      <c r="F1610" s="329"/>
      <c r="G1610" s="329"/>
      <c r="H1610" s="306" t="str">
        <f>IF(J1356="","",J1356)</f>
        <v/>
      </c>
      <c r="I1610" s="306"/>
      <c r="J1610" s="306"/>
      <c r="K1610" s="327">
        <f>AF1356*AD$1614*AK1610</f>
        <v>0</v>
      </c>
      <c r="L1610" s="327"/>
      <c r="M1610" s="327"/>
      <c r="N1610" s="624"/>
      <c r="O1610" s="326" t="str">
        <f>IF(E1610="","",IF(E1610="粘性土",1,CHOOSE(AJ$1263,X$1257,X$1258,X$1259)))</f>
        <v/>
      </c>
      <c r="P1610" s="327"/>
      <c r="Q1610" s="327" t="str">
        <f>IF(E1610="","",IF(E1610="粘性土",1,CHOOSE(AJ$1263,AB$1257,AB$1258,AB$1259)))</f>
        <v/>
      </c>
      <c r="R1610" s="327"/>
      <c r="S1610" s="327" t="str">
        <f>IF(E1610="","",IF(E1610="粘性土",1,CHOOSE(AJ$1263,AF$1257,AF$1258,AF$1259)))</f>
        <v/>
      </c>
      <c r="T1610" s="327"/>
      <c r="U1610" s="618" t="str">
        <f>IF(E1610="","",IF(E1610="粘性土",1,AJ$1279))</f>
        <v/>
      </c>
      <c r="V1610" s="619"/>
      <c r="W1610" s="620"/>
      <c r="X1610" s="609" t="str">
        <f>IF(E1610="","",ROUND(K1610*O1610*U1610,1))</f>
        <v/>
      </c>
      <c r="Y1610" s="610"/>
      <c r="Z1610" s="610"/>
      <c r="AA1610" s="610"/>
      <c r="AB1610" s="609" t="str">
        <f>IF(E1610="","",ROUND(K1610*Q1610*U1610,1))</f>
        <v/>
      </c>
      <c r="AC1610" s="610"/>
      <c r="AD1610" s="610"/>
      <c r="AE1610" s="610"/>
      <c r="AF1610" s="609" t="str">
        <f>IF(E1610="","",ROUND(K1610*S1610*U1610,1))</f>
        <v/>
      </c>
      <c r="AG1610" s="610"/>
      <c r="AH1610" s="610"/>
      <c r="AI1610" s="611"/>
      <c r="AJ1610" s="84"/>
      <c r="AK1610" s="627">
        <f>R294</f>
        <v>0</v>
      </c>
      <c r="AL1610" s="306"/>
      <c r="AM1610" s="306"/>
      <c r="AN1610" s="306"/>
    </row>
    <row r="1611" spans="1:40" s="194" customFormat="1" ht="15.75" hidden="1" customHeight="1" x14ac:dyDescent="0.15">
      <c r="A1611" s="116" t="str">
        <f t="shared" ref="A1611" si="347">A1610</f>
        <v>×</v>
      </c>
      <c r="B1611" s="179"/>
      <c r="C1611" s="328"/>
      <c r="D1611" s="329"/>
      <c r="E1611" s="329"/>
      <c r="F1611" s="329"/>
      <c r="G1611" s="329"/>
      <c r="H1611" s="306"/>
      <c r="I1611" s="306"/>
      <c r="J1611" s="306"/>
      <c r="K1611" s="327">
        <f>AF1357*AD$1614*AK1610</f>
        <v>0</v>
      </c>
      <c r="L1611" s="327"/>
      <c r="M1611" s="327"/>
      <c r="N1611" s="624"/>
      <c r="O1611" s="326" t="str">
        <f>O1610</f>
        <v/>
      </c>
      <c r="P1611" s="327"/>
      <c r="Q1611" s="327" t="str">
        <f>Q1610</f>
        <v/>
      </c>
      <c r="R1611" s="327"/>
      <c r="S1611" s="327" t="str">
        <f>S1610</f>
        <v/>
      </c>
      <c r="T1611" s="327"/>
      <c r="U1611" s="618" t="str">
        <f>U1610</f>
        <v/>
      </c>
      <c r="V1611" s="619"/>
      <c r="W1611" s="620"/>
      <c r="X1611" s="609" t="str">
        <f>IF(E1610="","",ROUND(K1611*O1611*U1611,1))</f>
        <v/>
      </c>
      <c r="Y1611" s="610"/>
      <c r="Z1611" s="610"/>
      <c r="AA1611" s="610"/>
      <c r="AB1611" s="609" t="str">
        <f>IF(E1610="","",ROUND(K1611*Q1611*U1611,1))</f>
        <v/>
      </c>
      <c r="AC1611" s="610"/>
      <c r="AD1611" s="610"/>
      <c r="AE1611" s="610"/>
      <c r="AF1611" s="609" t="str">
        <f>IF(E1610="","",ROUND(K1611*S1611*U1611,1))</f>
        <v/>
      </c>
      <c r="AG1611" s="610"/>
      <c r="AH1611" s="610"/>
      <c r="AI1611" s="611"/>
      <c r="AJ1611" s="84"/>
      <c r="AK1611" s="627"/>
      <c r="AL1611" s="306"/>
      <c r="AM1611" s="306"/>
      <c r="AN1611" s="306"/>
    </row>
    <row r="1612" spans="1:40" s="194" customFormat="1" ht="15.75" hidden="1" customHeight="1" x14ac:dyDescent="0.15">
      <c r="A1612" s="116" t="str">
        <f>IF(液状化L1の有無="",IF(H1612="","×",""),"×")</f>
        <v>×</v>
      </c>
      <c r="B1612" s="179"/>
      <c r="C1612" s="328" t="str">
        <f>IF(D1358="","",D1358)</f>
        <v/>
      </c>
      <c r="D1612" s="329"/>
      <c r="E1612" s="329" t="str">
        <f>IF(G1358="","",G1358)</f>
        <v/>
      </c>
      <c r="F1612" s="329"/>
      <c r="G1612" s="329"/>
      <c r="H1612" s="306" t="str">
        <f>IF(J1358="","",J1358)</f>
        <v/>
      </c>
      <c r="I1612" s="306"/>
      <c r="J1612" s="306"/>
      <c r="K1612" s="327">
        <f>AF1358*AD$1614*AK1612</f>
        <v>0</v>
      </c>
      <c r="L1612" s="327"/>
      <c r="M1612" s="327"/>
      <c r="N1612" s="624"/>
      <c r="O1612" s="326" t="str">
        <f>IF(E1612="","",IF(E1612="粘性土",1,CHOOSE(AJ$1263,X$1257,X$1258,X$1259)))</f>
        <v/>
      </c>
      <c r="P1612" s="327"/>
      <c r="Q1612" s="327" t="str">
        <f>IF(E1612="","",IF(E1612="粘性土",1,CHOOSE(AJ$1263,AB$1257,AB$1258,AB$1259)))</f>
        <v/>
      </c>
      <c r="R1612" s="327"/>
      <c r="S1612" s="327" t="str">
        <f>IF(E1612="","",IF(E1612="粘性土",1,CHOOSE(AJ$1263,AF$1257,AF$1258,AF$1259)))</f>
        <v/>
      </c>
      <c r="T1612" s="327"/>
      <c r="U1612" s="618" t="str">
        <f>IF(E1612="","",IF(E1612="粘性土",1,AJ$1279))</f>
        <v/>
      </c>
      <c r="V1612" s="619"/>
      <c r="W1612" s="620"/>
      <c r="X1612" s="609" t="str">
        <f>IF(E1612="","",ROUND(K1612*O1612*U1612,1))</f>
        <v/>
      </c>
      <c r="Y1612" s="610"/>
      <c r="Z1612" s="610"/>
      <c r="AA1612" s="610"/>
      <c r="AB1612" s="609" t="str">
        <f>IF(E1612="","",ROUND(K1612*Q1612*U1612,1))</f>
        <v/>
      </c>
      <c r="AC1612" s="610"/>
      <c r="AD1612" s="610"/>
      <c r="AE1612" s="610"/>
      <c r="AF1612" s="609" t="str">
        <f>IF(E1612="","",ROUND(K1612*S1612*U1612,1))</f>
        <v/>
      </c>
      <c r="AG1612" s="610"/>
      <c r="AH1612" s="610"/>
      <c r="AI1612" s="611"/>
      <c r="AJ1612" s="84"/>
      <c r="AK1612" s="627">
        <f>R295</f>
        <v>0</v>
      </c>
      <c r="AL1612" s="306"/>
      <c r="AM1612" s="306"/>
      <c r="AN1612" s="306"/>
    </row>
    <row r="1613" spans="1:40" s="194" customFormat="1" ht="15.75" hidden="1" customHeight="1" x14ac:dyDescent="0.15">
      <c r="A1613" s="116" t="str">
        <f t="shared" ref="A1613" si="348">A1612</f>
        <v>×</v>
      </c>
      <c r="B1613" s="179"/>
      <c r="C1613" s="332"/>
      <c r="D1613" s="333"/>
      <c r="E1613" s="333"/>
      <c r="F1613" s="333"/>
      <c r="G1613" s="333"/>
      <c r="H1613" s="319"/>
      <c r="I1613" s="319"/>
      <c r="J1613" s="319"/>
      <c r="K1613" s="395">
        <f>AF1359*AD$1614*AK1612</f>
        <v>0</v>
      </c>
      <c r="L1613" s="395"/>
      <c r="M1613" s="395"/>
      <c r="N1613" s="628"/>
      <c r="O1613" s="555" t="str">
        <f>O1612</f>
        <v/>
      </c>
      <c r="P1613" s="395"/>
      <c r="Q1613" s="395" t="str">
        <f>Q1612</f>
        <v/>
      </c>
      <c r="R1613" s="395"/>
      <c r="S1613" s="395" t="str">
        <f>S1612</f>
        <v/>
      </c>
      <c r="T1613" s="395"/>
      <c r="U1613" s="632" t="str">
        <f>U1612</f>
        <v/>
      </c>
      <c r="V1613" s="633"/>
      <c r="W1613" s="634"/>
      <c r="X1613" s="621" t="str">
        <f>IF(E1612="","",ROUND(K1613*O1613*U1613,1))</f>
        <v/>
      </c>
      <c r="Y1613" s="622"/>
      <c r="Z1613" s="622"/>
      <c r="AA1613" s="622"/>
      <c r="AB1613" s="621" t="str">
        <f>IF(E1612="","",ROUND(K1613*Q1613*U1613,1))</f>
        <v/>
      </c>
      <c r="AC1613" s="622"/>
      <c r="AD1613" s="622"/>
      <c r="AE1613" s="622"/>
      <c r="AF1613" s="621" t="str">
        <f>IF(E1612="","",ROUND(K1613*S1613*U1613,1))</f>
        <v/>
      </c>
      <c r="AG1613" s="622"/>
      <c r="AH1613" s="622"/>
      <c r="AI1613" s="623"/>
      <c r="AJ1613" s="84"/>
      <c r="AK1613" s="616"/>
      <c r="AL1613" s="319"/>
      <c r="AM1613" s="319"/>
      <c r="AN1613" s="319"/>
    </row>
    <row r="1614" spans="1:40" s="194" customFormat="1" ht="15.75" customHeight="1" x14ac:dyDescent="0.15">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498">
        <f>杭先端径</f>
        <v>1.5</v>
      </c>
      <c r="AE1614" s="498"/>
      <c r="AF1614" s="498"/>
      <c r="AG1614" s="62" t="s">
        <v>416</v>
      </c>
      <c r="AH1614" s="183" t="s">
        <v>149</v>
      </c>
      <c r="AI1614" s="66"/>
    </row>
    <row r="1615" spans="1:40" s="194" customFormat="1" ht="15.75" customHeight="1" x14ac:dyDescent="0.15">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x14ac:dyDescent="0.15">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x14ac:dyDescent="0.15">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x14ac:dyDescent="0.15">
      <c r="A1618" s="115" t="str">
        <f>IF(液状化L2の有無="","","×")</f>
        <v/>
      </c>
      <c r="B1618" s="179"/>
      <c r="C1618" s="602" t="s">
        <v>8</v>
      </c>
      <c r="D1618" s="603"/>
      <c r="E1618" s="603" t="s">
        <v>332</v>
      </c>
      <c r="F1618" s="603"/>
      <c r="G1618" s="603"/>
      <c r="H1618" s="604" t="s">
        <v>181</v>
      </c>
      <c r="I1618" s="604"/>
      <c r="J1618" s="604"/>
      <c r="K1618" s="603" t="s">
        <v>489</v>
      </c>
      <c r="L1618" s="603"/>
      <c r="M1618" s="603"/>
      <c r="N1618" s="606"/>
      <c r="O1618" s="529" t="s">
        <v>274</v>
      </c>
      <c r="P1618" s="302"/>
      <c r="Q1618" s="302"/>
      <c r="R1618" s="302"/>
      <c r="S1618" s="302"/>
      <c r="T1618" s="302"/>
      <c r="U1618" s="302" t="s">
        <v>276</v>
      </c>
      <c r="V1618" s="302"/>
      <c r="W1618" s="398"/>
      <c r="X1618" s="363" t="s">
        <v>528</v>
      </c>
      <c r="Y1618" s="302"/>
      <c r="Z1618" s="302"/>
      <c r="AA1618" s="302"/>
      <c r="AB1618" s="302"/>
      <c r="AC1618" s="302"/>
      <c r="AD1618" s="302"/>
      <c r="AE1618" s="302"/>
      <c r="AF1618" s="302"/>
      <c r="AG1618" s="302"/>
      <c r="AH1618" s="302"/>
      <c r="AI1618" s="440"/>
      <c r="AJ1618" s="53"/>
      <c r="AK1618" s="453" t="s">
        <v>412</v>
      </c>
      <c r="AL1618" s="403"/>
      <c r="AM1618" s="403"/>
      <c r="AN1618" s="403"/>
    </row>
    <row r="1619" spans="1:40" s="194" customFormat="1" ht="15.75" customHeight="1" x14ac:dyDescent="0.15">
      <c r="A1619" s="115" t="str">
        <f>IF(液状化L2の有無="","","×")</f>
        <v/>
      </c>
      <c r="B1619" s="179"/>
      <c r="C1619" s="532"/>
      <c r="D1619" s="533"/>
      <c r="E1619" s="533"/>
      <c r="F1619" s="533"/>
      <c r="G1619" s="533"/>
      <c r="H1619" s="605"/>
      <c r="I1619" s="605"/>
      <c r="J1619" s="605"/>
      <c r="K1619" s="533"/>
      <c r="L1619" s="533"/>
      <c r="M1619" s="533"/>
      <c r="N1619" s="538"/>
      <c r="O1619" s="612" t="s">
        <v>471</v>
      </c>
      <c r="P1619" s="319"/>
      <c r="Q1619" s="319" t="s">
        <v>472</v>
      </c>
      <c r="R1619" s="319"/>
      <c r="S1619" s="319" t="s">
        <v>473</v>
      </c>
      <c r="T1619" s="319"/>
      <c r="U1619" s="333"/>
      <c r="V1619" s="333"/>
      <c r="W1619" s="402"/>
      <c r="X1619" s="616" t="s">
        <v>471</v>
      </c>
      <c r="Y1619" s="319"/>
      <c r="Z1619" s="319"/>
      <c r="AA1619" s="319"/>
      <c r="AB1619" s="319" t="s">
        <v>472</v>
      </c>
      <c r="AC1619" s="319"/>
      <c r="AD1619" s="319"/>
      <c r="AE1619" s="319"/>
      <c r="AF1619" s="319" t="s">
        <v>473</v>
      </c>
      <c r="AG1619" s="319"/>
      <c r="AH1619" s="319"/>
      <c r="AI1619" s="593"/>
      <c r="AJ1619" s="55"/>
      <c r="AK1619" s="359"/>
      <c r="AL1619" s="315"/>
      <c r="AM1619" s="315"/>
      <c r="AN1619" s="315"/>
    </row>
    <row r="1620" spans="1:40" s="194" customFormat="1" ht="15.75" customHeight="1" x14ac:dyDescent="0.15">
      <c r="A1620" s="115" t="str">
        <f>IF(液状化L2の有無="",IF(H1620="","×",""),"×")</f>
        <v/>
      </c>
      <c r="B1620" s="179"/>
      <c r="C1620" s="363">
        <f>IF(D1330="","",D1330)</f>
        <v>2</v>
      </c>
      <c r="D1620" s="302"/>
      <c r="E1620" s="302" t="str">
        <f>IF(G1330="","",G1330)</f>
        <v>砂質土</v>
      </c>
      <c r="F1620" s="302"/>
      <c r="G1620" s="302"/>
      <c r="H1620" s="301">
        <f>IF(J1330="","",J1330)</f>
        <v>0.33000001311302185</v>
      </c>
      <c r="I1620" s="301"/>
      <c r="J1620" s="301"/>
      <c r="K1620" s="397">
        <f>AF1330*AD$1650*AK1620</f>
        <v>62.389798437058921</v>
      </c>
      <c r="L1620" s="397"/>
      <c r="M1620" s="397"/>
      <c r="N1620" s="625"/>
      <c r="O1620" s="441">
        <f>IF(E1620="","",IF(E1620="粘性土",1,CHOOSE(AJ$1263,X$1257,X$1258,X$1259)))</f>
        <v>1</v>
      </c>
      <c r="P1620" s="397"/>
      <c r="Q1620" s="397">
        <f>IF(E1620="","",IF(E1620="粘性土",1,CHOOSE(AJ$1263,AB$1257,AB$1258,AB$1259)))</f>
        <v>0.5</v>
      </c>
      <c r="R1620" s="397"/>
      <c r="S1620" s="397">
        <f>IF(E1620="","",IF(E1620="粘性土",1,CHOOSE(AJ$1263,AF$1257,AF$1258,AF$1259)))</f>
        <v>0.4</v>
      </c>
      <c r="T1620" s="397"/>
      <c r="U1620" s="629">
        <f>IF(E1620="","",IF(E1620="粘性土",1,AJ$1279))</f>
        <v>0.83899999999999997</v>
      </c>
      <c r="V1620" s="630"/>
      <c r="W1620" s="631"/>
      <c r="X1620" s="614">
        <f>IF(E1620="","",ROUND(K1620*O1620*U1620,1))</f>
        <v>52.3</v>
      </c>
      <c r="Y1620" s="615"/>
      <c r="Z1620" s="615"/>
      <c r="AA1620" s="615"/>
      <c r="AB1620" s="614">
        <f>IF(E1620="","",ROUND(K1620*Q1620*U1620,1))</f>
        <v>26.2</v>
      </c>
      <c r="AC1620" s="615"/>
      <c r="AD1620" s="615"/>
      <c r="AE1620" s="615"/>
      <c r="AF1620" s="614">
        <f>IF(E1620="","",ROUND(K1620*S1620*U1620,1))</f>
        <v>20.9</v>
      </c>
      <c r="AG1620" s="615"/>
      <c r="AH1620" s="615"/>
      <c r="AI1620" s="617"/>
      <c r="AJ1620" s="84"/>
      <c r="AK1620" s="626">
        <f>R303</f>
        <v>0.1379999965429306</v>
      </c>
      <c r="AL1620" s="301"/>
      <c r="AM1620" s="301"/>
      <c r="AN1620" s="301"/>
    </row>
    <row r="1621" spans="1:40" s="194" customFormat="1" ht="15.75" customHeight="1" x14ac:dyDescent="0.15">
      <c r="A1621" s="115" t="str">
        <f>A1620</f>
        <v/>
      </c>
      <c r="B1621" s="179"/>
      <c r="C1621" s="328"/>
      <c r="D1621" s="329"/>
      <c r="E1621" s="329"/>
      <c r="F1621" s="329"/>
      <c r="G1621" s="329"/>
      <c r="H1621" s="306"/>
      <c r="I1621" s="306"/>
      <c r="J1621" s="306"/>
      <c r="K1621" s="327">
        <f>AF1331*AD$1650*AK1620</f>
        <v>67.709698303788912</v>
      </c>
      <c r="L1621" s="327"/>
      <c r="M1621" s="327"/>
      <c r="N1621" s="624"/>
      <c r="O1621" s="326">
        <f>O1620</f>
        <v>1</v>
      </c>
      <c r="P1621" s="327"/>
      <c r="Q1621" s="327">
        <f>Q1620</f>
        <v>0.5</v>
      </c>
      <c r="R1621" s="327"/>
      <c r="S1621" s="327">
        <f>S1620</f>
        <v>0.4</v>
      </c>
      <c r="T1621" s="327"/>
      <c r="U1621" s="618">
        <f>U1620</f>
        <v>0.83899999999999997</v>
      </c>
      <c r="V1621" s="619"/>
      <c r="W1621" s="620"/>
      <c r="X1621" s="609">
        <f>IF(E1620="","",ROUND(K1621*O1621*U1621,1))</f>
        <v>56.8</v>
      </c>
      <c r="Y1621" s="610"/>
      <c r="Z1621" s="610"/>
      <c r="AA1621" s="610"/>
      <c r="AB1621" s="609">
        <f>IF(E1620="","",ROUND(K1621*Q1621*U1621,1))</f>
        <v>28.4</v>
      </c>
      <c r="AC1621" s="610"/>
      <c r="AD1621" s="610"/>
      <c r="AE1621" s="610"/>
      <c r="AF1621" s="609">
        <f>IF(E1620="","",ROUND(K1621*S1621*U1621,1))</f>
        <v>22.7</v>
      </c>
      <c r="AG1621" s="610"/>
      <c r="AH1621" s="610"/>
      <c r="AI1621" s="611"/>
      <c r="AJ1621" s="84"/>
      <c r="AK1621" s="627"/>
      <c r="AL1621" s="306"/>
      <c r="AM1621" s="306"/>
      <c r="AN1621" s="306"/>
    </row>
    <row r="1622" spans="1:40" s="194" customFormat="1" ht="15.75" customHeight="1" x14ac:dyDescent="0.15">
      <c r="A1622" s="115" t="str">
        <f>IF(液状化L2の有無="",IF(H1622="","×",""),"×")</f>
        <v/>
      </c>
      <c r="B1622" s="179"/>
      <c r="C1622" s="328">
        <f>IF(D1332="","",D1332)</f>
        <v>3</v>
      </c>
      <c r="D1622" s="329"/>
      <c r="E1622" s="329" t="str">
        <f>IF(G1332="","",G1332)</f>
        <v>粘性土</v>
      </c>
      <c r="F1622" s="329"/>
      <c r="G1622" s="329"/>
      <c r="H1622" s="306">
        <f>IF(J1332="","",J1332)</f>
        <v>1.5</v>
      </c>
      <c r="I1622" s="306"/>
      <c r="J1622" s="306"/>
      <c r="K1622" s="327">
        <f>AF1332*AD$1650*AK1622</f>
        <v>194.39999999999998</v>
      </c>
      <c r="L1622" s="327"/>
      <c r="M1622" s="327"/>
      <c r="N1622" s="624"/>
      <c r="O1622" s="326">
        <f>IF(E1622="","",IF(E1622="粘性土",1,CHOOSE(AJ$1263,X$1257,X$1258,X$1259)))</f>
        <v>1</v>
      </c>
      <c r="P1622" s="327"/>
      <c r="Q1622" s="327">
        <f>IF(E1622="","",IF(E1622="粘性土",1,CHOOSE(AJ$1263,AB$1257,AB$1258,AB$1259)))</f>
        <v>1</v>
      </c>
      <c r="R1622" s="327"/>
      <c r="S1622" s="327">
        <f>IF(E1622="","",IF(E1622="粘性土",1,CHOOSE(AJ$1263,AF$1257,AF$1258,AF$1259)))</f>
        <v>1</v>
      </c>
      <c r="T1622" s="327"/>
      <c r="U1622" s="618">
        <f>IF(E1622="","",IF(E1622="粘性土",1,AJ$1279))</f>
        <v>1</v>
      </c>
      <c r="V1622" s="619"/>
      <c r="W1622" s="620"/>
      <c r="X1622" s="609">
        <f>IF(E1622="","",ROUND(K1622*O1622*U1622,1))</f>
        <v>194.4</v>
      </c>
      <c r="Y1622" s="610"/>
      <c r="Z1622" s="610"/>
      <c r="AA1622" s="610"/>
      <c r="AB1622" s="609">
        <f>IF(E1622="","",ROUND(K1622*Q1622*U1622,1))</f>
        <v>194.4</v>
      </c>
      <c r="AC1622" s="610"/>
      <c r="AD1622" s="610"/>
      <c r="AE1622" s="610"/>
      <c r="AF1622" s="609">
        <f>IF(E1622="","",ROUND(K1622*S1622*U1622,1))</f>
        <v>194.4</v>
      </c>
      <c r="AG1622" s="610"/>
      <c r="AH1622" s="610"/>
      <c r="AI1622" s="611"/>
      <c r="AJ1622" s="84"/>
      <c r="AK1622" s="627">
        <f>R304</f>
        <v>1</v>
      </c>
      <c r="AL1622" s="306"/>
      <c r="AM1622" s="306"/>
      <c r="AN1622" s="306"/>
    </row>
    <row r="1623" spans="1:40" s="194" customFormat="1" ht="15.75" customHeight="1" x14ac:dyDescent="0.15">
      <c r="A1623" s="115" t="str">
        <f t="shared" ref="A1623" si="349">A1622</f>
        <v/>
      </c>
      <c r="B1623" s="179"/>
      <c r="C1623" s="328"/>
      <c r="D1623" s="329"/>
      <c r="E1623" s="329"/>
      <c r="F1623" s="329"/>
      <c r="G1623" s="329"/>
      <c r="H1623" s="306"/>
      <c r="I1623" s="306"/>
      <c r="J1623" s="306"/>
      <c r="K1623" s="327">
        <f>AF1333*AD$1650*AK1622</f>
        <v>194.39999999999998</v>
      </c>
      <c r="L1623" s="327"/>
      <c r="M1623" s="327"/>
      <c r="N1623" s="624"/>
      <c r="O1623" s="326">
        <f>O1622</f>
        <v>1</v>
      </c>
      <c r="P1623" s="327"/>
      <c r="Q1623" s="327">
        <f>Q1622</f>
        <v>1</v>
      </c>
      <c r="R1623" s="327"/>
      <c r="S1623" s="327">
        <f>S1622</f>
        <v>1</v>
      </c>
      <c r="T1623" s="327"/>
      <c r="U1623" s="618">
        <f>U1622</f>
        <v>1</v>
      </c>
      <c r="V1623" s="619"/>
      <c r="W1623" s="620"/>
      <c r="X1623" s="609">
        <f>IF(E1622="","",ROUND(K1623*O1623*U1623,1))</f>
        <v>194.4</v>
      </c>
      <c r="Y1623" s="610"/>
      <c r="Z1623" s="610"/>
      <c r="AA1623" s="610"/>
      <c r="AB1623" s="609">
        <f>IF(E1622="","",ROUND(K1623*Q1623*U1623,1))</f>
        <v>194.4</v>
      </c>
      <c r="AC1623" s="610"/>
      <c r="AD1623" s="610"/>
      <c r="AE1623" s="610"/>
      <c r="AF1623" s="609">
        <f>IF(E1622="","",ROUND(K1623*S1623*U1623,1))</f>
        <v>194.4</v>
      </c>
      <c r="AG1623" s="610"/>
      <c r="AH1623" s="610"/>
      <c r="AI1623" s="611"/>
      <c r="AJ1623" s="84"/>
      <c r="AK1623" s="627"/>
      <c r="AL1623" s="306"/>
      <c r="AM1623" s="306"/>
      <c r="AN1623" s="306"/>
    </row>
    <row r="1624" spans="1:40" s="194" customFormat="1" ht="15.75" customHeight="1" x14ac:dyDescent="0.15">
      <c r="A1624" s="115" t="str">
        <f>IF(液状化L2の有無="",IF(H1624="","×",""),"×")</f>
        <v/>
      </c>
      <c r="B1624" s="179"/>
      <c r="C1624" s="328">
        <f>IF(D1334="","",D1334)</f>
        <v>4</v>
      </c>
      <c r="D1624" s="329"/>
      <c r="E1624" s="329" t="str">
        <f>IF(G1334="","",G1334)</f>
        <v>粘性土</v>
      </c>
      <c r="F1624" s="329"/>
      <c r="G1624" s="329"/>
      <c r="H1624" s="306">
        <f>IF(J1334="","",J1334)</f>
        <v>6.5500001907348633</v>
      </c>
      <c r="I1624" s="306"/>
      <c r="J1624" s="306"/>
      <c r="K1624" s="327">
        <f>AF1334*AD$1650*AK1624</f>
        <v>437.40000000000003</v>
      </c>
      <c r="L1624" s="327"/>
      <c r="M1624" s="327"/>
      <c r="N1624" s="624"/>
      <c r="O1624" s="326">
        <f>IF(E1624="","",IF(E1624="粘性土",1,CHOOSE(AJ$1263,X$1257,X$1258,X$1259)))</f>
        <v>1</v>
      </c>
      <c r="P1624" s="327"/>
      <c r="Q1624" s="327">
        <f>IF(E1624="","",IF(E1624="粘性土",1,CHOOSE(AJ$1263,AB$1257,AB$1258,AB$1259)))</f>
        <v>1</v>
      </c>
      <c r="R1624" s="327"/>
      <c r="S1624" s="327">
        <f>IF(E1624="","",IF(E1624="粘性土",1,CHOOSE(AJ$1263,AF$1257,AF$1258,AF$1259)))</f>
        <v>1</v>
      </c>
      <c r="T1624" s="327"/>
      <c r="U1624" s="618">
        <f>IF(E1624="","",IF(E1624="粘性土",1,AJ$1279))</f>
        <v>1</v>
      </c>
      <c r="V1624" s="619"/>
      <c r="W1624" s="620"/>
      <c r="X1624" s="609">
        <f>IF(E1624="","",ROUND(K1624*O1624*U1624,1))</f>
        <v>437.4</v>
      </c>
      <c r="Y1624" s="610"/>
      <c r="Z1624" s="610"/>
      <c r="AA1624" s="610"/>
      <c r="AB1624" s="609">
        <f>IF(E1624="","",ROUND(K1624*Q1624*U1624,1))</f>
        <v>437.4</v>
      </c>
      <c r="AC1624" s="610"/>
      <c r="AD1624" s="610"/>
      <c r="AE1624" s="610"/>
      <c r="AF1624" s="609">
        <f>IF(E1624="","",ROUND(K1624*S1624*U1624,1))</f>
        <v>437.4</v>
      </c>
      <c r="AG1624" s="610"/>
      <c r="AH1624" s="610"/>
      <c r="AI1624" s="611"/>
      <c r="AJ1624" s="84"/>
      <c r="AK1624" s="627">
        <f>R305</f>
        <v>1</v>
      </c>
      <c r="AL1624" s="306"/>
      <c r="AM1624" s="306"/>
      <c r="AN1624" s="306"/>
    </row>
    <row r="1625" spans="1:40" s="194" customFormat="1" ht="15.75" customHeight="1" x14ac:dyDescent="0.15">
      <c r="A1625" s="115" t="str">
        <f t="shared" ref="A1625" si="350">A1624</f>
        <v/>
      </c>
      <c r="B1625" s="179"/>
      <c r="C1625" s="328"/>
      <c r="D1625" s="329"/>
      <c r="E1625" s="329"/>
      <c r="F1625" s="329"/>
      <c r="G1625" s="329"/>
      <c r="H1625" s="306"/>
      <c r="I1625" s="306"/>
      <c r="J1625" s="306"/>
      <c r="K1625" s="327">
        <f>AF1335*AD$1650*AK1624</f>
        <v>437.40000000000003</v>
      </c>
      <c r="L1625" s="327"/>
      <c r="M1625" s="327"/>
      <c r="N1625" s="624"/>
      <c r="O1625" s="326">
        <f>O1624</f>
        <v>1</v>
      </c>
      <c r="P1625" s="327"/>
      <c r="Q1625" s="327">
        <f>Q1624</f>
        <v>1</v>
      </c>
      <c r="R1625" s="327"/>
      <c r="S1625" s="327">
        <f>S1624</f>
        <v>1</v>
      </c>
      <c r="T1625" s="327"/>
      <c r="U1625" s="618">
        <f>U1624</f>
        <v>1</v>
      </c>
      <c r="V1625" s="619"/>
      <c r="W1625" s="620"/>
      <c r="X1625" s="609">
        <f>IF(E1624="","",ROUND(K1625*O1625*U1625,1))</f>
        <v>437.4</v>
      </c>
      <c r="Y1625" s="610"/>
      <c r="Z1625" s="610"/>
      <c r="AA1625" s="610"/>
      <c r="AB1625" s="609">
        <f>IF(E1624="","",ROUND(K1625*Q1625*U1625,1))</f>
        <v>437.4</v>
      </c>
      <c r="AC1625" s="610"/>
      <c r="AD1625" s="610"/>
      <c r="AE1625" s="610"/>
      <c r="AF1625" s="609">
        <f>IF(E1624="","",ROUND(K1625*S1625*U1625,1))</f>
        <v>437.4</v>
      </c>
      <c r="AG1625" s="610"/>
      <c r="AH1625" s="610"/>
      <c r="AI1625" s="611"/>
      <c r="AJ1625" s="84"/>
      <c r="AK1625" s="627"/>
      <c r="AL1625" s="306"/>
      <c r="AM1625" s="306"/>
      <c r="AN1625" s="306"/>
    </row>
    <row r="1626" spans="1:40" s="194" customFormat="1" ht="15.75" customHeight="1" x14ac:dyDescent="0.15">
      <c r="A1626" s="115" t="str">
        <f>IF(液状化L2の有無="",IF(H1626="","×",""),"×")</f>
        <v/>
      </c>
      <c r="B1626" s="179"/>
      <c r="C1626" s="328">
        <f>IF(D1336="","",D1336)</f>
        <v>5</v>
      </c>
      <c r="D1626" s="329"/>
      <c r="E1626" s="329" t="str">
        <f>IF(G1336="","",G1336)</f>
        <v>粘性土</v>
      </c>
      <c r="F1626" s="329"/>
      <c r="G1626" s="329"/>
      <c r="H1626" s="306">
        <f>IF(J1336="","",J1336)</f>
        <v>3.4500000476837158</v>
      </c>
      <c r="I1626" s="306"/>
      <c r="J1626" s="306"/>
      <c r="K1626" s="327">
        <f>AF1336*AD$1650*AK1626</f>
        <v>716.84999999999991</v>
      </c>
      <c r="L1626" s="327"/>
      <c r="M1626" s="327"/>
      <c r="N1626" s="624"/>
      <c r="O1626" s="326">
        <f>IF(E1626="","",IF(E1626="粘性土",1,CHOOSE(AJ$1263,X$1257,X$1258,X$1259)))</f>
        <v>1</v>
      </c>
      <c r="P1626" s="327"/>
      <c r="Q1626" s="327">
        <f>IF(E1626="","",IF(E1626="粘性土",1,CHOOSE(AJ$1263,AB$1257,AB$1258,AB$1259)))</f>
        <v>1</v>
      </c>
      <c r="R1626" s="327"/>
      <c r="S1626" s="327">
        <f>IF(E1626="","",IF(E1626="粘性土",1,CHOOSE(AJ$1263,AF$1257,AF$1258,AF$1259)))</f>
        <v>1</v>
      </c>
      <c r="T1626" s="327"/>
      <c r="U1626" s="618">
        <f>IF(E1626="","",IF(E1626="粘性土",1,AJ$1279))</f>
        <v>1</v>
      </c>
      <c r="V1626" s="619"/>
      <c r="W1626" s="620"/>
      <c r="X1626" s="609">
        <f>IF(E1626="","",ROUND(K1626*O1626*U1626,1))</f>
        <v>716.9</v>
      </c>
      <c r="Y1626" s="610"/>
      <c r="Z1626" s="610"/>
      <c r="AA1626" s="610"/>
      <c r="AB1626" s="609">
        <f>IF(E1626="","",ROUND(K1626*Q1626*U1626,1))</f>
        <v>716.9</v>
      </c>
      <c r="AC1626" s="610"/>
      <c r="AD1626" s="610"/>
      <c r="AE1626" s="610"/>
      <c r="AF1626" s="609">
        <f>IF(E1626="","",ROUND(K1626*S1626*U1626,1))</f>
        <v>716.9</v>
      </c>
      <c r="AG1626" s="610"/>
      <c r="AH1626" s="610"/>
      <c r="AI1626" s="611"/>
      <c r="AJ1626" s="84"/>
      <c r="AK1626" s="627">
        <f>R306</f>
        <v>1</v>
      </c>
      <c r="AL1626" s="306"/>
      <c r="AM1626" s="306"/>
      <c r="AN1626" s="306"/>
    </row>
    <row r="1627" spans="1:40" s="194" customFormat="1" ht="15.75" customHeight="1" x14ac:dyDescent="0.15">
      <c r="A1627" s="115" t="str">
        <f t="shared" ref="A1627" si="351">A1626</f>
        <v/>
      </c>
      <c r="B1627" s="179"/>
      <c r="C1627" s="328"/>
      <c r="D1627" s="329"/>
      <c r="E1627" s="329"/>
      <c r="F1627" s="329"/>
      <c r="G1627" s="329"/>
      <c r="H1627" s="306"/>
      <c r="I1627" s="306"/>
      <c r="J1627" s="306"/>
      <c r="K1627" s="327">
        <f>AF1337*AD$1650*AK1626</f>
        <v>716.84999999999991</v>
      </c>
      <c r="L1627" s="327"/>
      <c r="M1627" s="327"/>
      <c r="N1627" s="624"/>
      <c r="O1627" s="326">
        <f>O1626</f>
        <v>1</v>
      </c>
      <c r="P1627" s="327"/>
      <c r="Q1627" s="327">
        <f>Q1626</f>
        <v>1</v>
      </c>
      <c r="R1627" s="327"/>
      <c r="S1627" s="327">
        <f>S1626</f>
        <v>1</v>
      </c>
      <c r="T1627" s="327"/>
      <c r="U1627" s="618">
        <f>U1626</f>
        <v>1</v>
      </c>
      <c r="V1627" s="619"/>
      <c r="W1627" s="620"/>
      <c r="X1627" s="609">
        <f>IF(E1626="","",ROUND(K1627*O1627*U1627,1))</f>
        <v>716.9</v>
      </c>
      <c r="Y1627" s="610"/>
      <c r="Z1627" s="610"/>
      <c r="AA1627" s="610"/>
      <c r="AB1627" s="609">
        <f>IF(E1626="","",ROUND(K1627*Q1627*U1627,1))</f>
        <v>716.9</v>
      </c>
      <c r="AC1627" s="610"/>
      <c r="AD1627" s="610"/>
      <c r="AE1627" s="610"/>
      <c r="AF1627" s="609">
        <f>IF(E1626="","",ROUND(K1627*S1627*U1627,1))</f>
        <v>716.9</v>
      </c>
      <c r="AG1627" s="610"/>
      <c r="AH1627" s="610"/>
      <c r="AI1627" s="611"/>
      <c r="AJ1627" s="84"/>
      <c r="AK1627" s="627"/>
      <c r="AL1627" s="306"/>
      <c r="AM1627" s="306"/>
      <c r="AN1627" s="306"/>
    </row>
    <row r="1628" spans="1:40" s="194" customFormat="1" ht="15.75" customHeight="1" x14ac:dyDescent="0.15">
      <c r="A1628" s="115" t="str">
        <f>IF(液状化L2の有無="",IF(H1628="","×",""),"×")</f>
        <v/>
      </c>
      <c r="B1628" s="179"/>
      <c r="C1628" s="328">
        <f>IF(D1338="","",D1338)</f>
        <v>6</v>
      </c>
      <c r="D1628" s="329"/>
      <c r="E1628" s="329" t="str">
        <f>IF(G1338="","",G1338)</f>
        <v>粘性土</v>
      </c>
      <c r="F1628" s="329"/>
      <c r="G1628" s="329"/>
      <c r="H1628" s="306">
        <f>IF(J1338="","",J1338)</f>
        <v>2.3499999046325684</v>
      </c>
      <c r="I1628" s="306"/>
      <c r="J1628" s="306"/>
      <c r="K1628" s="327">
        <f>AF1338*AD$1650*AK1628</f>
        <v>1165.0500000000002</v>
      </c>
      <c r="L1628" s="327"/>
      <c r="M1628" s="327"/>
      <c r="N1628" s="624"/>
      <c r="O1628" s="326">
        <f>IF(E1628="","",IF(E1628="粘性土",1,CHOOSE(AJ$1263,X$1257,X$1258,X$1259)))</f>
        <v>1</v>
      </c>
      <c r="P1628" s="327"/>
      <c r="Q1628" s="327">
        <f>IF(E1628="","",IF(E1628="粘性土",1,CHOOSE(AJ$1263,AB$1257,AB$1258,AB$1259)))</f>
        <v>1</v>
      </c>
      <c r="R1628" s="327"/>
      <c r="S1628" s="327">
        <f>IF(E1628="","",IF(E1628="粘性土",1,CHOOSE(AJ$1263,AF$1257,AF$1258,AF$1259)))</f>
        <v>1</v>
      </c>
      <c r="T1628" s="327"/>
      <c r="U1628" s="618">
        <f>IF(E1628="","",IF(E1628="粘性土",1,AJ$1279))</f>
        <v>1</v>
      </c>
      <c r="V1628" s="619"/>
      <c r="W1628" s="620"/>
      <c r="X1628" s="609">
        <f>IF(E1628="","",ROUND(K1628*O1628*U1628,1))</f>
        <v>1165.0999999999999</v>
      </c>
      <c r="Y1628" s="610"/>
      <c r="Z1628" s="610"/>
      <c r="AA1628" s="610"/>
      <c r="AB1628" s="609">
        <f>IF(E1628="","",ROUND(K1628*Q1628*U1628,1))</f>
        <v>1165.0999999999999</v>
      </c>
      <c r="AC1628" s="610"/>
      <c r="AD1628" s="610"/>
      <c r="AE1628" s="610"/>
      <c r="AF1628" s="609">
        <f>IF(E1628="","",ROUND(K1628*S1628*U1628,1))</f>
        <v>1165.0999999999999</v>
      </c>
      <c r="AG1628" s="610"/>
      <c r="AH1628" s="610"/>
      <c r="AI1628" s="611"/>
      <c r="AJ1628" s="84"/>
      <c r="AK1628" s="627">
        <f>R307</f>
        <v>1</v>
      </c>
      <c r="AL1628" s="306"/>
      <c r="AM1628" s="306"/>
      <c r="AN1628" s="306"/>
    </row>
    <row r="1629" spans="1:40" s="194" customFormat="1" ht="15.75" customHeight="1" x14ac:dyDescent="0.15">
      <c r="A1629" s="115" t="str">
        <f t="shared" ref="A1629" si="352">A1628</f>
        <v/>
      </c>
      <c r="B1629" s="179"/>
      <c r="C1629" s="328"/>
      <c r="D1629" s="329"/>
      <c r="E1629" s="329"/>
      <c r="F1629" s="329"/>
      <c r="G1629" s="329"/>
      <c r="H1629" s="306"/>
      <c r="I1629" s="306"/>
      <c r="J1629" s="306"/>
      <c r="K1629" s="327">
        <f>AF1339*AD$1650*AK1628</f>
        <v>1165.0500000000002</v>
      </c>
      <c r="L1629" s="327"/>
      <c r="M1629" s="327"/>
      <c r="N1629" s="624"/>
      <c r="O1629" s="326">
        <f>O1628</f>
        <v>1</v>
      </c>
      <c r="P1629" s="327"/>
      <c r="Q1629" s="327">
        <f>Q1628</f>
        <v>1</v>
      </c>
      <c r="R1629" s="327"/>
      <c r="S1629" s="327">
        <f>S1628</f>
        <v>1</v>
      </c>
      <c r="T1629" s="327"/>
      <c r="U1629" s="618">
        <f>U1628</f>
        <v>1</v>
      </c>
      <c r="V1629" s="619"/>
      <c r="W1629" s="620"/>
      <c r="X1629" s="609">
        <f>IF(E1628="","",ROUND(K1629*O1629*U1629,1))</f>
        <v>1165.0999999999999</v>
      </c>
      <c r="Y1629" s="610"/>
      <c r="Z1629" s="610"/>
      <c r="AA1629" s="610"/>
      <c r="AB1629" s="609">
        <f>IF(E1628="","",ROUND(K1629*Q1629*U1629,1))</f>
        <v>1165.0999999999999</v>
      </c>
      <c r="AC1629" s="610"/>
      <c r="AD1629" s="610"/>
      <c r="AE1629" s="610"/>
      <c r="AF1629" s="609">
        <f>IF(E1628="","",ROUND(K1629*S1629*U1629,1))</f>
        <v>1165.0999999999999</v>
      </c>
      <c r="AG1629" s="610"/>
      <c r="AH1629" s="610"/>
      <c r="AI1629" s="611"/>
      <c r="AJ1629" s="84"/>
      <c r="AK1629" s="627"/>
      <c r="AL1629" s="306"/>
      <c r="AM1629" s="306"/>
      <c r="AN1629" s="306"/>
    </row>
    <row r="1630" spans="1:40" s="194" customFormat="1" ht="15.75" customHeight="1" x14ac:dyDescent="0.15">
      <c r="A1630" s="115" t="str">
        <f>IF(液状化L2の有無="",IF(H1630="","×",""),"×")</f>
        <v/>
      </c>
      <c r="B1630" s="179"/>
      <c r="C1630" s="328">
        <f>IF(D1340="","",D1340)</f>
        <v>7</v>
      </c>
      <c r="D1630" s="329"/>
      <c r="E1630" s="329" t="str">
        <f>IF(G1340="","",G1340)</f>
        <v>砂質土</v>
      </c>
      <c r="F1630" s="329"/>
      <c r="G1630" s="329"/>
      <c r="H1630" s="306">
        <f>IF(J1340="","",J1340)</f>
        <v>8.6000003814697266</v>
      </c>
      <c r="I1630" s="306"/>
      <c r="J1630" s="306"/>
      <c r="K1630" s="327">
        <f>AF1340*AD$1650*AK1630</f>
        <v>641.0083582609891</v>
      </c>
      <c r="L1630" s="327"/>
      <c r="M1630" s="327"/>
      <c r="N1630" s="624"/>
      <c r="O1630" s="326">
        <f>IF(E1630="","",IF(E1630="粘性土",1,CHOOSE(AJ$1263,X$1257,X$1258,X$1259)))</f>
        <v>1</v>
      </c>
      <c r="P1630" s="327"/>
      <c r="Q1630" s="327">
        <f>IF(E1630="","",IF(E1630="粘性土",1,CHOOSE(AJ$1263,AB$1257,AB$1258,AB$1259)))</f>
        <v>0.5</v>
      </c>
      <c r="R1630" s="327"/>
      <c r="S1630" s="327">
        <f>IF(E1630="","",IF(E1630="粘性土",1,CHOOSE(AJ$1263,AF$1257,AF$1258,AF$1259)))</f>
        <v>0.4</v>
      </c>
      <c r="T1630" s="327"/>
      <c r="U1630" s="618">
        <f>IF(E1630="","",IF(E1630="粘性土",1,AJ$1279))</f>
        <v>0.83899999999999997</v>
      </c>
      <c r="V1630" s="619"/>
      <c r="W1630" s="620"/>
      <c r="X1630" s="609">
        <f>IF(E1630="","",ROUND(K1630*O1630*U1630,1))</f>
        <v>537.79999999999995</v>
      </c>
      <c r="Y1630" s="610"/>
      <c r="Z1630" s="610"/>
      <c r="AA1630" s="610"/>
      <c r="AB1630" s="609">
        <f>IF(E1630="","",ROUND(K1630*Q1630*U1630,1))</f>
        <v>268.89999999999998</v>
      </c>
      <c r="AC1630" s="610"/>
      <c r="AD1630" s="610"/>
      <c r="AE1630" s="610"/>
      <c r="AF1630" s="609">
        <f>IF(E1630="","",ROUND(K1630*S1630*U1630,1))</f>
        <v>215.1</v>
      </c>
      <c r="AG1630" s="610"/>
      <c r="AH1630" s="610"/>
      <c r="AI1630" s="611"/>
      <c r="AJ1630" s="84"/>
      <c r="AK1630" s="627">
        <f>R308</f>
        <v>0.33300000429153442</v>
      </c>
      <c r="AL1630" s="306"/>
      <c r="AM1630" s="306"/>
      <c r="AN1630" s="306"/>
    </row>
    <row r="1631" spans="1:40" s="194" customFormat="1" ht="15.75" customHeight="1" x14ac:dyDescent="0.15">
      <c r="A1631" s="115" t="str">
        <f t="shared" ref="A1631" si="353">A1630</f>
        <v/>
      </c>
      <c r="B1631" s="179"/>
      <c r="C1631" s="328"/>
      <c r="D1631" s="329"/>
      <c r="E1631" s="329"/>
      <c r="F1631" s="329"/>
      <c r="G1631" s="329"/>
      <c r="H1631" s="306"/>
      <c r="I1631" s="306"/>
      <c r="J1631" s="306"/>
      <c r="K1631" s="327">
        <f>AF1341*AD$1650*AK1630</f>
        <v>1051.2477135479448</v>
      </c>
      <c r="L1631" s="327"/>
      <c r="M1631" s="327"/>
      <c r="N1631" s="624"/>
      <c r="O1631" s="326">
        <f>O1630</f>
        <v>1</v>
      </c>
      <c r="P1631" s="327"/>
      <c r="Q1631" s="327">
        <f>Q1630</f>
        <v>0.5</v>
      </c>
      <c r="R1631" s="327"/>
      <c r="S1631" s="327">
        <f>S1630</f>
        <v>0.4</v>
      </c>
      <c r="T1631" s="327"/>
      <c r="U1631" s="618">
        <f>U1630</f>
        <v>0.83899999999999997</v>
      </c>
      <c r="V1631" s="619"/>
      <c r="W1631" s="620"/>
      <c r="X1631" s="609">
        <f>IF(E1630="","",ROUND(K1631*O1631*U1631,1))</f>
        <v>882</v>
      </c>
      <c r="Y1631" s="610"/>
      <c r="Z1631" s="610"/>
      <c r="AA1631" s="610"/>
      <c r="AB1631" s="609">
        <f>IF(E1630="","",ROUND(K1631*Q1631*U1631,1))</f>
        <v>441</v>
      </c>
      <c r="AC1631" s="610"/>
      <c r="AD1631" s="610"/>
      <c r="AE1631" s="610"/>
      <c r="AF1631" s="609">
        <f>IF(E1630="","",ROUND(K1631*S1631*U1631,1))</f>
        <v>352.8</v>
      </c>
      <c r="AG1631" s="610"/>
      <c r="AH1631" s="610"/>
      <c r="AI1631" s="611"/>
      <c r="AJ1631" s="84"/>
      <c r="AK1631" s="627"/>
      <c r="AL1631" s="306"/>
      <c r="AM1631" s="306"/>
      <c r="AN1631" s="306"/>
    </row>
    <row r="1632" spans="1:40" s="194" customFormat="1" ht="15.75" customHeight="1" x14ac:dyDescent="0.15">
      <c r="A1632" s="115" t="str">
        <f>IF(液状化L2の有無="",IF(H1632="","×",""),"×")</f>
        <v/>
      </c>
      <c r="B1632" s="179"/>
      <c r="C1632" s="328">
        <f>IF(D1342="","",D1342)</f>
        <v>8</v>
      </c>
      <c r="D1632" s="329"/>
      <c r="E1632" s="329" t="str">
        <f>IF(G1342="","",G1342)</f>
        <v>粘性土</v>
      </c>
      <c r="F1632" s="329"/>
      <c r="G1632" s="329"/>
      <c r="H1632" s="306">
        <f>IF(J1342="","",J1342)</f>
        <v>2.2000000476837158</v>
      </c>
      <c r="I1632" s="306"/>
      <c r="J1632" s="306"/>
      <c r="K1632" s="327">
        <f>AF1342*AD$1650*AK1632</f>
        <v>1143.4499999999998</v>
      </c>
      <c r="L1632" s="327"/>
      <c r="M1632" s="327"/>
      <c r="N1632" s="624"/>
      <c r="O1632" s="326">
        <f>IF(E1632="","",IF(E1632="粘性土",1,CHOOSE(AJ$1263,X$1257,X$1258,X$1259)))</f>
        <v>1</v>
      </c>
      <c r="P1632" s="327"/>
      <c r="Q1632" s="327">
        <f>IF(E1632="","",IF(E1632="粘性土",1,CHOOSE(AJ$1263,AB$1257,AB$1258,AB$1259)))</f>
        <v>1</v>
      </c>
      <c r="R1632" s="327"/>
      <c r="S1632" s="327">
        <f>IF(E1632="","",IF(E1632="粘性土",1,CHOOSE(AJ$1263,AF$1257,AF$1258,AF$1259)))</f>
        <v>1</v>
      </c>
      <c r="T1632" s="327"/>
      <c r="U1632" s="618">
        <f>IF(E1632="","",IF(E1632="粘性土",1,AJ$1279))</f>
        <v>1</v>
      </c>
      <c r="V1632" s="619"/>
      <c r="W1632" s="620"/>
      <c r="X1632" s="609">
        <f>IF(E1632="","",ROUND(K1632*O1632*U1632,1))</f>
        <v>1143.5</v>
      </c>
      <c r="Y1632" s="610"/>
      <c r="Z1632" s="610"/>
      <c r="AA1632" s="610"/>
      <c r="AB1632" s="609">
        <f>IF(E1632="","",ROUND(K1632*Q1632*U1632,1))</f>
        <v>1143.5</v>
      </c>
      <c r="AC1632" s="610"/>
      <c r="AD1632" s="610"/>
      <c r="AE1632" s="610"/>
      <c r="AF1632" s="609">
        <f>IF(E1632="","",ROUND(K1632*S1632*U1632,1))</f>
        <v>1143.5</v>
      </c>
      <c r="AG1632" s="610"/>
      <c r="AH1632" s="610"/>
      <c r="AI1632" s="611"/>
      <c r="AJ1632" s="84"/>
      <c r="AK1632" s="627">
        <f>R309</f>
        <v>1</v>
      </c>
      <c r="AL1632" s="306"/>
      <c r="AM1632" s="306"/>
      <c r="AN1632" s="306"/>
    </row>
    <row r="1633" spans="1:40" s="194" customFormat="1" ht="15.75" customHeight="1" x14ac:dyDescent="0.15">
      <c r="A1633" s="115" t="str">
        <f t="shared" ref="A1633" si="354">A1632</f>
        <v/>
      </c>
      <c r="B1633" s="179"/>
      <c r="C1633" s="328"/>
      <c r="D1633" s="329"/>
      <c r="E1633" s="329"/>
      <c r="F1633" s="329"/>
      <c r="G1633" s="329"/>
      <c r="H1633" s="306"/>
      <c r="I1633" s="306"/>
      <c r="J1633" s="306"/>
      <c r="K1633" s="327">
        <f>AF1343*AD$1650*AK1632</f>
        <v>1143.4499999999998</v>
      </c>
      <c r="L1633" s="327"/>
      <c r="M1633" s="327"/>
      <c r="N1633" s="624"/>
      <c r="O1633" s="326">
        <f>O1632</f>
        <v>1</v>
      </c>
      <c r="P1633" s="327"/>
      <c r="Q1633" s="327">
        <f>Q1632</f>
        <v>1</v>
      </c>
      <c r="R1633" s="327"/>
      <c r="S1633" s="327">
        <f>S1632</f>
        <v>1</v>
      </c>
      <c r="T1633" s="327"/>
      <c r="U1633" s="618">
        <f>U1632</f>
        <v>1</v>
      </c>
      <c r="V1633" s="619"/>
      <c r="W1633" s="620"/>
      <c r="X1633" s="609">
        <f>IF(E1632="","",ROUND(K1633*O1633*U1633,1))</f>
        <v>1143.5</v>
      </c>
      <c r="Y1633" s="610"/>
      <c r="Z1633" s="610"/>
      <c r="AA1633" s="610"/>
      <c r="AB1633" s="609">
        <f>IF(E1632="","",ROUND(K1633*Q1633*U1633,1))</f>
        <v>1143.5</v>
      </c>
      <c r="AC1633" s="610"/>
      <c r="AD1633" s="610"/>
      <c r="AE1633" s="610"/>
      <c r="AF1633" s="609">
        <f>IF(E1632="","",ROUND(K1633*S1633*U1633,1))</f>
        <v>1143.5</v>
      </c>
      <c r="AG1633" s="610"/>
      <c r="AH1633" s="610"/>
      <c r="AI1633" s="611"/>
      <c r="AJ1633" s="84"/>
      <c r="AK1633" s="627"/>
      <c r="AL1633" s="306"/>
      <c r="AM1633" s="306"/>
      <c r="AN1633" s="306"/>
    </row>
    <row r="1634" spans="1:40" s="194" customFormat="1" ht="15.75" customHeight="1" x14ac:dyDescent="0.15">
      <c r="A1634" s="115" t="str">
        <f>IF(液状化L2の有無="",IF(H1634="","×",""),"×")</f>
        <v/>
      </c>
      <c r="B1634" s="179"/>
      <c r="C1634" s="328">
        <f>IF(D1344="","",D1344)</f>
        <v>9</v>
      </c>
      <c r="D1634" s="329"/>
      <c r="E1634" s="329" t="str">
        <f>IF(G1344="","",G1344)</f>
        <v>砂質土</v>
      </c>
      <c r="F1634" s="329"/>
      <c r="G1634" s="329"/>
      <c r="H1634" s="306">
        <f>IF(J1344="","",J1344)</f>
        <v>1.5</v>
      </c>
      <c r="I1634" s="306"/>
      <c r="J1634" s="306"/>
      <c r="K1634" s="327">
        <f>AF1344*AD$1650*AK1634</f>
        <v>3004.6499999999996</v>
      </c>
      <c r="L1634" s="327"/>
      <c r="M1634" s="327"/>
      <c r="N1634" s="624"/>
      <c r="O1634" s="326">
        <f>IF(E1634="","",IF(E1634="粘性土",1,CHOOSE(AJ$1263,X$1257,X$1258,X$1259)))</f>
        <v>1</v>
      </c>
      <c r="P1634" s="327"/>
      <c r="Q1634" s="327">
        <f>IF(E1634="","",IF(E1634="粘性土",1,CHOOSE(AJ$1263,AB$1257,AB$1258,AB$1259)))</f>
        <v>0.5</v>
      </c>
      <c r="R1634" s="327"/>
      <c r="S1634" s="327">
        <f>IF(E1634="","",IF(E1634="粘性土",1,CHOOSE(AJ$1263,AF$1257,AF$1258,AF$1259)))</f>
        <v>0.4</v>
      </c>
      <c r="T1634" s="327"/>
      <c r="U1634" s="618">
        <f>IF(E1634="","",IF(E1634="粘性土",1,AJ$1279))</f>
        <v>0.83899999999999997</v>
      </c>
      <c r="V1634" s="619"/>
      <c r="W1634" s="620"/>
      <c r="X1634" s="609">
        <f>IF(E1634="","",ROUND(K1634*O1634*U1634,1))</f>
        <v>2520.9</v>
      </c>
      <c r="Y1634" s="610"/>
      <c r="Z1634" s="610"/>
      <c r="AA1634" s="610"/>
      <c r="AB1634" s="609">
        <f>IF(E1634="","",ROUND(K1634*Q1634*U1634,1))</f>
        <v>1260.5</v>
      </c>
      <c r="AC1634" s="610"/>
      <c r="AD1634" s="610"/>
      <c r="AE1634" s="610"/>
      <c r="AF1634" s="609">
        <f>IF(E1634="","",ROUND(K1634*S1634*U1634,1))</f>
        <v>1008.4</v>
      </c>
      <c r="AG1634" s="610"/>
      <c r="AH1634" s="610"/>
      <c r="AI1634" s="611"/>
      <c r="AJ1634" s="84"/>
      <c r="AK1634" s="627">
        <f>R310</f>
        <v>1</v>
      </c>
      <c r="AL1634" s="306"/>
      <c r="AM1634" s="306"/>
      <c r="AN1634" s="306"/>
    </row>
    <row r="1635" spans="1:40" s="194" customFormat="1" ht="15.75" customHeight="1" x14ac:dyDescent="0.15">
      <c r="A1635" s="115" t="str">
        <f t="shared" ref="A1635" si="355">A1634</f>
        <v/>
      </c>
      <c r="B1635" s="179"/>
      <c r="C1635" s="328"/>
      <c r="D1635" s="329"/>
      <c r="E1635" s="329"/>
      <c r="F1635" s="329"/>
      <c r="G1635" s="329"/>
      <c r="H1635" s="306"/>
      <c r="I1635" s="306"/>
      <c r="J1635" s="306"/>
      <c r="K1635" s="327">
        <f>AF1345*AD$1650*AK1634</f>
        <v>3194.5499999999997</v>
      </c>
      <c r="L1635" s="327"/>
      <c r="M1635" s="327"/>
      <c r="N1635" s="624"/>
      <c r="O1635" s="326">
        <f>O1634</f>
        <v>1</v>
      </c>
      <c r="P1635" s="327"/>
      <c r="Q1635" s="327">
        <f>Q1634</f>
        <v>0.5</v>
      </c>
      <c r="R1635" s="327"/>
      <c r="S1635" s="327">
        <f>S1634</f>
        <v>0.4</v>
      </c>
      <c r="T1635" s="327"/>
      <c r="U1635" s="618">
        <f>U1634</f>
        <v>0.83899999999999997</v>
      </c>
      <c r="V1635" s="619"/>
      <c r="W1635" s="620"/>
      <c r="X1635" s="609">
        <f>IF(E1634="","",ROUND(K1635*O1635*U1635,1))</f>
        <v>2680.2</v>
      </c>
      <c r="Y1635" s="610"/>
      <c r="Z1635" s="610"/>
      <c r="AA1635" s="610"/>
      <c r="AB1635" s="609">
        <f>IF(E1634="","",ROUND(K1635*Q1635*U1635,1))</f>
        <v>1340.1</v>
      </c>
      <c r="AC1635" s="610"/>
      <c r="AD1635" s="610"/>
      <c r="AE1635" s="610"/>
      <c r="AF1635" s="609">
        <f>IF(E1634="","",ROUND(K1635*S1635*U1635,1))</f>
        <v>1072.0999999999999</v>
      </c>
      <c r="AG1635" s="610"/>
      <c r="AH1635" s="610"/>
      <c r="AI1635" s="611"/>
      <c r="AJ1635" s="84"/>
      <c r="AK1635" s="627"/>
      <c r="AL1635" s="306"/>
      <c r="AM1635" s="306"/>
      <c r="AN1635" s="306"/>
    </row>
    <row r="1636" spans="1:40" s="194" customFormat="1" ht="15.75" customHeight="1" x14ac:dyDescent="0.15">
      <c r="A1636" s="115" t="str">
        <f>IF(液状化L2の有無="",IF(H1636="","×",""),"×")</f>
        <v/>
      </c>
      <c r="B1636" s="179"/>
      <c r="C1636" s="328">
        <f>IF(D1346="","",D1346)</f>
        <v>10</v>
      </c>
      <c r="D1636" s="329"/>
      <c r="E1636" s="329" t="str">
        <f>IF(G1346="","",G1346)</f>
        <v>粘性土</v>
      </c>
      <c r="F1636" s="329"/>
      <c r="G1636" s="329"/>
      <c r="H1636" s="306">
        <f>IF(J1346="","",J1346)</f>
        <v>3.8499999046325684</v>
      </c>
      <c r="I1636" s="306"/>
      <c r="J1636" s="306"/>
      <c r="K1636" s="327">
        <f>AF1346*AD$1650*AK1636</f>
        <v>1159.6500000000001</v>
      </c>
      <c r="L1636" s="327"/>
      <c r="M1636" s="327"/>
      <c r="N1636" s="624"/>
      <c r="O1636" s="326">
        <f>IF(E1636="","",IF(E1636="粘性土",1,CHOOSE(AJ$1263,X$1257,X$1258,X$1259)))</f>
        <v>1</v>
      </c>
      <c r="P1636" s="327"/>
      <c r="Q1636" s="327">
        <f>IF(E1636="","",IF(E1636="粘性土",1,CHOOSE(AJ$1263,AB$1257,AB$1258,AB$1259)))</f>
        <v>1</v>
      </c>
      <c r="R1636" s="327"/>
      <c r="S1636" s="327">
        <f>IF(E1636="","",IF(E1636="粘性土",1,CHOOSE(AJ$1263,AF$1257,AF$1258,AF$1259)))</f>
        <v>1</v>
      </c>
      <c r="T1636" s="327"/>
      <c r="U1636" s="618">
        <f>IF(E1636="","",IF(E1636="粘性土",1,AJ$1279))</f>
        <v>1</v>
      </c>
      <c r="V1636" s="619"/>
      <c r="W1636" s="620"/>
      <c r="X1636" s="609">
        <f>IF(E1636="","",ROUND(K1636*O1636*U1636,1))</f>
        <v>1159.7</v>
      </c>
      <c r="Y1636" s="610"/>
      <c r="Z1636" s="610"/>
      <c r="AA1636" s="610"/>
      <c r="AB1636" s="609">
        <f>IF(E1636="","",ROUND(K1636*Q1636*U1636,1))</f>
        <v>1159.7</v>
      </c>
      <c r="AC1636" s="610"/>
      <c r="AD1636" s="610"/>
      <c r="AE1636" s="610"/>
      <c r="AF1636" s="609">
        <f>IF(E1636="","",ROUND(K1636*S1636*U1636,1))</f>
        <v>1159.7</v>
      </c>
      <c r="AG1636" s="610"/>
      <c r="AH1636" s="610"/>
      <c r="AI1636" s="611"/>
      <c r="AJ1636" s="84"/>
      <c r="AK1636" s="627">
        <f>R311</f>
        <v>1</v>
      </c>
      <c r="AL1636" s="306"/>
      <c r="AM1636" s="306"/>
      <c r="AN1636" s="306"/>
    </row>
    <row r="1637" spans="1:40" s="194" customFormat="1" ht="15.75" customHeight="1" x14ac:dyDescent="0.15">
      <c r="A1637" s="115" t="str">
        <f t="shared" ref="A1637" si="356">A1636</f>
        <v/>
      </c>
      <c r="B1637" s="179"/>
      <c r="C1637" s="328"/>
      <c r="D1637" s="329"/>
      <c r="E1637" s="329"/>
      <c r="F1637" s="329"/>
      <c r="G1637" s="329"/>
      <c r="H1637" s="306"/>
      <c r="I1637" s="306"/>
      <c r="J1637" s="306"/>
      <c r="K1637" s="327">
        <f>AF1347*AD$1650*AK1636</f>
        <v>1159.6500000000001</v>
      </c>
      <c r="L1637" s="327"/>
      <c r="M1637" s="327"/>
      <c r="N1637" s="624"/>
      <c r="O1637" s="326">
        <f>O1636</f>
        <v>1</v>
      </c>
      <c r="P1637" s="327"/>
      <c r="Q1637" s="327">
        <f>Q1636</f>
        <v>1</v>
      </c>
      <c r="R1637" s="327"/>
      <c r="S1637" s="327">
        <f>S1636</f>
        <v>1</v>
      </c>
      <c r="T1637" s="327"/>
      <c r="U1637" s="618">
        <f>U1636</f>
        <v>1</v>
      </c>
      <c r="V1637" s="619"/>
      <c r="W1637" s="620"/>
      <c r="X1637" s="609">
        <f>IF(E1636="","",ROUND(K1637*O1637*U1637,1))</f>
        <v>1159.7</v>
      </c>
      <c r="Y1637" s="610"/>
      <c r="Z1637" s="610"/>
      <c r="AA1637" s="610"/>
      <c r="AB1637" s="609">
        <f>IF(E1636="","",ROUND(K1637*Q1637*U1637,1))</f>
        <v>1159.7</v>
      </c>
      <c r="AC1637" s="610"/>
      <c r="AD1637" s="610"/>
      <c r="AE1637" s="610"/>
      <c r="AF1637" s="609">
        <f>IF(E1636="","",ROUND(K1637*S1637*U1637,1))</f>
        <v>1159.7</v>
      </c>
      <c r="AG1637" s="610"/>
      <c r="AH1637" s="610"/>
      <c r="AI1637" s="611"/>
      <c r="AJ1637" s="84"/>
      <c r="AK1637" s="627"/>
      <c r="AL1637" s="306"/>
      <c r="AM1637" s="306"/>
      <c r="AN1637" s="306"/>
    </row>
    <row r="1638" spans="1:40" s="194" customFormat="1" ht="15.75" customHeight="1" x14ac:dyDescent="0.15">
      <c r="A1638" s="115" t="str">
        <f>IF(液状化L2の有無="",IF(H1638="","×",""),"×")</f>
        <v/>
      </c>
      <c r="B1638" s="179"/>
      <c r="C1638" s="328">
        <f>IF(D1348="","",D1348)</f>
        <v>11</v>
      </c>
      <c r="D1638" s="329"/>
      <c r="E1638" s="329" t="str">
        <f>IF(G1348="","",G1348)</f>
        <v>砂質土</v>
      </c>
      <c r="F1638" s="329"/>
      <c r="G1638" s="329"/>
      <c r="H1638" s="306">
        <f>IF(J1348="","",J1348)</f>
        <v>2.4000000953674316</v>
      </c>
      <c r="I1638" s="306"/>
      <c r="J1638" s="306"/>
      <c r="K1638" s="327">
        <f>AF1348*AD$1650*AK1638</f>
        <v>3722.7000000000003</v>
      </c>
      <c r="L1638" s="327"/>
      <c r="M1638" s="327"/>
      <c r="N1638" s="624"/>
      <c r="O1638" s="326">
        <f>IF(E1638="","",IF(E1638="粘性土",1,CHOOSE(AJ$1263,X$1257,X$1258,X$1259)))</f>
        <v>1</v>
      </c>
      <c r="P1638" s="327"/>
      <c r="Q1638" s="327">
        <f>IF(E1638="","",IF(E1638="粘性土",1,CHOOSE(AJ$1263,AB$1257,AB$1258,AB$1259)))</f>
        <v>0.5</v>
      </c>
      <c r="R1638" s="327"/>
      <c r="S1638" s="327">
        <f>IF(E1638="","",IF(E1638="粘性土",1,CHOOSE(AJ$1263,AF$1257,AF$1258,AF$1259)))</f>
        <v>0.4</v>
      </c>
      <c r="T1638" s="327"/>
      <c r="U1638" s="618">
        <f>IF(E1638="","",IF(E1638="粘性土",1,AJ$1279))</f>
        <v>0.83899999999999997</v>
      </c>
      <c r="V1638" s="619"/>
      <c r="W1638" s="620"/>
      <c r="X1638" s="609">
        <f>IF(E1638="","",ROUND(K1638*O1638*U1638,1))</f>
        <v>3123.3</v>
      </c>
      <c r="Y1638" s="610"/>
      <c r="Z1638" s="610"/>
      <c r="AA1638" s="610"/>
      <c r="AB1638" s="609">
        <f>IF(E1638="","",ROUND(K1638*Q1638*U1638,1))</f>
        <v>1561.7</v>
      </c>
      <c r="AC1638" s="610"/>
      <c r="AD1638" s="610"/>
      <c r="AE1638" s="610"/>
      <c r="AF1638" s="609">
        <f>IF(E1638="","",ROUND(K1638*S1638*U1638,1))</f>
        <v>1249.3</v>
      </c>
      <c r="AG1638" s="610"/>
      <c r="AH1638" s="610"/>
      <c r="AI1638" s="611"/>
      <c r="AJ1638" s="84"/>
      <c r="AK1638" s="627">
        <f>R312</f>
        <v>1</v>
      </c>
      <c r="AL1638" s="306"/>
      <c r="AM1638" s="306"/>
      <c r="AN1638" s="306"/>
    </row>
    <row r="1639" spans="1:40" s="194" customFormat="1" ht="15.75" customHeight="1" x14ac:dyDescent="0.15">
      <c r="A1639" s="115" t="str">
        <f t="shared" ref="A1639" si="357">A1638</f>
        <v/>
      </c>
      <c r="B1639" s="179"/>
      <c r="C1639" s="328"/>
      <c r="D1639" s="329"/>
      <c r="E1639" s="329"/>
      <c r="F1639" s="329"/>
      <c r="G1639" s="329"/>
      <c r="H1639" s="306"/>
      <c r="I1639" s="306"/>
      <c r="J1639" s="306"/>
      <c r="K1639" s="327">
        <f>AF1349*AD$1650*AK1638</f>
        <v>4039.0499999999997</v>
      </c>
      <c r="L1639" s="327"/>
      <c r="M1639" s="327"/>
      <c r="N1639" s="624"/>
      <c r="O1639" s="326">
        <f>O1638</f>
        <v>1</v>
      </c>
      <c r="P1639" s="327"/>
      <c r="Q1639" s="327">
        <f>Q1638</f>
        <v>0.5</v>
      </c>
      <c r="R1639" s="327"/>
      <c r="S1639" s="327">
        <f>S1638</f>
        <v>0.4</v>
      </c>
      <c r="T1639" s="327"/>
      <c r="U1639" s="618">
        <f>U1638</f>
        <v>0.83899999999999997</v>
      </c>
      <c r="V1639" s="619"/>
      <c r="W1639" s="620"/>
      <c r="X1639" s="609">
        <f>IF(E1638="","",ROUND(K1639*O1639*U1639,1))</f>
        <v>3388.8</v>
      </c>
      <c r="Y1639" s="610"/>
      <c r="Z1639" s="610"/>
      <c r="AA1639" s="610"/>
      <c r="AB1639" s="609">
        <f>IF(E1638="","",ROUND(K1639*Q1639*U1639,1))</f>
        <v>1694.4</v>
      </c>
      <c r="AC1639" s="610"/>
      <c r="AD1639" s="610"/>
      <c r="AE1639" s="610"/>
      <c r="AF1639" s="609">
        <f>IF(E1638="","",ROUND(K1639*S1639*U1639,1))</f>
        <v>1355.5</v>
      </c>
      <c r="AG1639" s="610"/>
      <c r="AH1639" s="610"/>
      <c r="AI1639" s="611"/>
      <c r="AJ1639" s="84"/>
      <c r="AK1639" s="627"/>
      <c r="AL1639" s="306"/>
      <c r="AM1639" s="306"/>
      <c r="AN1639" s="306"/>
    </row>
    <row r="1640" spans="1:40" s="194" customFormat="1" ht="15.75" customHeight="1" x14ac:dyDescent="0.15">
      <c r="A1640" s="115" t="str">
        <f>IF(液状化L2の有無="",IF(H1640="","×",""),"×")</f>
        <v/>
      </c>
      <c r="B1640" s="179"/>
      <c r="C1640" s="328">
        <f>IF(D1350="","",D1350)</f>
        <v>12</v>
      </c>
      <c r="D1640" s="329"/>
      <c r="E1640" s="329" t="str">
        <f>IF(G1350="","",G1350)</f>
        <v>粘性土</v>
      </c>
      <c r="F1640" s="329"/>
      <c r="G1640" s="329"/>
      <c r="H1640" s="306">
        <f>IF(J1350="","",J1350)</f>
        <v>2.2699999809265137</v>
      </c>
      <c r="I1640" s="306"/>
      <c r="J1640" s="306"/>
      <c r="K1640" s="327">
        <f>AF1350*AD$1650*AK1640</f>
        <v>1159.6500000000001</v>
      </c>
      <c r="L1640" s="327"/>
      <c r="M1640" s="327"/>
      <c r="N1640" s="624"/>
      <c r="O1640" s="326">
        <f>IF(E1640="","",IF(E1640="粘性土",1,CHOOSE(AJ$1263,X$1257,X$1258,X$1259)))</f>
        <v>1</v>
      </c>
      <c r="P1640" s="327"/>
      <c r="Q1640" s="327">
        <f>IF(E1640="","",IF(E1640="粘性土",1,CHOOSE(AJ$1263,AB$1257,AB$1258,AB$1259)))</f>
        <v>1</v>
      </c>
      <c r="R1640" s="327"/>
      <c r="S1640" s="327">
        <f>IF(E1640="","",IF(E1640="粘性土",1,CHOOSE(AJ$1263,AF$1257,AF$1258,AF$1259)))</f>
        <v>1</v>
      </c>
      <c r="T1640" s="327"/>
      <c r="U1640" s="618">
        <f>IF(E1640="","",IF(E1640="粘性土",1,AJ$1279))</f>
        <v>1</v>
      </c>
      <c r="V1640" s="619"/>
      <c r="W1640" s="620"/>
      <c r="X1640" s="609">
        <f>IF(E1640="","",ROUND(K1640*O1640*U1640,1))</f>
        <v>1159.7</v>
      </c>
      <c r="Y1640" s="610"/>
      <c r="Z1640" s="610"/>
      <c r="AA1640" s="610"/>
      <c r="AB1640" s="609">
        <f>IF(E1640="","",ROUND(K1640*Q1640*U1640,1))</f>
        <v>1159.7</v>
      </c>
      <c r="AC1640" s="610"/>
      <c r="AD1640" s="610"/>
      <c r="AE1640" s="610"/>
      <c r="AF1640" s="609">
        <f>IF(E1640="","",ROUND(K1640*S1640*U1640,1))</f>
        <v>1159.7</v>
      </c>
      <c r="AG1640" s="610"/>
      <c r="AH1640" s="610"/>
      <c r="AI1640" s="611"/>
      <c r="AJ1640" s="84"/>
      <c r="AK1640" s="627">
        <f>R313</f>
        <v>1</v>
      </c>
      <c r="AL1640" s="306"/>
      <c r="AM1640" s="306"/>
      <c r="AN1640" s="306"/>
    </row>
    <row r="1641" spans="1:40" s="194" customFormat="1" ht="15.75" customHeight="1" x14ac:dyDescent="0.15">
      <c r="A1641" s="115" t="str">
        <f t="shared" ref="A1641" si="358">A1640</f>
        <v/>
      </c>
      <c r="B1641" s="179"/>
      <c r="C1641" s="328"/>
      <c r="D1641" s="329"/>
      <c r="E1641" s="329"/>
      <c r="F1641" s="329"/>
      <c r="G1641" s="329"/>
      <c r="H1641" s="306"/>
      <c r="I1641" s="306"/>
      <c r="J1641" s="306"/>
      <c r="K1641" s="327">
        <f>AF1351*AD$1650*AK1640</f>
        <v>1159.6500000000001</v>
      </c>
      <c r="L1641" s="327"/>
      <c r="M1641" s="327"/>
      <c r="N1641" s="624"/>
      <c r="O1641" s="326">
        <f>O1640</f>
        <v>1</v>
      </c>
      <c r="P1641" s="327"/>
      <c r="Q1641" s="327">
        <f>Q1640</f>
        <v>1</v>
      </c>
      <c r="R1641" s="327"/>
      <c r="S1641" s="327">
        <f>S1640</f>
        <v>1</v>
      </c>
      <c r="T1641" s="327"/>
      <c r="U1641" s="618">
        <f>U1640</f>
        <v>1</v>
      </c>
      <c r="V1641" s="619"/>
      <c r="W1641" s="620"/>
      <c r="X1641" s="609">
        <f>IF(E1640="","",ROUND(K1641*O1641*U1641,1))</f>
        <v>1159.7</v>
      </c>
      <c r="Y1641" s="610"/>
      <c r="Z1641" s="610"/>
      <c r="AA1641" s="610"/>
      <c r="AB1641" s="609">
        <f>IF(E1640="","",ROUND(K1641*Q1641*U1641,1))</f>
        <v>1159.7</v>
      </c>
      <c r="AC1641" s="610"/>
      <c r="AD1641" s="610"/>
      <c r="AE1641" s="610"/>
      <c r="AF1641" s="609">
        <f>IF(E1640="","",ROUND(K1641*S1641*U1641,1))</f>
        <v>1159.7</v>
      </c>
      <c r="AG1641" s="610"/>
      <c r="AH1641" s="610"/>
      <c r="AI1641" s="611"/>
      <c r="AJ1641" s="84"/>
      <c r="AK1641" s="627"/>
      <c r="AL1641" s="306"/>
      <c r="AM1641" s="306"/>
      <c r="AN1641" s="306"/>
    </row>
    <row r="1642" spans="1:40" s="194" customFormat="1" ht="15.75" hidden="1" customHeight="1" x14ac:dyDescent="0.15">
      <c r="A1642" s="115" t="str">
        <f>IF(液状化L2の有無="",IF(H1642="","×",""),"×")</f>
        <v>×</v>
      </c>
      <c r="B1642" s="179"/>
      <c r="C1642" s="328" t="str">
        <f>IF(D1352="","",D1352)</f>
        <v/>
      </c>
      <c r="D1642" s="329"/>
      <c r="E1642" s="329" t="str">
        <f>IF(G1352="","",G1352)</f>
        <v/>
      </c>
      <c r="F1642" s="329"/>
      <c r="G1642" s="329"/>
      <c r="H1642" s="306" t="str">
        <f>IF(J1352="","",J1352)</f>
        <v/>
      </c>
      <c r="I1642" s="306"/>
      <c r="J1642" s="306"/>
      <c r="K1642" s="327">
        <f>AF1352*AD$1650*AK1642</f>
        <v>0</v>
      </c>
      <c r="L1642" s="327"/>
      <c r="M1642" s="327"/>
      <c r="N1642" s="624"/>
      <c r="O1642" s="326" t="str">
        <f>IF(E1642="","",IF(E1642="粘性土",1,CHOOSE(AJ$1263,X$1257,X$1258,X$1259)))</f>
        <v/>
      </c>
      <c r="P1642" s="327"/>
      <c r="Q1642" s="327" t="str">
        <f>IF(E1642="","",IF(E1642="粘性土",1,CHOOSE(AJ$1263,AB$1257,AB$1258,AB$1259)))</f>
        <v/>
      </c>
      <c r="R1642" s="327"/>
      <c r="S1642" s="327" t="str">
        <f>IF(E1642="","",IF(E1642="粘性土",1,CHOOSE(AJ$1263,AF$1257,AF$1258,AF$1259)))</f>
        <v/>
      </c>
      <c r="T1642" s="327"/>
      <c r="U1642" s="618" t="str">
        <f>IF(E1642="","",IF(E1642="粘性土",1,AJ$1279))</f>
        <v/>
      </c>
      <c r="V1642" s="619"/>
      <c r="W1642" s="620"/>
      <c r="X1642" s="609" t="str">
        <f>IF(E1642="","",ROUND(K1642*O1642*U1642,1))</f>
        <v/>
      </c>
      <c r="Y1642" s="610"/>
      <c r="Z1642" s="610"/>
      <c r="AA1642" s="610"/>
      <c r="AB1642" s="609" t="str">
        <f>IF(E1642="","",ROUND(K1642*Q1642*U1642,1))</f>
        <v/>
      </c>
      <c r="AC1642" s="610"/>
      <c r="AD1642" s="610"/>
      <c r="AE1642" s="610"/>
      <c r="AF1642" s="609" t="str">
        <f>IF(E1642="","",ROUND(K1642*S1642*U1642,1))</f>
        <v/>
      </c>
      <c r="AG1642" s="610"/>
      <c r="AH1642" s="610"/>
      <c r="AI1642" s="611"/>
      <c r="AJ1642" s="84"/>
      <c r="AK1642" s="627">
        <f>R314</f>
        <v>0</v>
      </c>
      <c r="AL1642" s="306"/>
      <c r="AM1642" s="306"/>
      <c r="AN1642" s="306"/>
    </row>
    <row r="1643" spans="1:40" s="194" customFormat="1" ht="15.75" hidden="1" customHeight="1" x14ac:dyDescent="0.15">
      <c r="A1643" s="115" t="str">
        <f t="shared" ref="A1643" si="359">A1642</f>
        <v>×</v>
      </c>
      <c r="B1643" s="179"/>
      <c r="C1643" s="328"/>
      <c r="D1643" s="329"/>
      <c r="E1643" s="329"/>
      <c r="F1643" s="329"/>
      <c r="G1643" s="329"/>
      <c r="H1643" s="306"/>
      <c r="I1643" s="306"/>
      <c r="J1643" s="306"/>
      <c r="K1643" s="327">
        <f>AF1353*AD$1650*AK1642</f>
        <v>0</v>
      </c>
      <c r="L1643" s="327"/>
      <c r="M1643" s="327"/>
      <c r="N1643" s="624"/>
      <c r="O1643" s="326" t="str">
        <f>O1642</f>
        <v/>
      </c>
      <c r="P1643" s="327"/>
      <c r="Q1643" s="327" t="str">
        <f>Q1642</f>
        <v/>
      </c>
      <c r="R1643" s="327"/>
      <c r="S1643" s="327" t="str">
        <f>S1642</f>
        <v/>
      </c>
      <c r="T1643" s="327"/>
      <c r="U1643" s="618" t="str">
        <f>U1642</f>
        <v/>
      </c>
      <c r="V1643" s="619"/>
      <c r="W1643" s="620"/>
      <c r="X1643" s="609" t="str">
        <f>IF(E1642="","",ROUND(K1643*O1643*U1643,1))</f>
        <v/>
      </c>
      <c r="Y1643" s="610"/>
      <c r="Z1643" s="610"/>
      <c r="AA1643" s="610"/>
      <c r="AB1643" s="609" t="str">
        <f>IF(E1642="","",ROUND(K1643*Q1643*U1643,1))</f>
        <v/>
      </c>
      <c r="AC1643" s="610"/>
      <c r="AD1643" s="610"/>
      <c r="AE1643" s="610"/>
      <c r="AF1643" s="609" t="str">
        <f>IF(E1642="","",ROUND(K1643*S1643*U1643,1))</f>
        <v/>
      </c>
      <c r="AG1643" s="610"/>
      <c r="AH1643" s="610"/>
      <c r="AI1643" s="611"/>
      <c r="AJ1643" s="84"/>
      <c r="AK1643" s="627"/>
      <c r="AL1643" s="306"/>
      <c r="AM1643" s="306"/>
      <c r="AN1643" s="306"/>
    </row>
    <row r="1644" spans="1:40" s="194" customFormat="1" ht="15.75" hidden="1" customHeight="1" x14ac:dyDescent="0.15">
      <c r="A1644" s="115" t="str">
        <f>IF(液状化L2の有無="",IF(H1644="","×",""),"×")</f>
        <v>×</v>
      </c>
      <c r="B1644" s="179"/>
      <c r="C1644" s="328" t="str">
        <f>IF(D1354="","",D1354)</f>
        <v/>
      </c>
      <c r="D1644" s="329"/>
      <c r="E1644" s="329" t="str">
        <f>IF(G1354="","",G1354)</f>
        <v/>
      </c>
      <c r="F1644" s="329"/>
      <c r="G1644" s="329"/>
      <c r="H1644" s="306" t="str">
        <f>IF(J1354="","",J1354)</f>
        <v/>
      </c>
      <c r="I1644" s="306"/>
      <c r="J1644" s="306"/>
      <c r="K1644" s="327">
        <f>AF1354*AD$1650*AK1644</f>
        <v>0</v>
      </c>
      <c r="L1644" s="327"/>
      <c r="M1644" s="327"/>
      <c r="N1644" s="624"/>
      <c r="O1644" s="326" t="str">
        <f>IF(E1644="","",IF(E1644="粘性土",1,CHOOSE(AJ$1263,X$1257,X$1258,X$1259)))</f>
        <v/>
      </c>
      <c r="P1644" s="327"/>
      <c r="Q1644" s="327" t="str">
        <f>IF(E1644="","",IF(E1644="粘性土",1,CHOOSE(AJ$1263,AB$1257,AB$1258,AB$1259)))</f>
        <v/>
      </c>
      <c r="R1644" s="327"/>
      <c r="S1644" s="327" t="str">
        <f>IF(E1644="","",IF(E1644="粘性土",1,CHOOSE(AJ$1263,AF$1257,AF$1258,AF$1259)))</f>
        <v/>
      </c>
      <c r="T1644" s="327"/>
      <c r="U1644" s="618" t="str">
        <f>IF(E1644="","",IF(E1644="粘性土",1,AJ$1279))</f>
        <v/>
      </c>
      <c r="V1644" s="619"/>
      <c r="W1644" s="620"/>
      <c r="X1644" s="609" t="str">
        <f>IF(E1644="","",ROUND(K1644*O1644*U1644,1))</f>
        <v/>
      </c>
      <c r="Y1644" s="610"/>
      <c r="Z1644" s="610"/>
      <c r="AA1644" s="610"/>
      <c r="AB1644" s="609" t="str">
        <f>IF(E1644="","",ROUND(K1644*Q1644*U1644,1))</f>
        <v/>
      </c>
      <c r="AC1644" s="610"/>
      <c r="AD1644" s="610"/>
      <c r="AE1644" s="610"/>
      <c r="AF1644" s="609" t="str">
        <f>IF(E1644="","",ROUND(K1644*S1644*U1644,1))</f>
        <v/>
      </c>
      <c r="AG1644" s="610"/>
      <c r="AH1644" s="610"/>
      <c r="AI1644" s="611"/>
      <c r="AJ1644" s="84"/>
      <c r="AK1644" s="627">
        <f>R315</f>
        <v>0</v>
      </c>
      <c r="AL1644" s="306"/>
      <c r="AM1644" s="306"/>
      <c r="AN1644" s="306"/>
    </row>
    <row r="1645" spans="1:40" s="194" customFormat="1" ht="15.75" hidden="1" customHeight="1" x14ac:dyDescent="0.15">
      <c r="A1645" s="115" t="str">
        <f t="shared" ref="A1645" si="360">A1644</f>
        <v>×</v>
      </c>
      <c r="B1645" s="179"/>
      <c r="C1645" s="328"/>
      <c r="D1645" s="329"/>
      <c r="E1645" s="329"/>
      <c r="F1645" s="329"/>
      <c r="G1645" s="329"/>
      <c r="H1645" s="306"/>
      <c r="I1645" s="306"/>
      <c r="J1645" s="306"/>
      <c r="K1645" s="327">
        <f>AF1355*AD$1650*AK1644</f>
        <v>0</v>
      </c>
      <c r="L1645" s="327"/>
      <c r="M1645" s="327"/>
      <c r="N1645" s="624"/>
      <c r="O1645" s="326" t="str">
        <f>O1644</f>
        <v/>
      </c>
      <c r="P1645" s="327"/>
      <c r="Q1645" s="327" t="str">
        <f>Q1644</f>
        <v/>
      </c>
      <c r="R1645" s="327"/>
      <c r="S1645" s="327" t="str">
        <f>S1644</f>
        <v/>
      </c>
      <c r="T1645" s="327"/>
      <c r="U1645" s="618" t="str">
        <f>U1644</f>
        <v/>
      </c>
      <c r="V1645" s="619"/>
      <c r="W1645" s="620"/>
      <c r="X1645" s="609" t="str">
        <f>IF(E1644="","",ROUND(K1645*O1645*U1645,1))</f>
        <v/>
      </c>
      <c r="Y1645" s="610"/>
      <c r="Z1645" s="610"/>
      <c r="AA1645" s="610"/>
      <c r="AB1645" s="609" t="str">
        <f>IF(E1644="","",ROUND(K1645*Q1645*U1645,1))</f>
        <v/>
      </c>
      <c r="AC1645" s="610"/>
      <c r="AD1645" s="610"/>
      <c r="AE1645" s="610"/>
      <c r="AF1645" s="609" t="str">
        <f>IF(E1644="","",ROUND(K1645*S1645*U1645,1))</f>
        <v/>
      </c>
      <c r="AG1645" s="610"/>
      <c r="AH1645" s="610"/>
      <c r="AI1645" s="611"/>
      <c r="AJ1645" s="84"/>
      <c r="AK1645" s="627"/>
      <c r="AL1645" s="306"/>
      <c r="AM1645" s="306"/>
      <c r="AN1645" s="306"/>
    </row>
    <row r="1646" spans="1:40" s="194" customFormat="1" ht="15.75" hidden="1" customHeight="1" x14ac:dyDescent="0.15">
      <c r="A1646" s="115" t="str">
        <f>IF(液状化L2の有無="",IF(H1646="","×",""),"×")</f>
        <v>×</v>
      </c>
      <c r="B1646" s="179"/>
      <c r="C1646" s="328" t="str">
        <f>IF(D1356="","",D1356)</f>
        <v/>
      </c>
      <c r="D1646" s="329"/>
      <c r="E1646" s="329" t="str">
        <f>IF(G1356="","",G1356)</f>
        <v/>
      </c>
      <c r="F1646" s="329"/>
      <c r="G1646" s="329"/>
      <c r="H1646" s="306" t="str">
        <f>IF(J1356="","",J1356)</f>
        <v/>
      </c>
      <c r="I1646" s="306"/>
      <c r="J1646" s="306"/>
      <c r="K1646" s="327">
        <f>AF1356*AD$1650*AK1646</f>
        <v>0</v>
      </c>
      <c r="L1646" s="327"/>
      <c r="M1646" s="327"/>
      <c r="N1646" s="624"/>
      <c r="O1646" s="326" t="str">
        <f>IF(E1646="","",IF(E1646="粘性土",1,CHOOSE(AJ$1263,X$1257,X$1258,X$1259)))</f>
        <v/>
      </c>
      <c r="P1646" s="327"/>
      <c r="Q1646" s="327" t="str">
        <f>IF(E1646="","",IF(E1646="粘性土",1,CHOOSE(AJ$1263,AB$1257,AB$1258,AB$1259)))</f>
        <v/>
      </c>
      <c r="R1646" s="327"/>
      <c r="S1646" s="327" t="str">
        <f>IF(E1646="","",IF(E1646="粘性土",1,CHOOSE(AJ$1263,AF$1257,AF$1258,AF$1259)))</f>
        <v/>
      </c>
      <c r="T1646" s="327"/>
      <c r="U1646" s="618" t="str">
        <f>IF(E1646="","",IF(E1646="粘性土",1,AJ$1279))</f>
        <v/>
      </c>
      <c r="V1646" s="619"/>
      <c r="W1646" s="620"/>
      <c r="X1646" s="609" t="str">
        <f>IF(E1646="","",ROUND(K1646*O1646*U1646,1))</f>
        <v/>
      </c>
      <c r="Y1646" s="610"/>
      <c r="Z1646" s="610"/>
      <c r="AA1646" s="610"/>
      <c r="AB1646" s="609" t="str">
        <f>IF(E1646="","",ROUND(K1646*Q1646*U1646,1))</f>
        <v/>
      </c>
      <c r="AC1646" s="610"/>
      <c r="AD1646" s="610"/>
      <c r="AE1646" s="610"/>
      <c r="AF1646" s="609" t="str">
        <f>IF(E1646="","",ROUND(K1646*S1646*U1646,1))</f>
        <v/>
      </c>
      <c r="AG1646" s="610"/>
      <c r="AH1646" s="610"/>
      <c r="AI1646" s="611"/>
      <c r="AJ1646" s="84"/>
      <c r="AK1646" s="627">
        <f>R316</f>
        <v>0</v>
      </c>
      <c r="AL1646" s="306"/>
      <c r="AM1646" s="306"/>
      <c r="AN1646" s="306"/>
    </row>
    <row r="1647" spans="1:40" s="194" customFormat="1" ht="15.75" hidden="1" customHeight="1" x14ac:dyDescent="0.15">
      <c r="A1647" s="115" t="str">
        <f t="shared" ref="A1647" si="361">A1646</f>
        <v>×</v>
      </c>
      <c r="B1647" s="179"/>
      <c r="C1647" s="328"/>
      <c r="D1647" s="329"/>
      <c r="E1647" s="329"/>
      <c r="F1647" s="329"/>
      <c r="G1647" s="329"/>
      <c r="H1647" s="306"/>
      <c r="I1647" s="306"/>
      <c r="J1647" s="306"/>
      <c r="K1647" s="327">
        <f>AF1357*AD$1650*AK1646</f>
        <v>0</v>
      </c>
      <c r="L1647" s="327"/>
      <c r="M1647" s="327"/>
      <c r="N1647" s="624"/>
      <c r="O1647" s="326" t="str">
        <f>O1646</f>
        <v/>
      </c>
      <c r="P1647" s="327"/>
      <c r="Q1647" s="327" t="str">
        <f>Q1646</f>
        <v/>
      </c>
      <c r="R1647" s="327"/>
      <c r="S1647" s="327" t="str">
        <f>S1646</f>
        <v/>
      </c>
      <c r="T1647" s="327"/>
      <c r="U1647" s="618" t="str">
        <f>U1646</f>
        <v/>
      </c>
      <c r="V1647" s="619"/>
      <c r="W1647" s="620"/>
      <c r="X1647" s="609" t="str">
        <f>IF(E1646="","",ROUND(K1647*O1647*U1647,1))</f>
        <v/>
      </c>
      <c r="Y1647" s="610"/>
      <c r="Z1647" s="610"/>
      <c r="AA1647" s="610"/>
      <c r="AB1647" s="609" t="str">
        <f>IF(E1646="","",ROUND(K1647*Q1647*U1647,1))</f>
        <v/>
      </c>
      <c r="AC1647" s="610"/>
      <c r="AD1647" s="610"/>
      <c r="AE1647" s="610"/>
      <c r="AF1647" s="609" t="str">
        <f>IF(E1646="","",ROUND(K1647*S1647*U1647,1))</f>
        <v/>
      </c>
      <c r="AG1647" s="610"/>
      <c r="AH1647" s="610"/>
      <c r="AI1647" s="611"/>
      <c r="AJ1647" s="84"/>
      <c r="AK1647" s="627"/>
      <c r="AL1647" s="306"/>
      <c r="AM1647" s="306"/>
      <c r="AN1647" s="306"/>
    </row>
    <row r="1648" spans="1:40" s="194" customFormat="1" ht="15.75" hidden="1" customHeight="1" x14ac:dyDescent="0.15">
      <c r="A1648" s="115" t="str">
        <f>IF(液状化L2の有無="",IF(H1648="","×",""),"×")</f>
        <v>×</v>
      </c>
      <c r="B1648" s="179"/>
      <c r="C1648" s="328" t="str">
        <f>IF(D1358="","",D1358)</f>
        <v/>
      </c>
      <c r="D1648" s="329"/>
      <c r="E1648" s="329" t="str">
        <f>IF(G1358="","",G1358)</f>
        <v/>
      </c>
      <c r="F1648" s="329"/>
      <c r="G1648" s="329"/>
      <c r="H1648" s="306" t="str">
        <f>IF(J1358="","",J1358)</f>
        <v/>
      </c>
      <c r="I1648" s="306"/>
      <c r="J1648" s="306"/>
      <c r="K1648" s="327">
        <f>AF1358*AD$1650*AK1648</f>
        <v>0</v>
      </c>
      <c r="L1648" s="327"/>
      <c r="M1648" s="327"/>
      <c r="N1648" s="624"/>
      <c r="O1648" s="326" t="str">
        <f>IF(E1648="","",IF(E1648="粘性土",1,CHOOSE(AJ$1263,X$1257,X$1258,X$1259)))</f>
        <v/>
      </c>
      <c r="P1648" s="327"/>
      <c r="Q1648" s="327" t="str">
        <f>IF(E1648="","",IF(E1648="粘性土",1,CHOOSE(AJ$1263,AB$1257,AB$1258,AB$1259)))</f>
        <v/>
      </c>
      <c r="R1648" s="327"/>
      <c r="S1648" s="327" t="str">
        <f>IF(E1648="","",IF(E1648="粘性土",1,CHOOSE(AJ$1263,AF$1257,AF$1258,AF$1259)))</f>
        <v/>
      </c>
      <c r="T1648" s="327"/>
      <c r="U1648" s="618" t="str">
        <f>IF(E1648="","",IF(E1648="粘性土",1,AJ$1279))</f>
        <v/>
      </c>
      <c r="V1648" s="619"/>
      <c r="W1648" s="620"/>
      <c r="X1648" s="609" t="str">
        <f>IF(E1648="","",ROUND(K1648*O1648*U1648,1))</f>
        <v/>
      </c>
      <c r="Y1648" s="610"/>
      <c r="Z1648" s="610"/>
      <c r="AA1648" s="610"/>
      <c r="AB1648" s="609" t="str">
        <f>IF(E1648="","",ROUND(K1648*Q1648*U1648,1))</f>
        <v/>
      </c>
      <c r="AC1648" s="610"/>
      <c r="AD1648" s="610"/>
      <c r="AE1648" s="610"/>
      <c r="AF1648" s="609" t="str">
        <f>IF(E1648="","",ROUND(K1648*S1648*U1648,1))</f>
        <v/>
      </c>
      <c r="AG1648" s="610"/>
      <c r="AH1648" s="610"/>
      <c r="AI1648" s="611"/>
      <c r="AJ1648" s="84"/>
      <c r="AK1648" s="627">
        <f>R317</f>
        <v>0</v>
      </c>
      <c r="AL1648" s="306"/>
      <c r="AM1648" s="306"/>
      <c r="AN1648" s="306"/>
    </row>
    <row r="1649" spans="1:40" s="194" customFormat="1" ht="15.75" hidden="1" customHeight="1" x14ac:dyDescent="0.15">
      <c r="A1649" s="115" t="str">
        <f t="shared" ref="A1649" si="362">A1648</f>
        <v>×</v>
      </c>
      <c r="B1649" s="179"/>
      <c r="C1649" s="332"/>
      <c r="D1649" s="333"/>
      <c r="E1649" s="333"/>
      <c r="F1649" s="333"/>
      <c r="G1649" s="333"/>
      <c r="H1649" s="319"/>
      <c r="I1649" s="319"/>
      <c r="J1649" s="319"/>
      <c r="K1649" s="395">
        <f>AF1359*AD$1650*AK1648</f>
        <v>0</v>
      </c>
      <c r="L1649" s="395"/>
      <c r="M1649" s="395"/>
      <c r="N1649" s="628"/>
      <c r="O1649" s="555" t="str">
        <f>O1648</f>
        <v/>
      </c>
      <c r="P1649" s="395"/>
      <c r="Q1649" s="395" t="str">
        <f>Q1648</f>
        <v/>
      </c>
      <c r="R1649" s="395"/>
      <c r="S1649" s="395" t="str">
        <f>S1648</f>
        <v/>
      </c>
      <c r="T1649" s="395"/>
      <c r="U1649" s="632" t="str">
        <f>U1648</f>
        <v/>
      </c>
      <c r="V1649" s="633"/>
      <c r="W1649" s="634"/>
      <c r="X1649" s="621" t="str">
        <f>IF(E1648="","",ROUND(K1649*O1649*U1649,1))</f>
        <v/>
      </c>
      <c r="Y1649" s="622"/>
      <c r="Z1649" s="622"/>
      <c r="AA1649" s="622"/>
      <c r="AB1649" s="621" t="str">
        <f>IF(E1648="","",ROUND(K1649*Q1649*U1649,1))</f>
        <v/>
      </c>
      <c r="AC1649" s="622"/>
      <c r="AD1649" s="622"/>
      <c r="AE1649" s="622"/>
      <c r="AF1649" s="621" t="str">
        <f>IF(E1648="","",ROUND(K1649*S1649*U1649,1))</f>
        <v/>
      </c>
      <c r="AG1649" s="622"/>
      <c r="AH1649" s="622"/>
      <c r="AI1649" s="623"/>
      <c r="AJ1649" s="84"/>
      <c r="AK1649" s="616"/>
      <c r="AL1649" s="319"/>
      <c r="AM1649" s="319"/>
      <c r="AN1649" s="319"/>
    </row>
    <row r="1650" spans="1:40" s="194" customFormat="1" ht="15.75" customHeight="1" x14ac:dyDescent="0.15">
      <c r="A1650" s="21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498">
        <f>杭先端径</f>
        <v>1.5</v>
      </c>
      <c r="AE1650" s="498"/>
      <c r="AF1650" s="498"/>
      <c r="AG1650" s="62" t="s">
        <v>416</v>
      </c>
      <c r="AH1650" s="183" t="s">
        <v>149</v>
      </c>
      <c r="AI1650" s="66"/>
    </row>
    <row r="1651" spans="1:40" s="194" customFormat="1" ht="15.75" hidden="1" customHeight="1" x14ac:dyDescent="0.15">
      <c r="A1651" s="218" t="str">
        <f t="shared" ref="A1651:A1672" si="363">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hidden="1" customHeight="1" x14ac:dyDescent="0.15">
      <c r="A1652" s="218" t="str">
        <f t="shared" si="363"/>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hidden="1" customHeight="1" x14ac:dyDescent="0.15">
      <c r="A1653" s="218" t="str">
        <f t="shared" si="363"/>
        <v>×</v>
      </c>
      <c r="E1653" s="25" t="s">
        <v>309</v>
      </c>
    </row>
    <row r="1654" spans="1:40" s="194" customFormat="1" ht="15.75" hidden="1" customHeight="1" x14ac:dyDescent="0.15">
      <c r="A1654" s="218" t="str">
        <f t="shared" si="363"/>
        <v>×</v>
      </c>
    </row>
    <row r="1655" spans="1:40" s="194" customFormat="1" ht="15.75" hidden="1" customHeight="1" x14ac:dyDescent="0.15">
      <c r="A1655" s="218" t="str">
        <f t="shared" si="363"/>
        <v>×</v>
      </c>
      <c r="F1655" s="194" t="s">
        <v>310</v>
      </c>
    </row>
    <row r="1656" spans="1:40" s="194" customFormat="1" ht="15.75" hidden="1" customHeight="1" x14ac:dyDescent="0.15">
      <c r="A1656" s="218" t="str">
        <f t="shared" si="363"/>
        <v>×</v>
      </c>
    </row>
    <row r="1657" spans="1:40" s="194" customFormat="1" ht="15.75" hidden="1" customHeight="1" x14ac:dyDescent="0.15">
      <c r="A1657" s="218" t="str">
        <f t="shared" si="363"/>
        <v>×</v>
      </c>
      <c r="F1657" s="266" t="s">
        <v>311</v>
      </c>
      <c r="G1657" s="266"/>
      <c r="H1657" s="179" t="s">
        <v>25</v>
      </c>
      <c r="I1657" s="266" t="s">
        <v>324</v>
      </c>
      <c r="J1657" s="266"/>
      <c r="K1657" s="194" t="s">
        <v>1</v>
      </c>
      <c r="L1657" s="266" t="s">
        <v>191</v>
      </c>
      <c r="M1657" s="266"/>
    </row>
    <row r="1658" spans="1:40" s="194" customFormat="1" ht="15.75" hidden="1" customHeight="1" x14ac:dyDescent="0.15">
      <c r="A1658" s="218" t="str">
        <f t="shared" si="363"/>
        <v>×</v>
      </c>
      <c r="F1658" s="266" t="s">
        <v>312</v>
      </c>
      <c r="G1658" s="266"/>
      <c r="H1658" s="179" t="s">
        <v>25</v>
      </c>
      <c r="I1658" s="266" t="s">
        <v>433</v>
      </c>
      <c r="J1658" s="266"/>
      <c r="K1658" s="194" t="s">
        <v>1</v>
      </c>
      <c r="L1658" s="266" t="s">
        <v>191</v>
      </c>
      <c r="M1658" s="266"/>
    </row>
    <row r="1659" spans="1:40" s="194" customFormat="1" ht="15.75" hidden="1" customHeight="1" x14ac:dyDescent="0.15">
      <c r="A1659" s="218" t="str">
        <f t="shared" si="363"/>
        <v>×</v>
      </c>
    </row>
    <row r="1660" spans="1:40" s="194" customFormat="1" ht="15.75" hidden="1" customHeight="1" x14ac:dyDescent="0.15">
      <c r="A1660" s="218" t="str">
        <f t="shared" si="363"/>
        <v>×</v>
      </c>
      <c r="G1660" s="23" t="s">
        <v>3</v>
      </c>
      <c r="H1660" s="23"/>
      <c r="I1660" s="23"/>
      <c r="J1660" s="266" t="s">
        <v>311</v>
      </c>
      <c r="K1660" s="266"/>
      <c r="L1660" s="179" t="s">
        <v>2</v>
      </c>
      <c r="M1660" s="23" t="s">
        <v>313</v>
      </c>
    </row>
    <row r="1661" spans="1:40" s="194" customFormat="1" ht="15.75" hidden="1" customHeight="1" x14ac:dyDescent="0.15">
      <c r="A1661" s="218" t="str">
        <f t="shared" si="363"/>
        <v>×</v>
      </c>
      <c r="G1661" s="23"/>
      <c r="H1661" s="23"/>
      <c r="I1661" s="23"/>
      <c r="J1661" s="266" t="s">
        <v>312</v>
      </c>
      <c r="K1661" s="266"/>
      <c r="L1661" s="179" t="s">
        <v>2</v>
      </c>
      <c r="M1661" s="23" t="s">
        <v>314</v>
      </c>
    </row>
    <row r="1662" spans="1:40" s="194" customFormat="1" ht="15.75" hidden="1" customHeight="1" x14ac:dyDescent="0.15">
      <c r="A1662" s="218" t="str">
        <f t="shared" si="363"/>
        <v>×</v>
      </c>
      <c r="J1662" s="266" t="s">
        <v>324</v>
      </c>
      <c r="K1662" s="266"/>
      <c r="L1662" s="179" t="s">
        <v>2</v>
      </c>
      <c r="M1662" s="675" t="s">
        <v>693</v>
      </c>
      <c r="N1662" s="675"/>
      <c r="O1662" s="675"/>
      <c r="P1662" s="675"/>
      <c r="Q1662" s="675"/>
      <c r="R1662" s="675"/>
      <c r="S1662" s="675"/>
      <c r="T1662" s="675"/>
      <c r="U1662" s="675"/>
      <c r="V1662" s="675"/>
      <c r="W1662" s="675"/>
      <c r="X1662" s="675"/>
      <c r="Y1662" s="675"/>
      <c r="Z1662" s="675"/>
      <c r="AA1662" s="675"/>
      <c r="AB1662" s="675"/>
      <c r="AC1662" s="675"/>
      <c r="AD1662" s="675"/>
      <c r="AE1662" s="675"/>
      <c r="AF1662" s="675"/>
      <c r="AG1662" s="675"/>
      <c r="AH1662" s="266">
        <f>AB16</f>
        <v>0.9</v>
      </c>
      <c r="AI1662" s="266"/>
    </row>
    <row r="1663" spans="1:40" s="194" customFormat="1" ht="15.75" hidden="1" customHeight="1" x14ac:dyDescent="0.15">
      <c r="A1663" s="218" t="str">
        <f t="shared" si="363"/>
        <v>×</v>
      </c>
      <c r="J1663" s="266" t="s">
        <v>433</v>
      </c>
      <c r="K1663" s="266"/>
      <c r="L1663" s="179" t="s">
        <v>2</v>
      </c>
      <c r="M1663" s="675" t="s">
        <v>694</v>
      </c>
      <c r="N1663" s="675"/>
      <c r="O1663" s="675"/>
      <c r="P1663" s="675"/>
      <c r="Q1663" s="675"/>
      <c r="R1663" s="675"/>
      <c r="S1663" s="675"/>
      <c r="T1663" s="675"/>
      <c r="U1663" s="675"/>
      <c r="V1663" s="675"/>
      <c r="W1663" s="675"/>
      <c r="X1663" s="675"/>
      <c r="Y1663" s="675"/>
      <c r="Z1663" s="675"/>
      <c r="AA1663" s="675"/>
      <c r="AB1663" s="675"/>
      <c r="AC1663" s="675"/>
      <c r="AD1663" s="675"/>
      <c r="AE1663" s="675"/>
      <c r="AF1663" s="675"/>
      <c r="AG1663" s="675"/>
      <c r="AH1663" s="266">
        <f>AF16</f>
        <v>1.3</v>
      </c>
      <c r="AI1663" s="266"/>
    </row>
    <row r="1664" spans="1:40" s="194" customFormat="1" ht="15.75" hidden="1" customHeight="1" x14ac:dyDescent="0.15">
      <c r="A1664" s="218" t="str">
        <f t="shared" si="363"/>
        <v>×</v>
      </c>
      <c r="J1664" s="266" t="s">
        <v>191</v>
      </c>
      <c r="K1664" s="266"/>
      <c r="L1664" s="179" t="s">
        <v>2</v>
      </c>
      <c r="M1664" s="23" t="s">
        <v>201</v>
      </c>
    </row>
    <row r="1665" spans="1:14" s="194" customFormat="1" ht="15.75" hidden="1" customHeight="1" x14ac:dyDescent="0.15">
      <c r="A1665" s="218" t="str">
        <f t="shared" si="363"/>
        <v>×</v>
      </c>
    </row>
    <row r="1666" spans="1:14" s="194" customFormat="1" ht="15.75" hidden="1" customHeight="1" x14ac:dyDescent="0.15">
      <c r="A1666" s="218" t="str">
        <f t="shared" si="363"/>
        <v>×</v>
      </c>
      <c r="F1666" s="266" t="s">
        <v>311</v>
      </c>
      <c r="G1666" s="266"/>
      <c r="H1666" s="179" t="s">
        <v>25</v>
      </c>
      <c r="I1666" s="266" t="s">
        <v>324</v>
      </c>
      <c r="J1666" s="266"/>
      <c r="K1666" s="194" t="s">
        <v>1</v>
      </c>
      <c r="L1666" s="266" t="s">
        <v>191</v>
      </c>
      <c r="M1666" s="266"/>
    </row>
    <row r="1667" spans="1:14" s="194" customFormat="1" ht="15.75" hidden="1" customHeight="1" x14ac:dyDescent="0.15">
      <c r="A1667" s="218" t="str">
        <f t="shared" si="363"/>
        <v>×</v>
      </c>
      <c r="H1667" s="179" t="s">
        <v>25</v>
      </c>
      <c r="I1667" s="266">
        <f>AH1662</f>
        <v>0.9</v>
      </c>
      <c r="J1667" s="266"/>
      <c r="K1667" s="194" t="s">
        <v>1</v>
      </c>
      <c r="L1667" s="521">
        <f>O1161</f>
        <v>0</v>
      </c>
      <c r="M1667" s="266"/>
      <c r="N1667" s="266"/>
    </row>
    <row r="1668" spans="1:14" s="194" customFormat="1" ht="15.75" hidden="1" customHeight="1" x14ac:dyDescent="0.15">
      <c r="A1668" s="218" t="str">
        <f t="shared" si="363"/>
        <v>×</v>
      </c>
      <c r="H1668" s="179" t="s">
        <v>25</v>
      </c>
      <c r="I1668" s="521">
        <f>I1667*L1667</f>
        <v>0</v>
      </c>
      <c r="J1668" s="266"/>
      <c r="K1668" s="266"/>
      <c r="L1668" s="194" t="s">
        <v>315</v>
      </c>
    </row>
    <row r="1669" spans="1:14" s="194" customFormat="1" ht="15.75" hidden="1" customHeight="1" x14ac:dyDescent="0.15">
      <c r="A1669" s="218" t="str">
        <f t="shared" si="363"/>
        <v>×</v>
      </c>
    </row>
    <row r="1670" spans="1:14" s="194" customFormat="1" ht="15.75" hidden="1" customHeight="1" x14ac:dyDescent="0.15">
      <c r="A1670" s="218" t="str">
        <f t="shared" si="363"/>
        <v>×</v>
      </c>
      <c r="F1670" s="266" t="s">
        <v>312</v>
      </c>
      <c r="G1670" s="266"/>
      <c r="H1670" s="179" t="s">
        <v>25</v>
      </c>
      <c r="I1670" s="266" t="s">
        <v>433</v>
      </c>
      <c r="J1670" s="266"/>
      <c r="K1670" s="194" t="s">
        <v>1</v>
      </c>
      <c r="L1670" s="266" t="s">
        <v>191</v>
      </c>
      <c r="M1670" s="266"/>
    </row>
    <row r="1671" spans="1:14" s="194" customFormat="1" ht="15.75" hidden="1" customHeight="1" x14ac:dyDescent="0.15">
      <c r="A1671" s="218" t="str">
        <f t="shared" si="363"/>
        <v>×</v>
      </c>
      <c r="H1671" s="179" t="s">
        <v>25</v>
      </c>
      <c r="I1671" s="266">
        <f>AH1663</f>
        <v>1.3</v>
      </c>
      <c r="J1671" s="266"/>
      <c r="K1671" s="194" t="s">
        <v>1</v>
      </c>
      <c r="L1671" s="521">
        <f>O1161</f>
        <v>0</v>
      </c>
      <c r="M1671" s="266"/>
      <c r="N1671" s="266"/>
    </row>
    <row r="1672" spans="1:14" s="194" customFormat="1" ht="15.75" hidden="1" customHeight="1" x14ac:dyDescent="0.15">
      <c r="A1672" s="218" t="str">
        <f t="shared" si="363"/>
        <v>×</v>
      </c>
      <c r="H1672" s="179" t="s">
        <v>25</v>
      </c>
      <c r="I1672" s="521">
        <f>I1671*L1671</f>
        <v>0</v>
      </c>
      <c r="J1672" s="266"/>
      <c r="K1672" s="266"/>
      <c r="L1672" s="194" t="s">
        <v>315</v>
      </c>
    </row>
    <row r="1673" spans="1:14" s="194" customFormat="1" ht="15.75" customHeight="1" x14ac:dyDescent="0.15">
      <c r="B1673" s="179" t="s">
        <v>571</v>
      </c>
    </row>
    <row r="1674" spans="1:14" s="194" customFormat="1" ht="15.75" customHeight="1" x14ac:dyDescent="0.15"/>
    <row r="1675" spans="1:14" s="194" customFormat="1" ht="15.75" customHeight="1" x14ac:dyDescent="0.15">
      <c r="E1675" s="25" t="s">
        <v>316</v>
      </c>
    </row>
    <row r="1676" spans="1:14" s="194" customFormat="1" ht="15.75" customHeight="1" x14ac:dyDescent="0.15"/>
    <row r="1677" spans="1:14" s="194" customFormat="1" ht="15.75" customHeight="1" x14ac:dyDescent="0.15">
      <c r="F1677" s="194" t="s">
        <v>317</v>
      </c>
    </row>
    <row r="1678" spans="1:14" s="194" customFormat="1" ht="15.75" customHeight="1" x14ac:dyDescent="0.15">
      <c r="F1678" s="194" t="s">
        <v>71</v>
      </c>
    </row>
    <row r="1679" spans="1:14" s="194" customFormat="1" ht="15.75" customHeight="1" x14ac:dyDescent="0.15"/>
    <row r="1680" spans="1:14" s="194" customFormat="1" ht="15.75" customHeight="1" x14ac:dyDescent="0.15">
      <c r="F1680" s="266" t="s">
        <v>318</v>
      </c>
      <c r="G1680" s="266"/>
      <c r="H1680" s="179" t="s">
        <v>25</v>
      </c>
      <c r="I1680" s="266" t="s">
        <v>436</v>
      </c>
      <c r="J1680" s="266"/>
      <c r="K1680" s="194" t="s">
        <v>1</v>
      </c>
      <c r="L1680" s="266" t="s">
        <v>193</v>
      </c>
      <c r="M1680" s="266"/>
    </row>
    <row r="1681" spans="1:36" s="194" customFormat="1" ht="15.75" customHeight="1" x14ac:dyDescent="0.15">
      <c r="F1681" s="266" t="s">
        <v>319</v>
      </c>
      <c r="G1681" s="266"/>
      <c r="H1681" s="179" t="s">
        <v>25</v>
      </c>
      <c r="I1681" s="266" t="s">
        <v>439</v>
      </c>
      <c r="J1681" s="266"/>
      <c r="K1681" s="194" t="s">
        <v>1</v>
      </c>
      <c r="L1681" s="266" t="s">
        <v>193</v>
      </c>
      <c r="M1681" s="266"/>
    </row>
    <row r="1682" spans="1:36" s="194" customFormat="1" ht="15.75" customHeight="1" x14ac:dyDescent="0.15"/>
    <row r="1683" spans="1:36" s="194" customFormat="1" ht="15.75" customHeight="1" x14ac:dyDescent="0.15">
      <c r="G1683" s="23" t="s">
        <v>3</v>
      </c>
      <c r="H1683" s="23"/>
      <c r="I1683" s="23"/>
      <c r="J1683" s="266" t="s">
        <v>311</v>
      </c>
      <c r="K1683" s="266"/>
      <c r="L1683" s="179" t="s">
        <v>2</v>
      </c>
      <c r="M1683" s="23" t="s">
        <v>320</v>
      </c>
    </row>
    <row r="1684" spans="1:36" s="194" customFormat="1" ht="15.75" customHeight="1" x14ac:dyDescent="0.15">
      <c r="G1684" s="23"/>
      <c r="H1684" s="23"/>
      <c r="I1684" s="23"/>
      <c r="J1684" s="266" t="s">
        <v>312</v>
      </c>
      <c r="K1684" s="266"/>
      <c r="L1684" s="179" t="s">
        <v>2</v>
      </c>
      <c r="M1684" s="23" t="s">
        <v>321</v>
      </c>
    </row>
    <row r="1685" spans="1:36" s="194" customFormat="1" ht="15.75" customHeight="1" x14ac:dyDescent="0.15">
      <c r="J1685" s="266" t="s">
        <v>436</v>
      </c>
      <c r="K1685" s="266"/>
      <c r="L1685" s="179" t="s">
        <v>2</v>
      </c>
      <c r="M1685" s="675" t="s">
        <v>618</v>
      </c>
      <c r="N1685" s="675"/>
      <c r="O1685" s="675"/>
      <c r="P1685" s="675"/>
      <c r="Q1685" s="675"/>
      <c r="R1685" s="675"/>
      <c r="S1685" s="675"/>
      <c r="T1685" s="675"/>
      <c r="U1685" s="675"/>
      <c r="V1685" s="675"/>
      <c r="W1685" s="675"/>
      <c r="X1685" s="675"/>
      <c r="Y1685" s="675"/>
      <c r="Z1685" s="675"/>
      <c r="AA1685" s="675"/>
      <c r="AB1685" s="675"/>
      <c r="AC1685" s="675"/>
      <c r="AD1685" s="675"/>
      <c r="AE1685" s="675"/>
      <c r="AF1685" s="675"/>
      <c r="AG1685" s="675"/>
      <c r="AH1685" s="266">
        <f>AB27</f>
        <v>1.1000000000000001</v>
      </c>
      <c r="AI1685" s="266"/>
    </row>
    <row r="1686" spans="1:36" s="194" customFormat="1" ht="15.75" customHeight="1" x14ac:dyDescent="0.15">
      <c r="J1686" s="266" t="s">
        <v>439</v>
      </c>
      <c r="K1686" s="266"/>
      <c r="L1686" s="179" t="s">
        <v>2</v>
      </c>
      <c r="M1686" s="675" t="s">
        <v>619</v>
      </c>
      <c r="N1686" s="675"/>
      <c r="O1686" s="675"/>
      <c r="P1686" s="675"/>
      <c r="Q1686" s="675"/>
      <c r="R1686" s="675"/>
      <c r="S1686" s="675"/>
      <c r="T1686" s="675"/>
      <c r="U1686" s="675"/>
      <c r="V1686" s="675"/>
      <c r="W1686" s="675"/>
      <c r="X1686" s="675"/>
      <c r="Y1686" s="675"/>
      <c r="Z1686" s="675"/>
      <c r="AA1686" s="675"/>
      <c r="AB1686" s="675"/>
      <c r="AC1686" s="675"/>
      <c r="AD1686" s="675"/>
      <c r="AE1686" s="675"/>
      <c r="AF1686" s="675"/>
      <c r="AG1686" s="675"/>
      <c r="AH1686" s="266">
        <f>AF27</f>
        <v>1.3</v>
      </c>
      <c r="AI1686" s="266"/>
    </row>
    <row r="1687" spans="1:36" s="194" customFormat="1" ht="15.75" customHeight="1" x14ac:dyDescent="0.15">
      <c r="J1687" s="266" t="s">
        <v>191</v>
      </c>
      <c r="K1687" s="266"/>
      <c r="L1687" s="179" t="s">
        <v>2</v>
      </c>
      <c r="M1687" s="23" t="s">
        <v>196</v>
      </c>
    </row>
    <row r="1688" spans="1:36" s="194" customFormat="1" ht="15.75" customHeight="1" x14ac:dyDescent="0.15">
      <c r="B1688" s="179" t="s">
        <v>571</v>
      </c>
    </row>
    <row r="1689" spans="1:36" s="194" customFormat="1" ht="15.75" customHeight="1" x14ac:dyDescent="0.15"/>
    <row r="1690" spans="1:36" s="23" customFormat="1" ht="15.75" customHeight="1" x14ac:dyDescent="0.15">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x14ac:dyDescent="0.15">
      <c r="F1691" s="526" t="s">
        <v>417</v>
      </c>
      <c r="G1691" s="527"/>
      <c r="H1691" s="527"/>
      <c r="I1691" s="527"/>
      <c r="J1691" s="527"/>
      <c r="K1691" s="527"/>
      <c r="L1691" s="527"/>
      <c r="M1691" s="527"/>
      <c r="N1691" s="527"/>
      <c r="O1691" s="527"/>
      <c r="P1691" s="527"/>
      <c r="Q1691" s="527"/>
      <c r="R1691" s="527"/>
      <c r="S1691" s="527"/>
      <c r="T1691" s="528"/>
      <c r="U1691" s="529" t="s">
        <v>418</v>
      </c>
      <c r="V1691" s="302"/>
      <c r="W1691" s="302"/>
      <c r="X1691" s="302"/>
      <c r="Y1691" s="302"/>
      <c r="Z1691" s="302"/>
      <c r="AA1691" s="302"/>
      <c r="AB1691" s="302"/>
      <c r="AC1691" s="302"/>
      <c r="AD1691" s="302"/>
      <c r="AE1691" s="302"/>
      <c r="AF1691" s="302"/>
      <c r="AG1691" s="302"/>
      <c r="AH1691" s="302"/>
      <c r="AI1691" s="440"/>
    </row>
    <row r="1692" spans="1:36" s="54" customFormat="1" ht="15.75" customHeight="1" x14ac:dyDescent="0.15">
      <c r="F1692" s="530" t="s">
        <v>74</v>
      </c>
      <c r="G1692" s="531"/>
      <c r="H1692" s="534" t="s">
        <v>181</v>
      </c>
      <c r="I1692" s="535"/>
      <c r="J1692" s="535"/>
      <c r="K1692" s="531" t="s">
        <v>227</v>
      </c>
      <c r="L1692" s="531"/>
      <c r="M1692" s="531"/>
      <c r="N1692" s="531"/>
      <c r="O1692" s="531" t="s">
        <v>514</v>
      </c>
      <c r="P1692" s="531"/>
      <c r="Q1692" s="531"/>
      <c r="R1692" s="531" t="s">
        <v>515</v>
      </c>
      <c r="S1692" s="531"/>
      <c r="T1692" s="537"/>
      <c r="U1692" s="539" t="s">
        <v>74</v>
      </c>
      <c r="V1692" s="531"/>
      <c r="W1692" s="534" t="s">
        <v>181</v>
      </c>
      <c r="X1692" s="535"/>
      <c r="Y1692" s="535"/>
      <c r="Z1692" s="531" t="s">
        <v>227</v>
      </c>
      <c r="AA1692" s="531"/>
      <c r="AB1692" s="531"/>
      <c r="AC1692" s="531"/>
      <c r="AD1692" s="531" t="s">
        <v>514</v>
      </c>
      <c r="AE1692" s="531"/>
      <c r="AF1692" s="531"/>
      <c r="AG1692" s="531" t="s">
        <v>515</v>
      </c>
      <c r="AH1692" s="531"/>
      <c r="AI1692" s="537"/>
    </row>
    <row r="1693" spans="1:36" s="54" customFormat="1" ht="15.75" customHeight="1" x14ac:dyDescent="0.15">
      <c r="F1693" s="532"/>
      <c r="G1693" s="533"/>
      <c r="H1693" s="536"/>
      <c r="I1693" s="536"/>
      <c r="J1693" s="536"/>
      <c r="K1693" s="533"/>
      <c r="L1693" s="533"/>
      <c r="M1693" s="533"/>
      <c r="N1693" s="533"/>
      <c r="O1693" s="533"/>
      <c r="P1693" s="533"/>
      <c r="Q1693" s="533"/>
      <c r="R1693" s="533"/>
      <c r="S1693" s="533"/>
      <c r="T1693" s="538"/>
      <c r="U1693" s="540"/>
      <c r="V1693" s="533"/>
      <c r="W1693" s="536"/>
      <c r="X1693" s="536"/>
      <c r="Y1693" s="536"/>
      <c r="Z1693" s="533"/>
      <c r="AA1693" s="533"/>
      <c r="AB1693" s="533"/>
      <c r="AC1693" s="533"/>
      <c r="AD1693" s="533"/>
      <c r="AE1693" s="533"/>
      <c r="AF1693" s="533"/>
      <c r="AG1693" s="533"/>
      <c r="AH1693" s="533"/>
      <c r="AI1693" s="538"/>
    </row>
    <row r="1694" spans="1:36" s="54" customFormat="1" ht="15.75" customHeight="1" x14ac:dyDescent="0.15">
      <c r="A1694" s="112" t="str">
        <f t="shared" ref="A1694:A1709" si="364">IF(LEN(F1694)+LEN(U1694)=0,"×","")</f>
        <v/>
      </c>
      <c r="B1694" s="53"/>
      <c r="F1694" s="353">
        <f t="shared" ref="F1694:F1709" si="365">IF(F996="","",F996)</f>
        <v>2</v>
      </c>
      <c r="G1694" s="304"/>
      <c r="H1694" s="303">
        <f t="shared" ref="H1694:H1709" si="366">IF(H996="","",H996)</f>
        <v>0.33000001311302185</v>
      </c>
      <c r="I1694" s="303"/>
      <c r="J1694" s="303"/>
      <c r="K1694" s="635">
        <f t="shared" ref="K1694:K1709" si="367">IF(Q996="","",Q996)</f>
        <v>0</v>
      </c>
      <c r="L1694" s="635"/>
      <c r="M1694" s="635"/>
      <c r="N1694" s="635"/>
      <c r="O1694" s="636">
        <f t="shared" ref="O1694:O1709" si="368">IF(K1694="","",ROUND(K1694/H1694*$AH$1685,1))</f>
        <v>0</v>
      </c>
      <c r="P1694" s="636"/>
      <c r="Q1694" s="636"/>
      <c r="R1694" s="636">
        <f t="shared" ref="R1694:R1709" si="369">IF(K1694="","",ROUND(K1694/H1694*$AH$1686,1))</f>
        <v>0</v>
      </c>
      <c r="S1694" s="636"/>
      <c r="T1694" s="637"/>
      <c r="U1694" s="640">
        <f t="shared" ref="U1694:U1709" si="370">IF(U996="","",U996)</f>
        <v>2</v>
      </c>
      <c r="V1694" s="304"/>
      <c r="W1694" s="303">
        <f t="shared" ref="W1694:W1709" si="371">IF(W996="","",W996)</f>
        <v>0.33000001311302185</v>
      </c>
      <c r="X1694" s="303"/>
      <c r="Y1694" s="303"/>
      <c r="Z1694" s="635">
        <f t="shared" ref="Z1694:Z1709" si="372">IF(AF996="","",AF996)</f>
        <v>0</v>
      </c>
      <c r="AA1694" s="635"/>
      <c r="AB1694" s="635"/>
      <c r="AC1694" s="635"/>
      <c r="AD1694" s="636">
        <f t="shared" ref="AD1694:AD1709" si="373">IF(Z1694="","",ROUND(Z1694/W1694*$AH$1685,1))</f>
        <v>0</v>
      </c>
      <c r="AE1694" s="636"/>
      <c r="AF1694" s="636"/>
      <c r="AG1694" s="636">
        <f t="shared" ref="AG1694:AG1709" si="374">IF(Z1694="","",ROUND(Z1694/W1694*$AH$1686,1))</f>
        <v>0</v>
      </c>
      <c r="AH1694" s="636"/>
      <c r="AI1694" s="637"/>
    </row>
    <row r="1695" spans="1:36" s="54" customFormat="1" ht="15.75" customHeight="1" x14ac:dyDescent="0.15">
      <c r="A1695" s="112" t="str">
        <f t="shared" si="364"/>
        <v/>
      </c>
      <c r="B1695" s="53"/>
      <c r="F1695" s="328">
        <f t="shared" si="365"/>
        <v>3</v>
      </c>
      <c r="G1695" s="329"/>
      <c r="H1695" s="306">
        <f t="shared" si="366"/>
        <v>1.5</v>
      </c>
      <c r="I1695" s="306"/>
      <c r="J1695" s="306"/>
      <c r="K1695" s="541">
        <f t="shared" si="367"/>
        <v>0</v>
      </c>
      <c r="L1695" s="541"/>
      <c r="M1695" s="541"/>
      <c r="N1695" s="541"/>
      <c r="O1695" s="535">
        <f t="shared" si="368"/>
        <v>0</v>
      </c>
      <c r="P1695" s="535"/>
      <c r="Q1695" s="535"/>
      <c r="R1695" s="535">
        <f t="shared" si="369"/>
        <v>0</v>
      </c>
      <c r="S1695" s="535"/>
      <c r="T1695" s="638"/>
      <c r="U1695" s="639">
        <f t="shared" si="370"/>
        <v>3</v>
      </c>
      <c r="V1695" s="329"/>
      <c r="W1695" s="306">
        <f t="shared" si="371"/>
        <v>1.5</v>
      </c>
      <c r="X1695" s="306"/>
      <c r="Y1695" s="306"/>
      <c r="Z1695" s="541">
        <f t="shared" si="372"/>
        <v>0</v>
      </c>
      <c r="AA1695" s="541"/>
      <c r="AB1695" s="541"/>
      <c r="AC1695" s="541"/>
      <c r="AD1695" s="535">
        <f t="shared" si="373"/>
        <v>0</v>
      </c>
      <c r="AE1695" s="535"/>
      <c r="AF1695" s="535"/>
      <c r="AG1695" s="535">
        <f t="shared" si="374"/>
        <v>0</v>
      </c>
      <c r="AH1695" s="535"/>
      <c r="AI1695" s="638"/>
    </row>
    <row r="1696" spans="1:36" s="54" customFormat="1" ht="15.75" customHeight="1" x14ac:dyDescent="0.15">
      <c r="A1696" s="112" t="str">
        <f t="shared" si="364"/>
        <v/>
      </c>
      <c r="B1696" s="53"/>
      <c r="F1696" s="328">
        <f t="shared" si="365"/>
        <v>4</v>
      </c>
      <c r="G1696" s="329"/>
      <c r="H1696" s="306">
        <f t="shared" si="366"/>
        <v>5.0999999046325684</v>
      </c>
      <c r="I1696" s="306"/>
      <c r="J1696" s="306"/>
      <c r="K1696" s="541">
        <f t="shared" si="367"/>
        <v>0</v>
      </c>
      <c r="L1696" s="541"/>
      <c r="M1696" s="541"/>
      <c r="N1696" s="541"/>
      <c r="O1696" s="535">
        <f t="shared" si="368"/>
        <v>0</v>
      </c>
      <c r="P1696" s="535"/>
      <c r="Q1696" s="535"/>
      <c r="R1696" s="535">
        <f t="shared" si="369"/>
        <v>0</v>
      </c>
      <c r="S1696" s="535"/>
      <c r="T1696" s="638"/>
      <c r="U1696" s="639">
        <f t="shared" si="370"/>
        <v>4</v>
      </c>
      <c r="V1696" s="329"/>
      <c r="W1696" s="306">
        <f t="shared" si="371"/>
        <v>5.0999999046325684</v>
      </c>
      <c r="X1696" s="306"/>
      <c r="Y1696" s="306"/>
      <c r="Z1696" s="541">
        <f t="shared" si="372"/>
        <v>0</v>
      </c>
      <c r="AA1696" s="541"/>
      <c r="AB1696" s="541"/>
      <c r="AC1696" s="541"/>
      <c r="AD1696" s="535">
        <f t="shared" si="373"/>
        <v>0</v>
      </c>
      <c r="AE1696" s="535"/>
      <c r="AF1696" s="535"/>
      <c r="AG1696" s="535">
        <f t="shared" si="374"/>
        <v>0</v>
      </c>
      <c r="AH1696" s="535"/>
      <c r="AI1696" s="638"/>
    </row>
    <row r="1697" spans="1:36" s="54" customFormat="1" ht="15.75" customHeight="1" x14ac:dyDescent="0.15">
      <c r="A1697" s="112" t="str">
        <f t="shared" si="364"/>
        <v/>
      </c>
      <c r="B1697" s="53"/>
      <c r="F1697" s="328">
        <f t="shared" si="365"/>
        <v>4</v>
      </c>
      <c r="G1697" s="329"/>
      <c r="H1697" s="306">
        <f t="shared" si="366"/>
        <v>1.4500002861022949</v>
      </c>
      <c r="I1697" s="306"/>
      <c r="J1697" s="306"/>
      <c r="K1697" s="541">
        <f t="shared" si="367"/>
        <v>136.65930739566204</v>
      </c>
      <c r="L1697" s="541"/>
      <c r="M1697" s="541"/>
      <c r="N1697" s="541"/>
      <c r="O1697" s="535">
        <f t="shared" si="368"/>
        <v>103.7</v>
      </c>
      <c r="P1697" s="535"/>
      <c r="Q1697" s="535"/>
      <c r="R1697" s="535">
        <f t="shared" si="369"/>
        <v>122.5</v>
      </c>
      <c r="S1697" s="535"/>
      <c r="T1697" s="638"/>
      <c r="U1697" s="639">
        <f t="shared" si="370"/>
        <v>4</v>
      </c>
      <c r="V1697" s="329"/>
      <c r="W1697" s="306">
        <f t="shared" si="371"/>
        <v>1.4500002861022949</v>
      </c>
      <c r="X1697" s="306"/>
      <c r="Y1697" s="306"/>
      <c r="Z1697" s="541">
        <f t="shared" si="372"/>
        <v>136.65930739566204</v>
      </c>
      <c r="AA1697" s="541"/>
      <c r="AB1697" s="541"/>
      <c r="AC1697" s="541"/>
      <c r="AD1697" s="535">
        <f t="shared" si="373"/>
        <v>103.7</v>
      </c>
      <c r="AE1697" s="535"/>
      <c r="AF1697" s="535"/>
      <c r="AG1697" s="535">
        <f t="shared" si="374"/>
        <v>122.5</v>
      </c>
      <c r="AH1697" s="535"/>
      <c r="AI1697" s="638"/>
    </row>
    <row r="1698" spans="1:36" s="54" customFormat="1" ht="15.75" customHeight="1" x14ac:dyDescent="0.15">
      <c r="A1698" s="112" t="str">
        <f t="shared" si="364"/>
        <v/>
      </c>
      <c r="B1698" s="53"/>
      <c r="F1698" s="328">
        <f t="shared" si="365"/>
        <v>5</v>
      </c>
      <c r="G1698" s="329"/>
      <c r="H1698" s="306">
        <f t="shared" si="366"/>
        <v>3.4500000476837158</v>
      </c>
      <c r="I1698" s="306"/>
      <c r="J1698" s="306"/>
      <c r="K1698" s="541">
        <f t="shared" si="367"/>
        <v>604.78801010156803</v>
      </c>
      <c r="L1698" s="541"/>
      <c r="M1698" s="541"/>
      <c r="N1698" s="541"/>
      <c r="O1698" s="535">
        <f t="shared" si="368"/>
        <v>192.8</v>
      </c>
      <c r="P1698" s="535"/>
      <c r="Q1698" s="535"/>
      <c r="R1698" s="535">
        <f t="shared" si="369"/>
        <v>227.9</v>
      </c>
      <c r="S1698" s="535"/>
      <c r="T1698" s="638"/>
      <c r="U1698" s="639">
        <f t="shared" si="370"/>
        <v>5</v>
      </c>
      <c r="V1698" s="329"/>
      <c r="W1698" s="306">
        <f t="shared" si="371"/>
        <v>3.4500000476837158</v>
      </c>
      <c r="X1698" s="306"/>
      <c r="Y1698" s="306"/>
      <c r="Z1698" s="541">
        <f t="shared" si="372"/>
        <v>604.78801010156803</v>
      </c>
      <c r="AA1698" s="541"/>
      <c r="AB1698" s="541"/>
      <c r="AC1698" s="541"/>
      <c r="AD1698" s="535">
        <f t="shared" si="373"/>
        <v>192.8</v>
      </c>
      <c r="AE1698" s="535"/>
      <c r="AF1698" s="535"/>
      <c r="AG1698" s="535">
        <f t="shared" si="374"/>
        <v>227.9</v>
      </c>
      <c r="AH1698" s="535"/>
      <c r="AI1698" s="638"/>
    </row>
    <row r="1699" spans="1:36" s="54" customFormat="1" ht="15.75" customHeight="1" x14ac:dyDescent="0.15">
      <c r="A1699" s="112" t="str">
        <f t="shared" si="364"/>
        <v/>
      </c>
      <c r="B1699" s="53"/>
      <c r="F1699" s="328">
        <f t="shared" si="365"/>
        <v>6</v>
      </c>
      <c r="G1699" s="329"/>
      <c r="H1699" s="306">
        <f t="shared" si="366"/>
        <v>2.3499999046325684</v>
      </c>
      <c r="I1699" s="306"/>
      <c r="J1699" s="306"/>
      <c r="K1699" s="541">
        <f t="shared" si="367"/>
        <v>664.44681926973522</v>
      </c>
      <c r="L1699" s="541"/>
      <c r="M1699" s="541"/>
      <c r="N1699" s="541"/>
      <c r="O1699" s="535">
        <f t="shared" si="368"/>
        <v>311</v>
      </c>
      <c r="P1699" s="535"/>
      <c r="Q1699" s="535"/>
      <c r="R1699" s="535">
        <f t="shared" si="369"/>
        <v>367.6</v>
      </c>
      <c r="S1699" s="535"/>
      <c r="T1699" s="638"/>
      <c r="U1699" s="639">
        <f t="shared" si="370"/>
        <v>6</v>
      </c>
      <c r="V1699" s="329"/>
      <c r="W1699" s="306">
        <f t="shared" si="371"/>
        <v>2.3499999046325684</v>
      </c>
      <c r="X1699" s="306"/>
      <c r="Y1699" s="306"/>
      <c r="Z1699" s="541">
        <f t="shared" si="372"/>
        <v>664.44681926973522</v>
      </c>
      <c r="AA1699" s="541"/>
      <c r="AB1699" s="541"/>
      <c r="AC1699" s="541"/>
      <c r="AD1699" s="535">
        <f t="shared" si="373"/>
        <v>311</v>
      </c>
      <c r="AE1699" s="535"/>
      <c r="AF1699" s="535"/>
      <c r="AG1699" s="535">
        <f t="shared" si="374"/>
        <v>367.6</v>
      </c>
      <c r="AH1699" s="535"/>
      <c r="AI1699" s="638"/>
    </row>
    <row r="1700" spans="1:36" s="54" customFormat="1" ht="15.75" customHeight="1" x14ac:dyDescent="0.15">
      <c r="A1700" s="112" t="str">
        <f t="shared" si="364"/>
        <v/>
      </c>
      <c r="B1700" s="53"/>
      <c r="F1700" s="328">
        <f t="shared" si="365"/>
        <v>7</v>
      </c>
      <c r="G1700" s="329"/>
      <c r="H1700" s="306">
        <f t="shared" si="366"/>
        <v>8.6000003814697266</v>
      </c>
      <c r="I1700" s="306"/>
      <c r="J1700" s="306"/>
      <c r="K1700" s="541">
        <f t="shared" si="367"/>
        <v>8105.3094057884136</v>
      </c>
      <c r="L1700" s="541"/>
      <c r="M1700" s="541"/>
      <c r="N1700" s="541"/>
      <c r="O1700" s="535">
        <f t="shared" si="368"/>
        <v>1036.7</v>
      </c>
      <c r="P1700" s="535"/>
      <c r="Q1700" s="535"/>
      <c r="R1700" s="535">
        <f t="shared" si="369"/>
        <v>1225.2</v>
      </c>
      <c r="S1700" s="535"/>
      <c r="T1700" s="638"/>
      <c r="U1700" s="639">
        <f t="shared" si="370"/>
        <v>7</v>
      </c>
      <c r="V1700" s="329"/>
      <c r="W1700" s="306">
        <f t="shared" si="371"/>
        <v>8.6000003814697266</v>
      </c>
      <c r="X1700" s="306"/>
      <c r="Y1700" s="306"/>
      <c r="Z1700" s="541">
        <f t="shared" si="372"/>
        <v>8105.3094057884136</v>
      </c>
      <c r="AA1700" s="541"/>
      <c r="AB1700" s="541"/>
      <c r="AC1700" s="541"/>
      <c r="AD1700" s="535">
        <f t="shared" si="373"/>
        <v>1036.7</v>
      </c>
      <c r="AE1700" s="535"/>
      <c r="AF1700" s="535"/>
      <c r="AG1700" s="535">
        <f t="shared" si="374"/>
        <v>1225.2</v>
      </c>
      <c r="AH1700" s="535"/>
      <c r="AI1700" s="638"/>
    </row>
    <row r="1701" spans="1:36" s="54" customFormat="1" ht="15.75" customHeight="1" x14ac:dyDescent="0.15">
      <c r="A1701" s="112" t="str">
        <f t="shared" si="364"/>
        <v/>
      </c>
      <c r="B1701" s="53"/>
      <c r="F1701" s="328">
        <f t="shared" si="365"/>
        <v>8</v>
      </c>
      <c r="G1701" s="329"/>
      <c r="H1701" s="306">
        <f t="shared" si="366"/>
        <v>2.2000000476837158</v>
      </c>
      <c r="I1701" s="306"/>
      <c r="J1701" s="306"/>
      <c r="K1701" s="541">
        <f t="shared" si="367"/>
        <v>614.7782797059466</v>
      </c>
      <c r="L1701" s="541"/>
      <c r="M1701" s="541"/>
      <c r="N1701" s="541"/>
      <c r="O1701" s="535">
        <f t="shared" si="368"/>
        <v>307.39999999999998</v>
      </c>
      <c r="P1701" s="535"/>
      <c r="Q1701" s="535"/>
      <c r="R1701" s="535">
        <f t="shared" si="369"/>
        <v>363.3</v>
      </c>
      <c r="S1701" s="535"/>
      <c r="T1701" s="638"/>
      <c r="U1701" s="639">
        <f t="shared" si="370"/>
        <v>8</v>
      </c>
      <c r="V1701" s="329"/>
      <c r="W1701" s="306">
        <f t="shared" si="371"/>
        <v>2.2000000476837158</v>
      </c>
      <c r="X1701" s="306"/>
      <c r="Y1701" s="306"/>
      <c r="Z1701" s="541">
        <f t="shared" si="372"/>
        <v>614.7782797059466</v>
      </c>
      <c r="AA1701" s="541"/>
      <c r="AB1701" s="541"/>
      <c r="AC1701" s="541"/>
      <c r="AD1701" s="535">
        <f t="shared" si="373"/>
        <v>307.39999999999998</v>
      </c>
      <c r="AE1701" s="535"/>
      <c r="AF1701" s="535"/>
      <c r="AG1701" s="535">
        <f t="shared" si="374"/>
        <v>363.3</v>
      </c>
      <c r="AH1701" s="535"/>
      <c r="AI1701" s="638"/>
    </row>
    <row r="1702" spans="1:36" s="54" customFormat="1" ht="15.75" customHeight="1" x14ac:dyDescent="0.15">
      <c r="A1702" s="112" t="str">
        <f t="shared" si="364"/>
        <v/>
      </c>
      <c r="B1702" s="53"/>
      <c r="F1702" s="328">
        <f t="shared" si="365"/>
        <v>9</v>
      </c>
      <c r="G1702" s="329"/>
      <c r="H1702" s="306">
        <f t="shared" si="366"/>
        <v>1.5</v>
      </c>
      <c r="I1702" s="306"/>
      <c r="J1702" s="306"/>
      <c r="K1702" s="541">
        <f t="shared" si="367"/>
        <v>1039.081770174824</v>
      </c>
      <c r="L1702" s="541"/>
      <c r="M1702" s="541"/>
      <c r="N1702" s="541"/>
      <c r="O1702" s="535">
        <f t="shared" si="368"/>
        <v>762</v>
      </c>
      <c r="P1702" s="535"/>
      <c r="Q1702" s="535"/>
      <c r="R1702" s="535">
        <f t="shared" si="369"/>
        <v>900.5</v>
      </c>
      <c r="S1702" s="535"/>
      <c r="T1702" s="638"/>
      <c r="U1702" s="639">
        <f t="shared" si="370"/>
        <v>9</v>
      </c>
      <c r="V1702" s="329"/>
      <c r="W1702" s="306">
        <f t="shared" si="371"/>
        <v>1.5</v>
      </c>
      <c r="X1702" s="306"/>
      <c r="Y1702" s="306"/>
      <c r="Z1702" s="541">
        <f t="shared" si="372"/>
        <v>1039.081770174824</v>
      </c>
      <c r="AA1702" s="541"/>
      <c r="AB1702" s="541"/>
      <c r="AC1702" s="541"/>
      <c r="AD1702" s="535">
        <f t="shared" si="373"/>
        <v>762</v>
      </c>
      <c r="AE1702" s="535"/>
      <c r="AF1702" s="535"/>
      <c r="AG1702" s="535">
        <f t="shared" si="374"/>
        <v>900.5</v>
      </c>
      <c r="AH1702" s="535"/>
      <c r="AI1702" s="638"/>
    </row>
    <row r="1703" spans="1:36" s="54" customFormat="1" ht="15.75" customHeight="1" x14ac:dyDescent="0.15">
      <c r="A1703" s="112" t="str">
        <f t="shared" si="364"/>
        <v/>
      </c>
      <c r="B1703" s="53"/>
      <c r="F1703" s="328">
        <f t="shared" si="365"/>
        <v>10</v>
      </c>
      <c r="G1703" s="329"/>
      <c r="H1703" s="306">
        <f t="shared" si="366"/>
        <v>3.8499999046325684</v>
      </c>
      <c r="I1703" s="306"/>
      <c r="J1703" s="306"/>
      <c r="K1703" s="541">
        <f t="shared" si="367"/>
        <v>1090.3760972168645</v>
      </c>
      <c r="L1703" s="541"/>
      <c r="M1703" s="541"/>
      <c r="N1703" s="541"/>
      <c r="O1703" s="535">
        <f t="shared" si="368"/>
        <v>311.5</v>
      </c>
      <c r="P1703" s="535"/>
      <c r="Q1703" s="535"/>
      <c r="R1703" s="535">
        <f t="shared" si="369"/>
        <v>368.2</v>
      </c>
      <c r="S1703" s="535"/>
      <c r="T1703" s="638"/>
      <c r="U1703" s="639">
        <f t="shared" si="370"/>
        <v>10</v>
      </c>
      <c r="V1703" s="329"/>
      <c r="W1703" s="306">
        <f t="shared" si="371"/>
        <v>3.8499999046325684</v>
      </c>
      <c r="X1703" s="306"/>
      <c r="Y1703" s="306"/>
      <c r="Z1703" s="541">
        <f t="shared" si="372"/>
        <v>1090.3760972168645</v>
      </c>
      <c r="AA1703" s="541"/>
      <c r="AB1703" s="541"/>
      <c r="AC1703" s="541"/>
      <c r="AD1703" s="535">
        <f t="shared" si="373"/>
        <v>311.5</v>
      </c>
      <c r="AE1703" s="535"/>
      <c r="AF1703" s="535"/>
      <c r="AG1703" s="535">
        <f t="shared" si="374"/>
        <v>368.2</v>
      </c>
      <c r="AH1703" s="535"/>
      <c r="AI1703" s="638"/>
    </row>
    <row r="1704" spans="1:36" s="54" customFormat="1" ht="15.75" customHeight="1" x14ac:dyDescent="0.15">
      <c r="A1704" s="112" t="str">
        <f t="shared" si="364"/>
        <v/>
      </c>
      <c r="B1704" s="53"/>
      <c r="F1704" s="328">
        <f t="shared" si="365"/>
        <v>11</v>
      </c>
      <c r="G1704" s="329"/>
      <c r="H1704" s="306">
        <f t="shared" si="366"/>
        <v>2.4000000953674316</v>
      </c>
      <c r="I1704" s="306"/>
      <c r="J1704" s="306"/>
      <c r="K1704" s="541">
        <f t="shared" si="367"/>
        <v>2216.7078644570111</v>
      </c>
      <c r="L1704" s="541"/>
      <c r="M1704" s="541"/>
      <c r="N1704" s="541"/>
      <c r="O1704" s="535">
        <f t="shared" si="368"/>
        <v>1016</v>
      </c>
      <c r="P1704" s="535"/>
      <c r="Q1704" s="535"/>
      <c r="R1704" s="535">
        <f t="shared" si="369"/>
        <v>1200.7</v>
      </c>
      <c r="S1704" s="535"/>
      <c r="T1704" s="638"/>
      <c r="U1704" s="639">
        <f t="shared" si="370"/>
        <v>11</v>
      </c>
      <c r="V1704" s="329"/>
      <c r="W1704" s="306">
        <f t="shared" si="371"/>
        <v>2.4000000953674316</v>
      </c>
      <c r="X1704" s="306"/>
      <c r="Y1704" s="306"/>
      <c r="Z1704" s="541">
        <f t="shared" si="372"/>
        <v>2216.7078644570111</v>
      </c>
      <c r="AA1704" s="541"/>
      <c r="AB1704" s="541"/>
      <c r="AC1704" s="541"/>
      <c r="AD1704" s="535">
        <f t="shared" si="373"/>
        <v>1016</v>
      </c>
      <c r="AE1704" s="535"/>
      <c r="AF1704" s="535"/>
      <c r="AG1704" s="535">
        <f t="shared" si="374"/>
        <v>1200.7</v>
      </c>
      <c r="AH1704" s="535"/>
      <c r="AI1704" s="638"/>
    </row>
    <row r="1705" spans="1:36" s="54" customFormat="1" ht="15.75" customHeight="1" x14ac:dyDescent="0.15">
      <c r="A1705" s="112" t="str">
        <f t="shared" si="364"/>
        <v/>
      </c>
      <c r="B1705" s="53"/>
      <c r="F1705" s="328">
        <f t="shared" si="365"/>
        <v>12</v>
      </c>
      <c r="G1705" s="329"/>
      <c r="H1705" s="306">
        <f t="shared" si="366"/>
        <v>2.2699999809265137</v>
      </c>
      <c r="I1705" s="306"/>
      <c r="J1705" s="306"/>
      <c r="K1705" s="541">
        <f t="shared" si="367"/>
        <v>642.89708602505266</v>
      </c>
      <c r="L1705" s="541"/>
      <c r="M1705" s="541"/>
      <c r="N1705" s="541"/>
      <c r="O1705" s="535">
        <f t="shared" si="368"/>
        <v>311.5</v>
      </c>
      <c r="P1705" s="535"/>
      <c r="Q1705" s="535"/>
      <c r="R1705" s="535">
        <f t="shared" si="369"/>
        <v>368.2</v>
      </c>
      <c r="S1705" s="535"/>
      <c r="T1705" s="638"/>
      <c r="U1705" s="639">
        <f t="shared" si="370"/>
        <v>12</v>
      </c>
      <c r="V1705" s="329"/>
      <c r="W1705" s="306">
        <f t="shared" si="371"/>
        <v>2.2699999809265137</v>
      </c>
      <c r="X1705" s="306"/>
      <c r="Y1705" s="306"/>
      <c r="Z1705" s="541">
        <f t="shared" si="372"/>
        <v>642.89708602505266</v>
      </c>
      <c r="AA1705" s="541"/>
      <c r="AB1705" s="541"/>
      <c r="AC1705" s="541"/>
      <c r="AD1705" s="535">
        <f t="shared" si="373"/>
        <v>311.5</v>
      </c>
      <c r="AE1705" s="535"/>
      <c r="AF1705" s="535"/>
      <c r="AG1705" s="535">
        <f t="shared" si="374"/>
        <v>368.2</v>
      </c>
      <c r="AH1705" s="535"/>
      <c r="AI1705" s="638"/>
    </row>
    <row r="1706" spans="1:36" s="54" customFormat="1" ht="15.75" hidden="1" customHeight="1" x14ac:dyDescent="0.15">
      <c r="A1706" s="112" t="str">
        <f t="shared" si="364"/>
        <v>×</v>
      </c>
      <c r="B1706" s="53"/>
      <c r="F1706" s="328" t="str">
        <f t="shared" si="365"/>
        <v/>
      </c>
      <c r="G1706" s="329"/>
      <c r="H1706" s="306" t="str">
        <f t="shared" si="366"/>
        <v/>
      </c>
      <c r="I1706" s="306"/>
      <c r="J1706" s="306"/>
      <c r="K1706" s="541" t="str">
        <f t="shared" si="367"/>
        <v/>
      </c>
      <c r="L1706" s="541"/>
      <c r="M1706" s="541"/>
      <c r="N1706" s="541"/>
      <c r="O1706" s="535" t="str">
        <f t="shared" si="368"/>
        <v/>
      </c>
      <c r="P1706" s="535"/>
      <c r="Q1706" s="535"/>
      <c r="R1706" s="535" t="str">
        <f t="shared" si="369"/>
        <v/>
      </c>
      <c r="S1706" s="535"/>
      <c r="T1706" s="638"/>
      <c r="U1706" s="639" t="str">
        <f t="shared" si="370"/>
        <v/>
      </c>
      <c r="V1706" s="329"/>
      <c r="W1706" s="306" t="str">
        <f t="shared" si="371"/>
        <v/>
      </c>
      <c r="X1706" s="306"/>
      <c r="Y1706" s="306"/>
      <c r="Z1706" s="541" t="str">
        <f t="shared" si="372"/>
        <v/>
      </c>
      <c r="AA1706" s="541"/>
      <c r="AB1706" s="541"/>
      <c r="AC1706" s="541"/>
      <c r="AD1706" s="535" t="str">
        <f t="shared" si="373"/>
        <v/>
      </c>
      <c r="AE1706" s="535"/>
      <c r="AF1706" s="535"/>
      <c r="AG1706" s="535" t="str">
        <f t="shared" si="374"/>
        <v/>
      </c>
      <c r="AH1706" s="535"/>
      <c r="AI1706" s="638"/>
    </row>
    <row r="1707" spans="1:36" s="54" customFormat="1" ht="15.75" hidden="1" customHeight="1" x14ac:dyDescent="0.15">
      <c r="A1707" s="112" t="str">
        <f t="shared" si="364"/>
        <v>×</v>
      </c>
      <c r="B1707" s="53"/>
      <c r="F1707" s="328" t="str">
        <f t="shared" si="365"/>
        <v/>
      </c>
      <c r="G1707" s="329"/>
      <c r="H1707" s="306" t="str">
        <f t="shared" si="366"/>
        <v/>
      </c>
      <c r="I1707" s="306"/>
      <c r="J1707" s="306"/>
      <c r="K1707" s="541" t="str">
        <f t="shared" si="367"/>
        <v/>
      </c>
      <c r="L1707" s="541"/>
      <c r="M1707" s="541"/>
      <c r="N1707" s="541"/>
      <c r="O1707" s="535" t="str">
        <f t="shared" si="368"/>
        <v/>
      </c>
      <c r="P1707" s="535"/>
      <c r="Q1707" s="535"/>
      <c r="R1707" s="535" t="str">
        <f t="shared" si="369"/>
        <v/>
      </c>
      <c r="S1707" s="535"/>
      <c r="T1707" s="638"/>
      <c r="U1707" s="639" t="str">
        <f t="shared" si="370"/>
        <v/>
      </c>
      <c r="V1707" s="329"/>
      <c r="W1707" s="306" t="str">
        <f t="shared" si="371"/>
        <v/>
      </c>
      <c r="X1707" s="306"/>
      <c r="Y1707" s="306"/>
      <c r="Z1707" s="541" t="str">
        <f t="shared" si="372"/>
        <v/>
      </c>
      <c r="AA1707" s="541"/>
      <c r="AB1707" s="541"/>
      <c r="AC1707" s="541"/>
      <c r="AD1707" s="535" t="str">
        <f t="shared" si="373"/>
        <v/>
      </c>
      <c r="AE1707" s="535"/>
      <c r="AF1707" s="535"/>
      <c r="AG1707" s="535" t="str">
        <f t="shared" si="374"/>
        <v/>
      </c>
      <c r="AH1707" s="535"/>
      <c r="AI1707" s="638"/>
    </row>
    <row r="1708" spans="1:36" s="54" customFormat="1" ht="15.75" hidden="1" customHeight="1" x14ac:dyDescent="0.15">
      <c r="A1708" s="112" t="str">
        <f t="shared" si="364"/>
        <v>×</v>
      </c>
      <c r="B1708" s="53"/>
      <c r="F1708" s="328" t="str">
        <f t="shared" si="365"/>
        <v/>
      </c>
      <c r="G1708" s="329"/>
      <c r="H1708" s="306" t="str">
        <f t="shared" si="366"/>
        <v/>
      </c>
      <c r="I1708" s="306"/>
      <c r="J1708" s="306"/>
      <c r="K1708" s="541" t="str">
        <f t="shared" si="367"/>
        <v/>
      </c>
      <c r="L1708" s="541"/>
      <c r="M1708" s="541"/>
      <c r="N1708" s="541"/>
      <c r="O1708" s="535" t="str">
        <f t="shared" si="368"/>
        <v/>
      </c>
      <c r="P1708" s="535"/>
      <c r="Q1708" s="535"/>
      <c r="R1708" s="535" t="str">
        <f t="shared" si="369"/>
        <v/>
      </c>
      <c r="S1708" s="535"/>
      <c r="T1708" s="638"/>
      <c r="U1708" s="639" t="str">
        <f t="shared" si="370"/>
        <v/>
      </c>
      <c r="V1708" s="329"/>
      <c r="W1708" s="306" t="str">
        <f t="shared" si="371"/>
        <v/>
      </c>
      <c r="X1708" s="306"/>
      <c r="Y1708" s="306"/>
      <c r="Z1708" s="541" t="str">
        <f t="shared" si="372"/>
        <v/>
      </c>
      <c r="AA1708" s="541"/>
      <c r="AB1708" s="541"/>
      <c r="AC1708" s="541"/>
      <c r="AD1708" s="535" t="str">
        <f t="shared" si="373"/>
        <v/>
      </c>
      <c r="AE1708" s="535"/>
      <c r="AF1708" s="535"/>
      <c r="AG1708" s="535" t="str">
        <f t="shared" si="374"/>
        <v/>
      </c>
      <c r="AH1708" s="535"/>
      <c r="AI1708" s="638"/>
    </row>
    <row r="1709" spans="1:36" s="54" customFormat="1" ht="15.75" hidden="1" customHeight="1" x14ac:dyDescent="0.15">
      <c r="A1709" s="121" t="str">
        <f t="shared" si="364"/>
        <v>×</v>
      </c>
      <c r="B1709" s="53"/>
      <c r="F1709" s="332" t="str">
        <f t="shared" si="365"/>
        <v/>
      </c>
      <c r="G1709" s="333"/>
      <c r="H1709" s="319" t="str">
        <f t="shared" si="366"/>
        <v/>
      </c>
      <c r="I1709" s="319"/>
      <c r="J1709" s="319"/>
      <c r="K1709" s="641" t="str">
        <f t="shared" si="367"/>
        <v/>
      </c>
      <c r="L1709" s="641"/>
      <c r="M1709" s="641"/>
      <c r="N1709" s="641"/>
      <c r="O1709" s="536" t="str">
        <f t="shared" si="368"/>
        <v/>
      </c>
      <c r="P1709" s="536"/>
      <c r="Q1709" s="536"/>
      <c r="R1709" s="536" t="str">
        <f t="shared" si="369"/>
        <v/>
      </c>
      <c r="S1709" s="536"/>
      <c r="T1709" s="642"/>
      <c r="U1709" s="589" t="str">
        <f t="shared" si="370"/>
        <v/>
      </c>
      <c r="V1709" s="333"/>
      <c r="W1709" s="319" t="str">
        <f t="shared" si="371"/>
        <v/>
      </c>
      <c r="X1709" s="319"/>
      <c r="Y1709" s="319"/>
      <c r="Z1709" s="641" t="str">
        <f t="shared" si="372"/>
        <v/>
      </c>
      <c r="AA1709" s="641"/>
      <c r="AB1709" s="641"/>
      <c r="AC1709" s="641"/>
      <c r="AD1709" s="536" t="str">
        <f t="shared" si="373"/>
        <v/>
      </c>
      <c r="AE1709" s="536"/>
      <c r="AF1709" s="536"/>
      <c r="AG1709" s="536" t="str">
        <f t="shared" si="374"/>
        <v/>
      </c>
      <c r="AH1709" s="536"/>
      <c r="AI1709" s="642"/>
    </row>
    <row r="1710" spans="1:36" s="85" customFormat="1" ht="15.75" customHeight="1" x14ac:dyDescent="0.15">
      <c r="A1710" s="125" t="str">
        <f t="shared" ref="A1710:A1715" si="375">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x14ac:dyDescent="0.15">
      <c r="A1711" s="122" t="str">
        <f t="shared" si="375"/>
        <v/>
      </c>
      <c r="B1711" s="53"/>
    </row>
    <row r="1712" spans="1:36" s="54" customFormat="1" ht="15.75" customHeight="1" x14ac:dyDescent="0.15">
      <c r="A1712" s="122" t="str">
        <f t="shared" si="375"/>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x14ac:dyDescent="0.15">
      <c r="A1713" s="122" t="str">
        <f t="shared" si="375"/>
        <v/>
      </c>
      <c r="B1713" s="53"/>
      <c r="F1713" s="526" t="s">
        <v>417</v>
      </c>
      <c r="G1713" s="527"/>
      <c r="H1713" s="527"/>
      <c r="I1713" s="527"/>
      <c r="J1713" s="527"/>
      <c r="K1713" s="527"/>
      <c r="L1713" s="527"/>
      <c r="M1713" s="527"/>
      <c r="N1713" s="527"/>
      <c r="O1713" s="527"/>
      <c r="P1713" s="527"/>
      <c r="Q1713" s="527"/>
      <c r="R1713" s="527"/>
      <c r="S1713" s="527"/>
      <c r="T1713" s="528"/>
      <c r="U1713" s="529" t="s">
        <v>418</v>
      </c>
      <c r="V1713" s="302"/>
      <c r="W1713" s="302"/>
      <c r="X1713" s="302"/>
      <c r="Y1713" s="302"/>
      <c r="Z1713" s="302"/>
      <c r="AA1713" s="302"/>
      <c r="AB1713" s="302"/>
      <c r="AC1713" s="302"/>
      <c r="AD1713" s="302"/>
      <c r="AE1713" s="302"/>
      <c r="AF1713" s="302"/>
      <c r="AG1713" s="302"/>
      <c r="AH1713" s="302"/>
      <c r="AI1713" s="440"/>
    </row>
    <row r="1714" spans="1:35" s="54" customFormat="1" ht="15.75" customHeight="1" x14ac:dyDescent="0.15">
      <c r="A1714" s="122" t="str">
        <f t="shared" si="375"/>
        <v/>
      </c>
      <c r="B1714" s="53"/>
      <c r="F1714" s="530" t="s">
        <v>74</v>
      </c>
      <c r="G1714" s="531"/>
      <c r="H1714" s="534" t="s">
        <v>181</v>
      </c>
      <c r="I1714" s="535"/>
      <c r="J1714" s="535"/>
      <c r="K1714" s="531" t="s">
        <v>227</v>
      </c>
      <c r="L1714" s="531"/>
      <c r="M1714" s="531"/>
      <c r="N1714" s="531"/>
      <c r="O1714" s="531" t="s">
        <v>514</v>
      </c>
      <c r="P1714" s="531"/>
      <c r="Q1714" s="531"/>
      <c r="R1714" s="531" t="s">
        <v>515</v>
      </c>
      <c r="S1714" s="531"/>
      <c r="T1714" s="537"/>
      <c r="U1714" s="539" t="s">
        <v>74</v>
      </c>
      <c r="V1714" s="531"/>
      <c r="W1714" s="534" t="s">
        <v>181</v>
      </c>
      <c r="X1714" s="535"/>
      <c r="Y1714" s="535"/>
      <c r="Z1714" s="531" t="s">
        <v>227</v>
      </c>
      <c r="AA1714" s="531"/>
      <c r="AB1714" s="531"/>
      <c r="AC1714" s="531"/>
      <c r="AD1714" s="531" t="s">
        <v>514</v>
      </c>
      <c r="AE1714" s="531"/>
      <c r="AF1714" s="531"/>
      <c r="AG1714" s="531" t="s">
        <v>515</v>
      </c>
      <c r="AH1714" s="531"/>
      <c r="AI1714" s="537"/>
    </row>
    <row r="1715" spans="1:35" s="54" customFormat="1" ht="15.75" customHeight="1" x14ac:dyDescent="0.15">
      <c r="A1715" s="122" t="str">
        <f t="shared" si="375"/>
        <v/>
      </c>
      <c r="B1715" s="53"/>
      <c r="F1715" s="532"/>
      <c r="G1715" s="533"/>
      <c r="H1715" s="536"/>
      <c r="I1715" s="536"/>
      <c r="J1715" s="536"/>
      <c r="K1715" s="533"/>
      <c r="L1715" s="533"/>
      <c r="M1715" s="533"/>
      <c r="N1715" s="533"/>
      <c r="O1715" s="533"/>
      <c r="P1715" s="533"/>
      <c r="Q1715" s="533"/>
      <c r="R1715" s="533"/>
      <c r="S1715" s="533"/>
      <c r="T1715" s="538"/>
      <c r="U1715" s="540"/>
      <c r="V1715" s="533"/>
      <c r="W1715" s="536"/>
      <c r="X1715" s="536"/>
      <c r="Y1715" s="536"/>
      <c r="Z1715" s="533"/>
      <c r="AA1715" s="533"/>
      <c r="AB1715" s="533"/>
      <c r="AC1715" s="533"/>
      <c r="AD1715" s="533"/>
      <c r="AE1715" s="533"/>
      <c r="AF1715" s="533"/>
      <c r="AG1715" s="533"/>
      <c r="AH1715" s="533"/>
      <c r="AI1715" s="538"/>
    </row>
    <row r="1716" spans="1:35" s="54" customFormat="1" ht="15.75" customHeight="1" x14ac:dyDescent="0.15">
      <c r="A1716" s="122" t="str">
        <f t="shared" ref="A1716:A1731" si="376">IF(液状化L1の有無="",IF(LEN(F1716)+LEN(U1716)=0,"×",""),"×")</f>
        <v/>
      </c>
      <c r="B1716" s="53"/>
      <c r="F1716" s="363">
        <f t="shared" ref="F1716:F1731" si="377">IF(F1020="","",F1020)</f>
        <v>2</v>
      </c>
      <c r="G1716" s="302"/>
      <c r="H1716" s="301">
        <f t="shared" ref="H1716:H1731" si="378">IF(H1020="","",H1020)</f>
        <v>0.33000001311302185</v>
      </c>
      <c r="I1716" s="301"/>
      <c r="J1716" s="301"/>
      <c r="K1716" s="643">
        <f t="shared" ref="K1716:K1731" si="379">IF(Q1020="","",Q1020)</f>
        <v>0</v>
      </c>
      <c r="L1716" s="643"/>
      <c r="M1716" s="643"/>
      <c r="N1716" s="643"/>
      <c r="O1716" s="644">
        <f t="shared" ref="O1716:O1731" si="380">IF(K1716="","",ROUND(K1716/H1716*$AH$1685,1))</f>
        <v>0</v>
      </c>
      <c r="P1716" s="644"/>
      <c r="Q1716" s="644"/>
      <c r="R1716" s="644">
        <f t="shared" ref="R1716:R1731" si="381">IF(K1716="","",ROUND(K1716/H1716*$AH$1686,1))</f>
        <v>0</v>
      </c>
      <c r="S1716" s="644"/>
      <c r="T1716" s="645"/>
      <c r="U1716" s="529">
        <f t="shared" ref="U1716:U1731" si="382">IF(U1020="","",U1020)</f>
        <v>2</v>
      </c>
      <c r="V1716" s="302"/>
      <c r="W1716" s="301">
        <f t="shared" ref="W1716:W1731" si="383">IF(W1020="","",W1020)</f>
        <v>0.33000001311302185</v>
      </c>
      <c r="X1716" s="301"/>
      <c r="Y1716" s="301"/>
      <c r="Z1716" s="643">
        <f>IF(AF1020="","",AF1020)</f>
        <v>0</v>
      </c>
      <c r="AA1716" s="643"/>
      <c r="AB1716" s="643"/>
      <c r="AC1716" s="643"/>
      <c r="AD1716" s="644">
        <f t="shared" ref="AD1716:AD1731" si="384">IF(Z1716="","",ROUND(Z1716/W1716*$AH$1685,1))</f>
        <v>0</v>
      </c>
      <c r="AE1716" s="644"/>
      <c r="AF1716" s="644"/>
      <c r="AG1716" s="644">
        <f t="shared" ref="AG1716:AG1731" si="385">IF(Z1716="","",ROUND(Z1716/W1716*$AH$1686,1))</f>
        <v>0</v>
      </c>
      <c r="AH1716" s="644"/>
      <c r="AI1716" s="645"/>
    </row>
    <row r="1717" spans="1:35" s="54" customFormat="1" ht="15.75" customHeight="1" x14ac:dyDescent="0.15">
      <c r="A1717" s="122" t="str">
        <f t="shared" si="376"/>
        <v/>
      </c>
      <c r="B1717" s="53"/>
      <c r="F1717" s="328">
        <f t="shared" si="377"/>
        <v>3</v>
      </c>
      <c r="G1717" s="329"/>
      <c r="H1717" s="306">
        <f t="shared" si="378"/>
        <v>1.5</v>
      </c>
      <c r="I1717" s="306"/>
      <c r="J1717" s="306"/>
      <c r="K1717" s="541">
        <f t="shared" si="379"/>
        <v>0</v>
      </c>
      <c r="L1717" s="541"/>
      <c r="M1717" s="541"/>
      <c r="N1717" s="541"/>
      <c r="O1717" s="535">
        <f t="shared" si="380"/>
        <v>0</v>
      </c>
      <c r="P1717" s="535"/>
      <c r="Q1717" s="535"/>
      <c r="R1717" s="535">
        <f t="shared" si="381"/>
        <v>0</v>
      </c>
      <c r="S1717" s="535"/>
      <c r="T1717" s="638"/>
      <c r="U1717" s="639">
        <f t="shared" si="382"/>
        <v>3</v>
      </c>
      <c r="V1717" s="329"/>
      <c r="W1717" s="306">
        <f t="shared" si="383"/>
        <v>1.5</v>
      </c>
      <c r="X1717" s="306"/>
      <c r="Y1717" s="306"/>
      <c r="Z1717" s="541">
        <f t="shared" ref="Z1717:Z1731" si="386">IF(AF997="","",AF997)</f>
        <v>0</v>
      </c>
      <c r="AA1717" s="541"/>
      <c r="AB1717" s="541"/>
      <c r="AC1717" s="541"/>
      <c r="AD1717" s="535">
        <f t="shared" si="384"/>
        <v>0</v>
      </c>
      <c r="AE1717" s="535"/>
      <c r="AF1717" s="535"/>
      <c r="AG1717" s="535">
        <f t="shared" si="385"/>
        <v>0</v>
      </c>
      <c r="AH1717" s="535"/>
      <c r="AI1717" s="638"/>
    </row>
    <row r="1718" spans="1:35" s="54" customFormat="1" ht="15.75" customHeight="1" x14ac:dyDescent="0.15">
      <c r="A1718" s="122" t="str">
        <f t="shared" si="376"/>
        <v/>
      </c>
      <c r="B1718" s="53"/>
      <c r="F1718" s="328">
        <f t="shared" si="377"/>
        <v>4</v>
      </c>
      <c r="G1718" s="329"/>
      <c r="H1718" s="306">
        <f t="shared" si="378"/>
        <v>5.0999999046325684</v>
      </c>
      <c r="I1718" s="306"/>
      <c r="J1718" s="306"/>
      <c r="K1718" s="541">
        <f t="shared" si="379"/>
        <v>0</v>
      </c>
      <c r="L1718" s="541"/>
      <c r="M1718" s="541"/>
      <c r="N1718" s="541"/>
      <c r="O1718" s="535">
        <f t="shared" si="380"/>
        <v>0</v>
      </c>
      <c r="P1718" s="535"/>
      <c r="Q1718" s="535"/>
      <c r="R1718" s="535">
        <f t="shared" si="381"/>
        <v>0</v>
      </c>
      <c r="S1718" s="535"/>
      <c r="T1718" s="638"/>
      <c r="U1718" s="639">
        <f t="shared" si="382"/>
        <v>4</v>
      </c>
      <c r="V1718" s="329"/>
      <c r="W1718" s="306">
        <f t="shared" si="383"/>
        <v>5.0999999046325684</v>
      </c>
      <c r="X1718" s="306"/>
      <c r="Y1718" s="306"/>
      <c r="Z1718" s="541">
        <f t="shared" si="386"/>
        <v>0</v>
      </c>
      <c r="AA1718" s="541"/>
      <c r="AB1718" s="541"/>
      <c r="AC1718" s="541"/>
      <c r="AD1718" s="535">
        <f t="shared" si="384"/>
        <v>0</v>
      </c>
      <c r="AE1718" s="535"/>
      <c r="AF1718" s="535"/>
      <c r="AG1718" s="535">
        <f t="shared" si="385"/>
        <v>0</v>
      </c>
      <c r="AH1718" s="535"/>
      <c r="AI1718" s="638"/>
    </row>
    <row r="1719" spans="1:35" s="54" customFormat="1" ht="15.75" customHeight="1" x14ac:dyDescent="0.15">
      <c r="A1719" s="122" t="str">
        <f t="shared" si="376"/>
        <v/>
      </c>
      <c r="B1719" s="53"/>
      <c r="F1719" s="328">
        <f t="shared" si="377"/>
        <v>4</v>
      </c>
      <c r="G1719" s="329"/>
      <c r="H1719" s="306">
        <f t="shared" si="378"/>
        <v>1.4500002861022949</v>
      </c>
      <c r="I1719" s="306"/>
      <c r="J1719" s="306"/>
      <c r="K1719" s="541">
        <f t="shared" si="379"/>
        <v>136.65930739566204</v>
      </c>
      <c r="L1719" s="541"/>
      <c r="M1719" s="541"/>
      <c r="N1719" s="541"/>
      <c r="O1719" s="535">
        <f t="shared" si="380"/>
        <v>103.7</v>
      </c>
      <c r="P1719" s="535"/>
      <c r="Q1719" s="535"/>
      <c r="R1719" s="535">
        <f t="shared" si="381"/>
        <v>122.5</v>
      </c>
      <c r="S1719" s="535"/>
      <c r="T1719" s="638"/>
      <c r="U1719" s="639">
        <f t="shared" si="382"/>
        <v>4</v>
      </c>
      <c r="V1719" s="329"/>
      <c r="W1719" s="306">
        <f t="shared" si="383"/>
        <v>1.4500002861022949</v>
      </c>
      <c r="X1719" s="306"/>
      <c r="Y1719" s="306"/>
      <c r="Z1719" s="541">
        <f t="shared" si="386"/>
        <v>136.65930739566204</v>
      </c>
      <c r="AA1719" s="541"/>
      <c r="AB1719" s="541"/>
      <c r="AC1719" s="541"/>
      <c r="AD1719" s="535">
        <f t="shared" si="384"/>
        <v>103.7</v>
      </c>
      <c r="AE1719" s="535"/>
      <c r="AF1719" s="535"/>
      <c r="AG1719" s="535">
        <f t="shared" si="385"/>
        <v>122.5</v>
      </c>
      <c r="AH1719" s="535"/>
      <c r="AI1719" s="638"/>
    </row>
    <row r="1720" spans="1:35" s="54" customFormat="1" ht="15.75" customHeight="1" x14ac:dyDescent="0.15">
      <c r="A1720" s="122" t="str">
        <f t="shared" si="376"/>
        <v/>
      </c>
      <c r="B1720" s="53"/>
      <c r="F1720" s="328">
        <f t="shared" si="377"/>
        <v>5</v>
      </c>
      <c r="G1720" s="329"/>
      <c r="H1720" s="306">
        <f t="shared" si="378"/>
        <v>3.4500000476837158</v>
      </c>
      <c r="I1720" s="306"/>
      <c r="J1720" s="306"/>
      <c r="K1720" s="541">
        <f t="shared" si="379"/>
        <v>604.78801010156803</v>
      </c>
      <c r="L1720" s="541"/>
      <c r="M1720" s="541"/>
      <c r="N1720" s="541"/>
      <c r="O1720" s="535">
        <f t="shared" si="380"/>
        <v>192.8</v>
      </c>
      <c r="P1720" s="535"/>
      <c r="Q1720" s="535"/>
      <c r="R1720" s="535">
        <f t="shared" si="381"/>
        <v>227.9</v>
      </c>
      <c r="S1720" s="535"/>
      <c r="T1720" s="638"/>
      <c r="U1720" s="639">
        <f t="shared" si="382"/>
        <v>5</v>
      </c>
      <c r="V1720" s="329"/>
      <c r="W1720" s="306">
        <f t="shared" si="383"/>
        <v>3.4500000476837158</v>
      </c>
      <c r="X1720" s="306"/>
      <c r="Y1720" s="306"/>
      <c r="Z1720" s="541">
        <f t="shared" si="386"/>
        <v>604.78801010156803</v>
      </c>
      <c r="AA1720" s="541"/>
      <c r="AB1720" s="541"/>
      <c r="AC1720" s="541"/>
      <c r="AD1720" s="535">
        <f t="shared" si="384"/>
        <v>192.8</v>
      </c>
      <c r="AE1720" s="535"/>
      <c r="AF1720" s="535"/>
      <c r="AG1720" s="535">
        <f t="shared" si="385"/>
        <v>227.9</v>
      </c>
      <c r="AH1720" s="535"/>
      <c r="AI1720" s="638"/>
    </row>
    <row r="1721" spans="1:35" s="54" customFormat="1" ht="15.75" customHeight="1" x14ac:dyDescent="0.15">
      <c r="A1721" s="122" t="str">
        <f t="shared" si="376"/>
        <v/>
      </c>
      <c r="B1721" s="53"/>
      <c r="F1721" s="328">
        <f t="shared" si="377"/>
        <v>6</v>
      </c>
      <c r="G1721" s="329"/>
      <c r="H1721" s="306">
        <f t="shared" si="378"/>
        <v>2.3499999046325684</v>
      </c>
      <c r="I1721" s="306"/>
      <c r="J1721" s="306"/>
      <c r="K1721" s="541">
        <f t="shared" si="379"/>
        <v>664.44681926973522</v>
      </c>
      <c r="L1721" s="541"/>
      <c r="M1721" s="541"/>
      <c r="N1721" s="541"/>
      <c r="O1721" s="535">
        <f t="shared" si="380"/>
        <v>311</v>
      </c>
      <c r="P1721" s="535"/>
      <c r="Q1721" s="535"/>
      <c r="R1721" s="535">
        <f t="shared" si="381"/>
        <v>367.6</v>
      </c>
      <c r="S1721" s="535"/>
      <c r="T1721" s="638"/>
      <c r="U1721" s="639">
        <f t="shared" si="382"/>
        <v>6</v>
      </c>
      <c r="V1721" s="329"/>
      <c r="W1721" s="306">
        <f t="shared" si="383"/>
        <v>2.3499999046325684</v>
      </c>
      <c r="X1721" s="306"/>
      <c r="Y1721" s="306"/>
      <c r="Z1721" s="541">
        <f t="shared" si="386"/>
        <v>664.44681926973522</v>
      </c>
      <c r="AA1721" s="541"/>
      <c r="AB1721" s="541"/>
      <c r="AC1721" s="541"/>
      <c r="AD1721" s="535">
        <f t="shared" si="384"/>
        <v>311</v>
      </c>
      <c r="AE1721" s="535"/>
      <c r="AF1721" s="535"/>
      <c r="AG1721" s="535">
        <f t="shared" si="385"/>
        <v>367.6</v>
      </c>
      <c r="AH1721" s="535"/>
      <c r="AI1721" s="638"/>
    </row>
    <row r="1722" spans="1:35" s="54" customFormat="1" ht="15.75" customHeight="1" x14ac:dyDescent="0.15">
      <c r="A1722" s="122" t="str">
        <f t="shared" si="376"/>
        <v/>
      </c>
      <c r="B1722" s="53"/>
      <c r="F1722" s="328">
        <f t="shared" si="377"/>
        <v>7</v>
      </c>
      <c r="G1722" s="329"/>
      <c r="H1722" s="306">
        <f t="shared" si="378"/>
        <v>8.6000003814697266</v>
      </c>
      <c r="I1722" s="306"/>
      <c r="J1722" s="306"/>
      <c r="K1722" s="541">
        <f t="shared" si="379"/>
        <v>5843.9280815734455</v>
      </c>
      <c r="L1722" s="541"/>
      <c r="M1722" s="541"/>
      <c r="N1722" s="541"/>
      <c r="O1722" s="535">
        <f t="shared" si="380"/>
        <v>747.5</v>
      </c>
      <c r="P1722" s="535"/>
      <c r="Q1722" s="535"/>
      <c r="R1722" s="535">
        <f t="shared" si="381"/>
        <v>883.4</v>
      </c>
      <c r="S1722" s="535"/>
      <c r="T1722" s="638"/>
      <c r="U1722" s="639">
        <f t="shared" si="382"/>
        <v>7</v>
      </c>
      <c r="V1722" s="329"/>
      <c r="W1722" s="306">
        <f t="shared" si="383"/>
        <v>8.6000003814697266</v>
      </c>
      <c r="X1722" s="306"/>
      <c r="Y1722" s="306"/>
      <c r="Z1722" s="541">
        <f t="shared" si="386"/>
        <v>8105.3094057884136</v>
      </c>
      <c r="AA1722" s="541"/>
      <c r="AB1722" s="541"/>
      <c r="AC1722" s="541"/>
      <c r="AD1722" s="535">
        <f t="shared" si="384"/>
        <v>1036.7</v>
      </c>
      <c r="AE1722" s="535"/>
      <c r="AF1722" s="535"/>
      <c r="AG1722" s="535">
        <f t="shared" si="385"/>
        <v>1225.2</v>
      </c>
      <c r="AH1722" s="535"/>
      <c r="AI1722" s="638"/>
    </row>
    <row r="1723" spans="1:35" s="54" customFormat="1" ht="15.75" customHeight="1" x14ac:dyDescent="0.15">
      <c r="A1723" s="122" t="str">
        <f t="shared" si="376"/>
        <v/>
      </c>
      <c r="B1723" s="53"/>
      <c r="F1723" s="328">
        <f t="shared" si="377"/>
        <v>8</v>
      </c>
      <c r="G1723" s="329"/>
      <c r="H1723" s="306">
        <f t="shared" si="378"/>
        <v>2.2000000476837158</v>
      </c>
      <c r="I1723" s="306"/>
      <c r="J1723" s="306"/>
      <c r="K1723" s="541">
        <f t="shared" si="379"/>
        <v>614.7782797059466</v>
      </c>
      <c r="L1723" s="541"/>
      <c r="M1723" s="541"/>
      <c r="N1723" s="541"/>
      <c r="O1723" s="535">
        <f t="shared" si="380"/>
        <v>307.39999999999998</v>
      </c>
      <c r="P1723" s="535"/>
      <c r="Q1723" s="535"/>
      <c r="R1723" s="535">
        <f t="shared" si="381"/>
        <v>363.3</v>
      </c>
      <c r="S1723" s="535"/>
      <c r="T1723" s="638"/>
      <c r="U1723" s="639">
        <f t="shared" si="382"/>
        <v>8</v>
      </c>
      <c r="V1723" s="329"/>
      <c r="W1723" s="306">
        <f t="shared" si="383"/>
        <v>2.2000000476837158</v>
      </c>
      <c r="X1723" s="306"/>
      <c r="Y1723" s="306"/>
      <c r="Z1723" s="541">
        <f t="shared" si="386"/>
        <v>614.7782797059466</v>
      </c>
      <c r="AA1723" s="541"/>
      <c r="AB1723" s="541"/>
      <c r="AC1723" s="541"/>
      <c r="AD1723" s="535">
        <f t="shared" si="384"/>
        <v>307.39999999999998</v>
      </c>
      <c r="AE1723" s="535"/>
      <c r="AF1723" s="535"/>
      <c r="AG1723" s="535">
        <f t="shared" si="385"/>
        <v>363.3</v>
      </c>
      <c r="AH1723" s="535"/>
      <c r="AI1723" s="638"/>
    </row>
    <row r="1724" spans="1:35" s="54" customFormat="1" ht="15.75" customHeight="1" x14ac:dyDescent="0.15">
      <c r="A1724" s="122" t="str">
        <f t="shared" si="376"/>
        <v/>
      </c>
      <c r="B1724" s="53"/>
      <c r="F1724" s="328">
        <f t="shared" si="377"/>
        <v>9</v>
      </c>
      <c r="G1724" s="329"/>
      <c r="H1724" s="306">
        <f t="shared" si="378"/>
        <v>1.5</v>
      </c>
      <c r="I1724" s="306"/>
      <c r="J1724" s="306"/>
      <c r="K1724" s="541">
        <f t="shared" si="379"/>
        <v>1039.081770174824</v>
      </c>
      <c r="L1724" s="541"/>
      <c r="M1724" s="541"/>
      <c r="N1724" s="541"/>
      <c r="O1724" s="535">
        <f t="shared" si="380"/>
        <v>762</v>
      </c>
      <c r="P1724" s="535"/>
      <c r="Q1724" s="535"/>
      <c r="R1724" s="535">
        <f t="shared" si="381"/>
        <v>900.5</v>
      </c>
      <c r="S1724" s="535"/>
      <c r="T1724" s="638"/>
      <c r="U1724" s="639">
        <f t="shared" si="382"/>
        <v>9</v>
      </c>
      <c r="V1724" s="329"/>
      <c r="W1724" s="306">
        <f t="shared" si="383"/>
        <v>1.5</v>
      </c>
      <c r="X1724" s="306"/>
      <c r="Y1724" s="306"/>
      <c r="Z1724" s="541">
        <f t="shared" si="386"/>
        <v>1039.081770174824</v>
      </c>
      <c r="AA1724" s="541"/>
      <c r="AB1724" s="541"/>
      <c r="AC1724" s="541"/>
      <c r="AD1724" s="535">
        <f t="shared" si="384"/>
        <v>762</v>
      </c>
      <c r="AE1724" s="535"/>
      <c r="AF1724" s="535"/>
      <c r="AG1724" s="535">
        <f t="shared" si="385"/>
        <v>900.5</v>
      </c>
      <c r="AH1724" s="535"/>
      <c r="AI1724" s="638"/>
    </row>
    <row r="1725" spans="1:35" s="54" customFormat="1" ht="15.75" customHeight="1" x14ac:dyDescent="0.15">
      <c r="A1725" s="122" t="str">
        <f t="shared" si="376"/>
        <v/>
      </c>
      <c r="B1725" s="53"/>
      <c r="F1725" s="328">
        <f t="shared" si="377"/>
        <v>10</v>
      </c>
      <c r="G1725" s="329"/>
      <c r="H1725" s="306">
        <f t="shared" si="378"/>
        <v>3.8499999046325684</v>
      </c>
      <c r="I1725" s="306"/>
      <c r="J1725" s="306"/>
      <c r="K1725" s="541">
        <f t="shared" si="379"/>
        <v>1090.3760972168645</v>
      </c>
      <c r="L1725" s="541"/>
      <c r="M1725" s="541"/>
      <c r="N1725" s="541"/>
      <c r="O1725" s="535">
        <f t="shared" si="380"/>
        <v>311.5</v>
      </c>
      <c r="P1725" s="535"/>
      <c r="Q1725" s="535"/>
      <c r="R1725" s="535">
        <f t="shared" si="381"/>
        <v>368.2</v>
      </c>
      <c r="S1725" s="535"/>
      <c r="T1725" s="638"/>
      <c r="U1725" s="639">
        <f t="shared" si="382"/>
        <v>10</v>
      </c>
      <c r="V1725" s="329"/>
      <c r="W1725" s="306">
        <f t="shared" si="383"/>
        <v>3.8499999046325684</v>
      </c>
      <c r="X1725" s="306"/>
      <c r="Y1725" s="306"/>
      <c r="Z1725" s="541">
        <f t="shared" si="386"/>
        <v>1090.3760972168645</v>
      </c>
      <c r="AA1725" s="541"/>
      <c r="AB1725" s="541"/>
      <c r="AC1725" s="541"/>
      <c r="AD1725" s="535">
        <f t="shared" si="384"/>
        <v>311.5</v>
      </c>
      <c r="AE1725" s="535"/>
      <c r="AF1725" s="535"/>
      <c r="AG1725" s="535">
        <f t="shared" si="385"/>
        <v>368.2</v>
      </c>
      <c r="AH1725" s="535"/>
      <c r="AI1725" s="638"/>
    </row>
    <row r="1726" spans="1:35" s="54" customFormat="1" ht="15.75" customHeight="1" x14ac:dyDescent="0.15">
      <c r="A1726" s="122" t="str">
        <f t="shared" si="376"/>
        <v/>
      </c>
      <c r="B1726" s="53"/>
      <c r="F1726" s="328">
        <f t="shared" si="377"/>
        <v>11</v>
      </c>
      <c r="G1726" s="329"/>
      <c r="H1726" s="306">
        <f t="shared" si="378"/>
        <v>2.4000000953674316</v>
      </c>
      <c r="I1726" s="306"/>
      <c r="J1726" s="306"/>
      <c r="K1726" s="541">
        <f t="shared" si="379"/>
        <v>2216.7078644570111</v>
      </c>
      <c r="L1726" s="541"/>
      <c r="M1726" s="541"/>
      <c r="N1726" s="541"/>
      <c r="O1726" s="535">
        <f t="shared" si="380"/>
        <v>1016</v>
      </c>
      <c r="P1726" s="535"/>
      <c r="Q1726" s="535"/>
      <c r="R1726" s="535">
        <f t="shared" si="381"/>
        <v>1200.7</v>
      </c>
      <c r="S1726" s="535"/>
      <c r="T1726" s="638"/>
      <c r="U1726" s="639">
        <f t="shared" si="382"/>
        <v>11</v>
      </c>
      <c r="V1726" s="329"/>
      <c r="W1726" s="306">
        <f t="shared" si="383"/>
        <v>2.4000000953674316</v>
      </c>
      <c r="X1726" s="306"/>
      <c r="Y1726" s="306"/>
      <c r="Z1726" s="541">
        <f t="shared" si="386"/>
        <v>2216.7078644570111</v>
      </c>
      <c r="AA1726" s="541"/>
      <c r="AB1726" s="541"/>
      <c r="AC1726" s="541"/>
      <c r="AD1726" s="535">
        <f t="shared" si="384"/>
        <v>1016</v>
      </c>
      <c r="AE1726" s="535"/>
      <c r="AF1726" s="535"/>
      <c r="AG1726" s="535">
        <f t="shared" si="385"/>
        <v>1200.7</v>
      </c>
      <c r="AH1726" s="535"/>
      <c r="AI1726" s="638"/>
    </row>
    <row r="1727" spans="1:35" s="54" customFormat="1" ht="15.75" customHeight="1" x14ac:dyDescent="0.15">
      <c r="A1727" s="122" t="str">
        <f t="shared" si="376"/>
        <v/>
      </c>
      <c r="B1727" s="53"/>
      <c r="F1727" s="328">
        <f t="shared" si="377"/>
        <v>12</v>
      </c>
      <c r="G1727" s="329"/>
      <c r="H1727" s="306">
        <f t="shared" si="378"/>
        <v>2.2699999809265137</v>
      </c>
      <c r="I1727" s="306"/>
      <c r="J1727" s="306"/>
      <c r="K1727" s="541">
        <f t="shared" si="379"/>
        <v>642.89708602505266</v>
      </c>
      <c r="L1727" s="541"/>
      <c r="M1727" s="541"/>
      <c r="N1727" s="541"/>
      <c r="O1727" s="535">
        <f t="shared" si="380"/>
        <v>311.5</v>
      </c>
      <c r="P1727" s="535"/>
      <c r="Q1727" s="535"/>
      <c r="R1727" s="535">
        <f t="shared" si="381"/>
        <v>368.2</v>
      </c>
      <c r="S1727" s="535"/>
      <c r="T1727" s="638"/>
      <c r="U1727" s="639">
        <f t="shared" si="382"/>
        <v>12</v>
      </c>
      <c r="V1727" s="329"/>
      <c r="W1727" s="306">
        <f t="shared" si="383"/>
        <v>2.2699999809265137</v>
      </c>
      <c r="X1727" s="306"/>
      <c r="Y1727" s="306"/>
      <c r="Z1727" s="541">
        <f t="shared" si="386"/>
        <v>642.89708602505266</v>
      </c>
      <c r="AA1727" s="541"/>
      <c r="AB1727" s="541"/>
      <c r="AC1727" s="541"/>
      <c r="AD1727" s="535">
        <f t="shared" si="384"/>
        <v>311.5</v>
      </c>
      <c r="AE1727" s="535"/>
      <c r="AF1727" s="535"/>
      <c r="AG1727" s="535">
        <f t="shared" si="385"/>
        <v>368.2</v>
      </c>
      <c r="AH1727" s="535"/>
      <c r="AI1727" s="638"/>
    </row>
    <row r="1728" spans="1:35" s="54" customFormat="1" ht="15.75" hidden="1" customHeight="1" x14ac:dyDescent="0.15">
      <c r="A1728" s="122" t="str">
        <f t="shared" si="376"/>
        <v>×</v>
      </c>
      <c r="B1728" s="53"/>
      <c r="F1728" s="328" t="str">
        <f t="shared" si="377"/>
        <v/>
      </c>
      <c r="G1728" s="329"/>
      <c r="H1728" s="306" t="str">
        <f t="shared" si="378"/>
        <v/>
      </c>
      <c r="I1728" s="306"/>
      <c r="J1728" s="306"/>
      <c r="K1728" s="541" t="str">
        <f t="shared" si="379"/>
        <v/>
      </c>
      <c r="L1728" s="541"/>
      <c r="M1728" s="541"/>
      <c r="N1728" s="541"/>
      <c r="O1728" s="535" t="str">
        <f t="shared" si="380"/>
        <v/>
      </c>
      <c r="P1728" s="535"/>
      <c r="Q1728" s="535"/>
      <c r="R1728" s="535" t="str">
        <f t="shared" si="381"/>
        <v/>
      </c>
      <c r="S1728" s="535"/>
      <c r="T1728" s="638"/>
      <c r="U1728" s="639" t="str">
        <f t="shared" si="382"/>
        <v/>
      </c>
      <c r="V1728" s="329"/>
      <c r="W1728" s="306" t="str">
        <f t="shared" si="383"/>
        <v/>
      </c>
      <c r="X1728" s="306"/>
      <c r="Y1728" s="306"/>
      <c r="Z1728" s="541" t="str">
        <f t="shared" si="386"/>
        <v/>
      </c>
      <c r="AA1728" s="541"/>
      <c r="AB1728" s="541"/>
      <c r="AC1728" s="541"/>
      <c r="AD1728" s="535" t="str">
        <f t="shared" si="384"/>
        <v/>
      </c>
      <c r="AE1728" s="535"/>
      <c r="AF1728" s="535"/>
      <c r="AG1728" s="535" t="str">
        <f t="shared" si="385"/>
        <v/>
      </c>
      <c r="AH1728" s="535"/>
      <c r="AI1728" s="638"/>
    </row>
    <row r="1729" spans="1:36" s="54" customFormat="1" ht="15.75" hidden="1" customHeight="1" x14ac:dyDescent="0.15">
      <c r="A1729" s="122" t="str">
        <f t="shared" si="376"/>
        <v>×</v>
      </c>
      <c r="B1729" s="53"/>
      <c r="F1729" s="328" t="str">
        <f t="shared" si="377"/>
        <v/>
      </c>
      <c r="G1729" s="329"/>
      <c r="H1729" s="306" t="str">
        <f t="shared" si="378"/>
        <v/>
      </c>
      <c r="I1729" s="306"/>
      <c r="J1729" s="306"/>
      <c r="K1729" s="541" t="str">
        <f t="shared" si="379"/>
        <v/>
      </c>
      <c r="L1729" s="541"/>
      <c r="M1729" s="541"/>
      <c r="N1729" s="541"/>
      <c r="O1729" s="535" t="str">
        <f t="shared" si="380"/>
        <v/>
      </c>
      <c r="P1729" s="535"/>
      <c r="Q1729" s="535"/>
      <c r="R1729" s="535" t="str">
        <f t="shared" si="381"/>
        <v/>
      </c>
      <c r="S1729" s="535"/>
      <c r="T1729" s="638"/>
      <c r="U1729" s="639" t="str">
        <f t="shared" si="382"/>
        <v/>
      </c>
      <c r="V1729" s="329"/>
      <c r="W1729" s="306" t="str">
        <f t="shared" si="383"/>
        <v/>
      </c>
      <c r="X1729" s="306"/>
      <c r="Y1729" s="306"/>
      <c r="Z1729" s="541" t="str">
        <f t="shared" si="386"/>
        <v/>
      </c>
      <c r="AA1729" s="541"/>
      <c r="AB1729" s="541"/>
      <c r="AC1729" s="541"/>
      <c r="AD1729" s="535" t="str">
        <f t="shared" si="384"/>
        <v/>
      </c>
      <c r="AE1729" s="535"/>
      <c r="AF1729" s="535"/>
      <c r="AG1729" s="535" t="str">
        <f t="shared" si="385"/>
        <v/>
      </c>
      <c r="AH1729" s="535"/>
      <c r="AI1729" s="638"/>
    </row>
    <row r="1730" spans="1:36" s="54" customFormat="1" ht="15.75" hidden="1" customHeight="1" x14ac:dyDescent="0.15">
      <c r="A1730" s="122" t="str">
        <f t="shared" si="376"/>
        <v>×</v>
      </c>
      <c r="B1730" s="53"/>
      <c r="F1730" s="328" t="str">
        <f t="shared" si="377"/>
        <v/>
      </c>
      <c r="G1730" s="329"/>
      <c r="H1730" s="306" t="str">
        <f t="shared" si="378"/>
        <v/>
      </c>
      <c r="I1730" s="306"/>
      <c r="J1730" s="306"/>
      <c r="K1730" s="541" t="str">
        <f t="shared" si="379"/>
        <v/>
      </c>
      <c r="L1730" s="541"/>
      <c r="M1730" s="541"/>
      <c r="N1730" s="541"/>
      <c r="O1730" s="535" t="str">
        <f t="shared" si="380"/>
        <v/>
      </c>
      <c r="P1730" s="535"/>
      <c r="Q1730" s="535"/>
      <c r="R1730" s="535" t="str">
        <f t="shared" si="381"/>
        <v/>
      </c>
      <c r="S1730" s="535"/>
      <c r="T1730" s="638"/>
      <c r="U1730" s="639" t="str">
        <f t="shared" si="382"/>
        <v/>
      </c>
      <c r="V1730" s="329"/>
      <c r="W1730" s="306" t="str">
        <f t="shared" si="383"/>
        <v/>
      </c>
      <c r="X1730" s="306"/>
      <c r="Y1730" s="306"/>
      <c r="Z1730" s="541" t="str">
        <f t="shared" si="386"/>
        <v/>
      </c>
      <c r="AA1730" s="541"/>
      <c r="AB1730" s="541"/>
      <c r="AC1730" s="541"/>
      <c r="AD1730" s="535" t="str">
        <f t="shared" si="384"/>
        <v/>
      </c>
      <c r="AE1730" s="535"/>
      <c r="AF1730" s="535"/>
      <c r="AG1730" s="535" t="str">
        <f t="shared" si="385"/>
        <v/>
      </c>
      <c r="AH1730" s="535"/>
      <c r="AI1730" s="638"/>
    </row>
    <row r="1731" spans="1:36" s="54" customFormat="1" ht="15.75" hidden="1" customHeight="1" x14ac:dyDescent="0.15">
      <c r="A1731" s="122" t="str">
        <f t="shared" si="376"/>
        <v>×</v>
      </c>
      <c r="B1731" s="53"/>
      <c r="F1731" s="332" t="str">
        <f t="shared" si="377"/>
        <v/>
      </c>
      <c r="G1731" s="333"/>
      <c r="H1731" s="319" t="str">
        <f t="shared" si="378"/>
        <v/>
      </c>
      <c r="I1731" s="319"/>
      <c r="J1731" s="319"/>
      <c r="K1731" s="641" t="str">
        <f t="shared" si="379"/>
        <v/>
      </c>
      <c r="L1731" s="641"/>
      <c r="M1731" s="641"/>
      <c r="N1731" s="641"/>
      <c r="O1731" s="536" t="str">
        <f t="shared" si="380"/>
        <v/>
      </c>
      <c r="P1731" s="536"/>
      <c r="Q1731" s="536"/>
      <c r="R1731" s="536" t="str">
        <f t="shared" si="381"/>
        <v/>
      </c>
      <c r="S1731" s="536"/>
      <c r="T1731" s="642"/>
      <c r="U1731" s="589" t="str">
        <f t="shared" si="382"/>
        <v/>
      </c>
      <c r="V1731" s="333"/>
      <c r="W1731" s="319" t="str">
        <f t="shared" si="383"/>
        <v/>
      </c>
      <c r="X1731" s="319"/>
      <c r="Y1731" s="319"/>
      <c r="Z1731" s="641" t="str">
        <f t="shared" si="386"/>
        <v/>
      </c>
      <c r="AA1731" s="641"/>
      <c r="AB1731" s="641"/>
      <c r="AC1731" s="641"/>
      <c r="AD1731" s="536" t="str">
        <f t="shared" si="384"/>
        <v/>
      </c>
      <c r="AE1731" s="536"/>
      <c r="AF1731" s="536"/>
      <c r="AG1731" s="536" t="str">
        <f t="shared" si="385"/>
        <v/>
      </c>
      <c r="AH1731" s="536"/>
      <c r="AI1731" s="642"/>
    </row>
    <row r="1732" spans="1:36" s="85" customFormat="1" ht="15.75" customHeight="1" x14ac:dyDescent="0.15">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x14ac:dyDescent="0.15">
      <c r="A1733" s="124" t="str">
        <f>IF(液状化L2の有無="","","×")</f>
        <v/>
      </c>
      <c r="B1733" s="53"/>
    </row>
    <row r="1734" spans="1:36" s="54" customFormat="1" ht="15.75" customHeight="1" x14ac:dyDescent="0.15">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x14ac:dyDescent="0.15">
      <c r="A1735" s="124" t="str">
        <f>IF(液状化L2の有無="","","×")</f>
        <v/>
      </c>
      <c r="B1735" s="53"/>
      <c r="F1735" s="526" t="s">
        <v>417</v>
      </c>
      <c r="G1735" s="527"/>
      <c r="H1735" s="527"/>
      <c r="I1735" s="527"/>
      <c r="J1735" s="527"/>
      <c r="K1735" s="527"/>
      <c r="L1735" s="527"/>
      <c r="M1735" s="527"/>
      <c r="N1735" s="527"/>
      <c r="O1735" s="527"/>
      <c r="P1735" s="527"/>
      <c r="Q1735" s="527"/>
      <c r="R1735" s="527"/>
      <c r="S1735" s="527"/>
      <c r="T1735" s="528"/>
      <c r="U1735" s="529" t="s">
        <v>418</v>
      </c>
      <c r="V1735" s="302"/>
      <c r="W1735" s="302"/>
      <c r="X1735" s="302"/>
      <c r="Y1735" s="302"/>
      <c r="Z1735" s="302"/>
      <c r="AA1735" s="302"/>
      <c r="AB1735" s="302"/>
      <c r="AC1735" s="302"/>
      <c r="AD1735" s="302"/>
      <c r="AE1735" s="302"/>
      <c r="AF1735" s="302"/>
      <c r="AG1735" s="302"/>
      <c r="AH1735" s="302"/>
      <c r="AI1735" s="440"/>
    </row>
    <row r="1736" spans="1:36" s="54" customFormat="1" ht="15.75" customHeight="1" x14ac:dyDescent="0.15">
      <c r="A1736" s="124" t="str">
        <f>IF(液状化L2の有無="","","×")</f>
        <v/>
      </c>
      <c r="B1736" s="53"/>
      <c r="F1736" s="530" t="s">
        <v>74</v>
      </c>
      <c r="G1736" s="531"/>
      <c r="H1736" s="534" t="s">
        <v>181</v>
      </c>
      <c r="I1736" s="535"/>
      <c r="J1736" s="535"/>
      <c r="K1736" s="531" t="s">
        <v>227</v>
      </c>
      <c r="L1736" s="531"/>
      <c r="M1736" s="531"/>
      <c r="N1736" s="531"/>
      <c r="O1736" s="531" t="s">
        <v>514</v>
      </c>
      <c r="P1736" s="531"/>
      <c r="Q1736" s="531"/>
      <c r="R1736" s="531" t="s">
        <v>515</v>
      </c>
      <c r="S1736" s="531"/>
      <c r="T1736" s="537"/>
      <c r="U1736" s="539" t="s">
        <v>74</v>
      </c>
      <c r="V1736" s="531"/>
      <c r="W1736" s="534" t="s">
        <v>181</v>
      </c>
      <c r="X1736" s="535"/>
      <c r="Y1736" s="535"/>
      <c r="Z1736" s="531" t="s">
        <v>227</v>
      </c>
      <c r="AA1736" s="531"/>
      <c r="AB1736" s="531"/>
      <c r="AC1736" s="531"/>
      <c r="AD1736" s="531" t="s">
        <v>514</v>
      </c>
      <c r="AE1736" s="531"/>
      <c r="AF1736" s="531"/>
      <c r="AG1736" s="531" t="s">
        <v>515</v>
      </c>
      <c r="AH1736" s="531"/>
      <c r="AI1736" s="537"/>
    </row>
    <row r="1737" spans="1:36" s="54" customFormat="1" ht="15.75" customHeight="1" x14ac:dyDescent="0.15">
      <c r="A1737" s="124" t="str">
        <f>IF(液状化L2の有無="","","×")</f>
        <v/>
      </c>
      <c r="B1737" s="53"/>
      <c r="F1737" s="532"/>
      <c r="G1737" s="533"/>
      <c r="H1737" s="536"/>
      <c r="I1737" s="536"/>
      <c r="J1737" s="536"/>
      <c r="K1737" s="533"/>
      <c r="L1737" s="533"/>
      <c r="M1737" s="533"/>
      <c r="N1737" s="533"/>
      <c r="O1737" s="533"/>
      <c r="P1737" s="533"/>
      <c r="Q1737" s="533"/>
      <c r="R1737" s="533"/>
      <c r="S1737" s="533"/>
      <c r="T1737" s="538"/>
      <c r="U1737" s="540"/>
      <c r="V1737" s="533"/>
      <c r="W1737" s="536"/>
      <c r="X1737" s="536"/>
      <c r="Y1737" s="536"/>
      <c r="Z1737" s="533"/>
      <c r="AA1737" s="533"/>
      <c r="AB1737" s="533"/>
      <c r="AC1737" s="533"/>
      <c r="AD1737" s="533"/>
      <c r="AE1737" s="533"/>
      <c r="AF1737" s="533"/>
      <c r="AG1737" s="533"/>
      <c r="AH1737" s="533"/>
      <c r="AI1737" s="538"/>
    </row>
    <row r="1738" spans="1:36" s="54" customFormat="1" ht="15.75" customHeight="1" x14ac:dyDescent="0.15">
      <c r="A1738" s="124" t="str">
        <f t="shared" ref="A1738:A1753" si="387">IF(液状化L2の有無="",IF(LEN(F1738)+LEN(U1738)=0,"×",""),"×")</f>
        <v/>
      </c>
      <c r="B1738" s="53"/>
      <c r="F1738" s="363">
        <f t="shared" ref="F1738:F1753" si="388">IF(F1044="","",F1044)</f>
        <v>2</v>
      </c>
      <c r="G1738" s="302"/>
      <c r="H1738" s="301">
        <f t="shared" ref="H1738:H1753" si="389">IF(H1044="","",H1044)</f>
        <v>0.33000001311302185</v>
      </c>
      <c r="I1738" s="301"/>
      <c r="J1738" s="301"/>
      <c r="K1738" s="643">
        <f t="shared" ref="K1738:K1753" si="390">IF(Q1044="","",Q1044)</f>
        <v>0</v>
      </c>
      <c r="L1738" s="643"/>
      <c r="M1738" s="643"/>
      <c r="N1738" s="643"/>
      <c r="O1738" s="644">
        <f t="shared" ref="O1738:O1753" si="391">IF(K1738="","",ROUND(K1738/H1738*$AH$1685,1))</f>
        <v>0</v>
      </c>
      <c r="P1738" s="644"/>
      <c r="Q1738" s="644"/>
      <c r="R1738" s="644">
        <f t="shared" ref="R1738:R1753" si="392">IF(K1738="","",ROUND(K1738/H1738*$AH$1686,1))</f>
        <v>0</v>
      </c>
      <c r="S1738" s="644"/>
      <c r="T1738" s="645"/>
      <c r="U1738" s="529">
        <f t="shared" ref="U1738:U1753" si="393">IF(U1044="","",U1044)</f>
        <v>2</v>
      </c>
      <c r="V1738" s="302"/>
      <c r="W1738" s="301">
        <f t="shared" ref="W1738:W1753" si="394">IF(W1044="","",W1044)</f>
        <v>0.33000001311302185</v>
      </c>
      <c r="X1738" s="301"/>
      <c r="Y1738" s="301"/>
      <c r="Z1738" s="643">
        <f t="shared" ref="Z1738:Z1753" si="395">IF(AF1044="","",AF1044)</f>
        <v>0</v>
      </c>
      <c r="AA1738" s="643"/>
      <c r="AB1738" s="643"/>
      <c r="AC1738" s="643"/>
      <c r="AD1738" s="644">
        <f t="shared" ref="AD1738:AD1753" si="396">IF(Z1738="","",ROUND(Z1738/W1738*$AH$1685,1))</f>
        <v>0</v>
      </c>
      <c r="AE1738" s="644"/>
      <c r="AF1738" s="644"/>
      <c r="AG1738" s="644">
        <f t="shared" ref="AG1738:AG1753" si="397">IF(Z1738="","",ROUND(Z1738/W1738*$AH$1686,1))</f>
        <v>0</v>
      </c>
      <c r="AH1738" s="644"/>
      <c r="AI1738" s="645"/>
    </row>
    <row r="1739" spans="1:36" s="54" customFormat="1" ht="15.75" customHeight="1" x14ac:dyDescent="0.15">
      <c r="A1739" s="124" t="str">
        <f t="shared" si="387"/>
        <v/>
      </c>
      <c r="B1739" s="53"/>
      <c r="F1739" s="328">
        <f t="shared" si="388"/>
        <v>3</v>
      </c>
      <c r="G1739" s="329"/>
      <c r="H1739" s="306">
        <f t="shared" si="389"/>
        <v>1.5</v>
      </c>
      <c r="I1739" s="306"/>
      <c r="J1739" s="306"/>
      <c r="K1739" s="541">
        <f t="shared" si="390"/>
        <v>0</v>
      </c>
      <c r="L1739" s="541"/>
      <c r="M1739" s="541"/>
      <c r="N1739" s="541"/>
      <c r="O1739" s="535">
        <f t="shared" si="391"/>
        <v>0</v>
      </c>
      <c r="P1739" s="535"/>
      <c r="Q1739" s="535"/>
      <c r="R1739" s="535">
        <f t="shared" si="392"/>
        <v>0</v>
      </c>
      <c r="S1739" s="535"/>
      <c r="T1739" s="638"/>
      <c r="U1739" s="639">
        <f t="shared" si="393"/>
        <v>3</v>
      </c>
      <c r="V1739" s="329"/>
      <c r="W1739" s="306">
        <f t="shared" si="394"/>
        <v>1.5</v>
      </c>
      <c r="X1739" s="306"/>
      <c r="Y1739" s="306"/>
      <c r="Z1739" s="541">
        <f t="shared" si="395"/>
        <v>0</v>
      </c>
      <c r="AA1739" s="541"/>
      <c r="AB1739" s="541"/>
      <c r="AC1739" s="541"/>
      <c r="AD1739" s="535">
        <f t="shared" si="396"/>
        <v>0</v>
      </c>
      <c r="AE1739" s="535"/>
      <c r="AF1739" s="535"/>
      <c r="AG1739" s="535">
        <f t="shared" si="397"/>
        <v>0</v>
      </c>
      <c r="AH1739" s="535"/>
      <c r="AI1739" s="638"/>
    </row>
    <row r="1740" spans="1:36" s="54" customFormat="1" ht="15.75" customHeight="1" x14ac:dyDescent="0.15">
      <c r="A1740" s="124" t="str">
        <f t="shared" si="387"/>
        <v/>
      </c>
      <c r="B1740" s="53"/>
      <c r="F1740" s="328">
        <f t="shared" si="388"/>
        <v>4</v>
      </c>
      <c r="G1740" s="329"/>
      <c r="H1740" s="306">
        <f t="shared" si="389"/>
        <v>5.2000002861022949</v>
      </c>
      <c r="I1740" s="306"/>
      <c r="J1740" s="306"/>
      <c r="K1740" s="541">
        <f t="shared" si="390"/>
        <v>0</v>
      </c>
      <c r="L1740" s="541"/>
      <c r="M1740" s="541"/>
      <c r="N1740" s="541"/>
      <c r="O1740" s="535">
        <f t="shared" si="391"/>
        <v>0</v>
      </c>
      <c r="P1740" s="535"/>
      <c r="Q1740" s="535"/>
      <c r="R1740" s="535">
        <f t="shared" si="392"/>
        <v>0</v>
      </c>
      <c r="S1740" s="535"/>
      <c r="T1740" s="638"/>
      <c r="U1740" s="639">
        <f t="shared" si="393"/>
        <v>4</v>
      </c>
      <c r="V1740" s="329"/>
      <c r="W1740" s="306">
        <f t="shared" si="394"/>
        <v>5.2000002861022949</v>
      </c>
      <c r="X1740" s="306"/>
      <c r="Y1740" s="306"/>
      <c r="Z1740" s="541">
        <f t="shared" si="395"/>
        <v>0</v>
      </c>
      <c r="AA1740" s="541"/>
      <c r="AB1740" s="541"/>
      <c r="AC1740" s="541"/>
      <c r="AD1740" s="535">
        <f t="shared" si="396"/>
        <v>0</v>
      </c>
      <c r="AE1740" s="535"/>
      <c r="AF1740" s="535"/>
      <c r="AG1740" s="535">
        <f t="shared" si="397"/>
        <v>0</v>
      </c>
      <c r="AH1740" s="535"/>
      <c r="AI1740" s="638"/>
    </row>
    <row r="1741" spans="1:36" s="54" customFormat="1" ht="15.75" customHeight="1" x14ac:dyDescent="0.15">
      <c r="A1741" s="124" t="str">
        <f t="shared" si="387"/>
        <v/>
      </c>
      <c r="B1741" s="53"/>
      <c r="F1741" s="328">
        <f t="shared" si="388"/>
        <v>4</v>
      </c>
      <c r="G1741" s="329"/>
      <c r="H1741" s="306">
        <f t="shared" si="389"/>
        <v>1.3499999046325684</v>
      </c>
      <c r="I1741" s="306"/>
      <c r="J1741" s="306"/>
      <c r="K1741" s="541">
        <f t="shared" si="390"/>
        <v>127.23449348221794</v>
      </c>
      <c r="L1741" s="541"/>
      <c r="M1741" s="541"/>
      <c r="N1741" s="541"/>
      <c r="O1741" s="535">
        <f t="shared" si="391"/>
        <v>103.7</v>
      </c>
      <c r="P1741" s="535"/>
      <c r="Q1741" s="535"/>
      <c r="R1741" s="535">
        <f t="shared" si="392"/>
        <v>122.5</v>
      </c>
      <c r="S1741" s="535"/>
      <c r="T1741" s="638"/>
      <c r="U1741" s="639">
        <f t="shared" si="393"/>
        <v>4</v>
      </c>
      <c r="V1741" s="329"/>
      <c r="W1741" s="306">
        <f t="shared" si="394"/>
        <v>1.3499999046325684</v>
      </c>
      <c r="X1741" s="306"/>
      <c r="Y1741" s="306"/>
      <c r="Z1741" s="541">
        <f t="shared" si="395"/>
        <v>127.23449348221794</v>
      </c>
      <c r="AA1741" s="541"/>
      <c r="AB1741" s="541"/>
      <c r="AC1741" s="541"/>
      <c r="AD1741" s="535">
        <f t="shared" si="396"/>
        <v>103.7</v>
      </c>
      <c r="AE1741" s="535"/>
      <c r="AF1741" s="535"/>
      <c r="AG1741" s="535">
        <f t="shared" si="397"/>
        <v>122.5</v>
      </c>
      <c r="AH1741" s="535"/>
      <c r="AI1741" s="638"/>
    </row>
    <row r="1742" spans="1:36" s="54" customFormat="1" ht="15.75" customHeight="1" x14ac:dyDescent="0.15">
      <c r="A1742" s="124" t="str">
        <f t="shared" si="387"/>
        <v/>
      </c>
      <c r="B1742" s="53"/>
      <c r="F1742" s="328">
        <f t="shared" si="388"/>
        <v>5</v>
      </c>
      <c r="G1742" s="329"/>
      <c r="H1742" s="306">
        <f t="shared" si="389"/>
        <v>3.4500000476837158</v>
      </c>
      <c r="I1742" s="306"/>
      <c r="J1742" s="306"/>
      <c r="K1742" s="541">
        <f t="shared" si="390"/>
        <v>604.78801010156803</v>
      </c>
      <c r="L1742" s="541"/>
      <c r="M1742" s="541"/>
      <c r="N1742" s="541"/>
      <c r="O1742" s="535">
        <f t="shared" si="391"/>
        <v>192.8</v>
      </c>
      <c r="P1742" s="535"/>
      <c r="Q1742" s="535"/>
      <c r="R1742" s="535">
        <f t="shared" si="392"/>
        <v>227.9</v>
      </c>
      <c r="S1742" s="535"/>
      <c r="T1742" s="638"/>
      <c r="U1742" s="639">
        <f t="shared" si="393"/>
        <v>5</v>
      </c>
      <c r="V1742" s="329"/>
      <c r="W1742" s="306">
        <f t="shared" si="394"/>
        <v>3.4500000476837158</v>
      </c>
      <c r="X1742" s="306"/>
      <c r="Y1742" s="306"/>
      <c r="Z1742" s="541">
        <f t="shared" si="395"/>
        <v>604.78801010156803</v>
      </c>
      <c r="AA1742" s="541"/>
      <c r="AB1742" s="541"/>
      <c r="AC1742" s="541"/>
      <c r="AD1742" s="535">
        <f t="shared" si="396"/>
        <v>192.8</v>
      </c>
      <c r="AE1742" s="535"/>
      <c r="AF1742" s="535"/>
      <c r="AG1742" s="535">
        <f t="shared" si="397"/>
        <v>227.9</v>
      </c>
      <c r="AH1742" s="535"/>
      <c r="AI1742" s="638"/>
    </row>
    <row r="1743" spans="1:36" s="54" customFormat="1" ht="15.75" customHeight="1" x14ac:dyDescent="0.15">
      <c r="A1743" s="124" t="str">
        <f t="shared" si="387"/>
        <v/>
      </c>
      <c r="B1743" s="53"/>
      <c r="F1743" s="328">
        <f t="shared" si="388"/>
        <v>6</v>
      </c>
      <c r="G1743" s="329"/>
      <c r="H1743" s="306">
        <f t="shared" si="389"/>
        <v>2.3499999046325684</v>
      </c>
      <c r="I1743" s="306"/>
      <c r="J1743" s="306"/>
      <c r="K1743" s="541">
        <f t="shared" si="390"/>
        <v>664.44681926973522</v>
      </c>
      <c r="L1743" s="541"/>
      <c r="M1743" s="541"/>
      <c r="N1743" s="541"/>
      <c r="O1743" s="535">
        <f t="shared" si="391"/>
        <v>311</v>
      </c>
      <c r="P1743" s="535"/>
      <c r="Q1743" s="535"/>
      <c r="R1743" s="535">
        <f t="shared" si="392"/>
        <v>367.6</v>
      </c>
      <c r="S1743" s="535"/>
      <c r="T1743" s="638"/>
      <c r="U1743" s="639">
        <f t="shared" si="393"/>
        <v>6</v>
      </c>
      <c r="V1743" s="329"/>
      <c r="W1743" s="306">
        <f t="shared" si="394"/>
        <v>2.3499999046325684</v>
      </c>
      <c r="X1743" s="306"/>
      <c r="Y1743" s="306"/>
      <c r="Z1743" s="541">
        <f t="shared" si="395"/>
        <v>664.44681926973522</v>
      </c>
      <c r="AA1743" s="541"/>
      <c r="AB1743" s="541"/>
      <c r="AC1743" s="541"/>
      <c r="AD1743" s="535">
        <f t="shared" si="396"/>
        <v>311</v>
      </c>
      <c r="AE1743" s="535"/>
      <c r="AF1743" s="535"/>
      <c r="AG1743" s="535">
        <f t="shared" si="397"/>
        <v>367.6</v>
      </c>
      <c r="AH1743" s="535"/>
      <c r="AI1743" s="638"/>
    </row>
    <row r="1744" spans="1:36" s="54" customFormat="1" ht="15.75" customHeight="1" x14ac:dyDescent="0.15">
      <c r="A1744" s="124" t="str">
        <f t="shared" si="387"/>
        <v/>
      </c>
      <c r="B1744" s="53"/>
      <c r="F1744" s="328">
        <f t="shared" si="388"/>
        <v>7</v>
      </c>
      <c r="G1744" s="329"/>
      <c r="H1744" s="306">
        <f t="shared" si="389"/>
        <v>8.6000003814697266</v>
      </c>
      <c r="I1744" s="306"/>
      <c r="J1744" s="306"/>
      <c r="K1744" s="541">
        <f t="shared" si="390"/>
        <v>2699.0680321275418</v>
      </c>
      <c r="L1744" s="541"/>
      <c r="M1744" s="541"/>
      <c r="N1744" s="541"/>
      <c r="O1744" s="535">
        <f t="shared" si="391"/>
        <v>345.2</v>
      </c>
      <c r="P1744" s="535"/>
      <c r="Q1744" s="535"/>
      <c r="R1744" s="535">
        <f t="shared" si="392"/>
        <v>408</v>
      </c>
      <c r="S1744" s="535"/>
      <c r="T1744" s="638"/>
      <c r="U1744" s="639">
        <f t="shared" si="393"/>
        <v>7</v>
      </c>
      <c r="V1744" s="329"/>
      <c r="W1744" s="306">
        <f t="shared" si="394"/>
        <v>8.6000003814697266</v>
      </c>
      <c r="X1744" s="306"/>
      <c r="Y1744" s="306"/>
      <c r="Z1744" s="541">
        <f t="shared" si="395"/>
        <v>2699.0680321275418</v>
      </c>
      <c r="AA1744" s="541"/>
      <c r="AB1744" s="541"/>
      <c r="AC1744" s="541"/>
      <c r="AD1744" s="535">
        <f t="shared" si="396"/>
        <v>345.2</v>
      </c>
      <c r="AE1744" s="535"/>
      <c r="AF1744" s="535"/>
      <c r="AG1744" s="535">
        <f t="shared" si="397"/>
        <v>408</v>
      </c>
      <c r="AH1744" s="535"/>
      <c r="AI1744" s="638"/>
    </row>
    <row r="1745" spans="1:36" s="54" customFormat="1" ht="15.75" customHeight="1" x14ac:dyDescent="0.15">
      <c r="A1745" s="124" t="str">
        <f t="shared" si="387"/>
        <v/>
      </c>
      <c r="B1745" s="53"/>
      <c r="F1745" s="328">
        <f t="shared" si="388"/>
        <v>8</v>
      </c>
      <c r="G1745" s="329"/>
      <c r="H1745" s="306">
        <f t="shared" si="389"/>
        <v>2.2000000476837158</v>
      </c>
      <c r="I1745" s="306"/>
      <c r="J1745" s="306"/>
      <c r="K1745" s="541">
        <f t="shared" si="390"/>
        <v>614.7782797059466</v>
      </c>
      <c r="L1745" s="541"/>
      <c r="M1745" s="541"/>
      <c r="N1745" s="541"/>
      <c r="O1745" s="535">
        <f t="shared" si="391"/>
        <v>307.39999999999998</v>
      </c>
      <c r="P1745" s="535"/>
      <c r="Q1745" s="535"/>
      <c r="R1745" s="535">
        <f t="shared" si="392"/>
        <v>363.3</v>
      </c>
      <c r="S1745" s="535"/>
      <c r="T1745" s="638"/>
      <c r="U1745" s="639">
        <f t="shared" si="393"/>
        <v>8</v>
      </c>
      <c r="V1745" s="329"/>
      <c r="W1745" s="306">
        <f t="shared" si="394"/>
        <v>2.2000000476837158</v>
      </c>
      <c r="X1745" s="306"/>
      <c r="Y1745" s="306"/>
      <c r="Z1745" s="541">
        <f t="shared" si="395"/>
        <v>614.7782797059466</v>
      </c>
      <c r="AA1745" s="541"/>
      <c r="AB1745" s="541"/>
      <c r="AC1745" s="541"/>
      <c r="AD1745" s="535">
        <f t="shared" si="396"/>
        <v>307.39999999999998</v>
      </c>
      <c r="AE1745" s="535"/>
      <c r="AF1745" s="535"/>
      <c r="AG1745" s="535">
        <f t="shared" si="397"/>
        <v>363.3</v>
      </c>
      <c r="AH1745" s="535"/>
      <c r="AI1745" s="638"/>
    </row>
    <row r="1746" spans="1:36" s="54" customFormat="1" ht="15.75" customHeight="1" x14ac:dyDescent="0.15">
      <c r="A1746" s="124" t="str">
        <f t="shared" si="387"/>
        <v/>
      </c>
      <c r="B1746" s="53"/>
      <c r="F1746" s="328">
        <f t="shared" si="388"/>
        <v>9</v>
      </c>
      <c r="G1746" s="329"/>
      <c r="H1746" s="306">
        <f t="shared" si="389"/>
        <v>1.5</v>
      </c>
      <c r="I1746" s="306"/>
      <c r="J1746" s="306"/>
      <c r="K1746" s="541">
        <f t="shared" si="390"/>
        <v>1039.081770174824</v>
      </c>
      <c r="L1746" s="541"/>
      <c r="M1746" s="541"/>
      <c r="N1746" s="541"/>
      <c r="O1746" s="535">
        <f t="shared" si="391"/>
        <v>762</v>
      </c>
      <c r="P1746" s="535"/>
      <c r="Q1746" s="535"/>
      <c r="R1746" s="535">
        <f t="shared" si="392"/>
        <v>900.5</v>
      </c>
      <c r="S1746" s="535"/>
      <c r="T1746" s="638"/>
      <c r="U1746" s="639">
        <f t="shared" si="393"/>
        <v>9</v>
      </c>
      <c r="V1746" s="329"/>
      <c r="W1746" s="306">
        <f t="shared" si="394"/>
        <v>1.5</v>
      </c>
      <c r="X1746" s="306"/>
      <c r="Y1746" s="306"/>
      <c r="Z1746" s="541">
        <f t="shared" si="395"/>
        <v>1039.081770174824</v>
      </c>
      <c r="AA1746" s="541"/>
      <c r="AB1746" s="541"/>
      <c r="AC1746" s="541"/>
      <c r="AD1746" s="535">
        <f t="shared" si="396"/>
        <v>762</v>
      </c>
      <c r="AE1746" s="535"/>
      <c r="AF1746" s="535"/>
      <c r="AG1746" s="535">
        <f t="shared" si="397"/>
        <v>900.5</v>
      </c>
      <c r="AH1746" s="535"/>
      <c r="AI1746" s="638"/>
    </row>
    <row r="1747" spans="1:36" s="54" customFormat="1" ht="15.75" customHeight="1" x14ac:dyDescent="0.15">
      <c r="A1747" s="124" t="str">
        <f t="shared" si="387"/>
        <v/>
      </c>
      <c r="B1747" s="53"/>
      <c r="F1747" s="328">
        <f t="shared" si="388"/>
        <v>10</v>
      </c>
      <c r="G1747" s="329"/>
      <c r="H1747" s="306">
        <f t="shared" si="389"/>
        <v>3.8499999046325684</v>
      </c>
      <c r="I1747" s="306"/>
      <c r="J1747" s="306"/>
      <c r="K1747" s="541">
        <f t="shared" si="390"/>
        <v>1090.3760972168645</v>
      </c>
      <c r="L1747" s="541"/>
      <c r="M1747" s="541"/>
      <c r="N1747" s="541"/>
      <c r="O1747" s="535">
        <f t="shared" si="391"/>
        <v>311.5</v>
      </c>
      <c r="P1747" s="535"/>
      <c r="Q1747" s="535"/>
      <c r="R1747" s="535">
        <f t="shared" si="392"/>
        <v>368.2</v>
      </c>
      <c r="S1747" s="535"/>
      <c r="T1747" s="638"/>
      <c r="U1747" s="639">
        <f t="shared" si="393"/>
        <v>10</v>
      </c>
      <c r="V1747" s="329"/>
      <c r="W1747" s="306">
        <f t="shared" si="394"/>
        <v>3.8499999046325684</v>
      </c>
      <c r="X1747" s="306"/>
      <c r="Y1747" s="306"/>
      <c r="Z1747" s="541">
        <f t="shared" si="395"/>
        <v>1090.3760972168645</v>
      </c>
      <c r="AA1747" s="541"/>
      <c r="AB1747" s="541"/>
      <c r="AC1747" s="541"/>
      <c r="AD1747" s="535">
        <f t="shared" si="396"/>
        <v>311.5</v>
      </c>
      <c r="AE1747" s="535"/>
      <c r="AF1747" s="535"/>
      <c r="AG1747" s="535">
        <f t="shared" si="397"/>
        <v>368.2</v>
      </c>
      <c r="AH1747" s="535"/>
      <c r="AI1747" s="638"/>
    </row>
    <row r="1748" spans="1:36" s="54" customFormat="1" ht="15.75" customHeight="1" x14ac:dyDescent="0.15">
      <c r="A1748" s="124" t="str">
        <f t="shared" si="387"/>
        <v/>
      </c>
      <c r="B1748" s="53"/>
      <c r="F1748" s="328">
        <f t="shared" si="388"/>
        <v>11</v>
      </c>
      <c r="G1748" s="329"/>
      <c r="H1748" s="306">
        <f t="shared" si="389"/>
        <v>2.4000000953674316</v>
      </c>
      <c r="I1748" s="306"/>
      <c r="J1748" s="306"/>
      <c r="K1748" s="541">
        <f t="shared" si="390"/>
        <v>2216.7078644570111</v>
      </c>
      <c r="L1748" s="541"/>
      <c r="M1748" s="541"/>
      <c r="N1748" s="541"/>
      <c r="O1748" s="535">
        <f t="shared" si="391"/>
        <v>1016</v>
      </c>
      <c r="P1748" s="535"/>
      <c r="Q1748" s="535"/>
      <c r="R1748" s="535">
        <f t="shared" si="392"/>
        <v>1200.7</v>
      </c>
      <c r="S1748" s="535"/>
      <c r="T1748" s="638"/>
      <c r="U1748" s="639">
        <f t="shared" si="393"/>
        <v>11</v>
      </c>
      <c r="V1748" s="329"/>
      <c r="W1748" s="306">
        <f t="shared" si="394"/>
        <v>2.4000000953674316</v>
      </c>
      <c r="X1748" s="306"/>
      <c r="Y1748" s="306"/>
      <c r="Z1748" s="541">
        <f t="shared" si="395"/>
        <v>2216.7078644570111</v>
      </c>
      <c r="AA1748" s="541"/>
      <c r="AB1748" s="541"/>
      <c r="AC1748" s="541"/>
      <c r="AD1748" s="535">
        <f t="shared" si="396"/>
        <v>1016</v>
      </c>
      <c r="AE1748" s="535"/>
      <c r="AF1748" s="535"/>
      <c r="AG1748" s="535">
        <f t="shared" si="397"/>
        <v>1200.7</v>
      </c>
      <c r="AH1748" s="535"/>
      <c r="AI1748" s="638"/>
    </row>
    <row r="1749" spans="1:36" s="54" customFormat="1" ht="15.75" customHeight="1" x14ac:dyDescent="0.15">
      <c r="A1749" s="124" t="str">
        <f t="shared" si="387"/>
        <v/>
      </c>
      <c r="B1749" s="53"/>
      <c r="F1749" s="328">
        <f t="shared" si="388"/>
        <v>12</v>
      </c>
      <c r="G1749" s="329"/>
      <c r="H1749" s="306">
        <f t="shared" si="389"/>
        <v>2.2699999809265137</v>
      </c>
      <c r="I1749" s="306"/>
      <c r="J1749" s="306"/>
      <c r="K1749" s="541">
        <f t="shared" si="390"/>
        <v>642.89708602505266</v>
      </c>
      <c r="L1749" s="541"/>
      <c r="M1749" s="541"/>
      <c r="N1749" s="541"/>
      <c r="O1749" s="535">
        <f t="shared" si="391"/>
        <v>311.5</v>
      </c>
      <c r="P1749" s="535"/>
      <c r="Q1749" s="535"/>
      <c r="R1749" s="535">
        <f t="shared" si="392"/>
        <v>368.2</v>
      </c>
      <c r="S1749" s="535"/>
      <c r="T1749" s="638"/>
      <c r="U1749" s="639">
        <f t="shared" si="393"/>
        <v>12</v>
      </c>
      <c r="V1749" s="329"/>
      <c r="W1749" s="306">
        <f t="shared" si="394"/>
        <v>2.2699999809265137</v>
      </c>
      <c r="X1749" s="306"/>
      <c r="Y1749" s="306"/>
      <c r="Z1749" s="541">
        <f t="shared" si="395"/>
        <v>642.89708602505266</v>
      </c>
      <c r="AA1749" s="541"/>
      <c r="AB1749" s="541"/>
      <c r="AC1749" s="541"/>
      <c r="AD1749" s="535">
        <f t="shared" si="396"/>
        <v>311.5</v>
      </c>
      <c r="AE1749" s="535"/>
      <c r="AF1749" s="535"/>
      <c r="AG1749" s="535">
        <f t="shared" si="397"/>
        <v>368.2</v>
      </c>
      <c r="AH1749" s="535"/>
      <c r="AI1749" s="638"/>
    </row>
    <row r="1750" spans="1:36" s="54" customFormat="1" ht="15.75" hidden="1" customHeight="1" x14ac:dyDescent="0.15">
      <c r="A1750" s="124" t="str">
        <f t="shared" si="387"/>
        <v>×</v>
      </c>
      <c r="B1750" s="53"/>
      <c r="F1750" s="328" t="str">
        <f t="shared" si="388"/>
        <v/>
      </c>
      <c r="G1750" s="329"/>
      <c r="H1750" s="306" t="str">
        <f t="shared" si="389"/>
        <v/>
      </c>
      <c r="I1750" s="306"/>
      <c r="J1750" s="306"/>
      <c r="K1750" s="541" t="str">
        <f t="shared" si="390"/>
        <v/>
      </c>
      <c r="L1750" s="541"/>
      <c r="M1750" s="541"/>
      <c r="N1750" s="541"/>
      <c r="O1750" s="535" t="str">
        <f t="shared" si="391"/>
        <v/>
      </c>
      <c r="P1750" s="535"/>
      <c r="Q1750" s="535"/>
      <c r="R1750" s="535" t="str">
        <f t="shared" si="392"/>
        <v/>
      </c>
      <c r="S1750" s="535"/>
      <c r="T1750" s="638"/>
      <c r="U1750" s="639" t="str">
        <f t="shared" si="393"/>
        <v/>
      </c>
      <c r="V1750" s="329"/>
      <c r="W1750" s="306" t="str">
        <f t="shared" si="394"/>
        <v/>
      </c>
      <c r="X1750" s="306"/>
      <c r="Y1750" s="306"/>
      <c r="Z1750" s="541" t="str">
        <f t="shared" si="395"/>
        <v/>
      </c>
      <c r="AA1750" s="541"/>
      <c r="AB1750" s="541"/>
      <c r="AC1750" s="541"/>
      <c r="AD1750" s="535" t="str">
        <f t="shared" si="396"/>
        <v/>
      </c>
      <c r="AE1750" s="535"/>
      <c r="AF1750" s="535"/>
      <c r="AG1750" s="535" t="str">
        <f t="shared" si="397"/>
        <v/>
      </c>
      <c r="AH1750" s="535"/>
      <c r="AI1750" s="638"/>
    </row>
    <row r="1751" spans="1:36" s="54" customFormat="1" ht="15.75" hidden="1" customHeight="1" x14ac:dyDescent="0.15">
      <c r="A1751" s="124" t="str">
        <f t="shared" si="387"/>
        <v>×</v>
      </c>
      <c r="B1751" s="53"/>
      <c r="F1751" s="328" t="str">
        <f t="shared" si="388"/>
        <v/>
      </c>
      <c r="G1751" s="329"/>
      <c r="H1751" s="306" t="str">
        <f t="shared" si="389"/>
        <v/>
      </c>
      <c r="I1751" s="306"/>
      <c r="J1751" s="306"/>
      <c r="K1751" s="541" t="str">
        <f t="shared" si="390"/>
        <v/>
      </c>
      <c r="L1751" s="541"/>
      <c r="M1751" s="541"/>
      <c r="N1751" s="541"/>
      <c r="O1751" s="535" t="str">
        <f t="shared" si="391"/>
        <v/>
      </c>
      <c r="P1751" s="535"/>
      <c r="Q1751" s="535"/>
      <c r="R1751" s="535" t="str">
        <f t="shared" si="392"/>
        <v/>
      </c>
      <c r="S1751" s="535"/>
      <c r="T1751" s="638"/>
      <c r="U1751" s="639" t="str">
        <f t="shared" si="393"/>
        <v/>
      </c>
      <c r="V1751" s="329"/>
      <c r="W1751" s="306" t="str">
        <f t="shared" si="394"/>
        <v/>
      </c>
      <c r="X1751" s="306"/>
      <c r="Y1751" s="306"/>
      <c r="Z1751" s="541" t="str">
        <f t="shared" si="395"/>
        <v/>
      </c>
      <c r="AA1751" s="541"/>
      <c r="AB1751" s="541"/>
      <c r="AC1751" s="541"/>
      <c r="AD1751" s="535" t="str">
        <f t="shared" si="396"/>
        <v/>
      </c>
      <c r="AE1751" s="535"/>
      <c r="AF1751" s="535"/>
      <c r="AG1751" s="535" t="str">
        <f t="shared" si="397"/>
        <v/>
      </c>
      <c r="AH1751" s="535"/>
      <c r="AI1751" s="638"/>
    </row>
    <row r="1752" spans="1:36" s="54" customFormat="1" ht="15.75" hidden="1" customHeight="1" x14ac:dyDescent="0.15">
      <c r="A1752" s="124" t="str">
        <f t="shared" si="387"/>
        <v>×</v>
      </c>
      <c r="B1752" s="53"/>
      <c r="F1752" s="328" t="str">
        <f t="shared" si="388"/>
        <v/>
      </c>
      <c r="G1752" s="329"/>
      <c r="H1752" s="306" t="str">
        <f t="shared" si="389"/>
        <v/>
      </c>
      <c r="I1752" s="306"/>
      <c r="J1752" s="306"/>
      <c r="K1752" s="541" t="str">
        <f t="shared" si="390"/>
        <v/>
      </c>
      <c r="L1752" s="541"/>
      <c r="M1752" s="541"/>
      <c r="N1752" s="541"/>
      <c r="O1752" s="535" t="str">
        <f t="shared" si="391"/>
        <v/>
      </c>
      <c r="P1752" s="535"/>
      <c r="Q1752" s="535"/>
      <c r="R1752" s="535" t="str">
        <f t="shared" si="392"/>
        <v/>
      </c>
      <c r="S1752" s="535"/>
      <c r="T1752" s="638"/>
      <c r="U1752" s="639" t="str">
        <f t="shared" si="393"/>
        <v/>
      </c>
      <c r="V1752" s="329"/>
      <c r="W1752" s="306" t="str">
        <f t="shared" si="394"/>
        <v/>
      </c>
      <c r="X1752" s="306"/>
      <c r="Y1752" s="306"/>
      <c r="Z1752" s="541" t="str">
        <f t="shared" si="395"/>
        <v/>
      </c>
      <c r="AA1752" s="541"/>
      <c r="AB1752" s="541"/>
      <c r="AC1752" s="541"/>
      <c r="AD1752" s="535" t="str">
        <f t="shared" si="396"/>
        <v/>
      </c>
      <c r="AE1752" s="535"/>
      <c r="AF1752" s="535"/>
      <c r="AG1752" s="535" t="str">
        <f t="shared" si="397"/>
        <v/>
      </c>
      <c r="AH1752" s="535"/>
      <c r="AI1752" s="638"/>
    </row>
    <row r="1753" spans="1:36" s="54" customFormat="1" ht="15.75" hidden="1" customHeight="1" x14ac:dyDescent="0.15">
      <c r="A1753" s="124" t="str">
        <f t="shared" si="387"/>
        <v>×</v>
      </c>
      <c r="B1753" s="53"/>
      <c r="F1753" s="332" t="str">
        <f t="shared" si="388"/>
        <v/>
      </c>
      <c r="G1753" s="333"/>
      <c r="H1753" s="319" t="str">
        <f t="shared" si="389"/>
        <v/>
      </c>
      <c r="I1753" s="319"/>
      <c r="J1753" s="319"/>
      <c r="K1753" s="641" t="str">
        <f t="shared" si="390"/>
        <v/>
      </c>
      <c r="L1753" s="641"/>
      <c r="M1753" s="641"/>
      <c r="N1753" s="641"/>
      <c r="O1753" s="536" t="str">
        <f t="shared" si="391"/>
        <v/>
      </c>
      <c r="P1753" s="536"/>
      <c r="Q1753" s="536"/>
      <c r="R1753" s="536" t="str">
        <f t="shared" si="392"/>
        <v/>
      </c>
      <c r="S1753" s="536"/>
      <c r="T1753" s="642"/>
      <c r="U1753" s="589" t="str">
        <f t="shared" si="393"/>
        <v/>
      </c>
      <c r="V1753" s="333"/>
      <c r="W1753" s="319" t="str">
        <f t="shared" si="394"/>
        <v/>
      </c>
      <c r="X1753" s="319"/>
      <c r="Y1753" s="319"/>
      <c r="Z1753" s="641" t="str">
        <f t="shared" si="395"/>
        <v/>
      </c>
      <c r="AA1753" s="641"/>
      <c r="AB1753" s="641"/>
      <c r="AC1753" s="641"/>
      <c r="AD1753" s="536" t="str">
        <f t="shared" si="396"/>
        <v/>
      </c>
      <c r="AE1753" s="536"/>
      <c r="AF1753" s="536"/>
      <c r="AG1753" s="536" t="str">
        <f t="shared" si="397"/>
        <v/>
      </c>
      <c r="AH1753" s="536"/>
      <c r="AI1753" s="642"/>
    </row>
    <row r="1754" spans="1:36" s="85" customFormat="1" ht="15.75" customHeight="1" x14ac:dyDescent="0.15">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x14ac:dyDescent="0.15">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x14ac:dyDescent="0.15">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x14ac:dyDescent="0.15">
      <c r="F1757" s="526" t="s">
        <v>417</v>
      </c>
      <c r="G1757" s="527"/>
      <c r="H1757" s="527"/>
      <c r="I1757" s="527"/>
      <c r="J1757" s="527"/>
      <c r="K1757" s="527"/>
      <c r="L1757" s="527"/>
      <c r="M1757" s="527"/>
      <c r="N1757" s="527"/>
      <c r="O1757" s="527"/>
      <c r="P1757" s="527"/>
      <c r="Q1757" s="527"/>
      <c r="R1757" s="527"/>
      <c r="S1757" s="527"/>
      <c r="T1757" s="528"/>
      <c r="U1757" s="529" t="s">
        <v>418</v>
      </c>
      <c r="V1757" s="302"/>
      <c r="W1757" s="302"/>
      <c r="X1757" s="302"/>
      <c r="Y1757" s="302"/>
      <c r="Z1757" s="302"/>
      <c r="AA1757" s="302"/>
      <c r="AB1757" s="302"/>
      <c r="AC1757" s="302"/>
      <c r="AD1757" s="302"/>
      <c r="AE1757" s="302"/>
      <c r="AF1757" s="302"/>
      <c r="AG1757" s="302"/>
      <c r="AH1757" s="302"/>
      <c r="AI1757" s="440"/>
    </row>
    <row r="1758" spans="1:36" s="54" customFormat="1" ht="15.75" customHeight="1" x14ac:dyDescent="0.15">
      <c r="F1758" s="530" t="s">
        <v>74</v>
      </c>
      <c r="G1758" s="531"/>
      <c r="H1758" s="534" t="s">
        <v>181</v>
      </c>
      <c r="I1758" s="535"/>
      <c r="J1758" s="535"/>
      <c r="K1758" s="531" t="s">
        <v>227</v>
      </c>
      <c r="L1758" s="531"/>
      <c r="M1758" s="531"/>
      <c r="N1758" s="531"/>
      <c r="O1758" s="531" t="s">
        <v>514</v>
      </c>
      <c r="P1758" s="531"/>
      <c r="Q1758" s="531"/>
      <c r="R1758" s="531" t="s">
        <v>515</v>
      </c>
      <c r="S1758" s="531"/>
      <c r="T1758" s="537"/>
      <c r="U1758" s="539" t="s">
        <v>74</v>
      </c>
      <c r="V1758" s="531"/>
      <c r="W1758" s="534" t="s">
        <v>181</v>
      </c>
      <c r="X1758" s="535"/>
      <c r="Y1758" s="535"/>
      <c r="Z1758" s="531" t="s">
        <v>227</v>
      </c>
      <c r="AA1758" s="531"/>
      <c r="AB1758" s="531"/>
      <c r="AC1758" s="531"/>
      <c r="AD1758" s="531" t="s">
        <v>514</v>
      </c>
      <c r="AE1758" s="531"/>
      <c r="AF1758" s="531"/>
      <c r="AG1758" s="531" t="s">
        <v>515</v>
      </c>
      <c r="AH1758" s="531"/>
      <c r="AI1758" s="537"/>
    </row>
    <row r="1759" spans="1:36" s="54" customFormat="1" ht="15.75" customHeight="1" x14ac:dyDescent="0.15">
      <c r="F1759" s="532"/>
      <c r="G1759" s="533"/>
      <c r="H1759" s="536"/>
      <c r="I1759" s="536"/>
      <c r="J1759" s="536"/>
      <c r="K1759" s="533"/>
      <c r="L1759" s="533"/>
      <c r="M1759" s="533"/>
      <c r="N1759" s="533"/>
      <c r="O1759" s="533"/>
      <c r="P1759" s="533"/>
      <c r="Q1759" s="533"/>
      <c r="R1759" s="533"/>
      <c r="S1759" s="533"/>
      <c r="T1759" s="538"/>
      <c r="U1759" s="540"/>
      <c r="V1759" s="533"/>
      <c r="W1759" s="536"/>
      <c r="X1759" s="536"/>
      <c r="Y1759" s="536"/>
      <c r="Z1759" s="533"/>
      <c r="AA1759" s="533"/>
      <c r="AB1759" s="533"/>
      <c r="AC1759" s="533"/>
      <c r="AD1759" s="533"/>
      <c r="AE1759" s="533"/>
      <c r="AF1759" s="533"/>
      <c r="AG1759" s="533"/>
      <c r="AH1759" s="533"/>
      <c r="AI1759" s="538"/>
    </row>
    <row r="1760" spans="1:36" s="54" customFormat="1" ht="15.75" customHeight="1" x14ac:dyDescent="0.15">
      <c r="A1760" s="112" t="str">
        <f t="shared" ref="A1760:A1775" si="398">IF(LEN(F1760)+LEN(U1760)=0,"×","")</f>
        <v/>
      </c>
      <c r="B1760" s="53"/>
      <c r="F1760" s="363">
        <f t="shared" ref="F1760:F1775" si="399">IF(F1068="","",F1068)</f>
        <v>2</v>
      </c>
      <c r="G1760" s="302"/>
      <c r="H1760" s="301">
        <f t="shared" ref="H1760:H1775" si="400">IF(H1068="","",H1068)</f>
        <v>0.33000001311302185</v>
      </c>
      <c r="I1760" s="301"/>
      <c r="J1760" s="301"/>
      <c r="K1760" s="643">
        <f t="shared" ref="K1760:K1775" si="401">IF(Q1068="","",Q1068)</f>
        <v>0</v>
      </c>
      <c r="L1760" s="643"/>
      <c r="M1760" s="643"/>
      <c r="N1760" s="643"/>
      <c r="O1760" s="644">
        <f t="shared" ref="O1760:O1775" si="402">IF(K1760="","",ROUND(K1760/H1760*$AH$1685,1))</f>
        <v>0</v>
      </c>
      <c r="P1760" s="644"/>
      <c r="Q1760" s="644"/>
      <c r="R1760" s="644">
        <f t="shared" ref="R1760:R1775" si="403">IF(K1760="","",ROUND(K1760/H1760*$AH$1686,1))</f>
        <v>0</v>
      </c>
      <c r="S1760" s="644"/>
      <c r="T1760" s="645"/>
      <c r="U1760" s="529">
        <f t="shared" ref="U1760:U1775" si="404">IF(U1068="","",U1068)</f>
        <v>2</v>
      </c>
      <c r="V1760" s="302"/>
      <c r="W1760" s="301">
        <f t="shared" ref="W1760:W1775" si="405">IF(W1068="","",W1068)</f>
        <v>0.33000001311302185</v>
      </c>
      <c r="X1760" s="301"/>
      <c r="Y1760" s="301"/>
      <c r="Z1760" s="643">
        <f t="shared" ref="Z1760:Z1775" si="406">IF(AF1068="","",AF1068)</f>
        <v>0</v>
      </c>
      <c r="AA1760" s="643"/>
      <c r="AB1760" s="643"/>
      <c r="AC1760" s="643"/>
      <c r="AD1760" s="644">
        <f t="shared" ref="AD1760:AD1775" si="407">IF(Z1760="","",ROUND(Z1760/W1760*$AH$1685,1))</f>
        <v>0</v>
      </c>
      <c r="AE1760" s="644"/>
      <c r="AF1760" s="644"/>
      <c r="AG1760" s="644">
        <f t="shared" ref="AG1760:AG1775" si="408">IF(Z1760="","",ROUND(Z1760/W1760*$AH$1686,1))</f>
        <v>0</v>
      </c>
      <c r="AH1760" s="644"/>
      <c r="AI1760" s="645"/>
    </row>
    <row r="1761" spans="1:35" s="54" customFormat="1" ht="15.75" customHeight="1" x14ac:dyDescent="0.15">
      <c r="A1761" s="112" t="str">
        <f t="shared" si="398"/>
        <v/>
      </c>
      <c r="B1761" s="53"/>
      <c r="F1761" s="328">
        <f t="shared" si="399"/>
        <v>3</v>
      </c>
      <c r="G1761" s="329"/>
      <c r="H1761" s="306">
        <f t="shared" si="400"/>
        <v>1.5</v>
      </c>
      <c r="I1761" s="306"/>
      <c r="J1761" s="306"/>
      <c r="K1761" s="541">
        <f t="shared" si="401"/>
        <v>0</v>
      </c>
      <c r="L1761" s="541"/>
      <c r="M1761" s="541"/>
      <c r="N1761" s="541"/>
      <c r="O1761" s="535">
        <f t="shared" si="402"/>
        <v>0</v>
      </c>
      <c r="P1761" s="535"/>
      <c r="Q1761" s="535"/>
      <c r="R1761" s="535">
        <f t="shared" si="403"/>
        <v>0</v>
      </c>
      <c r="S1761" s="535"/>
      <c r="T1761" s="638"/>
      <c r="U1761" s="639">
        <f t="shared" si="404"/>
        <v>3</v>
      </c>
      <c r="V1761" s="329"/>
      <c r="W1761" s="306">
        <f t="shared" si="405"/>
        <v>1.5</v>
      </c>
      <c r="X1761" s="306"/>
      <c r="Y1761" s="306"/>
      <c r="Z1761" s="541">
        <f t="shared" si="406"/>
        <v>0</v>
      </c>
      <c r="AA1761" s="541"/>
      <c r="AB1761" s="541"/>
      <c r="AC1761" s="541"/>
      <c r="AD1761" s="535">
        <f t="shared" si="407"/>
        <v>0</v>
      </c>
      <c r="AE1761" s="535"/>
      <c r="AF1761" s="535"/>
      <c r="AG1761" s="535">
        <f t="shared" si="408"/>
        <v>0</v>
      </c>
      <c r="AH1761" s="535"/>
      <c r="AI1761" s="638"/>
    </row>
    <row r="1762" spans="1:35" s="54" customFormat="1" ht="15.75" customHeight="1" x14ac:dyDescent="0.15">
      <c r="A1762" s="112" t="str">
        <f t="shared" si="398"/>
        <v/>
      </c>
      <c r="B1762" s="53"/>
      <c r="F1762" s="328">
        <f t="shared" si="399"/>
        <v>4</v>
      </c>
      <c r="G1762" s="329"/>
      <c r="H1762" s="306">
        <f t="shared" si="400"/>
        <v>5.0999999046325684</v>
      </c>
      <c r="I1762" s="306"/>
      <c r="J1762" s="306"/>
      <c r="K1762" s="541">
        <f t="shared" si="401"/>
        <v>0</v>
      </c>
      <c r="L1762" s="541"/>
      <c r="M1762" s="541"/>
      <c r="N1762" s="541"/>
      <c r="O1762" s="535">
        <f t="shared" si="402"/>
        <v>0</v>
      </c>
      <c r="P1762" s="535"/>
      <c r="Q1762" s="535"/>
      <c r="R1762" s="535">
        <f t="shared" si="403"/>
        <v>0</v>
      </c>
      <c r="S1762" s="535"/>
      <c r="T1762" s="638"/>
      <c r="U1762" s="639">
        <f t="shared" si="404"/>
        <v>4</v>
      </c>
      <c r="V1762" s="329"/>
      <c r="W1762" s="306">
        <f t="shared" si="405"/>
        <v>5.0999999046325684</v>
      </c>
      <c r="X1762" s="306"/>
      <c r="Y1762" s="306"/>
      <c r="Z1762" s="541">
        <f t="shared" si="406"/>
        <v>0</v>
      </c>
      <c r="AA1762" s="541"/>
      <c r="AB1762" s="541"/>
      <c r="AC1762" s="541"/>
      <c r="AD1762" s="535">
        <f t="shared" si="407"/>
        <v>0</v>
      </c>
      <c r="AE1762" s="535"/>
      <c r="AF1762" s="535"/>
      <c r="AG1762" s="535">
        <f t="shared" si="408"/>
        <v>0</v>
      </c>
      <c r="AH1762" s="535"/>
      <c r="AI1762" s="638"/>
    </row>
    <row r="1763" spans="1:35" s="54" customFormat="1" ht="15.75" customHeight="1" x14ac:dyDescent="0.15">
      <c r="A1763" s="112" t="str">
        <f t="shared" si="398"/>
        <v/>
      </c>
      <c r="B1763" s="53"/>
      <c r="F1763" s="328">
        <f t="shared" si="399"/>
        <v>4</v>
      </c>
      <c r="G1763" s="329"/>
      <c r="H1763" s="306">
        <f t="shared" si="400"/>
        <v>1.4500002861022949</v>
      </c>
      <c r="I1763" s="306"/>
      <c r="J1763" s="306"/>
      <c r="K1763" s="541">
        <f t="shared" si="401"/>
        <v>136.65930739566204</v>
      </c>
      <c r="L1763" s="541"/>
      <c r="M1763" s="541"/>
      <c r="N1763" s="541"/>
      <c r="O1763" s="535">
        <f t="shared" si="402"/>
        <v>103.7</v>
      </c>
      <c r="P1763" s="535"/>
      <c r="Q1763" s="535"/>
      <c r="R1763" s="535">
        <f t="shared" si="403"/>
        <v>122.5</v>
      </c>
      <c r="S1763" s="535"/>
      <c r="T1763" s="638"/>
      <c r="U1763" s="639">
        <f t="shared" si="404"/>
        <v>4</v>
      </c>
      <c r="V1763" s="329"/>
      <c r="W1763" s="306">
        <f t="shared" si="405"/>
        <v>1.4500002861022949</v>
      </c>
      <c r="X1763" s="306"/>
      <c r="Y1763" s="306"/>
      <c r="Z1763" s="541">
        <f t="shared" si="406"/>
        <v>136.65930739566204</v>
      </c>
      <c r="AA1763" s="541"/>
      <c r="AB1763" s="541"/>
      <c r="AC1763" s="541"/>
      <c r="AD1763" s="535">
        <f t="shared" si="407"/>
        <v>103.7</v>
      </c>
      <c r="AE1763" s="535"/>
      <c r="AF1763" s="535"/>
      <c r="AG1763" s="535">
        <f t="shared" si="408"/>
        <v>122.5</v>
      </c>
      <c r="AH1763" s="535"/>
      <c r="AI1763" s="638"/>
    </row>
    <row r="1764" spans="1:35" s="54" customFormat="1" ht="15.75" customHeight="1" x14ac:dyDescent="0.15">
      <c r="A1764" s="112" t="str">
        <f t="shared" si="398"/>
        <v/>
      </c>
      <c r="B1764" s="53"/>
      <c r="F1764" s="328">
        <f t="shared" si="399"/>
        <v>5</v>
      </c>
      <c r="G1764" s="329"/>
      <c r="H1764" s="306">
        <f t="shared" si="400"/>
        <v>3.4500000476837158</v>
      </c>
      <c r="I1764" s="306"/>
      <c r="J1764" s="306"/>
      <c r="K1764" s="541">
        <f t="shared" si="401"/>
        <v>604.78801010156803</v>
      </c>
      <c r="L1764" s="541"/>
      <c r="M1764" s="541"/>
      <c r="N1764" s="541"/>
      <c r="O1764" s="535">
        <f t="shared" si="402"/>
        <v>192.8</v>
      </c>
      <c r="P1764" s="535"/>
      <c r="Q1764" s="535"/>
      <c r="R1764" s="535">
        <f t="shared" si="403"/>
        <v>227.9</v>
      </c>
      <c r="S1764" s="535"/>
      <c r="T1764" s="638"/>
      <c r="U1764" s="639">
        <f t="shared" si="404"/>
        <v>5</v>
      </c>
      <c r="V1764" s="329"/>
      <c r="W1764" s="306">
        <f t="shared" si="405"/>
        <v>3.4500000476837158</v>
      </c>
      <c r="X1764" s="306"/>
      <c r="Y1764" s="306"/>
      <c r="Z1764" s="541">
        <f t="shared" si="406"/>
        <v>604.78801010156803</v>
      </c>
      <c r="AA1764" s="541"/>
      <c r="AB1764" s="541"/>
      <c r="AC1764" s="541"/>
      <c r="AD1764" s="535">
        <f t="shared" si="407"/>
        <v>192.8</v>
      </c>
      <c r="AE1764" s="535"/>
      <c r="AF1764" s="535"/>
      <c r="AG1764" s="535">
        <f t="shared" si="408"/>
        <v>227.9</v>
      </c>
      <c r="AH1764" s="535"/>
      <c r="AI1764" s="638"/>
    </row>
    <row r="1765" spans="1:35" s="54" customFormat="1" ht="15.75" customHeight="1" x14ac:dyDescent="0.15">
      <c r="A1765" s="112" t="str">
        <f t="shared" si="398"/>
        <v/>
      </c>
      <c r="B1765" s="53"/>
      <c r="F1765" s="328">
        <f t="shared" si="399"/>
        <v>6</v>
      </c>
      <c r="G1765" s="329"/>
      <c r="H1765" s="306">
        <f t="shared" si="400"/>
        <v>2.3499999046325684</v>
      </c>
      <c r="I1765" s="306"/>
      <c r="J1765" s="306"/>
      <c r="K1765" s="541">
        <f t="shared" si="401"/>
        <v>664.44681926973522</v>
      </c>
      <c r="L1765" s="541"/>
      <c r="M1765" s="541"/>
      <c r="N1765" s="541"/>
      <c r="O1765" s="535">
        <f t="shared" si="402"/>
        <v>311</v>
      </c>
      <c r="P1765" s="535"/>
      <c r="Q1765" s="535"/>
      <c r="R1765" s="535">
        <f t="shared" si="403"/>
        <v>367.6</v>
      </c>
      <c r="S1765" s="535"/>
      <c r="T1765" s="638"/>
      <c r="U1765" s="639">
        <f t="shared" si="404"/>
        <v>6</v>
      </c>
      <c r="V1765" s="329"/>
      <c r="W1765" s="306">
        <f t="shared" si="405"/>
        <v>2.3499999046325684</v>
      </c>
      <c r="X1765" s="306"/>
      <c r="Y1765" s="306"/>
      <c r="Z1765" s="541">
        <f t="shared" si="406"/>
        <v>664.44681926973522</v>
      </c>
      <c r="AA1765" s="541"/>
      <c r="AB1765" s="541"/>
      <c r="AC1765" s="541"/>
      <c r="AD1765" s="535">
        <f t="shared" si="407"/>
        <v>311</v>
      </c>
      <c r="AE1765" s="535"/>
      <c r="AF1765" s="535"/>
      <c r="AG1765" s="535">
        <f t="shared" si="408"/>
        <v>367.6</v>
      </c>
      <c r="AH1765" s="535"/>
      <c r="AI1765" s="638"/>
    </row>
    <row r="1766" spans="1:35" s="54" customFormat="1" ht="15.75" customHeight="1" x14ac:dyDescent="0.15">
      <c r="A1766" s="112" t="str">
        <f t="shared" si="398"/>
        <v/>
      </c>
      <c r="B1766" s="53"/>
      <c r="F1766" s="328">
        <f t="shared" si="399"/>
        <v>7</v>
      </c>
      <c r="G1766" s="329"/>
      <c r="H1766" s="306">
        <f t="shared" si="400"/>
        <v>8.6000003814697266</v>
      </c>
      <c r="I1766" s="306"/>
      <c r="J1766" s="306"/>
      <c r="K1766" s="541">
        <f t="shared" si="401"/>
        <v>8105.3094057884136</v>
      </c>
      <c r="L1766" s="541"/>
      <c r="M1766" s="541"/>
      <c r="N1766" s="541"/>
      <c r="O1766" s="535">
        <f t="shared" si="402"/>
        <v>1036.7</v>
      </c>
      <c r="P1766" s="535"/>
      <c r="Q1766" s="535"/>
      <c r="R1766" s="535">
        <f t="shared" si="403"/>
        <v>1225.2</v>
      </c>
      <c r="S1766" s="535"/>
      <c r="T1766" s="638"/>
      <c r="U1766" s="639">
        <f t="shared" si="404"/>
        <v>7</v>
      </c>
      <c r="V1766" s="329"/>
      <c r="W1766" s="306">
        <f t="shared" si="405"/>
        <v>8.6000003814697266</v>
      </c>
      <c r="X1766" s="306"/>
      <c r="Y1766" s="306"/>
      <c r="Z1766" s="541">
        <f t="shared" si="406"/>
        <v>8105.3094057884136</v>
      </c>
      <c r="AA1766" s="541"/>
      <c r="AB1766" s="541"/>
      <c r="AC1766" s="541"/>
      <c r="AD1766" s="535">
        <f t="shared" si="407"/>
        <v>1036.7</v>
      </c>
      <c r="AE1766" s="535"/>
      <c r="AF1766" s="535"/>
      <c r="AG1766" s="535">
        <f t="shared" si="408"/>
        <v>1225.2</v>
      </c>
      <c r="AH1766" s="535"/>
      <c r="AI1766" s="638"/>
    </row>
    <row r="1767" spans="1:35" s="54" customFormat="1" ht="15.75" customHeight="1" x14ac:dyDescent="0.15">
      <c r="A1767" s="112" t="str">
        <f t="shared" si="398"/>
        <v/>
      </c>
      <c r="B1767" s="53"/>
      <c r="F1767" s="328">
        <f t="shared" si="399"/>
        <v>8</v>
      </c>
      <c r="G1767" s="329"/>
      <c r="H1767" s="306">
        <f t="shared" si="400"/>
        <v>2.2000000476837158</v>
      </c>
      <c r="I1767" s="306"/>
      <c r="J1767" s="306"/>
      <c r="K1767" s="541">
        <f t="shared" si="401"/>
        <v>614.7782797059466</v>
      </c>
      <c r="L1767" s="541"/>
      <c r="M1767" s="541"/>
      <c r="N1767" s="541"/>
      <c r="O1767" s="535">
        <f t="shared" si="402"/>
        <v>307.39999999999998</v>
      </c>
      <c r="P1767" s="535"/>
      <c r="Q1767" s="535"/>
      <c r="R1767" s="535">
        <f t="shared" si="403"/>
        <v>363.3</v>
      </c>
      <c r="S1767" s="535"/>
      <c r="T1767" s="638"/>
      <c r="U1767" s="639">
        <f t="shared" si="404"/>
        <v>8</v>
      </c>
      <c r="V1767" s="329"/>
      <c r="W1767" s="306">
        <f t="shared" si="405"/>
        <v>2.2000000476837158</v>
      </c>
      <c r="X1767" s="306"/>
      <c r="Y1767" s="306"/>
      <c r="Z1767" s="541">
        <f t="shared" si="406"/>
        <v>614.7782797059466</v>
      </c>
      <c r="AA1767" s="541"/>
      <c r="AB1767" s="541"/>
      <c r="AC1767" s="541"/>
      <c r="AD1767" s="535">
        <f t="shared" si="407"/>
        <v>307.39999999999998</v>
      </c>
      <c r="AE1767" s="535"/>
      <c r="AF1767" s="535"/>
      <c r="AG1767" s="535">
        <f t="shared" si="408"/>
        <v>363.3</v>
      </c>
      <c r="AH1767" s="535"/>
      <c r="AI1767" s="638"/>
    </row>
    <row r="1768" spans="1:35" s="54" customFormat="1" ht="15.75" customHeight="1" x14ac:dyDescent="0.15">
      <c r="A1768" s="112" t="str">
        <f t="shared" si="398"/>
        <v/>
      </c>
      <c r="B1768" s="53"/>
      <c r="F1768" s="328">
        <f t="shared" si="399"/>
        <v>9</v>
      </c>
      <c r="G1768" s="329"/>
      <c r="H1768" s="306">
        <f t="shared" si="400"/>
        <v>1.5</v>
      </c>
      <c r="I1768" s="306"/>
      <c r="J1768" s="306"/>
      <c r="K1768" s="541">
        <f t="shared" si="401"/>
        <v>1039.081770174824</v>
      </c>
      <c r="L1768" s="541"/>
      <c r="M1768" s="541"/>
      <c r="N1768" s="541"/>
      <c r="O1768" s="535">
        <f t="shared" si="402"/>
        <v>762</v>
      </c>
      <c r="P1768" s="535"/>
      <c r="Q1768" s="535"/>
      <c r="R1768" s="535">
        <f t="shared" si="403"/>
        <v>900.5</v>
      </c>
      <c r="S1768" s="535"/>
      <c r="T1768" s="638"/>
      <c r="U1768" s="639">
        <f t="shared" si="404"/>
        <v>9</v>
      </c>
      <c r="V1768" s="329"/>
      <c r="W1768" s="306">
        <f t="shared" si="405"/>
        <v>1.5</v>
      </c>
      <c r="X1768" s="306"/>
      <c r="Y1768" s="306"/>
      <c r="Z1768" s="541">
        <f t="shared" si="406"/>
        <v>1039.081770174824</v>
      </c>
      <c r="AA1768" s="541"/>
      <c r="AB1768" s="541"/>
      <c r="AC1768" s="541"/>
      <c r="AD1768" s="535">
        <f t="shared" si="407"/>
        <v>762</v>
      </c>
      <c r="AE1768" s="535"/>
      <c r="AF1768" s="535"/>
      <c r="AG1768" s="535">
        <f t="shared" si="408"/>
        <v>900.5</v>
      </c>
      <c r="AH1768" s="535"/>
      <c r="AI1768" s="638"/>
    </row>
    <row r="1769" spans="1:35" s="54" customFormat="1" ht="15.75" customHeight="1" x14ac:dyDescent="0.15">
      <c r="A1769" s="112" t="str">
        <f t="shared" si="398"/>
        <v/>
      </c>
      <c r="B1769" s="53"/>
      <c r="F1769" s="328">
        <f t="shared" si="399"/>
        <v>10</v>
      </c>
      <c r="G1769" s="329"/>
      <c r="H1769" s="306">
        <f t="shared" si="400"/>
        <v>3.8499999046325684</v>
      </c>
      <c r="I1769" s="306"/>
      <c r="J1769" s="306"/>
      <c r="K1769" s="541">
        <f t="shared" si="401"/>
        <v>1090.3760972168645</v>
      </c>
      <c r="L1769" s="541"/>
      <c r="M1769" s="541"/>
      <c r="N1769" s="541"/>
      <c r="O1769" s="535">
        <f t="shared" si="402"/>
        <v>311.5</v>
      </c>
      <c r="P1769" s="535"/>
      <c r="Q1769" s="535"/>
      <c r="R1769" s="535">
        <f t="shared" si="403"/>
        <v>368.2</v>
      </c>
      <c r="S1769" s="535"/>
      <c r="T1769" s="638"/>
      <c r="U1769" s="639">
        <f t="shared" si="404"/>
        <v>10</v>
      </c>
      <c r="V1769" s="329"/>
      <c r="W1769" s="306">
        <f t="shared" si="405"/>
        <v>3.8499999046325684</v>
      </c>
      <c r="X1769" s="306"/>
      <c r="Y1769" s="306"/>
      <c r="Z1769" s="541">
        <f t="shared" si="406"/>
        <v>1090.3760972168645</v>
      </c>
      <c r="AA1769" s="541"/>
      <c r="AB1769" s="541"/>
      <c r="AC1769" s="541"/>
      <c r="AD1769" s="535">
        <f t="shared" si="407"/>
        <v>311.5</v>
      </c>
      <c r="AE1769" s="535"/>
      <c r="AF1769" s="535"/>
      <c r="AG1769" s="535">
        <f t="shared" si="408"/>
        <v>368.2</v>
      </c>
      <c r="AH1769" s="535"/>
      <c r="AI1769" s="638"/>
    </row>
    <row r="1770" spans="1:35" s="54" customFormat="1" ht="15.75" customHeight="1" x14ac:dyDescent="0.15">
      <c r="A1770" s="112" t="str">
        <f t="shared" si="398"/>
        <v/>
      </c>
      <c r="B1770" s="53"/>
      <c r="F1770" s="328">
        <f t="shared" si="399"/>
        <v>11</v>
      </c>
      <c r="G1770" s="329"/>
      <c r="H1770" s="306">
        <f t="shared" si="400"/>
        <v>2.4000000953674316</v>
      </c>
      <c r="I1770" s="306"/>
      <c r="J1770" s="306"/>
      <c r="K1770" s="541">
        <f t="shared" si="401"/>
        <v>2216.7078644570111</v>
      </c>
      <c r="L1770" s="541"/>
      <c r="M1770" s="541"/>
      <c r="N1770" s="541"/>
      <c r="O1770" s="535">
        <f t="shared" si="402"/>
        <v>1016</v>
      </c>
      <c r="P1770" s="535"/>
      <c r="Q1770" s="535"/>
      <c r="R1770" s="535">
        <f t="shared" si="403"/>
        <v>1200.7</v>
      </c>
      <c r="S1770" s="535"/>
      <c r="T1770" s="638"/>
      <c r="U1770" s="639">
        <f t="shared" si="404"/>
        <v>11</v>
      </c>
      <c r="V1770" s="329"/>
      <c r="W1770" s="306">
        <f t="shared" si="405"/>
        <v>2.4000000953674316</v>
      </c>
      <c r="X1770" s="306"/>
      <c r="Y1770" s="306"/>
      <c r="Z1770" s="541">
        <f t="shared" si="406"/>
        <v>2216.7078644570111</v>
      </c>
      <c r="AA1770" s="541"/>
      <c r="AB1770" s="541"/>
      <c r="AC1770" s="541"/>
      <c r="AD1770" s="535">
        <f t="shared" si="407"/>
        <v>1016</v>
      </c>
      <c r="AE1770" s="535"/>
      <c r="AF1770" s="535"/>
      <c r="AG1770" s="535">
        <f t="shared" si="408"/>
        <v>1200.7</v>
      </c>
      <c r="AH1770" s="535"/>
      <c r="AI1770" s="638"/>
    </row>
    <row r="1771" spans="1:35" s="54" customFormat="1" ht="15.75" customHeight="1" x14ac:dyDescent="0.15">
      <c r="A1771" s="112" t="str">
        <f t="shared" si="398"/>
        <v/>
      </c>
      <c r="B1771" s="53"/>
      <c r="F1771" s="328">
        <f t="shared" si="399"/>
        <v>12</v>
      </c>
      <c r="G1771" s="329"/>
      <c r="H1771" s="306">
        <f t="shared" si="400"/>
        <v>2.2699999809265137</v>
      </c>
      <c r="I1771" s="306"/>
      <c r="J1771" s="306"/>
      <c r="K1771" s="541">
        <f t="shared" si="401"/>
        <v>642.89708602505266</v>
      </c>
      <c r="L1771" s="541"/>
      <c r="M1771" s="541"/>
      <c r="N1771" s="541"/>
      <c r="O1771" s="535">
        <f t="shared" si="402"/>
        <v>311.5</v>
      </c>
      <c r="P1771" s="535"/>
      <c r="Q1771" s="535"/>
      <c r="R1771" s="535">
        <f t="shared" si="403"/>
        <v>368.2</v>
      </c>
      <c r="S1771" s="535"/>
      <c r="T1771" s="638"/>
      <c r="U1771" s="639">
        <f t="shared" si="404"/>
        <v>12</v>
      </c>
      <c r="V1771" s="329"/>
      <c r="W1771" s="306">
        <f t="shared" si="405"/>
        <v>2.2699999809265137</v>
      </c>
      <c r="X1771" s="306"/>
      <c r="Y1771" s="306"/>
      <c r="Z1771" s="541">
        <f t="shared" si="406"/>
        <v>642.89708602505266</v>
      </c>
      <c r="AA1771" s="541"/>
      <c r="AB1771" s="541"/>
      <c r="AC1771" s="541"/>
      <c r="AD1771" s="535">
        <f t="shared" si="407"/>
        <v>311.5</v>
      </c>
      <c r="AE1771" s="535"/>
      <c r="AF1771" s="535"/>
      <c r="AG1771" s="535">
        <f t="shared" si="408"/>
        <v>368.2</v>
      </c>
      <c r="AH1771" s="535"/>
      <c r="AI1771" s="638"/>
    </row>
    <row r="1772" spans="1:35" s="54" customFormat="1" ht="15.75" hidden="1" customHeight="1" x14ac:dyDescent="0.15">
      <c r="A1772" s="112" t="str">
        <f t="shared" si="398"/>
        <v>×</v>
      </c>
      <c r="B1772" s="53"/>
      <c r="F1772" s="328" t="str">
        <f t="shared" si="399"/>
        <v/>
      </c>
      <c r="G1772" s="329"/>
      <c r="H1772" s="306" t="str">
        <f t="shared" si="400"/>
        <v/>
      </c>
      <c r="I1772" s="306"/>
      <c r="J1772" s="306"/>
      <c r="K1772" s="541" t="str">
        <f t="shared" si="401"/>
        <v/>
      </c>
      <c r="L1772" s="541"/>
      <c r="M1772" s="541"/>
      <c r="N1772" s="541"/>
      <c r="O1772" s="535" t="str">
        <f t="shared" si="402"/>
        <v/>
      </c>
      <c r="P1772" s="535"/>
      <c r="Q1772" s="535"/>
      <c r="R1772" s="535" t="str">
        <f t="shared" si="403"/>
        <v/>
      </c>
      <c r="S1772" s="535"/>
      <c r="T1772" s="638"/>
      <c r="U1772" s="639" t="str">
        <f t="shared" si="404"/>
        <v/>
      </c>
      <c r="V1772" s="329"/>
      <c r="W1772" s="306" t="str">
        <f t="shared" si="405"/>
        <v/>
      </c>
      <c r="X1772" s="306"/>
      <c r="Y1772" s="306"/>
      <c r="Z1772" s="541" t="str">
        <f t="shared" si="406"/>
        <v/>
      </c>
      <c r="AA1772" s="541"/>
      <c r="AB1772" s="541"/>
      <c r="AC1772" s="541"/>
      <c r="AD1772" s="535" t="str">
        <f t="shared" si="407"/>
        <v/>
      </c>
      <c r="AE1772" s="535"/>
      <c r="AF1772" s="535"/>
      <c r="AG1772" s="535" t="str">
        <f t="shared" si="408"/>
        <v/>
      </c>
      <c r="AH1772" s="535"/>
      <c r="AI1772" s="638"/>
    </row>
    <row r="1773" spans="1:35" s="54" customFormat="1" ht="15.75" hidden="1" customHeight="1" x14ac:dyDescent="0.15">
      <c r="A1773" s="112" t="str">
        <f t="shared" si="398"/>
        <v>×</v>
      </c>
      <c r="B1773" s="53"/>
      <c r="F1773" s="328" t="str">
        <f t="shared" si="399"/>
        <v/>
      </c>
      <c r="G1773" s="329"/>
      <c r="H1773" s="306" t="str">
        <f t="shared" si="400"/>
        <v/>
      </c>
      <c r="I1773" s="306"/>
      <c r="J1773" s="306"/>
      <c r="K1773" s="541" t="str">
        <f t="shared" si="401"/>
        <v/>
      </c>
      <c r="L1773" s="541"/>
      <c r="M1773" s="541"/>
      <c r="N1773" s="541"/>
      <c r="O1773" s="535" t="str">
        <f t="shared" si="402"/>
        <v/>
      </c>
      <c r="P1773" s="535"/>
      <c r="Q1773" s="535"/>
      <c r="R1773" s="535" t="str">
        <f t="shared" si="403"/>
        <v/>
      </c>
      <c r="S1773" s="535"/>
      <c r="T1773" s="638"/>
      <c r="U1773" s="639" t="str">
        <f t="shared" si="404"/>
        <v/>
      </c>
      <c r="V1773" s="329"/>
      <c r="W1773" s="306" t="str">
        <f t="shared" si="405"/>
        <v/>
      </c>
      <c r="X1773" s="306"/>
      <c r="Y1773" s="306"/>
      <c r="Z1773" s="541" t="str">
        <f t="shared" si="406"/>
        <v/>
      </c>
      <c r="AA1773" s="541"/>
      <c r="AB1773" s="541"/>
      <c r="AC1773" s="541"/>
      <c r="AD1773" s="535" t="str">
        <f t="shared" si="407"/>
        <v/>
      </c>
      <c r="AE1773" s="535"/>
      <c r="AF1773" s="535"/>
      <c r="AG1773" s="535" t="str">
        <f t="shared" si="408"/>
        <v/>
      </c>
      <c r="AH1773" s="535"/>
      <c r="AI1773" s="638"/>
    </row>
    <row r="1774" spans="1:35" s="54" customFormat="1" ht="15.75" hidden="1" customHeight="1" x14ac:dyDescent="0.15">
      <c r="A1774" s="112" t="str">
        <f t="shared" si="398"/>
        <v>×</v>
      </c>
      <c r="B1774" s="53"/>
      <c r="F1774" s="328" t="str">
        <f t="shared" si="399"/>
        <v/>
      </c>
      <c r="G1774" s="329"/>
      <c r="H1774" s="306" t="str">
        <f t="shared" si="400"/>
        <v/>
      </c>
      <c r="I1774" s="306"/>
      <c r="J1774" s="306"/>
      <c r="K1774" s="541" t="str">
        <f t="shared" si="401"/>
        <v/>
      </c>
      <c r="L1774" s="541"/>
      <c r="M1774" s="541"/>
      <c r="N1774" s="541"/>
      <c r="O1774" s="535" t="str">
        <f t="shared" si="402"/>
        <v/>
      </c>
      <c r="P1774" s="535"/>
      <c r="Q1774" s="535"/>
      <c r="R1774" s="535" t="str">
        <f t="shared" si="403"/>
        <v/>
      </c>
      <c r="S1774" s="535"/>
      <c r="T1774" s="638"/>
      <c r="U1774" s="639" t="str">
        <f t="shared" si="404"/>
        <v/>
      </c>
      <c r="V1774" s="329"/>
      <c r="W1774" s="306" t="str">
        <f t="shared" si="405"/>
        <v/>
      </c>
      <c r="X1774" s="306"/>
      <c r="Y1774" s="306"/>
      <c r="Z1774" s="541" t="str">
        <f t="shared" si="406"/>
        <v/>
      </c>
      <c r="AA1774" s="541"/>
      <c r="AB1774" s="541"/>
      <c r="AC1774" s="541"/>
      <c r="AD1774" s="535" t="str">
        <f t="shared" si="407"/>
        <v/>
      </c>
      <c r="AE1774" s="535"/>
      <c r="AF1774" s="535"/>
      <c r="AG1774" s="535" t="str">
        <f t="shared" si="408"/>
        <v/>
      </c>
      <c r="AH1774" s="535"/>
      <c r="AI1774" s="638"/>
    </row>
    <row r="1775" spans="1:35" s="54" customFormat="1" ht="15.75" hidden="1" customHeight="1" x14ac:dyDescent="0.15">
      <c r="A1775" s="112" t="str">
        <f t="shared" si="398"/>
        <v>×</v>
      </c>
      <c r="B1775" s="53"/>
      <c r="F1775" s="332" t="str">
        <f t="shared" si="399"/>
        <v/>
      </c>
      <c r="G1775" s="333"/>
      <c r="H1775" s="319" t="str">
        <f t="shared" si="400"/>
        <v/>
      </c>
      <c r="I1775" s="319"/>
      <c r="J1775" s="319"/>
      <c r="K1775" s="641" t="str">
        <f t="shared" si="401"/>
        <v/>
      </c>
      <c r="L1775" s="641"/>
      <c r="M1775" s="641"/>
      <c r="N1775" s="641"/>
      <c r="O1775" s="536" t="str">
        <f t="shared" si="402"/>
        <v/>
      </c>
      <c r="P1775" s="536"/>
      <c r="Q1775" s="536"/>
      <c r="R1775" s="536" t="str">
        <f t="shared" si="403"/>
        <v/>
      </c>
      <c r="S1775" s="536"/>
      <c r="T1775" s="642"/>
      <c r="U1775" s="589" t="str">
        <f t="shared" si="404"/>
        <v/>
      </c>
      <c r="V1775" s="333"/>
      <c r="W1775" s="319" t="str">
        <f t="shared" si="405"/>
        <v/>
      </c>
      <c r="X1775" s="319"/>
      <c r="Y1775" s="319"/>
      <c r="Z1775" s="641" t="str">
        <f t="shared" si="406"/>
        <v/>
      </c>
      <c r="AA1775" s="641"/>
      <c r="AB1775" s="641"/>
      <c r="AC1775" s="641"/>
      <c r="AD1775" s="536" t="str">
        <f t="shared" si="407"/>
        <v/>
      </c>
      <c r="AE1775" s="536"/>
      <c r="AF1775" s="536"/>
      <c r="AG1775" s="536" t="str">
        <f t="shared" si="408"/>
        <v/>
      </c>
      <c r="AH1775" s="536"/>
      <c r="AI1775" s="642"/>
    </row>
    <row r="1776" spans="1:35" s="85" customFormat="1" ht="15.75" customHeight="1" x14ac:dyDescent="0.15">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x14ac:dyDescent="0.15">
      <c r="A1777" s="122" t="str">
        <f>IF(液状化L1の有無="","","×")</f>
        <v/>
      </c>
      <c r="B1777" s="53"/>
    </row>
    <row r="1778" spans="1:36" s="54" customFormat="1" ht="15.75" customHeight="1" x14ac:dyDescent="0.15">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x14ac:dyDescent="0.15">
      <c r="A1779" s="122" t="str">
        <f>IF(液状化L1の有無="","","×")</f>
        <v/>
      </c>
      <c r="B1779" s="53"/>
      <c r="F1779" s="526" t="s">
        <v>417</v>
      </c>
      <c r="G1779" s="527"/>
      <c r="H1779" s="527"/>
      <c r="I1779" s="527"/>
      <c r="J1779" s="527"/>
      <c r="K1779" s="527"/>
      <c r="L1779" s="527"/>
      <c r="M1779" s="527"/>
      <c r="N1779" s="527"/>
      <c r="O1779" s="527"/>
      <c r="P1779" s="527"/>
      <c r="Q1779" s="527"/>
      <c r="R1779" s="527"/>
      <c r="S1779" s="527"/>
      <c r="T1779" s="528"/>
      <c r="U1779" s="529" t="s">
        <v>418</v>
      </c>
      <c r="V1779" s="302"/>
      <c r="W1779" s="302"/>
      <c r="X1779" s="302"/>
      <c r="Y1779" s="302"/>
      <c r="Z1779" s="302"/>
      <c r="AA1779" s="302"/>
      <c r="AB1779" s="302"/>
      <c r="AC1779" s="302"/>
      <c r="AD1779" s="302"/>
      <c r="AE1779" s="302"/>
      <c r="AF1779" s="302"/>
      <c r="AG1779" s="302"/>
      <c r="AH1779" s="302"/>
      <c r="AI1779" s="440"/>
    </row>
    <row r="1780" spans="1:36" s="54" customFormat="1" ht="15.75" customHeight="1" x14ac:dyDescent="0.15">
      <c r="A1780" s="122" t="str">
        <f>IF(液状化L1の有無="","","×")</f>
        <v/>
      </c>
      <c r="B1780" s="53"/>
      <c r="F1780" s="530" t="s">
        <v>74</v>
      </c>
      <c r="G1780" s="531"/>
      <c r="H1780" s="534" t="s">
        <v>181</v>
      </c>
      <c r="I1780" s="535"/>
      <c r="J1780" s="535"/>
      <c r="K1780" s="531" t="s">
        <v>227</v>
      </c>
      <c r="L1780" s="531"/>
      <c r="M1780" s="531"/>
      <c r="N1780" s="531"/>
      <c r="O1780" s="531" t="s">
        <v>514</v>
      </c>
      <c r="P1780" s="531"/>
      <c r="Q1780" s="531"/>
      <c r="R1780" s="531" t="s">
        <v>515</v>
      </c>
      <c r="S1780" s="531"/>
      <c r="T1780" s="537"/>
      <c r="U1780" s="539" t="s">
        <v>74</v>
      </c>
      <c r="V1780" s="531"/>
      <c r="W1780" s="534" t="s">
        <v>181</v>
      </c>
      <c r="X1780" s="535"/>
      <c r="Y1780" s="535"/>
      <c r="Z1780" s="531" t="s">
        <v>227</v>
      </c>
      <c r="AA1780" s="531"/>
      <c r="AB1780" s="531"/>
      <c r="AC1780" s="531"/>
      <c r="AD1780" s="531" t="s">
        <v>514</v>
      </c>
      <c r="AE1780" s="531"/>
      <c r="AF1780" s="531"/>
      <c r="AG1780" s="531" t="s">
        <v>515</v>
      </c>
      <c r="AH1780" s="531"/>
      <c r="AI1780" s="537"/>
    </row>
    <row r="1781" spans="1:36" s="54" customFormat="1" ht="15.75" customHeight="1" x14ac:dyDescent="0.15">
      <c r="A1781" s="122" t="str">
        <f>IF(液状化L1の有無="","","×")</f>
        <v/>
      </c>
      <c r="B1781" s="53"/>
      <c r="F1781" s="532"/>
      <c r="G1781" s="533"/>
      <c r="H1781" s="536"/>
      <c r="I1781" s="536"/>
      <c r="J1781" s="536"/>
      <c r="K1781" s="533"/>
      <c r="L1781" s="533"/>
      <c r="M1781" s="533"/>
      <c r="N1781" s="533"/>
      <c r="O1781" s="533"/>
      <c r="P1781" s="533"/>
      <c r="Q1781" s="533"/>
      <c r="R1781" s="533"/>
      <c r="S1781" s="533"/>
      <c r="T1781" s="538"/>
      <c r="U1781" s="540"/>
      <c r="V1781" s="533"/>
      <c r="W1781" s="536"/>
      <c r="X1781" s="536"/>
      <c r="Y1781" s="536"/>
      <c r="Z1781" s="533"/>
      <c r="AA1781" s="533"/>
      <c r="AB1781" s="533"/>
      <c r="AC1781" s="533"/>
      <c r="AD1781" s="533"/>
      <c r="AE1781" s="533"/>
      <c r="AF1781" s="533"/>
      <c r="AG1781" s="533"/>
      <c r="AH1781" s="533"/>
      <c r="AI1781" s="538"/>
    </row>
    <row r="1782" spans="1:36" s="54" customFormat="1" ht="15.75" customHeight="1" x14ac:dyDescent="0.15">
      <c r="A1782" s="122" t="str">
        <f t="shared" ref="A1782:A1797" si="409">IF(液状化L1の有無="",IF(LEN(F1782)+LEN(U1782)=0,"×",""),"×")</f>
        <v/>
      </c>
      <c r="B1782" s="53"/>
      <c r="F1782" s="363">
        <f t="shared" ref="F1782:F1797" si="410">IF(F1092="","",F1092)</f>
        <v>2</v>
      </c>
      <c r="G1782" s="302"/>
      <c r="H1782" s="301">
        <f t="shared" ref="H1782:H1797" si="411">IF(H1092="","",H1092)</f>
        <v>0.33000001311302185</v>
      </c>
      <c r="I1782" s="301"/>
      <c r="J1782" s="301"/>
      <c r="K1782" s="643">
        <f t="shared" ref="K1782:K1797" si="412">IF(Q1092="","",Q1092)</f>
        <v>0</v>
      </c>
      <c r="L1782" s="643"/>
      <c r="M1782" s="643"/>
      <c r="N1782" s="643"/>
      <c r="O1782" s="644">
        <f t="shared" ref="O1782:O1797" si="413">IF(K1782="","",ROUND(K1782/H1782*$AH$1685,1))</f>
        <v>0</v>
      </c>
      <c r="P1782" s="644"/>
      <c r="Q1782" s="644"/>
      <c r="R1782" s="644">
        <f t="shared" ref="R1782:R1797" si="414">IF(K1782="","",ROUND(K1782/H1782*$AH$1686,1))</f>
        <v>0</v>
      </c>
      <c r="S1782" s="644"/>
      <c r="T1782" s="645"/>
      <c r="U1782" s="529">
        <f t="shared" ref="U1782:U1797" si="415">IF(U1092="","",U1092)</f>
        <v>2</v>
      </c>
      <c r="V1782" s="302"/>
      <c r="W1782" s="301">
        <f t="shared" ref="W1782:W1797" si="416">IF(W1092="","",W1092)</f>
        <v>0.33000001311302185</v>
      </c>
      <c r="X1782" s="301"/>
      <c r="Y1782" s="301"/>
      <c r="Z1782" s="643">
        <f t="shared" ref="Z1782:Z1797" si="417">IF(AF1092="","",AF1092)</f>
        <v>0</v>
      </c>
      <c r="AA1782" s="643"/>
      <c r="AB1782" s="643"/>
      <c r="AC1782" s="643"/>
      <c r="AD1782" s="644">
        <f t="shared" ref="AD1782:AD1797" si="418">IF(Z1782="","",ROUND(Z1782/W1782*$AH$1685,1))</f>
        <v>0</v>
      </c>
      <c r="AE1782" s="644"/>
      <c r="AF1782" s="644"/>
      <c r="AG1782" s="644">
        <f t="shared" ref="AG1782:AG1797" si="419">IF(Z1782="","",ROUND(Z1782/W1782*$AH$1686,1))</f>
        <v>0</v>
      </c>
      <c r="AH1782" s="644"/>
      <c r="AI1782" s="645"/>
    </row>
    <row r="1783" spans="1:36" s="54" customFormat="1" ht="15.75" customHeight="1" x14ac:dyDescent="0.15">
      <c r="A1783" s="122" t="str">
        <f t="shared" si="409"/>
        <v/>
      </c>
      <c r="B1783" s="53"/>
      <c r="F1783" s="328">
        <f t="shared" si="410"/>
        <v>3</v>
      </c>
      <c r="G1783" s="329"/>
      <c r="H1783" s="306">
        <f t="shared" si="411"/>
        <v>1.5</v>
      </c>
      <c r="I1783" s="306"/>
      <c r="J1783" s="306"/>
      <c r="K1783" s="541">
        <f t="shared" si="412"/>
        <v>0</v>
      </c>
      <c r="L1783" s="541"/>
      <c r="M1783" s="541"/>
      <c r="N1783" s="541"/>
      <c r="O1783" s="535">
        <f t="shared" si="413"/>
        <v>0</v>
      </c>
      <c r="P1783" s="535"/>
      <c r="Q1783" s="535"/>
      <c r="R1783" s="535">
        <f t="shared" si="414"/>
        <v>0</v>
      </c>
      <c r="S1783" s="535"/>
      <c r="T1783" s="638"/>
      <c r="U1783" s="639">
        <f t="shared" si="415"/>
        <v>3</v>
      </c>
      <c r="V1783" s="329"/>
      <c r="W1783" s="306">
        <f t="shared" si="416"/>
        <v>1.5</v>
      </c>
      <c r="X1783" s="306"/>
      <c r="Y1783" s="306"/>
      <c r="Z1783" s="541">
        <f t="shared" si="417"/>
        <v>0</v>
      </c>
      <c r="AA1783" s="541"/>
      <c r="AB1783" s="541"/>
      <c r="AC1783" s="541"/>
      <c r="AD1783" s="535">
        <f t="shared" si="418"/>
        <v>0</v>
      </c>
      <c r="AE1783" s="535"/>
      <c r="AF1783" s="535"/>
      <c r="AG1783" s="535">
        <f t="shared" si="419"/>
        <v>0</v>
      </c>
      <c r="AH1783" s="535"/>
      <c r="AI1783" s="638"/>
    </row>
    <row r="1784" spans="1:36" s="54" customFormat="1" ht="15.75" customHeight="1" x14ac:dyDescent="0.15">
      <c r="A1784" s="122" t="str">
        <f t="shared" si="409"/>
        <v/>
      </c>
      <c r="B1784" s="53"/>
      <c r="F1784" s="328">
        <f t="shared" si="410"/>
        <v>4</v>
      </c>
      <c r="G1784" s="329"/>
      <c r="H1784" s="306">
        <f t="shared" si="411"/>
        <v>5.0999999046325684</v>
      </c>
      <c r="I1784" s="306"/>
      <c r="J1784" s="306"/>
      <c r="K1784" s="541">
        <f t="shared" si="412"/>
        <v>0</v>
      </c>
      <c r="L1784" s="541"/>
      <c r="M1784" s="541"/>
      <c r="N1784" s="541"/>
      <c r="O1784" s="535">
        <f t="shared" si="413"/>
        <v>0</v>
      </c>
      <c r="P1784" s="535"/>
      <c r="Q1784" s="535"/>
      <c r="R1784" s="535">
        <f t="shared" si="414"/>
        <v>0</v>
      </c>
      <c r="S1784" s="535"/>
      <c r="T1784" s="638"/>
      <c r="U1784" s="639">
        <f t="shared" si="415"/>
        <v>4</v>
      </c>
      <c r="V1784" s="329"/>
      <c r="W1784" s="306">
        <f t="shared" si="416"/>
        <v>5.0999999046325684</v>
      </c>
      <c r="X1784" s="306"/>
      <c r="Y1784" s="306"/>
      <c r="Z1784" s="541">
        <f t="shared" si="417"/>
        <v>0</v>
      </c>
      <c r="AA1784" s="541"/>
      <c r="AB1784" s="541"/>
      <c r="AC1784" s="541"/>
      <c r="AD1784" s="535">
        <f t="shared" si="418"/>
        <v>0</v>
      </c>
      <c r="AE1784" s="535"/>
      <c r="AF1784" s="535"/>
      <c r="AG1784" s="535">
        <f t="shared" si="419"/>
        <v>0</v>
      </c>
      <c r="AH1784" s="535"/>
      <c r="AI1784" s="638"/>
    </row>
    <row r="1785" spans="1:36" s="54" customFormat="1" ht="15.75" customHeight="1" x14ac:dyDescent="0.15">
      <c r="A1785" s="122" t="str">
        <f t="shared" si="409"/>
        <v/>
      </c>
      <c r="B1785" s="53"/>
      <c r="F1785" s="328">
        <f t="shared" si="410"/>
        <v>4</v>
      </c>
      <c r="G1785" s="329"/>
      <c r="H1785" s="306">
        <f t="shared" si="411"/>
        <v>1.4500002861022949</v>
      </c>
      <c r="I1785" s="306"/>
      <c r="J1785" s="306"/>
      <c r="K1785" s="541">
        <f t="shared" si="412"/>
        <v>136.65930739566204</v>
      </c>
      <c r="L1785" s="541"/>
      <c r="M1785" s="541"/>
      <c r="N1785" s="541"/>
      <c r="O1785" s="535">
        <f t="shared" si="413"/>
        <v>103.7</v>
      </c>
      <c r="P1785" s="535"/>
      <c r="Q1785" s="535"/>
      <c r="R1785" s="535">
        <f t="shared" si="414"/>
        <v>122.5</v>
      </c>
      <c r="S1785" s="535"/>
      <c r="T1785" s="638"/>
      <c r="U1785" s="639">
        <f t="shared" si="415"/>
        <v>4</v>
      </c>
      <c r="V1785" s="329"/>
      <c r="W1785" s="306">
        <f t="shared" si="416"/>
        <v>1.4500002861022949</v>
      </c>
      <c r="X1785" s="306"/>
      <c r="Y1785" s="306"/>
      <c r="Z1785" s="541">
        <f t="shared" si="417"/>
        <v>136.65930739566204</v>
      </c>
      <c r="AA1785" s="541"/>
      <c r="AB1785" s="541"/>
      <c r="AC1785" s="541"/>
      <c r="AD1785" s="535">
        <f t="shared" si="418"/>
        <v>103.7</v>
      </c>
      <c r="AE1785" s="535"/>
      <c r="AF1785" s="535"/>
      <c r="AG1785" s="535">
        <f t="shared" si="419"/>
        <v>122.5</v>
      </c>
      <c r="AH1785" s="535"/>
      <c r="AI1785" s="638"/>
    </row>
    <row r="1786" spans="1:36" s="54" customFormat="1" ht="15.75" customHeight="1" x14ac:dyDescent="0.15">
      <c r="A1786" s="122" t="str">
        <f t="shared" si="409"/>
        <v/>
      </c>
      <c r="B1786" s="53"/>
      <c r="F1786" s="328">
        <f t="shared" si="410"/>
        <v>5</v>
      </c>
      <c r="G1786" s="329"/>
      <c r="H1786" s="306">
        <f t="shared" si="411"/>
        <v>3.4500000476837158</v>
      </c>
      <c r="I1786" s="306"/>
      <c r="J1786" s="306"/>
      <c r="K1786" s="541">
        <f t="shared" si="412"/>
        <v>604.78801010156803</v>
      </c>
      <c r="L1786" s="541"/>
      <c r="M1786" s="541"/>
      <c r="N1786" s="541"/>
      <c r="O1786" s="535">
        <f t="shared" si="413"/>
        <v>192.8</v>
      </c>
      <c r="P1786" s="535"/>
      <c r="Q1786" s="535"/>
      <c r="R1786" s="535">
        <f t="shared" si="414"/>
        <v>227.9</v>
      </c>
      <c r="S1786" s="535"/>
      <c r="T1786" s="638"/>
      <c r="U1786" s="639">
        <f t="shared" si="415"/>
        <v>5</v>
      </c>
      <c r="V1786" s="329"/>
      <c r="W1786" s="306">
        <f t="shared" si="416"/>
        <v>3.4500000476837158</v>
      </c>
      <c r="X1786" s="306"/>
      <c r="Y1786" s="306"/>
      <c r="Z1786" s="541">
        <f t="shared" si="417"/>
        <v>604.78801010156803</v>
      </c>
      <c r="AA1786" s="541"/>
      <c r="AB1786" s="541"/>
      <c r="AC1786" s="541"/>
      <c r="AD1786" s="535">
        <f t="shared" si="418"/>
        <v>192.8</v>
      </c>
      <c r="AE1786" s="535"/>
      <c r="AF1786" s="535"/>
      <c r="AG1786" s="535">
        <f t="shared" si="419"/>
        <v>227.9</v>
      </c>
      <c r="AH1786" s="535"/>
      <c r="AI1786" s="638"/>
    </row>
    <row r="1787" spans="1:36" s="54" customFormat="1" ht="15.75" customHeight="1" x14ac:dyDescent="0.15">
      <c r="A1787" s="122" t="str">
        <f t="shared" si="409"/>
        <v/>
      </c>
      <c r="B1787" s="53"/>
      <c r="F1787" s="328">
        <f t="shared" si="410"/>
        <v>6</v>
      </c>
      <c r="G1787" s="329"/>
      <c r="H1787" s="306">
        <f t="shared" si="411"/>
        <v>2.3499999046325684</v>
      </c>
      <c r="I1787" s="306"/>
      <c r="J1787" s="306"/>
      <c r="K1787" s="541">
        <f t="shared" si="412"/>
        <v>664.44681926973522</v>
      </c>
      <c r="L1787" s="541"/>
      <c r="M1787" s="541"/>
      <c r="N1787" s="541"/>
      <c r="O1787" s="535">
        <f t="shared" si="413"/>
        <v>311</v>
      </c>
      <c r="P1787" s="535"/>
      <c r="Q1787" s="535"/>
      <c r="R1787" s="535">
        <f t="shared" si="414"/>
        <v>367.6</v>
      </c>
      <c r="S1787" s="535"/>
      <c r="T1787" s="638"/>
      <c r="U1787" s="639">
        <f t="shared" si="415"/>
        <v>6</v>
      </c>
      <c r="V1787" s="329"/>
      <c r="W1787" s="306">
        <f t="shared" si="416"/>
        <v>2.3499999046325684</v>
      </c>
      <c r="X1787" s="306"/>
      <c r="Y1787" s="306"/>
      <c r="Z1787" s="541">
        <f t="shared" si="417"/>
        <v>664.44681926973522</v>
      </c>
      <c r="AA1787" s="541"/>
      <c r="AB1787" s="541"/>
      <c r="AC1787" s="541"/>
      <c r="AD1787" s="535">
        <f t="shared" si="418"/>
        <v>311</v>
      </c>
      <c r="AE1787" s="535"/>
      <c r="AF1787" s="535"/>
      <c r="AG1787" s="535">
        <f t="shared" si="419"/>
        <v>367.6</v>
      </c>
      <c r="AH1787" s="535"/>
      <c r="AI1787" s="638"/>
    </row>
    <row r="1788" spans="1:36" s="54" customFormat="1" ht="15.75" customHeight="1" x14ac:dyDescent="0.15">
      <c r="A1788" s="122" t="str">
        <f t="shared" si="409"/>
        <v/>
      </c>
      <c r="B1788" s="53"/>
      <c r="F1788" s="328">
        <f t="shared" si="410"/>
        <v>7</v>
      </c>
      <c r="G1788" s="329"/>
      <c r="H1788" s="306">
        <f t="shared" si="411"/>
        <v>8.6000003814697266</v>
      </c>
      <c r="I1788" s="306"/>
      <c r="J1788" s="306"/>
      <c r="K1788" s="541">
        <f t="shared" si="412"/>
        <v>5843.9280815734455</v>
      </c>
      <c r="L1788" s="541"/>
      <c r="M1788" s="541"/>
      <c r="N1788" s="541"/>
      <c r="O1788" s="535">
        <f t="shared" si="413"/>
        <v>747.5</v>
      </c>
      <c r="P1788" s="535"/>
      <c r="Q1788" s="535"/>
      <c r="R1788" s="535">
        <f t="shared" si="414"/>
        <v>883.4</v>
      </c>
      <c r="S1788" s="535"/>
      <c r="T1788" s="638"/>
      <c r="U1788" s="639">
        <f t="shared" si="415"/>
        <v>7</v>
      </c>
      <c r="V1788" s="329"/>
      <c r="W1788" s="306">
        <f t="shared" si="416"/>
        <v>8.6000003814697266</v>
      </c>
      <c r="X1788" s="306"/>
      <c r="Y1788" s="306"/>
      <c r="Z1788" s="541">
        <f t="shared" si="417"/>
        <v>5843.9280815734455</v>
      </c>
      <c r="AA1788" s="541"/>
      <c r="AB1788" s="541"/>
      <c r="AC1788" s="541"/>
      <c r="AD1788" s="535">
        <f t="shared" si="418"/>
        <v>747.5</v>
      </c>
      <c r="AE1788" s="535"/>
      <c r="AF1788" s="535"/>
      <c r="AG1788" s="535">
        <f t="shared" si="419"/>
        <v>883.4</v>
      </c>
      <c r="AH1788" s="535"/>
      <c r="AI1788" s="638"/>
    </row>
    <row r="1789" spans="1:36" s="54" customFormat="1" ht="15.75" customHeight="1" x14ac:dyDescent="0.15">
      <c r="A1789" s="122" t="str">
        <f t="shared" si="409"/>
        <v/>
      </c>
      <c r="B1789" s="53"/>
      <c r="F1789" s="328">
        <f t="shared" si="410"/>
        <v>8</v>
      </c>
      <c r="G1789" s="329"/>
      <c r="H1789" s="306">
        <f t="shared" si="411"/>
        <v>2.2000000476837158</v>
      </c>
      <c r="I1789" s="306"/>
      <c r="J1789" s="306"/>
      <c r="K1789" s="541">
        <f t="shared" si="412"/>
        <v>614.7782797059466</v>
      </c>
      <c r="L1789" s="541"/>
      <c r="M1789" s="541"/>
      <c r="N1789" s="541"/>
      <c r="O1789" s="535">
        <f t="shared" si="413"/>
        <v>307.39999999999998</v>
      </c>
      <c r="P1789" s="535"/>
      <c r="Q1789" s="535"/>
      <c r="R1789" s="535">
        <f t="shared" si="414"/>
        <v>363.3</v>
      </c>
      <c r="S1789" s="535"/>
      <c r="T1789" s="638"/>
      <c r="U1789" s="639">
        <f t="shared" si="415"/>
        <v>8</v>
      </c>
      <c r="V1789" s="329"/>
      <c r="W1789" s="306">
        <f t="shared" si="416"/>
        <v>2.2000000476837158</v>
      </c>
      <c r="X1789" s="306"/>
      <c r="Y1789" s="306"/>
      <c r="Z1789" s="541">
        <f t="shared" si="417"/>
        <v>614.7782797059466</v>
      </c>
      <c r="AA1789" s="541"/>
      <c r="AB1789" s="541"/>
      <c r="AC1789" s="541"/>
      <c r="AD1789" s="535">
        <f t="shared" si="418"/>
        <v>307.39999999999998</v>
      </c>
      <c r="AE1789" s="535"/>
      <c r="AF1789" s="535"/>
      <c r="AG1789" s="535">
        <f t="shared" si="419"/>
        <v>363.3</v>
      </c>
      <c r="AH1789" s="535"/>
      <c r="AI1789" s="638"/>
    </row>
    <row r="1790" spans="1:36" s="54" customFormat="1" ht="15.75" customHeight="1" x14ac:dyDescent="0.15">
      <c r="A1790" s="122" t="str">
        <f t="shared" si="409"/>
        <v/>
      </c>
      <c r="B1790" s="53"/>
      <c r="F1790" s="328">
        <f t="shared" si="410"/>
        <v>9</v>
      </c>
      <c r="G1790" s="329"/>
      <c r="H1790" s="306">
        <f t="shared" si="411"/>
        <v>1.5</v>
      </c>
      <c r="I1790" s="306"/>
      <c r="J1790" s="306"/>
      <c r="K1790" s="541">
        <f t="shared" si="412"/>
        <v>1039.081770174824</v>
      </c>
      <c r="L1790" s="541"/>
      <c r="M1790" s="541"/>
      <c r="N1790" s="541"/>
      <c r="O1790" s="535">
        <f t="shared" si="413"/>
        <v>762</v>
      </c>
      <c r="P1790" s="535"/>
      <c r="Q1790" s="535"/>
      <c r="R1790" s="535">
        <f t="shared" si="414"/>
        <v>900.5</v>
      </c>
      <c r="S1790" s="535"/>
      <c r="T1790" s="638"/>
      <c r="U1790" s="639">
        <f t="shared" si="415"/>
        <v>9</v>
      </c>
      <c r="V1790" s="329"/>
      <c r="W1790" s="306">
        <f t="shared" si="416"/>
        <v>1.5</v>
      </c>
      <c r="X1790" s="306"/>
      <c r="Y1790" s="306"/>
      <c r="Z1790" s="541">
        <f t="shared" si="417"/>
        <v>1039.081770174824</v>
      </c>
      <c r="AA1790" s="541"/>
      <c r="AB1790" s="541"/>
      <c r="AC1790" s="541"/>
      <c r="AD1790" s="535">
        <f t="shared" si="418"/>
        <v>762</v>
      </c>
      <c r="AE1790" s="535"/>
      <c r="AF1790" s="535"/>
      <c r="AG1790" s="535">
        <f t="shared" si="419"/>
        <v>900.5</v>
      </c>
      <c r="AH1790" s="535"/>
      <c r="AI1790" s="638"/>
    </row>
    <row r="1791" spans="1:36" s="54" customFormat="1" ht="15.75" customHeight="1" x14ac:dyDescent="0.15">
      <c r="A1791" s="122" t="str">
        <f t="shared" si="409"/>
        <v/>
      </c>
      <c r="B1791" s="53"/>
      <c r="F1791" s="328">
        <f t="shared" si="410"/>
        <v>10</v>
      </c>
      <c r="G1791" s="329"/>
      <c r="H1791" s="306">
        <f t="shared" si="411"/>
        <v>3.8499999046325684</v>
      </c>
      <c r="I1791" s="306"/>
      <c r="J1791" s="306"/>
      <c r="K1791" s="541">
        <f t="shared" si="412"/>
        <v>1090.3760972168645</v>
      </c>
      <c r="L1791" s="541"/>
      <c r="M1791" s="541"/>
      <c r="N1791" s="541"/>
      <c r="O1791" s="535">
        <f t="shared" si="413"/>
        <v>311.5</v>
      </c>
      <c r="P1791" s="535"/>
      <c r="Q1791" s="535"/>
      <c r="R1791" s="535">
        <f t="shared" si="414"/>
        <v>368.2</v>
      </c>
      <c r="S1791" s="535"/>
      <c r="T1791" s="638"/>
      <c r="U1791" s="639">
        <f t="shared" si="415"/>
        <v>10</v>
      </c>
      <c r="V1791" s="329"/>
      <c r="W1791" s="306">
        <f t="shared" si="416"/>
        <v>3.8499999046325684</v>
      </c>
      <c r="X1791" s="306"/>
      <c r="Y1791" s="306"/>
      <c r="Z1791" s="541">
        <f t="shared" si="417"/>
        <v>1090.3760972168645</v>
      </c>
      <c r="AA1791" s="541"/>
      <c r="AB1791" s="541"/>
      <c r="AC1791" s="541"/>
      <c r="AD1791" s="535">
        <f t="shared" si="418"/>
        <v>311.5</v>
      </c>
      <c r="AE1791" s="535"/>
      <c r="AF1791" s="535"/>
      <c r="AG1791" s="535">
        <f t="shared" si="419"/>
        <v>368.2</v>
      </c>
      <c r="AH1791" s="535"/>
      <c r="AI1791" s="638"/>
    </row>
    <row r="1792" spans="1:36" s="54" customFormat="1" ht="15.75" customHeight="1" x14ac:dyDescent="0.15">
      <c r="A1792" s="122" t="str">
        <f t="shared" si="409"/>
        <v/>
      </c>
      <c r="B1792" s="53"/>
      <c r="F1792" s="328">
        <f t="shared" si="410"/>
        <v>11</v>
      </c>
      <c r="G1792" s="329"/>
      <c r="H1792" s="306">
        <f t="shared" si="411"/>
        <v>2.4000000953674316</v>
      </c>
      <c r="I1792" s="306"/>
      <c r="J1792" s="306"/>
      <c r="K1792" s="541">
        <f t="shared" si="412"/>
        <v>2216.7078644570111</v>
      </c>
      <c r="L1792" s="541"/>
      <c r="M1792" s="541"/>
      <c r="N1792" s="541"/>
      <c r="O1792" s="535">
        <f t="shared" si="413"/>
        <v>1016</v>
      </c>
      <c r="P1792" s="535"/>
      <c r="Q1792" s="535"/>
      <c r="R1792" s="535">
        <f t="shared" si="414"/>
        <v>1200.7</v>
      </c>
      <c r="S1792" s="535"/>
      <c r="T1792" s="638"/>
      <c r="U1792" s="639">
        <f t="shared" si="415"/>
        <v>11</v>
      </c>
      <c r="V1792" s="329"/>
      <c r="W1792" s="306">
        <f t="shared" si="416"/>
        <v>2.4000000953674316</v>
      </c>
      <c r="X1792" s="306"/>
      <c r="Y1792" s="306"/>
      <c r="Z1792" s="541">
        <f t="shared" si="417"/>
        <v>2216.7078644570111</v>
      </c>
      <c r="AA1792" s="541"/>
      <c r="AB1792" s="541"/>
      <c r="AC1792" s="541"/>
      <c r="AD1792" s="535">
        <f t="shared" si="418"/>
        <v>1016</v>
      </c>
      <c r="AE1792" s="535"/>
      <c r="AF1792" s="535"/>
      <c r="AG1792" s="535">
        <f t="shared" si="419"/>
        <v>1200.7</v>
      </c>
      <c r="AH1792" s="535"/>
      <c r="AI1792" s="638"/>
    </row>
    <row r="1793" spans="1:36" s="54" customFormat="1" ht="15.75" customHeight="1" x14ac:dyDescent="0.15">
      <c r="A1793" s="122" t="str">
        <f t="shared" si="409"/>
        <v/>
      </c>
      <c r="B1793" s="53"/>
      <c r="F1793" s="328">
        <f t="shared" si="410"/>
        <v>12</v>
      </c>
      <c r="G1793" s="329"/>
      <c r="H1793" s="306">
        <f t="shared" si="411"/>
        <v>2.2699999809265137</v>
      </c>
      <c r="I1793" s="306"/>
      <c r="J1793" s="306"/>
      <c r="K1793" s="541">
        <f t="shared" si="412"/>
        <v>642.89708602505266</v>
      </c>
      <c r="L1793" s="541"/>
      <c r="M1793" s="541"/>
      <c r="N1793" s="541"/>
      <c r="O1793" s="535">
        <f t="shared" si="413"/>
        <v>311.5</v>
      </c>
      <c r="P1793" s="535"/>
      <c r="Q1793" s="535"/>
      <c r="R1793" s="535">
        <f t="shared" si="414"/>
        <v>368.2</v>
      </c>
      <c r="S1793" s="535"/>
      <c r="T1793" s="638"/>
      <c r="U1793" s="639">
        <f t="shared" si="415"/>
        <v>12</v>
      </c>
      <c r="V1793" s="329"/>
      <c r="W1793" s="306">
        <f t="shared" si="416"/>
        <v>2.2699999809265137</v>
      </c>
      <c r="X1793" s="306"/>
      <c r="Y1793" s="306"/>
      <c r="Z1793" s="541">
        <f t="shared" si="417"/>
        <v>642.89708602505266</v>
      </c>
      <c r="AA1793" s="541"/>
      <c r="AB1793" s="541"/>
      <c r="AC1793" s="541"/>
      <c r="AD1793" s="535">
        <f t="shared" si="418"/>
        <v>311.5</v>
      </c>
      <c r="AE1793" s="535"/>
      <c r="AF1793" s="535"/>
      <c r="AG1793" s="535">
        <f t="shared" si="419"/>
        <v>368.2</v>
      </c>
      <c r="AH1793" s="535"/>
      <c r="AI1793" s="638"/>
    </row>
    <row r="1794" spans="1:36" s="54" customFormat="1" ht="15.75" hidden="1" customHeight="1" x14ac:dyDescent="0.15">
      <c r="A1794" s="122" t="str">
        <f t="shared" si="409"/>
        <v>×</v>
      </c>
      <c r="B1794" s="53"/>
      <c r="F1794" s="328" t="str">
        <f t="shared" si="410"/>
        <v/>
      </c>
      <c r="G1794" s="329"/>
      <c r="H1794" s="306" t="str">
        <f t="shared" si="411"/>
        <v/>
      </c>
      <c r="I1794" s="306"/>
      <c r="J1794" s="306"/>
      <c r="K1794" s="541" t="str">
        <f t="shared" si="412"/>
        <v/>
      </c>
      <c r="L1794" s="541"/>
      <c r="M1794" s="541"/>
      <c r="N1794" s="541"/>
      <c r="O1794" s="535" t="str">
        <f t="shared" si="413"/>
        <v/>
      </c>
      <c r="P1794" s="535"/>
      <c r="Q1794" s="535"/>
      <c r="R1794" s="535" t="str">
        <f t="shared" si="414"/>
        <v/>
      </c>
      <c r="S1794" s="535"/>
      <c r="T1794" s="638"/>
      <c r="U1794" s="639" t="str">
        <f t="shared" si="415"/>
        <v/>
      </c>
      <c r="V1794" s="329"/>
      <c r="W1794" s="306" t="str">
        <f t="shared" si="416"/>
        <v/>
      </c>
      <c r="X1794" s="306"/>
      <c r="Y1794" s="306"/>
      <c r="Z1794" s="541" t="str">
        <f t="shared" si="417"/>
        <v/>
      </c>
      <c r="AA1794" s="541"/>
      <c r="AB1794" s="541"/>
      <c r="AC1794" s="541"/>
      <c r="AD1794" s="535" t="str">
        <f t="shared" si="418"/>
        <v/>
      </c>
      <c r="AE1794" s="535"/>
      <c r="AF1794" s="535"/>
      <c r="AG1794" s="535" t="str">
        <f t="shared" si="419"/>
        <v/>
      </c>
      <c r="AH1794" s="535"/>
      <c r="AI1794" s="638"/>
    </row>
    <row r="1795" spans="1:36" s="54" customFormat="1" ht="15.75" hidden="1" customHeight="1" x14ac:dyDescent="0.15">
      <c r="A1795" s="122" t="str">
        <f t="shared" si="409"/>
        <v>×</v>
      </c>
      <c r="B1795" s="53"/>
      <c r="F1795" s="328" t="str">
        <f t="shared" si="410"/>
        <v/>
      </c>
      <c r="G1795" s="329"/>
      <c r="H1795" s="306" t="str">
        <f t="shared" si="411"/>
        <v/>
      </c>
      <c r="I1795" s="306"/>
      <c r="J1795" s="306"/>
      <c r="K1795" s="541" t="str">
        <f t="shared" si="412"/>
        <v/>
      </c>
      <c r="L1795" s="541"/>
      <c r="M1795" s="541"/>
      <c r="N1795" s="541"/>
      <c r="O1795" s="535" t="str">
        <f t="shared" si="413"/>
        <v/>
      </c>
      <c r="P1795" s="535"/>
      <c r="Q1795" s="535"/>
      <c r="R1795" s="535" t="str">
        <f t="shared" si="414"/>
        <v/>
      </c>
      <c r="S1795" s="535"/>
      <c r="T1795" s="638"/>
      <c r="U1795" s="639" t="str">
        <f t="shared" si="415"/>
        <v/>
      </c>
      <c r="V1795" s="329"/>
      <c r="W1795" s="306" t="str">
        <f t="shared" si="416"/>
        <v/>
      </c>
      <c r="X1795" s="306"/>
      <c r="Y1795" s="306"/>
      <c r="Z1795" s="541" t="str">
        <f t="shared" si="417"/>
        <v/>
      </c>
      <c r="AA1795" s="541"/>
      <c r="AB1795" s="541"/>
      <c r="AC1795" s="541"/>
      <c r="AD1795" s="535" t="str">
        <f t="shared" si="418"/>
        <v/>
      </c>
      <c r="AE1795" s="535"/>
      <c r="AF1795" s="535"/>
      <c r="AG1795" s="535" t="str">
        <f t="shared" si="419"/>
        <v/>
      </c>
      <c r="AH1795" s="535"/>
      <c r="AI1795" s="638"/>
    </row>
    <row r="1796" spans="1:36" s="54" customFormat="1" ht="15.75" hidden="1" customHeight="1" x14ac:dyDescent="0.15">
      <c r="A1796" s="122" t="str">
        <f t="shared" si="409"/>
        <v>×</v>
      </c>
      <c r="B1796" s="53"/>
      <c r="F1796" s="328" t="str">
        <f t="shared" si="410"/>
        <v/>
      </c>
      <c r="G1796" s="329"/>
      <c r="H1796" s="306" t="str">
        <f t="shared" si="411"/>
        <v/>
      </c>
      <c r="I1796" s="306"/>
      <c r="J1796" s="306"/>
      <c r="K1796" s="541" t="str">
        <f t="shared" si="412"/>
        <v/>
      </c>
      <c r="L1796" s="541"/>
      <c r="M1796" s="541"/>
      <c r="N1796" s="541"/>
      <c r="O1796" s="535" t="str">
        <f t="shared" si="413"/>
        <v/>
      </c>
      <c r="P1796" s="535"/>
      <c r="Q1796" s="535"/>
      <c r="R1796" s="535" t="str">
        <f t="shared" si="414"/>
        <v/>
      </c>
      <c r="S1796" s="535"/>
      <c r="T1796" s="638"/>
      <c r="U1796" s="639" t="str">
        <f t="shared" si="415"/>
        <v/>
      </c>
      <c r="V1796" s="329"/>
      <c r="W1796" s="306" t="str">
        <f t="shared" si="416"/>
        <v/>
      </c>
      <c r="X1796" s="306"/>
      <c r="Y1796" s="306"/>
      <c r="Z1796" s="541" t="str">
        <f t="shared" si="417"/>
        <v/>
      </c>
      <c r="AA1796" s="541"/>
      <c r="AB1796" s="541"/>
      <c r="AC1796" s="541"/>
      <c r="AD1796" s="535" t="str">
        <f t="shared" si="418"/>
        <v/>
      </c>
      <c r="AE1796" s="535"/>
      <c r="AF1796" s="535"/>
      <c r="AG1796" s="535" t="str">
        <f t="shared" si="419"/>
        <v/>
      </c>
      <c r="AH1796" s="535"/>
      <c r="AI1796" s="638"/>
    </row>
    <row r="1797" spans="1:36" s="54" customFormat="1" ht="15.75" hidden="1" customHeight="1" x14ac:dyDescent="0.15">
      <c r="A1797" s="122" t="str">
        <f t="shared" si="409"/>
        <v>×</v>
      </c>
      <c r="B1797" s="53"/>
      <c r="F1797" s="332" t="str">
        <f t="shared" si="410"/>
        <v/>
      </c>
      <c r="G1797" s="333"/>
      <c r="H1797" s="319" t="str">
        <f t="shared" si="411"/>
        <v/>
      </c>
      <c r="I1797" s="319"/>
      <c r="J1797" s="319"/>
      <c r="K1797" s="641" t="str">
        <f t="shared" si="412"/>
        <v/>
      </c>
      <c r="L1797" s="641"/>
      <c r="M1797" s="641"/>
      <c r="N1797" s="641"/>
      <c r="O1797" s="536" t="str">
        <f t="shared" si="413"/>
        <v/>
      </c>
      <c r="P1797" s="536"/>
      <c r="Q1797" s="536"/>
      <c r="R1797" s="536" t="str">
        <f t="shared" si="414"/>
        <v/>
      </c>
      <c r="S1797" s="536"/>
      <c r="T1797" s="642"/>
      <c r="U1797" s="589" t="str">
        <f t="shared" si="415"/>
        <v/>
      </c>
      <c r="V1797" s="333"/>
      <c r="W1797" s="319" t="str">
        <f t="shared" si="416"/>
        <v/>
      </c>
      <c r="X1797" s="319"/>
      <c r="Y1797" s="319"/>
      <c r="Z1797" s="641" t="str">
        <f t="shared" si="417"/>
        <v/>
      </c>
      <c r="AA1797" s="641"/>
      <c r="AB1797" s="641"/>
      <c r="AC1797" s="641"/>
      <c r="AD1797" s="536" t="str">
        <f t="shared" si="418"/>
        <v/>
      </c>
      <c r="AE1797" s="536"/>
      <c r="AF1797" s="536"/>
      <c r="AG1797" s="536" t="str">
        <f t="shared" si="419"/>
        <v/>
      </c>
      <c r="AH1797" s="536"/>
      <c r="AI1797" s="642"/>
    </row>
    <row r="1798" spans="1:36" s="85" customFormat="1" ht="15.75" customHeight="1" x14ac:dyDescent="0.15">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x14ac:dyDescent="0.15">
      <c r="A1799" s="124" t="str">
        <f>IF(液状化L2の有無="","","×")</f>
        <v/>
      </c>
      <c r="B1799" s="53"/>
    </row>
    <row r="1800" spans="1:36" s="54" customFormat="1" ht="15.75" customHeight="1" x14ac:dyDescent="0.15">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x14ac:dyDescent="0.15">
      <c r="A1801" s="124" t="str">
        <f>IF(液状化L2の有無="","","×")</f>
        <v/>
      </c>
      <c r="B1801" s="53"/>
      <c r="F1801" s="526" t="s">
        <v>417</v>
      </c>
      <c r="G1801" s="527"/>
      <c r="H1801" s="527"/>
      <c r="I1801" s="527"/>
      <c r="J1801" s="527"/>
      <c r="K1801" s="527"/>
      <c r="L1801" s="527"/>
      <c r="M1801" s="527"/>
      <c r="N1801" s="527"/>
      <c r="O1801" s="527"/>
      <c r="P1801" s="527"/>
      <c r="Q1801" s="527"/>
      <c r="R1801" s="527"/>
      <c r="S1801" s="527"/>
      <c r="T1801" s="528"/>
      <c r="U1801" s="529" t="s">
        <v>418</v>
      </c>
      <c r="V1801" s="302"/>
      <c r="W1801" s="302"/>
      <c r="X1801" s="302"/>
      <c r="Y1801" s="302"/>
      <c r="Z1801" s="302"/>
      <c r="AA1801" s="302"/>
      <c r="AB1801" s="302"/>
      <c r="AC1801" s="302"/>
      <c r="AD1801" s="302"/>
      <c r="AE1801" s="302"/>
      <c r="AF1801" s="302"/>
      <c r="AG1801" s="302"/>
      <c r="AH1801" s="302"/>
      <c r="AI1801" s="440"/>
    </row>
    <row r="1802" spans="1:36" s="54" customFormat="1" ht="15.75" customHeight="1" x14ac:dyDescent="0.15">
      <c r="A1802" s="124" t="str">
        <f>IF(液状化L2の有無="","","×")</f>
        <v/>
      </c>
      <c r="B1802" s="53"/>
      <c r="F1802" s="530" t="s">
        <v>74</v>
      </c>
      <c r="G1802" s="531"/>
      <c r="H1802" s="534" t="s">
        <v>181</v>
      </c>
      <c r="I1802" s="535"/>
      <c r="J1802" s="535"/>
      <c r="K1802" s="531" t="s">
        <v>227</v>
      </c>
      <c r="L1802" s="531"/>
      <c r="M1802" s="531"/>
      <c r="N1802" s="531"/>
      <c r="O1802" s="531" t="s">
        <v>514</v>
      </c>
      <c r="P1802" s="531"/>
      <c r="Q1802" s="531"/>
      <c r="R1802" s="531" t="s">
        <v>515</v>
      </c>
      <c r="S1802" s="531"/>
      <c r="T1802" s="537"/>
      <c r="U1802" s="539" t="s">
        <v>74</v>
      </c>
      <c r="V1802" s="531"/>
      <c r="W1802" s="534" t="s">
        <v>181</v>
      </c>
      <c r="X1802" s="535"/>
      <c r="Y1802" s="535"/>
      <c r="Z1802" s="531" t="s">
        <v>227</v>
      </c>
      <c r="AA1802" s="531"/>
      <c r="AB1802" s="531"/>
      <c r="AC1802" s="531"/>
      <c r="AD1802" s="531" t="s">
        <v>514</v>
      </c>
      <c r="AE1802" s="531"/>
      <c r="AF1802" s="531"/>
      <c r="AG1802" s="531" t="s">
        <v>515</v>
      </c>
      <c r="AH1802" s="531"/>
      <c r="AI1802" s="537"/>
    </row>
    <row r="1803" spans="1:36" s="54" customFormat="1" ht="15.75" customHeight="1" x14ac:dyDescent="0.15">
      <c r="A1803" s="124" t="str">
        <f>IF(液状化L2の有無="","","×")</f>
        <v/>
      </c>
      <c r="B1803" s="53"/>
      <c r="F1803" s="532"/>
      <c r="G1803" s="533"/>
      <c r="H1803" s="536"/>
      <c r="I1803" s="536"/>
      <c r="J1803" s="536"/>
      <c r="K1803" s="533"/>
      <c r="L1803" s="533"/>
      <c r="M1803" s="533"/>
      <c r="N1803" s="533"/>
      <c r="O1803" s="533"/>
      <c r="P1803" s="533"/>
      <c r="Q1803" s="533"/>
      <c r="R1803" s="533"/>
      <c r="S1803" s="533"/>
      <c r="T1803" s="538"/>
      <c r="U1803" s="540"/>
      <c r="V1803" s="533"/>
      <c r="W1803" s="536"/>
      <c r="X1803" s="536"/>
      <c r="Y1803" s="536"/>
      <c r="Z1803" s="533"/>
      <c r="AA1803" s="533"/>
      <c r="AB1803" s="533"/>
      <c r="AC1803" s="533"/>
      <c r="AD1803" s="533"/>
      <c r="AE1803" s="533"/>
      <c r="AF1803" s="533"/>
      <c r="AG1803" s="533"/>
      <c r="AH1803" s="533"/>
      <c r="AI1803" s="538"/>
    </row>
    <row r="1804" spans="1:36" s="54" customFormat="1" ht="15.75" customHeight="1" x14ac:dyDescent="0.15">
      <c r="A1804" s="124" t="str">
        <f t="shared" ref="A1804:A1819" si="420">IF(液状化L2の有無="",IF(LEN(F1804)+LEN(U1804)=0,"×",""),"×")</f>
        <v/>
      </c>
      <c r="B1804" s="53"/>
      <c r="F1804" s="363">
        <f t="shared" ref="F1804:F1819" si="421">IF(F1116="","",F1116)</f>
        <v>2</v>
      </c>
      <c r="G1804" s="302"/>
      <c r="H1804" s="301">
        <f t="shared" ref="H1804:H1819" si="422">IF(H1116="","",H1116)</f>
        <v>0.33000001311302185</v>
      </c>
      <c r="I1804" s="301"/>
      <c r="J1804" s="301"/>
      <c r="K1804" s="643">
        <f t="shared" ref="K1804:K1819" si="423">IF(Q1116="","",Q1116)</f>
        <v>0</v>
      </c>
      <c r="L1804" s="643"/>
      <c r="M1804" s="643"/>
      <c r="N1804" s="643"/>
      <c r="O1804" s="644">
        <f t="shared" ref="O1804:O1819" si="424">IF(K1804="","",ROUND(K1804/H1804*$AH$1685,1))</f>
        <v>0</v>
      </c>
      <c r="P1804" s="644"/>
      <c r="Q1804" s="644"/>
      <c r="R1804" s="644">
        <f t="shared" ref="R1804:R1819" si="425">IF(K1804="","",ROUND(K1804/H1804*$AH$1686,1))</f>
        <v>0</v>
      </c>
      <c r="S1804" s="644"/>
      <c r="T1804" s="645"/>
      <c r="U1804" s="529">
        <f t="shared" ref="U1804:U1819" si="426">IF(U1116="","",U1116)</f>
        <v>2</v>
      </c>
      <c r="V1804" s="302"/>
      <c r="W1804" s="301">
        <f t="shared" ref="W1804:W1819" si="427">IF(W1116="","",W1116)</f>
        <v>0.33000001311302185</v>
      </c>
      <c r="X1804" s="301"/>
      <c r="Y1804" s="301"/>
      <c r="Z1804" s="643">
        <f t="shared" ref="Z1804:Z1819" si="428">IF(AF1116="","",AF1116)</f>
        <v>0</v>
      </c>
      <c r="AA1804" s="643"/>
      <c r="AB1804" s="643"/>
      <c r="AC1804" s="643"/>
      <c r="AD1804" s="644">
        <f t="shared" ref="AD1804:AD1819" si="429">IF(Z1804="","",ROUND(Z1804/W1804*$AH$1685,1))</f>
        <v>0</v>
      </c>
      <c r="AE1804" s="644"/>
      <c r="AF1804" s="644"/>
      <c r="AG1804" s="644">
        <f t="shared" ref="AG1804:AG1819" si="430">IF(Z1804="","",ROUND(Z1804/W1804*$AH$1686,1))</f>
        <v>0</v>
      </c>
      <c r="AH1804" s="644"/>
      <c r="AI1804" s="645"/>
    </row>
    <row r="1805" spans="1:36" s="54" customFormat="1" ht="15.75" customHeight="1" x14ac:dyDescent="0.15">
      <c r="A1805" s="124" t="str">
        <f t="shared" si="420"/>
        <v/>
      </c>
      <c r="B1805" s="53"/>
      <c r="F1805" s="328">
        <f t="shared" si="421"/>
        <v>3</v>
      </c>
      <c r="G1805" s="329"/>
      <c r="H1805" s="306">
        <f t="shared" si="422"/>
        <v>1.5</v>
      </c>
      <c r="I1805" s="306"/>
      <c r="J1805" s="306"/>
      <c r="K1805" s="541">
        <f t="shared" si="423"/>
        <v>0</v>
      </c>
      <c r="L1805" s="541"/>
      <c r="M1805" s="541"/>
      <c r="N1805" s="541"/>
      <c r="O1805" s="535">
        <f t="shared" si="424"/>
        <v>0</v>
      </c>
      <c r="P1805" s="535"/>
      <c r="Q1805" s="535"/>
      <c r="R1805" s="535">
        <f t="shared" si="425"/>
        <v>0</v>
      </c>
      <c r="S1805" s="535"/>
      <c r="T1805" s="638"/>
      <c r="U1805" s="639">
        <f t="shared" si="426"/>
        <v>3</v>
      </c>
      <c r="V1805" s="329"/>
      <c r="W1805" s="306">
        <f t="shared" si="427"/>
        <v>1.5</v>
      </c>
      <c r="X1805" s="306"/>
      <c r="Y1805" s="306"/>
      <c r="Z1805" s="541">
        <f t="shared" si="428"/>
        <v>0</v>
      </c>
      <c r="AA1805" s="541"/>
      <c r="AB1805" s="541"/>
      <c r="AC1805" s="541"/>
      <c r="AD1805" s="535">
        <f t="shared" si="429"/>
        <v>0</v>
      </c>
      <c r="AE1805" s="535"/>
      <c r="AF1805" s="535"/>
      <c r="AG1805" s="535">
        <f t="shared" si="430"/>
        <v>0</v>
      </c>
      <c r="AH1805" s="535"/>
      <c r="AI1805" s="638"/>
    </row>
    <row r="1806" spans="1:36" s="54" customFormat="1" ht="15.75" customHeight="1" x14ac:dyDescent="0.15">
      <c r="A1806" s="124" t="str">
        <f t="shared" si="420"/>
        <v/>
      </c>
      <c r="B1806" s="53"/>
      <c r="F1806" s="328">
        <f t="shared" si="421"/>
        <v>4</v>
      </c>
      <c r="G1806" s="329"/>
      <c r="H1806" s="306">
        <f t="shared" si="422"/>
        <v>5.2000002861022949</v>
      </c>
      <c r="I1806" s="306"/>
      <c r="J1806" s="306"/>
      <c r="K1806" s="541">
        <f t="shared" si="423"/>
        <v>0</v>
      </c>
      <c r="L1806" s="541"/>
      <c r="M1806" s="541"/>
      <c r="N1806" s="541"/>
      <c r="O1806" s="535">
        <f t="shared" si="424"/>
        <v>0</v>
      </c>
      <c r="P1806" s="535"/>
      <c r="Q1806" s="535"/>
      <c r="R1806" s="535">
        <f t="shared" si="425"/>
        <v>0</v>
      </c>
      <c r="S1806" s="535"/>
      <c r="T1806" s="638"/>
      <c r="U1806" s="639">
        <f t="shared" si="426"/>
        <v>4</v>
      </c>
      <c r="V1806" s="329"/>
      <c r="W1806" s="306">
        <f t="shared" si="427"/>
        <v>5.2000002861022949</v>
      </c>
      <c r="X1806" s="306"/>
      <c r="Y1806" s="306"/>
      <c r="Z1806" s="541">
        <f t="shared" si="428"/>
        <v>0</v>
      </c>
      <c r="AA1806" s="541"/>
      <c r="AB1806" s="541"/>
      <c r="AC1806" s="541"/>
      <c r="AD1806" s="535">
        <f t="shared" si="429"/>
        <v>0</v>
      </c>
      <c r="AE1806" s="535"/>
      <c r="AF1806" s="535"/>
      <c r="AG1806" s="535">
        <f t="shared" si="430"/>
        <v>0</v>
      </c>
      <c r="AH1806" s="535"/>
      <c r="AI1806" s="638"/>
    </row>
    <row r="1807" spans="1:36" s="54" customFormat="1" ht="15.75" customHeight="1" x14ac:dyDescent="0.15">
      <c r="A1807" s="124" t="str">
        <f t="shared" si="420"/>
        <v/>
      </c>
      <c r="B1807" s="53"/>
      <c r="F1807" s="328">
        <f t="shared" si="421"/>
        <v>4</v>
      </c>
      <c r="G1807" s="329"/>
      <c r="H1807" s="306">
        <f t="shared" si="422"/>
        <v>1.3499999046325684</v>
      </c>
      <c r="I1807" s="306"/>
      <c r="J1807" s="306"/>
      <c r="K1807" s="541">
        <f t="shared" si="423"/>
        <v>127.23449348221794</v>
      </c>
      <c r="L1807" s="541"/>
      <c r="M1807" s="541"/>
      <c r="N1807" s="541"/>
      <c r="O1807" s="535">
        <f t="shared" si="424"/>
        <v>103.7</v>
      </c>
      <c r="P1807" s="535"/>
      <c r="Q1807" s="535"/>
      <c r="R1807" s="535">
        <f t="shared" si="425"/>
        <v>122.5</v>
      </c>
      <c r="S1807" s="535"/>
      <c r="T1807" s="638"/>
      <c r="U1807" s="639">
        <f t="shared" si="426"/>
        <v>4</v>
      </c>
      <c r="V1807" s="329"/>
      <c r="W1807" s="306">
        <f t="shared" si="427"/>
        <v>1.3499999046325684</v>
      </c>
      <c r="X1807" s="306"/>
      <c r="Y1807" s="306"/>
      <c r="Z1807" s="541">
        <f t="shared" si="428"/>
        <v>127.23449348221794</v>
      </c>
      <c r="AA1807" s="541"/>
      <c r="AB1807" s="541"/>
      <c r="AC1807" s="541"/>
      <c r="AD1807" s="535">
        <f t="shared" si="429"/>
        <v>103.7</v>
      </c>
      <c r="AE1807" s="535"/>
      <c r="AF1807" s="535"/>
      <c r="AG1807" s="535">
        <f t="shared" si="430"/>
        <v>122.5</v>
      </c>
      <c r="AH1807" s="535"/>
      <c r="AI1807" s="638"/>
    </row>
    <row r="1808" spans="1:36" s="54" customFormat="1" ht="15.75" customHeight="1" x14ac:dyDescent="0.15">
      <c r="A1808" s="124" t="str">
        <f t="shared" si="420"/>
        <v/>
      </c>
      <c r="B1808" s="53"/>
      <c r="F1808" s="328">
        <f t="shared" si="421"/>
        <v>5</v>
      </c>
      <c r="G1808" s="329"/>
      <c r="H1808" s="306">
        <f t="shared" si="422"/>
        <v>3.4500000476837158</v>
      </c>
      <c r="I1808" s="306"/>
      <c r="J1808" s="306"/>
      <c r="K1808" s="541">
        <f t="shared" si="423"/>
        <v>604.78801010156803</v>
      </c>
      <c r="L1808" s="541"/>
      <c r="M1808" s="541"/>
      <c r="N1808" s="541"/>
      <c r="O1808" s="535">
        <f t="shared" si="424"/>
        <v>192.8</v>
      </c>
      <c r="P1808" s="535"/>
      <c r="Q1808" s="535"/>
      <c r="R1808" s="535">
        <f t="shared" si="425"/>
        <v>227.9</v>
      </c>
      <c r="S1808" s="535"/>
      <c r="T1808" s="638"/>
      <c r="U1808" s="639">
        <f t="shared" si="426"/>
        <v>5</v>
      </c>
      <c r="V1808" s="329"/>
      <c r="W1808" s="306">
        <f t="shared" si="427"/>
        <v>3.4500000476837158</v>
      </c>
      <c r="X1808" s="306"/>
      <c r="Y1808" s="306"/>
      <c r="Z1808" s="541">
        <f t="shared" si="428"/>
        <v>604.78801010156803</v>
      </c>
      <c r="AA1808" s="541"/>
      <c r="AB1808" s="541"/>
      <c r="AC1808" s="541"/>
      <c r="AD1808" s="535">
        <f t="shared" si="429"/>
        <v>192.8</v>
      </c>
      <c r="AE1808" s="535"/>
      <c r="AF1808" s="535"/>
      <c r="AG1808" s="535">
        <f t="shared" si="430"/>
        <v>227.9</v>
      </c>
      <c r="AH1808" s="535"/>
      <c r="AI1808" s="638"/>
    </row>
    <row r="1809" spans="1:35" s="54" customFormat="1" ht="15.75" customHeight="1" x14ac:dyDescent="0.15">
      <c r="A1809" s="124" t="str">
        <f t="shared" si="420"/>
        <v/>
      </c>
      <c r="B1809" s="53"/>
      <c r="F1809" s="328">
        <f t="shared" si="421"/>
        <v>6</v>
      </c>
      <c r="G1809" s="329"/>
      <c r="H1809" s="306">
        <f t="shared" si="422"/>
        <v>2.3499999046325684</v>
      </c>
      <c r="I1809" s="306"/>
      <c r="J1809" s="306"/>
      <c r="K1809" s="541">
        <f t="shared" si="423"/>
        <v>664.44681926973522</v>
      </c>
      <c r="L1809" s="541"/>
      <c r="M1809" s="541"/>
      <c r="N1809" s="541"/>
      <c r="O1809" s="535">
        <f t="shared" si="424"/>
        <v>311</v>
      </c>
      <c r="P1809" s="535"/>
      <c r="Q1809" s="535"/>
      <c r="R1809" s="535">
        <f t="shared" si="425"/>
        <v>367.6</v>
      </c>
      <c r="S1809" s="535"/>
      <c r="T1809" s="638"/>
      <c r="U1809" s="639">
        <f t="shared" si="426"/>
        <v>6</v>
      </c>
      <c r="V1809" s="329"/>
      <c r="W1809" s="306">
        <f t="shared" si="427"/>
        <v>2.3499999046325684</v>
      </c>
      <c r="X1809" s="306"/>
      <c r="Y1809" s="306"/>
      <c r="Z1809" s="541">
        <f t="shared" si="428"/>
        <v>664.44681926973522</v>
      </c>
      <c r="AA1809" s="541"/>
      <c r="AB1809" s="541"/>
      <c r="AC1809" s="541"/>
      <c r="AD1809" s="535">
        <f t="shared" si="429"/>
        <v>311</v>
      </c>
      <c r="AE1809" s="535"/>
      <c r="AF1809" s="535"/>
      <c r="AG1809" s="535">
        <f t="shared" si="430"/>
        <v>367.6</v>
      </c>
      <c r="AH1809" s="535"/>
      <c r="AI1809" s="638"/>
    </row>
    <row r="1810" spans="1:35" s="54" customFormat="1" ht="15.75" customHeight="1" x14ac:dyDescent="0.15">
      <c r="A1810" s="124" t="str">
        <f t="shared" si="420"/>
        <v/>
      </c>
      <c r="B1810" s="53"/>
      <c r="F1810" s="328">
        <f t="shared" si="421"/>
        <v>7</v>
      </c>
      <c r="G1810" s="329"/>
      <c r="H1810" s="306">
        <f t="shared" si="422"/>
        <v>8.6000003814697266</v>
      </c>
      <c r="I1810" s="306"/>
      <c r="J1810" s="306"/>
      <c r="K1810" s="541">
        <f t="shared" si="423"/>
        <v>2699.0680321275418</v>
      </c>
      <c r="L1810" s="541"/>
      <c r="M1810" s="541"/>
      <c r="N1810" s="541"/>
      <c r="O1810" s="535">
        <f t="shared" si="424"/>
        <v>345.2</v>
      </c>
      <c r="P1810" s="535"/>
      <c r="Q1810" s="535"/>
      <c r="R1810" s="535">
        <f t="shared" si="425"/>
        <v>408</v>
      </c>
      <c r="S1810" s="535"/>
      <c r="T1810" s="638"/>
      <c r="U1810" s="639">
        <f t="shared" si="426"/>
        <v>7</v>
      </c>
      <c r="V1810" s="329"/>
      <c r="W1810" s="306">
        <f t="shared" si="427"/>
        <v>8.6000003814697266</v>
      </c>
      <c r="X1810" s="306"/>
      <c r="Y1810" s="306"/>
      <c r="Z1810" s="541">
        <f t="shared" si="428"/>
        <v>2699.0680321275418</v>
      </c>
      <c r="AA1810" s="541"/>
      <c r="AB1810" s="541"/>
      <c r="AC1810" s="541"/>
      <c r="AD1810" s="535">
        <f t="shared" si="429"/>
        <v>345.2</v>
      </c>
      <c r="AE1810" s="535"/>
      <c r="AF1810" s="535"/>
      <c r="AG1810" s="535">
        <f t="shared" si="430"/>
        <v>408</v>
      </c>
      <c r="AH1810" s="535"/>
      <c r="AI1810" s="638"/>
    </row>
    <row r="1811" spans="1:35" s="54" customFormat="1" ht="15.75" customHeight="1" x14ac:dyDescent="0.15">
      <c r="A1811" s="124" t="str">
        <f t="shared" si="420"/>
        <v/>
      </c>
      <c r="B1811" s="53"/>
      <c r="F1811" s="328">
        <f t="shared" si="421"/>
        <v>8</v>
      </c>
      <c r="G1811" s="329"/>
      <c r="H1811" s="306">
        <f t="shared" si="422"/>
        <v>2.2000000476837158</v>
      </c>
      <c r="I1811" s="306"/>
      <c r="J1811" s="306"/>
      <c r="K1811" s="541">
        <f t="shared" si="423"/>
        <v>614.7782797059466</v>
      </c>
      <c r="L1811" s="541"/>
      <c r="M1811" s="541"/>
      <c r="N1811" s="541"/>
      <c r="O1811" s="535">
        <f t="shared" si="424"/>
        <v>307.39999999999998</v>
      </c>
      <c r="P1811" s="535"/>
      <c r="Q1811" s="535"/>
      <c r="R1811" s="535">
        <f t="shared" si="425"/>
        <v>363.3</v>
      </c>
      <c r="S1811" s="535"/>
      <c r="T1811" s="638"/>
      <c r="U1811" s="639">
        <f t="shared" si="426"/>
        <v>8</v>
      </c>
      <c r="V1811" s="329"/>
      <c r="W1811" s="306">
        <f t="shared" si="427"/>
        <v>2.2000000476837158</v>
      </c>
      <c r="X1811" s="306"/>
      <c r="Y1811" s="306"/>
      <c r="Z1811" s="541">
        <f t="shared" si="428"/>
        <v>614.7782797059466</v>
      </c>
      <c r="AA1811" s="541"/>
      <c r="AB1811" s="541"/>
      <c r="AC1811" s="541"/>
      <c r="AD1811" s="535">
        <f t="shared" si="429"/>
        <v>307.39999999999998</v>
      </c>
      <c r="AE1811" s="535"/>
      <c r="AF1811" s="535"/>
      <c r="AG1811" s="535">
        <f t="shared" si="430"/>
        <v>363.3</v>
      </c>
      <c r="AH1811" s="535"/>
      <c r="AI1811" s="638"/>
    </row>
    <row r="1812" spans="1:35" s="54" customFormat="1" ht="15.75" customHeight="1" x14ac:dyDescent="0.15">
      <c r="A1812" s="124" t="str">
        <f t="shared" si="420"/>
        <v/>
      </c>
      <c r="B1812" s="53"/>
      <c r="F1812" s="328">
        <f t="shared" si="421"/>
        <v>9</v>
      </c>
      <c r="G1812" s="329"/>
      <c r="H1812" s="306">
        <f t="shared" si="422"/>
        <v>1.5</v>
      </c>
      <c r="I1812" s="306"/>
      <c r="J1812" s="306"/>
      <c r="K1812" s="541">
        <f t="shared" si="423"/>
        <v>1039.081770174824</v>
      </c>
      <c r="L1812" s="541"/>
      <c r="M1812" s="541"/>
      <c r="N1812" s="541"/>
      <c r="O1812" s="535">
        <f t="shared" si="424"/>
        <v>762</v>
      </c>
      <c r="P1812" s="535"/>
      <c r="Q1812" s="535"/>
      <c r="R1812" s="535">
        <f t="shared" si="425"/>
        <v>900.5</v>
      </c>
      <c r="S1812" s="535"/>
      <c r="T1812" s="638"/>
      <c r="U1812" s="639">
        <f t="shared" si="426"/>
        <v>9</v>
      </c>
      <c r="V1812" s="329"/>
      <c r="W1812" s="306">
        <f t="shared" si="427"/>
        <v>1.5</v>
      </c>
      <c r="X1812" s="306"/>
      <c r="Y1812" s="306"/>
      <c r="Z1812" s="541">
        <f t="shared" si="428"/>
        <v>1039.081770174824</v>
      </c>
      <c r="AA1812" s="541"/>
      <c r="AB1812" s="541"/>
      <c r="AC1812" s="541"/>
      <c r="AD1812" s="535">
        <f t="shared" si="429"/>
        <v>762</v>
      </c>
      <c r="AE1812" s="535"/>
      <c r="AF1812" s="535"/>
      <c r="AG1812" s="535">
        <f t="shared" si="430"/>
        <v>900.5</v>
      </c>
      <c r="AH1812" s="535"/>
      <c r="AI1812" s="638"/>
    </row>
    <row r="1813" spans="1:35" s="54" customFormat="1" ht="15.75" customHeight="1" x14ac:dyDescent="0.15">
      <c r="A1813" s="124" t="str">
        <f t="shared" si="420"/>
        <v/>
      </c>
      <c r="B1813" s="53"/>
      <c r="F1813" s="328">
        <f t="shared" si="421"/>
        <v>10</v>
      </c>
      <c r="G1813" s="329"/>
      <c r="H1813" s="306">
        <f t="shared" si="422"/>
        <v>3.8499999046325684</v>
      </c>
      <c r="I1813" s="306"/>
      <c r="J1813" s="306"/>
      <c r="K1813" s="541">
        <f t="shared" si="423"/>
        <v>1090.3760972168645</v>
      </c>
      <c r="L1813" s="541"/>
      <c r="M1813" s="541"/>
      <c r="N1813" s="541"/>
      <c r="O1813" s="535">
        <f t="shared" si="424"/>
        <v>311.5</v>
      </c>
      <c r="P1813" s="535"/>
      <c r="Q1813" s="535"/>
      <c r="R1813" s="535">
        <f t="shared" si="425"/>
        <v>368.2</v>
      </c>
      <c r="S1813" s="535"/>
      <c r="T1813" s="638"/>
      <c r="U1813" s="639">
        <f t="shared" si="426"/>
        <v>10</v>
      </c>
      <c r="V1813" s="329"/>
      <c r="W1813" s="306">
        <f t="shared" si="427"/>
        <v>3.8499999046325684</v>
      </c>
      <c r="X1813" s="306"/>
      <c r="Y1813" s="306"/>
      <c r="Z1813" s="541">
        <f t="shared" si="428"/>
        <v>1090.3760972168645</v>
      </c>
      <c r="AA1813" s="541"/>
      <c r="AB1813" s="541"/>
      <c r="AC1813" s="541"/>
      <c r="AD1813" s="535">
        <f t="shared" si="429"/>
        <v>311.5</v>
      </c>
      <c r="AE1813" s="535"/>
      <c r="AF1813" s="535"/>
      <c r="AG1813" s="535">
        <f t="shared" si="430"/>
        <v>368.2</v>
      </c>
      <c r="AH1813" s="535"/>
      <c r="AI1813" s="638"/>
    </row>
    <row r="1814" spans="1:35" s="54" customFormat="1" ht="15.75" customHeight="1" x14ac:dyDescent="0.15">
      <c r="A1814" s="124" t="str">
        <f t="shared" si="420"/>
        <v/>
      </c>
      <c r="B1814" s="53"/>
      <c r="F1814" s="328">
        <f t="shared" si="421"/>
        <v>11</v>
      </c>
      <c r="G1814" s="329"/>
      <c r="H1814" s="306">
        <f t="shared" si="422"/>
        <v>2.4000000953674316</v>
      </c>
      <c r="I1814" s="306"/>
      <c r="J1814" s="306"/>
      <c r="K1814" s="541">
        <f t="shared" si="423"/>
        <v>2216.7078644570111</v>
      </c>
      <c r="L1814" s="541"/>
      <c r="M1814" s="541"/>
      <c r="N1814" s="541"/>
      <c r="O1814" s="535">
        <f t="shared" si="424"/>
        <v>1016</v>
      </c>
      <c r="P1814" s="535"/>
      <c r="Q1814" s="535"/>
      <c r="R1814" s="535">
        <f t="shared" si="425"/>
        <v>1200.7</v>
      </c>
      <c r="S1814" s="535"/>
      <c r="T1814" s="638"/>
      <c r="U1814" s="639">
        <f t="shared" si="426"/>
        <v>11</v>
      </c>
      <c r="V1814" s="329"/>
      <c r="W1814" s="306">
        <f t="shared" si="427"/>
        <v>2.4000000953674316</v>
      </c>
      <c r="X1814" s="306"/>
      <c r="Y1814" s="306"/>
      <c r="Z1814" s="541">
        <f t="shared" si="428"/>
        <v>2216.7078644570111</v>
      </c>
      <c r="AA1814" s="541"/>
      <c r="AB1814" s="541"/>
      <c r="AC1814" s="541"/>
      <c r="AD1814" s="535">
        <f t="shared" si="429"/>
        <v>1016</v>
      </c>
      <c r="AE1814" s="535"/>
      <c r="AF1814" s="535"/>
      <c r="AG1814" s="535">
        <f t="shared" si="430"/>
        <v>1200.7</v>
      </c>
      <c r="AH1814" s="535"/>
      <c r="AI1814" s="638"/>
    </row>
    <row r="1815" spans="1:35" s="54" customFormat="1" ht="15.75" customHeight="1" x14ac:dyDescent="0.15">
      <c r="A1815" s="124" t="str">
        <f t="shared" si="420"/>
        <v/>
      </c>
      <c r="B1815" s="53"/>
      <c r="F1815" s="328">
        <f t="shared" si="421"/>
        <v>12</v>
      </c>
      <c r="G1815" s="329"/>
      <c r="H1815" s="306">
        <f t="shared" si="422"/>
        <v>2.2699999809265137</v>
      </c>
      <c r="I1815" s="306"/>
      <c r="J1815" s="306"/>
      <c r="K1815" s="541">
        <f t="shared" si="423"/>
        <v>642.89708602505266</v>
      </c>
      <c r="L1815" s="541"/>
      <c r="M1815" s="541"/>
      <c r="N1815" s="541"/>
      <c r="O1815" s="535">
        <f t="shared" si="424"/>
        <v>311.5</v>
      </c>
      <c r="P1815" s="535"/>
      <c r="Q1815" s="535"/>
      <c r="R1815" s="535">
        <f t="shared" si="425"/>
        <v>368.2</v>
      </c>
      <c r="S1815" s="535"/>
      <c r="T1815" s="638"/>
      <c r="U1815" s="639">
        <f t="shared" si="426"/>
        <v>12</v>
      </c>
      <c r="V1815" s="329"/>
      <c r="W1815" s="306">
        <f t="shared" si="427"/>
        <v>2.2699999809265137</v>
      </c>
      <c r="X1815" s="306"/>
      <c r="Y1815" s="306"/>
      <c r="Z1815" s="541">
        <f t="shared" si="428"/>
        <v>642.89708602505266</v>
      </c>
      <c r="AA1815" s="541"/>
      <c r="AB1815" s="541"/>
      <c r="AC1815" s="541"/>
      <c r="AD1815" s="535">
        <f t="shared" si="429"/>
        <v>311.5</v>
      </c>
      <c r="AE1815" s="535"/>
      <c r="AF1815" s="535"/>
      <c r="AG1815" s="535">
        <f t="shared" si="430"/>
        <v>368.2</v>
      </c>
      <c r="AH1815" s="535"/>
      <c r="AI1815" s="638"/>
    </row>
    <row r="1816" spans="1:35" s="54" customFormat="1" ht="15.75" hidden="1" customHeight="1" x14ac:dyDescent="0.15">
      <c r="A1816" s="124" t="str">
        <f t="shared" si="420"/>
        <v>×</v>
      </c>
      <c r="B1816" s="53"/>
      <c r="F1816" s="328" t="str">
        <f t="shared" si="421"/>
        <v/>
      </c>
      <c r="G1816" s="329"/>
      <c r="H1816" s="306" t="str">
        <f t="shared" si="422"/>
        <v/>
      </c>
      <c r="I1816" s="306"/>
      <c r="J1816" s="306"/>
      <c r="K1816" s="541" t="str">
        <f t="shared" si="423"/>
        <v/>
      </c>
      <c r="L1816" s="541"/>
      <c r="M1816" s="541"/>
      <c r="N1816" s="541"/>
      <c r="O1816" s="535" t="str">
        <f t="shared" si="424"/>
        <v/>
      </c>
      <c r="P1816" s="535"/>
      <c r="Q1816" s="535"/>
      <c r="R1816" s="535" t="str">
        <f t="shared" si="425"/>
        <v/>
      </c>
      <c r="S1816" s="535"/>
      <c r="T1816" s="638"/>
      <c r="U1816" s="639" t="str">
        <f t="shared" si="426"/>
        <v/>
      </c>
      <c r="V1816" s="329"/>
      <c r="W1816" s="306" t="str">
        <f t="shared" si="427"/>
        <v/>
      </c>
      <c r="X1816" s="306"/>
      <c r="Y1816" s="306"/>
      <c r="Z1816" s="541" t="str">
        <f t="shared" si="428"/>
        <v/>
      </c>
      <c r="AA1816" s="541"/>
      <c r="AB1816" s="541"/>
      <c r="AC1816" s="541"/>
      <c r="AD1816" s="535" t="str">
        <f t="shared" si="429"/>
        <v/>
      </c>
      <c r="AE1816" s="535"/>
      <c r="AF1816" s="535"/>
      <c r="AG1816" s="535" t="str">
        <f t="shared" si="430"/>
        <v/>
      </c>
      <c r="AH1816" s="535"/>
      <c r="AI1816" s="638"/>
    </row>
    <row r="1817" spans="1:35" s="54" customFormat="1" ht="15.75" hidden="1" customHeight="1" x14ac:dyDescent="0.15">
      <c r="A1817" s="124" t="str">
        <f t="shared" si="420"/>
        <v>×</v>
      </c>
      <c r="B1817" s="53"/>
      <c r="F1817" s="328" t="str">
        <f t="shared" si="421"/>
        <v/>
      </c>
      <c r="G1817" s="329"/>
      <c r="H1817" s="306" t="str">
        <f t="shared" si="422"/>
        <v/>
      </c>
      <c r="I1817" s="306"/>
      <c r="J1817" s="306"/>
      <c r="K1817" s="541" t="str">
        <f t="shared" si="423"/>
        <v/>
      </c>
      <c r="L1817" s="541"/>
      <c r="M1817" s="541"/>
      <c r="N1817" s="541"/>
      <c r="O1817" s="535" t="str">
        <f t="shared" si="424"/>
        <v/>
      </c>
      <c r="P1817" s="535"/>
      <c r="Q1817" s="535"/>
      <c r="R1817" s="535" t="str">
        <f t="shared" si="425"/>
        <v/>
      </c>
      <c r="S1817" s="535"/>
      <c r="T1817" s="638"/>
      <c r="U1817" s="639" t="str">
        <f t="shared" si="426"/>
        <v/>
      </c>
      <c r="V1817" s="329"/>
      <c r="W1817" s="306" t="str">
        <f t="shared" si="427"/>
        <v/>
      </c>
      <c r="X1817" s="306"/>
      <c r="Y1817" s="306"/>
      <c r="Z1817" s="541" t="str">
        <f t="shared" si="428"/>
        <v/>
      </c>
      <c r="AA1817" s="541"/>
      <c r="AB1817" s="541"/>
      <c r="AC1817" s="541"/>
      <c r="AD1817" s="535" t="str">
        <f t="shared" si="429"/>
        <v/>
      </c>
      <c r="AE1817" s="535"/>
      <c r="AF1817" s="535"/>
      <c r="AG1817" s="535" t="str">
        <f t="shared" si="430"/>
        <v/>
      </c>
      <c r="AH1817" s="535"/>
      <c r="AI1817" s="638"/>
    </row>
    <row r="1818" spans="1:35" s="54" customFormat="1" ht="15.75" hidden="1" customHeight="1" x14ac:dyDescent="0.15">
      <c r="A1818" s="124" t="str">
        <f t="shared" si="420"/>
        <v>×</v>
      </c>
      <c r="B1818" s="53"/>
      <c r="F1818" s="328" t="str">
        <f t="shared" si="421"/>
        <v/>
      </c>
      <c r="G1818" s="329"/>
      <c r="H1818" s="306" t="str">
        <f t="shared" si="422"/>
        <v/>
      </c>
      <c r="I1818" s="306"/>
      <c r="J1818" s="306"/>
      <c r="K1818" s="541" t="str">
        <f t="shared" si="423"/>
        <v/>
      </c>
      <c r="L1818" s="541"/>
      <c r="M1818" s="541"/>
      <c r="N1818" s="541"/>
      <c r="O1818" s="535" t="str">
        <f t="shared" si="424"/>
        <v/>
      </c>
      <c r="P1818" s="535"/>
      <c r="Q1818" s="535"/>
      <c r="R1818" s="535" t="str">
        <f t="shared" si="425"/>
        <v/>
      </c>
      <c r="S1818" s="535"/>
      <c r="T1818" s="638"/>
      <c r="U1818" s="639" t="str">
        <f t="shared" si="426"/>
        <v/>
      </c>
      <c r="V1818" s="329"/>
      <c r="W1818" s="306" t="str">
        <f t="shared" si="427"/>
        <v/>
      </c>
      <c r="X1818" s="306"/>
      <c r="Y1818" s="306"/>
      <c r="Z1818" s="541" t="str">
        <f t="shared" si="428"/>
        <v/>
      </c>
      <c r="AA1818" s="541"/>
      <c r="AB1818" s="541"/>
      <c r="AC1818" s="541"/>
      <c r="AD1818" s="535" t="str">
        <f t="shared" si="429"/>
        <v/>
      </c>
      <c r="AE1818" s="535"/>
      <c r="AF1818" s="535"/>
      <c r="AG1818" s="535" t="str">
        <f t="shared" si="430"/>
        <v/>
      </c>
      <c r="AH1818" s="535"/>
      <c r="AI1818" s="638"/>
    </row>
    <row r="1819" spans="1:35" s="54" customFormat="1" ht="15.75" hidden="1" customHeight="1" x14ac:dyDescent="0.15">
      <c r="A1819" s="124" t="str">
        <f t="shared" si="420"/>
        <v>×</v>
      </c>
      <c r="B1819" s="53"/>
      <c r="F1819" s="332" t="str">
        <f t="shared" si="421"/>
        <v/>
      </c>
      <c r="G1819" s="333"/>
      <c r="H1819" s="319" t="str">
        <f t="shared" si="422"/>
        <v/>
      </c>
      <c r="I1819" s="319"/>
      <c r="J1819" s="319"/>
      <c r="K1819" s="641" t="str">
        <f t="shared" si="423"/>
        <v/>
      </c>
      <c r="L1819" s="641"/>
      <c r="M1819" s="641"/>
      <c r="N1819" s="641"/>
      <c r="O1819" s="536" t="str">
        <f t="shared" si="424"/>
        <v/>
      </c>
      <c r="P1819" s="536"/>
      <c r="Q1819" s="536"/>
      <c r="R1819" s="536" t="str">
        <f t="shared" si="425"/>
        <v/>
      </c>
      <c r="S1819" s="536"/>
      <c r="T1819" s="642"/>
      <c r="U1819" s="589" t="str">
        <f t="shared" si="426"/>
        <v/>
      </c>
      <c r="V1819" s="333"/>
      <c r="W1819" s="319" t="str">
        <f t="shared" si="427"/>
        <v/>
      </c>
      <c r="X1819" s="319"/>
      <c r="Y1819" s="319"/>
      <c r="Z1819" s="641" t="str">
        <f t="shared" si="428"/>
        <v/>
      </c>
      <c r="AA1819" s="641"/>
      <c r="AB1819" s="641"/>
      <c r="AC1819" s="641"/>
      <c r="AD1819" s="536" t="str">
        <f t="shared" si="429"/>
        <v/>
      </c>
      <c r="AE1819" s="536"/>
      <c r="AF1819" s="536"/>
      <c r="AG1819" s="536" t="str">
        <f t="shared" si="430"/>
        <v/>
      </c>
      <c r="AH1819" s="536"/>
      <c r="AI1819" s="642"/>
    </row>
    <row r="1820" spans="1:35" s="54" customFormat="1" ht="15.75" customHeight="1" x14ac:dyDescent="0.15">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x14ac:dyDescent="0.15">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x14ac:dyDescent="0.15">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x14ac:dyDescent="0.15">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x14ac:dyDescent="0.15">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x14ac:dyDescent="0.15">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x14ac:dyDescent="0.15">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x14ac:dyDescent="0.15">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x14ac:dyDescent="0.15">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x14ac:dyDescent="0.15">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x14ac:dyDescent="0.15">
      <c r="A1847" s="53"/>
      <c r="B1847" s="53"/>
      <c r="F1847" s="53"/>
      <c r="G1847" s="53"/>
      <c r="H1847" s="55"/>
      <c r="I1847" s="55"/>
      <c r="J1847" s="55"/>
      <c r="K1847" s="444" t="s">
        <v>542</v>
      </c>
      <c r="L1847" s="444"/>
      <c r="M1847" s="444"/>
      <c r="N1847" s="444"/>
      <c r="O1847" s="444"/>
      <c r="P1847" s="444"/>
      <c r="Q1847" s="444"/>
      <c r="R1847" s="444"/>
      <c r="S1847" s="444"/>
      <c r="T1847" s="444"/>
      <c r="U1847" s="444"/>
      <c r="V1847" s="444"/>
      <c r="W1847" s="444"/>
      <c r="X1847" s="444"/>
      <c r="Y1847" s="444"/>
      <c r="Z1847" s="444"/>
      <c r="AA1847" s="90"/>
      <c r="AB1847" s="90"/>
      <c r="AC1847" s="90"/>
      <c r="AD1847" s="58"/>
      <c r="AE1847" s="58"/>
      <c r="AF1847" s="58"/>
      <c r="AG1847" s="58"/>
      <c r="AH1847" s="58"/>
      <c r="AI1847" s="58"/>
    </row>
    <row r="1848" spans="1:62" s="54" customFormat="1" ht="15.75" customHeight="1" x14ac:dyDescent="0.15">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x14ac:dyDescent="0.15">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x14ac:dyDescent="0.15">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x14ac:dyDescent="0.15">
      <c r="I1851" s="514" t="s">
        <v>417</v>
      </c>
      <c r="J1851" s="361"/>
      <c r="K1851" s="361"/>
      <c r="L1851" s="361"/>
      <c r="M1851" s="361"/>
      <c r="N1851" s="361"/>
      <c r="O1851" s="361"/>
      <c r="P1851" s="361"/>
      <c r="Q1851" s="361"/>
      <c r="R1851" s="654"/>
      <c r="S1851" s="486" t="s">
        <v>418</v>
      </c>
      <c r="T1851" s="239"/>
      <c r="U1851" s="239"/>
      <c r="V1851" s="239"/>
      <c r="W1851" s="239"/>
      <c r="X1851" s="239"/>
      <c r="Y1851" s="239"/>
      <c r="Z1851" s="239"/>
      <c r="AA1851" s="239"/>
      <c r="AB1851" s="290"/>
    </row>
    <row r="1852" spans="1:62" s="54" customFormat="1" ht="15.75" customHeight="1" x14ac:dyDescent="0.15">
      <c r="A1852" s="53"/>
      <c r="B1852" s="53"/>
      <c r="I1852" s="453" t="s">
        <v>74</v>
      </c>
      <c r="J1852" s="403"/>
      <c r="K1852" s="403"/>
      <c r="L1852" s="647" t="s">
        <v>181</v>
      </c>
      <c r="M1852" s="648"/>
      <c r="N1852" s="648"/>
      <c r="O1852" s="403" t="s">
        <v>543</v>
      </c>
      <c r="P1852" s="403"/>
      <c r="Q1852" s="403"/>
      <c r="R1852" s="458"/>
      <c r="S1852" s="455" t="s">
        <v>74</v>
      </c>
      <c r="T1852" s="403"/>
      <c r="U1852" s="403"/>
      <c r="V1852" s="647" t="s">
        <v>181</v>
      </c>
      <c r="W1852" s="648"/>
      <c r="X1852" s="648"/>
      <c r="Y1852" s="403" t="s">
        <v>543</v>
      </c>
      <c r="Z1852" s="403"/>
      <c r="AA1852" s="403"/>
      <c r="AB1852" s="458"/>
    </row>
    <row r="1853" spans="1:62" s="54" customFormat="1" ht="15.75" customHeight="1" x14ac:dyDescent="0.15">
      <c r="A1853" s="53"/>
      <c r="B1853" s="53"/>
      <c r="I1853" s="359"/>
      <c r="J1853" s="315"/>
      <c r="K1853" s="315"/>
      <c r="L1853" s="510"/>
      <c r="M1853" s="362"/>
      <c r="N1853" s="362"/>
      <c r="O1853" s="315"/>
      <c r="P1853" s="315"/>
      <c r="Q1853" s="315"/>
      <c r="R1853" s="459"/>
      <c r="S1853" s="478"/>
      <c r="T1853" s="315"/>
      <c r="U1853" s="315"/>
      <c r="V1853" s="510"/>
      <c r="W1853" s="362"/>
      <c r="X1853" s="362"/>
      <c r="Y1853" s="315"/>
      <c r="Z1853" s="315"/>
      <c r="AA1853" s="315"/>
      <c r="AB1853" s="459"/>
    </row>
    <row r="1854" spans="1:62" s="54" customFormat="1" ht="15.75" customHeight="1" x14ac:dyDescent="0.15">
      <c r="A1854" s="181" t="str">
        <f>IF(LEN(I1854)+LEN(S1854)=0,"×","")</f>
        <v/>
      </c>
      <c r="B1854" s="179"/>
      <c r="I1854" s="646">
        <f t="shared" ref="I1854:I1869" si="431">IF(G626="","",G626)</f>
        <v>2</v>
      </c>
      <c r="J1854" s="427"/>
      <c r="K1854" s="427"/>
      <c r="L1854" s="649">
        <f t="shared" ref="L1854:L1869" si="432">IF(N626="","",N626)</f>
        <v>0.33000001311302185</v>
      </c>
      <c r="M1854" s="649"/>
      <c r="N1854" s="649"/>
      <c r="O1854" s="475">
        <f t="shared" ref="O1854:O1869" si="433">Q626</f>
        <v>0</v>
      </c>
      <c r="P1854" s="475"/>
      <c r="Q1854" s="475"/>
      <c r="R1854" s="484"/>
      <c r="S1854" s="650">
        <f t="shared" ref="S1854:S1869" si="434">IF(U626="","",U626)</f>
        <v>2</v>
      </c>
      <c r="T1854" s="427"/>
      <c r="U1854" s="427"/>
      <c r="V1854" s="649">
        <f t="shared" ref="V1854:V1869" si="435">IF(AB626="","",AB626)</f>
        <v>0.33000001311302185</v>
      </c>
      <c r="W1854" s="649"/>
      <c r="X1854" s="649"/>
      <c r="Y1854" s="475">
        <f t="shared" ref="Y1854:Y1869" si="436">AE626</f>
        <v>0</v>
      </c>
      <c r="Z1854" s="475"/>
      <c r="AA1854" s="475"/>
      <c r="AB1854" s="484"/>
    </row>
    <row r="1855" spans="1:62" s="54" customFormat="1" ht="15.75" customHeight="1" x14ac:dyDescent="0.15">
      <c r="A1855" s="181" t="str">
        <f t="shared" ref="A1855:A1869" si="437">IF(LEN(I1855)+LEN(S1855)=0,"×","")</f>
        <v/>
      </c>
      <c r="B1855" s="179"/>
      <c r="F1855" s="53"/>
      <c r="G1855" s="53"/>
      <c r="H1855" s="55"/>
      <c r="I1855" s="651">
        <f t="shared" si="431"/>
        <v>3</v>
      </c>
      <c r="J1855" s="406"/>
      <c r="K1855" s="406"/>
      <c r="L1855" s="652">
        <f t="shared" si="432"/>
        <v>1.5</v>
      </c>
      <c r="M1855" s="652"/>
      <c r="N1855" s="652"/>
      <c r="O1855" s="335">
        <f t="shared" si="433"/>
        <v>0</v>
      </c>
      <c r="P1855" s="335"/>
      <c r="Q1855" s="335"/>
      <c r="R1855" s="336"/>
      <c r="S1855" s="653">
        <f t="shared" si="434"/>
        <v>3</v>
      </c>
      <c r="T1855" s="406"/>
      <c r="U1855" s="406"/>
      <c r="V1855" s="652">
        <f t="shared" si="435"/>
        <v>1.5</v>
      </c>
      <c r="W1855" s="652"/>
      <c r="X1855" s="652"/>
      <c r="Y1855" s="335">
        <f t="shared" si="436"/>
        <v>0</v>
      </c>
      <c r="Z1855" s="335"/>
      <c r="AA1855" s="335"/>
      <c r="AB1855" s="336"/>
    </row>
    <row r="1856" spans="1:62" ht="15.75" customHeight="1" x14ac:dyDescent="0.15">
      <c r="A1856" s="181" t="str">
        <f t="shared" si="437"/>
        <v/>
      </c>
      <c r="I1856" s="651">
        <f t="shared" si="431"/>
        <v>4</v>
      </c>
      <c r="J1856" s="406"/>
      <c r="K1856" s="406"/>
      <c r="L1856" s="652">
        <f t="shared" si="432"/>
        <v>6.5500001907348633</v>
      </c>
      <c r="M1856" s="652"/>
      <c r="N1856" s="652"/>
      <c r="O1856" s="335">
        <f t="shared" si="433"/>
        <v>10075.087640062466</v>
      </c>
      <c r="P1856" s="335"/>
      <c r="Q1856" s="335"/>
      <c r="R1856" s="336"/>
      <c r="S1856" s="653">
        <f t="shared" si="434"/>
        <v>4</v>
      </c>
      <c r="T1856" s="406"/>
      <c r="U1856" s="406"/>
      <c r="V1856" s="652">
        <f t="shared" si="435"/>
        <v>6.5500001907348633</v>
      </c>
      <c r="W1856" s="652"/>
      <c r="X1856" s="652"/>
      <c r="Y1856" s="335">
        <f t="shared" si="436"/>
        <v>10075.087640062466</v>
      </c>
      <c r="Z1856" s="335"/>
      <c r="AA1856" s="335"/>
      <c r="AB1856" s="336"/>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x14ac:dyDescent="0.15">
      <c r="A1857" s="181" t="str">
        <f t="shared" si="437"/>
        <v/>
      </c>
      <c r="I1857" s="651">
        <f t="shared" si="431"/>
        <v>5</v>
      </c>
      <c r="J1857" s="406"/>
      <c r="K1857" s="406"/>
      <c r="L1857" s="652">
        <f t="shared" si="432"/>
        <v>3.4500000476837158</v>
      </c>
      <c r="M1857" s="652"/>
      <c r="N1857" s="652"/>
      <c r="O1857" s="335">
        <f t="shared" si="433"/>
        <v>10075.087640062466</v>
      </c>
      <c r="P1857" s="335"/>
      <c r="Q1857" s="335"/>
      <c r="R1857" s="336"/>
      <c r="S1857" s="653">
        <f t="shared" si="434"/>
        <v>5</v>
      </c>
      <c r="T1857" s="406"/>
      <c r="U1857" s="406"/>
      <c r="V1857" s="652">
        <f t="shared" si="435"/>
        <v>3.4500000476837158</v>
      </c>
      <c r="W1857" s="652"/>
      <c r="X1857" s="652"/>
      <c r="Y1857" s="335">
        <f t="shared" si="436"/>
        <v>10075.087640062466</v>
      </c>
      <c r="Z1857" s="335"/>
      <c r="AA1857" s="335"/>
      <c r="AB1857" s="336"/>
    </row>
    <row r="1858" spans="1:51" ht="15.75" customHeight="1" x14ac:dyDescent="0.15">
      <c r="A1858" s="181" t="str">
        <f t="shared" si="437"/>
        <v/>
      </c>
      <c r="I1858" s="651">
        <f t="shared" si="431"/>
        <v>6</v>
      </c>
      <c r="J1858" s="406"/>
      <c r="K1858" s="406"/>
      <c r="L1858" s="652">
        <f t="shared" si="432"/>
        <v>2.3499999046325684</v>
      </c>
      <c r="M1858" s="652"/>
      <c r="N1858" s="652"/>
      <c r="O1858" s="335">
        <f t="shared" si="433"/>
        <v>10075.087640062466</v>
      </c>
      <c r="P1858" s="335"/>
      <c r="Q1858" s="335"/>
      <c r="R1858" s="336"/>
      <c r="S1858" s="653">
        <f t="shared" si="434"/>
        <v>6</v>
      </c>
      <c r="T1858" s="406"/>
      <c r="U1858" s="406"/>
      <c r="V1858" s="652">
        <f t="shared" si="435"/>
        <v>2.3499999046325684</v>
      </c>
      <c r="W1858" s="652"/>
      <c r="X1858" s="652"/>
      <c r="Y1858" s="335">
        <f t="shared" si="436"/>
        <v>10075.087640062466</v>
      </c>
      <c r="Z1858" s="335"/>
      <c r="AA1858" s="335"/>
      <c r="AB1858" s="336"/>
    </row>
    <row r="1859" spans="1:51" ht="15.75" customHeight="1" x14ac:dyDescent="0.15">
      <c r="A1859" s="181" t="str">
        <f t="shared" si="437"/>
        <v/>
      </c>
      <c r="I1859" s="651">
        <f t="shared" si="431"/>
        <v>7</v>
      </c>
      <c r="J1859" s="406"/>
      <c r="K1859" s="406"/>
      <c r="L1859" s="652">
        <f t="shared" si="432"/>
        <v>8.6000003814697266</v>
      </c>
      <c r="M1859" s="652"/>
      <c r="N1859" s="652"/>
      <c r="O1859" s="335">
        <f t="shared" si="433"/>
        <v>66270.326231149884</v>
      </c>
      <c r="P1859" s="335"/>
      <c r="Q1859" s="335"/>
      <c r="R1859" s="336"/>
      <c r="S1859" s="653">
        <f t="shared" si="434"/>
        <v>7</v>
      </c>
      <c r="T1859" s="406"/>
      <c r="U1859" s="406"/>
      <c r="V1859" s="652">
        <f t="shared" si="435"/>
        <v>8.6000003814697266</v>
      </c>
      <c r="W1859" s="652"/>
      <c r="X1859" s="652"/>
      <c r="Y1859" s="335">
        <f t="shared" si="436"/>
        <v>66270.326231149884</v>
      </c>
      <c r="Z1859" s="335"/>
      <c r="AA1859" s="335"/>
      <c r="AB1859" s="336"/>
    </row>
    <row r="1860" spans="1:51" ht="15.75" customHeight="1" x14ac:dyDescent="0.15">
      <c r="A1860" s="181" t="str">
        <f t="shared" si="437"/>
        <v/>
      </c>
      <c r="I1860" s="651">
        <f t="shared" si="431"/>
        <v>8</v>
      </c>
      <c r="J1860" s="406"/>
      <c r="K1860" s="406"/>
      <c r="L1860" s="652">
        <f t="shared" si="432"/>
        <v>2.2000000476837158</v>
      </c>
      <c r="M1860" s="652"/>
      <c r="N1860" s="652"/>
      <c r="O1860" s="335">
        <f t="shared" si="433"/>
        <v>31492.89555591088</v>
      </c>
      <c r="P1860" s="335"/>
      <c r="Q1860" s="335"/>
      <c r="R1860" s="336"/>
      <c r="S1860" s="653">
        <f t="shared" si="434"/>
        <v>8</v>
      </c>
      <c r="T1860" s="406"/>
      <c r="U1860" s="406"/>
      <c r="V1860" s="652">
        <f t="shared" si="435"/>
        <v>2.2000000476837158</v>
      </c>
      <c r="W1860" s="652"/>
      <c r="X1860" s="652"/>
      <c r="Y1860" s="335">
        <f t="shared" si="436"/>
        <v>31492.89555591088</v>
      </c>
      <c r="Z1860" s="335"/>
      <c r="AA1860" s="335"/>
      <c r="AB1860" s="336"/>
    </row>
    <row r="1861" spans="1:51" ht="15.75" customHeight="1" x14ac:dyDescent="0.15">
      <c r="A1861" s="181" t="str">
        <f t="shared" si="437"/>
        <v/>
      </c>
      <c r="I1861" s="651">
        <f t="shared" si="431"/>
        <v>9</v>
      </c>
      <c r="J1861" s="406"/>
      <c r="K1861" s="406"/>
      <c r="L1861" s="652">
        <f t="shared" si="432"/>
        <v>1.5</v>
      </c>
      <c r="M1861" s="652"/>
      <c r="N1861" s="652"/>
      <c r="O1861" s="335">
        <f t="shared" si="433"/>
        <v>51317.915996389267</v>
      </c>
      <c r="P1861" s="335"/>
      <c r="Q1861" s="335"/>
      <c r="R1861" s="336"/>
      <c r="S1861" s="653">
        <f t="shared" si="434"/>
        <v>9</v>
      </c>
      <c r="T1861" s="406"/>
      <c r="U1861" s="406"/>
      <c r="V1861" s="652">
        <f t="shared" si="435"/>
        <v>1.5</v>
      </c>
      <c r="W1861" s="652"/>
      <c r="X1861" s="652"/>
      <c r="Y1861" s="335">
        <f t="shared" si="436"/>
        <v>51317.915996389267</v>
      </c>
      <c r="Z1861" s="335"/>
      <c r="AA1861" s="335"/>
      <c r="AB1861" s="336"/>
    </row>
    <row r="1862" spans="1:51" ht="15.75" customHeight="1" x14ac:dyDescent="0.15">
      <c r="A1862" s="181" t="str">
        <f t="shared" si="437"/>
        <v/>
      </c>
      <c r="I1862" s="651">
        <f t="shared" si="431"/>
        <v>10</v>
      </c>
      <c r="J1862" s="406"/>
      <c r="K1862" s="406"/>
      <c r="L1862" s="652">
        <f t="shared" si="432"/>
        <v>3.8499999046325684</v>
      </c>
      <c r="M1862" s="652"/>
      <c r="N1862" s="652"/>
      <c r="O1862" s="335">
        <f t="shared" si="433"/>
        <v>36898.005716412117</v>
      </c>
      <c r="P1862" s="335"/>
      <c r="Q1862" s="335"/>
      <c r="R1862" s="336"/>
      <c r="S1862" s="653">
        <f t="shared" si="434"/>
        <v>10</v>
      </c>
      <c r="T1862" s="406"/>
      <c r="U1862" s="406"/>
      <c r="V1862" s="652">
        <f t="shared" si="435"/>
        <v>3.8499999046325684</v>
      </c>
      <c r="W1862" s="652"/>
      <c r="X1862" s="652"/>
      <c r="Y1862" s="335">
        <f t="shared" si="436"/>
        <v>36898.005716412117</v>
      </c>
      <c r="Z1862" s="335"/>
      <c r="AA1862" s="335"/>
      <c r="AB1862" s="336"/>
      <c r="AO1862" s="179"/>
      <c r="AP1862" s="179"/>
      <c r="AQ1862" s="179"/>
      <c r="AR1862" s="179"/>
      <c r="AS1862" s="179"/>
      <c r="AT1862" s="179"/>
      <c r="AU1862" s="179"/>
      <c r="AV1862" s="179"/>
      <c r="AW1862" s="179"/>
      <c r="AX1862" s="179"/>
      <c r="AY1862" s="179"/>
    </row>
    <row r="1863" spans="1:51" ht="15.75" customHeight="1" x14ac:dyDescent="0.15">
      <c r="A1863" s="181" t="str">
        <f t="shared" si="437"/>
        <v/>
      </c>
      <c r="I1863" s="651">
        <f t="shared" si="431"/>
        <v>11</v>
      </c>
      <c r="J1863" s="406"/>
      <c r="K1863" s="406"/>
      <c r="L1863" s="652">
        <f t="shared" si="432"/>
        <v>2.4000000953674316</v>
      </c>
      <c r="M1863" s="652"/>
      <c r="N1863" s="652"/>
      <c r="O1863" s="335">
        <f t="shared" si="433"/>
        <v>51317.915996389267</v>
      </c>
      <c r="P1863" s="335"/>
      <c r="Q1863" s="335"/>
      <c r="R1863" s="336"/>
      <c r="S1863" s="653">
        <f t="shared" si="434"/>
        <v>11</v>
      </c>
      <c r="T1863" s="406"/>
      <c r="U1863" s="406"/>
      <c r="V1863" s="652">
        <f t="shared" si="435"/>
        <v>2.4000000953674316</v>
      </c>
      <c r="W1863" s="652"/>
      <c r="X1863" s="652"/>
      <c r="Y1863" s="335">
        <f t="shared" si="436"/>
        <v>51317.915996389267</v>
      </c>
      <c r="Z1863" s="335"/>
      <c r="AA1863" s="335"/>
      <c r="AB1863" s="336"/>
    </row>
    <row r="1864" spans="1:51" ht="15.75" customHeight="1" x14ac:dyDescent="0.15">
      <c r="A1864" s="181" t="str">
        <f t="shared" si="437"/>
        <v/>
      </c>
      <c r="I1864" s="651">
        <f t="shared" si="431"/>
        <v>12</v>
      </c>
      <c r="J1864" s="406"/>
      <c r="K1864" s="406"/>
      <c r="L1864" s="652">
        <f t="shared" si="432"/>
        <v>2.2699999809265137</v>
      </c>
      <c r="M1864" s="652"/>
      <c r="N1864" s="652"/>
      <c r="O1864" s="335">
        <f t="shared" si="433"/>
        <v>34777.430675239011</v>
      </c>
      <c r="P1864" s="335"/>
      <c r="Q1864" s="335"/>
      <c r="R1864" s="336"/>
      <c r="S1864" s="653">
        <f t="shared" si="434"/>
        <v>12</v>
      </c>
      <c r="T1864" s="406"/>
      <c r="U1864" s="406"/>
      <c r="V1864" s="652">
        <f t="shared" si="435"/>
        <v>2.2699999809265137</v>
      </c>
      <c r="W1864" s="652"/>
      <c r="X1864" s="652"/>
      <c r="Y1864" s="335">
        <f t="shared" si="436"/>
        <v>34777.430675239011</v>
      </c>
      <c r="Z1864" s="335"/>
      <c r="AA1864" s="335"/>
      <c r="AB1864" s="336"/>
    </row>
    <row r="1865" spans="1:51" ht="15.75" hidden="1" customHeight="1" x14ac:dyDescent="0.15">
      <c r="A1865" s="181" t="str">
        <f t="shared" si="437"/>
        <v>×</v>
      </c>
      <c r="I1865" s="651" t="str">
        <f t="shared" si="431"/>
        <v/>
      </c>
      <c r="J1865" s="406"/>
      <c r="K1865" s="406"/>
      <c r="L1865" s="652" t="str">
        <f t="shared" si="432"/>
        <v/>
      </c>
      <c r="M1865" s="652"/>
      <c r="N1865" s="652"/>
      <c r="O1865" s="335" t="str">
        <f t="shared" si="433"/>
        <v/>
      </c>
      <c r="P1865" s="335"/>
      <c r="Q1865" s="335"/>
      <c r="R1865" s="336"/>
      <c r="S1865" s="653" t="str">
        <f t="shared" si="434"/>
        <v/>
      </c>
      <c r="T1865" s="406"/>
      <c r="U1865" s="406"/>
      <c r="V1865" s="652" t="str">
        <f t="shared" si="435"/>
        <v/>
      </c>
      <c r="W1865" s="652"/>
      <c r="X1865" s="652"/>
      <c r="Y1865" s="335" t="str">
        <f t="shared" si="436"/>
        <v/>
      </c>
      <c r="Z1865" s="335"/>
      <c r="AA1865" s="335"/>
      <c r="AB1865" s="336"/>
    </row>
    <row r="1866" spans="1:51" ht="15.75" hidden="1" customHeight="1" x14ac:dyDescent="0.15">
      <c r="A1866" s="181" t="str">
        <f t="shared" si="437"/>
        <v>×</v>
      </c>
      <c r="I1866" s="651" t="str">
        <f t="shared" si="431"/>
        <v/>
      </c>
      <c r="J1866" s="406"/>
      <c r="K1866" s="406"/>
      <c r="L1866" s="652" t="str">
        <f t="shared" si="432"/>
        <v/>
      </c>
      <c r="M1866" s="652"/>
      <c r="N1866" s="652"/>
      <c r="O1866" s="335" t="str">
        <f t="shared" si="433"/>
        <v/>
      </c>
      <c r="P1866" s="335"/>
      <c r="Q1866" s="335"/>
      <c r="R1866" s="336"/>
      <c r="S1866" s="653" t="str">
        <f t="shared" si="434"/>
        <v/>
      </c>
      <c r="T1866" s="406"/>
      <c r="U1866" s="406"/>
      <c r="V1866" s="652" t="str">
        <f t="shared" si="435"/>
        <v/>
      </c>
      <c r="W1866" s="652"/>
      <c r="X1866" s="652"/>
      <c r="Y1866" s="335" t="str">
        <f t="shared" si="436"/>
        <v/>
      </c>
      <c r="Z1866" s="335"/>
      <c r="AA1866" s="335"/>
      <c r="AB1866" s="336"/>
    </row>
    <row r="1867" spans="1:51" ht="15.75" hidden="1" customHeight="1" x14ac:dyDescent="0.15">
      <c r="A1867" s="181" t="str">
        <f t="shared" si="437"/>
        <v>×</v>
      </c>
      <c r="I1867" s="651" t="str">
        <f t="shared" si="431"/>
        <v/>
      </c>
      <c r="J1867" s="406"/>
      <c r="K1867" s="406"/>
      <c r="L1867" s="652" t="str">
        <f t="shared" si="432"/>
        <v/>
      </c>
      <c r="M1867" s="652"/>
      <c r="N1867" s="652"/>
      <c r="O1867" s="335" t="str">
        <f t="shared" si="433"/>
        <v/>
      </c>
      <c r="P1867" s="335"/>
      <c r="Q1867" s="335"/>
      <c r="R1867" s="336"/>
      <c r="S1867" s="653" t="str">
        <f t="shared" si="434"/>
        <v/>
      </c>
      <c r="T1867" s="406"/>
      <c r="U1867" s="406"/>
      <c r="V1867" s="652" t="str">
        <f t="shared" si="435"/>
        <v/>
      </c>
      <c r="W1867" s="652"/>
      <c r="X1867" s="652"/>
      <c r="Y1867" s="335" t="str">
        <f t="shared" si="436"/>
        <v/>
      </c>
      <c r="Z1867" s="335"/>
      <c r="AA1867" s="335"/>
      <c r="AB1867" s="336"/>
    </row>
    <row r="1868" spans="1:51" ht="15.75" hidden="1" customHeight="1" x14ac:dyDescent="0.15">
      <c r="A1868" s="181" t="str">
        <f t="shared" si="437"/>
        <v>×</v>
      </c>
      <c r="I1868" s="651" t="str">
        <f t="shared" si="431"/>
        <v/>
      </c>
      <c r="J1868" s="406"/>
      <c r="K1868" s="406"/>
      <c r="L1868" s="652" t="str">
        <f t="shared" si="432"/>
        <v/>
      </c>
      <c r="M1868" s="652"/>
      <c r="N1868" s="652"/>
      <c r="O1868" s="335" t="str">
        <f t="shared" si="433"/>
        <v/>
      </c>
      <c r="P1868" s="335"/>
      <c r="Q1868" s="335"/>
      <c r="R1868" s="336"/>
      <c r="S1868" s="653" t="str">
        <f t="shared" si="434"/>
        <v/>
      </c>
      <c r="T1868" s="406"/>
      <c r="U1868" s="406"/>
      <c r="V1868" s="652" t="str">
        <f t="shared" si="435"/>
        <v/>
      </c>
      <c r="W1868" s="652"/>
      <c r="X1868" s="652"/>
      <c r="Y1868" s="335" t="str">
        <f t="shared" si="436"/>
        <v/>
      </c>
      <c r="Z1868" s="335"/>
      <c r="AA1868" s="335"/>
      <c r="AB1868" s="336"/>
    </row>
    <row r="1869" spans="1:51" ht="15.75" hidden="1" customHeight="1" x14ac:dyDescent="0.15">
      <c r="A1869" s="181" t="str">
        <f t="shared" si="437"/>
        <v>×</v>
      </c>
      <c r="I1869" s="663" t="str">
        <f t="shared" si="431"/>
        <v/>
      </c>
      <c r="J1869" s="442"/>
      <c r="K1869" s="442"/>
      <c r="L1869" s="664" t="str">
        <f t="shared" si="432"/>
        <v/>
      </c>
      <c r="M1869" s="664"/>
      <c r="N1869" s="664"/>
      <c r="O1869" s="337" t="str">
        <f t="shared" si="433"/>
        <v/>
      </c>
      <c r="P1869" s="337"/>
      <c r="Q1869" s="337"/>
      <c r="R1869" s="338"/>
      <c r="S1869" s="665" t="str">
        <f t="shared" si="434"/>
        <v/>
      </c>
      <c r="T1869" s="442"/>
      <c r="U1869" s="442"/>
      <c r="V1869" s="664" t="str">
        <f t="shared" si="435"/>
        <v/>
      </c>
      <c r="W1869" s="664"/>
      <c r="X1869" s="664"/>
      <c r="Y1869" s="337" t="str">
        <f t="shared" si="436"/>
        <v/>
      </c>
      <c r="Z1869" s="337"/>
      <c r="AA1869" s="337"/>
      <c r="AB1869" s="338"/>
    </row>
    <row r="1870" spans="1:51" ht="15.75" customHeight="1" x14ac:dyDescent="0.15">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x14ac:dyDescent="0.15">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x14ac:dyDescent="0.15">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x14ac:dyDescent="0.15">
      <c r="I1873" s="514" t="s">
        <v>417</v>
      </c>
      <c r="J1873" s="361"/>
      <c r="K1873" s="361"/>
      <c r="L1873" s="361"/>
      <c r="M1873" s="361"/>
      <c r="N1873" s="361"/>
      <c r="O1873" s="361"/>
      <c r="P1873" s="361"/>
      <c r="Q1873" s="361"/>
      <c r="R1873" s="654"/>
      <c r="S1873" s="486" t="s">
        <v>418</v>
      </c>
      <c r="T1873" s="239"/>
      <c r="U1873" s="239"/>
      <c r="V1873" s="239"/>
      <c r="W1873" s="239"/>
      <c r="X1873" s="239"/>
      <c r="Y1873" s="239"/>
      <c r="Z1873" s="239"/>
      <c r="AA1873" s="239"/>
      <c r="AB1873" s="290"/>
    </row>
    <row r="1874" spans="1:62" s="54" customFormat="1" ht="15.75" customHeight="1" x14ac:dyDescent="0.15">
      <c r="A1874" s="53"/>
      <c r="B1874" s="53"/>
      <c r="I1874" s="453" t="s">
        <v>74</v>
      </c>
      <c r="J1874" s="403"/>
      <c r="K1874" s="403"/>
      <c r="L1874" s="647" t="s">
        <v>181</v>
      </c>
      <c r="M1874" s="648"/>
      <c r="N1874" s="648"/>
      <c r="O1874" s="403" t="s">
        <v>543</v>
      </c>
      <c r="P1874" s="403"/>
      <c r="Q1874" s="403"/>
      <c r="R1874" s="458"/>
      <c r="S1874" s="455" t="s">
        <v>74</v>
      </c>
      <c r="T1874" s="403"/>
      <c r="U1874" s="403"/>
      <c r="V1874" s="647" t="s">
        <v>181</v>
      </c>
      <c r="W1874" s="648"/>
      <c r="X1874" s="648"/>
      <c r="Y1874" s="403" t="s">
        <v>543</v>
      </c>
      <c r="Z1874" s="403"/>
      <c r="AA1874" s="403"/>
      <c r="AB1874" s="458"/>
    </row>
    <row r="1875" spans="1:62" s="54" customFormat="1" ht="15.75" customHeight="1" x14ac:dyDescent="0.15">
      <c r="A1875" s="53"/>
      <c r="B1875" s="53"/>
      <c r="I1875" s="359"/>
      <c r="J1875" s="315"/>
      <c r="K1875" s="315"/>
      <c r="L1875" s="510"/>
      <c r="M1875" s="362"/>
      <c r="N1875" s="362"/>
      <c r="O1875" s="315"/>
      <c r="P1875" s="315"/>
      <c r="Q1875" s="315"/>
      <c r="R1875" s="459"/>
      <c r="S1875" s="478"/>
      <c r="T1875" s="315"/>
      <c r="U1875" s="315"/>
      <c r="V1875" s="510"/>
      <c r="W1875" s="362"/>
      <c r="X1875" s="362"/>
      <c r="Y1875" s="315"/>
      <c r="Z1875" s="315"/>
      <c r="AA1875" s="315"/>
      <c r="AB1875" s="459"/>
    </row>
    <row r="1876" spans="1:62" s="54" customFormat="1" ht="15.75" customHeight="1" x14ac:dyDescent="0.15">
      <c r="A1876" s="181" t="str">
        <f>IF(LEN(I1876)+LEN(S1876)=0,"×","")</f>
        <v/>
      </c>
      <c r="B1876" s="179"/>
      <c r="I1876" s="646">
        <f t="shared" ref="I1876:I1891" si="438">IF(G649="","",G649)</f>
        <v>2</v>
      </c>
      <c r="J1876" s="427"/>
      <c r="K1876" s="427"/>
      <c r="L1876" s="649">
        <f t="shared" ref="L1876:L1891" si="439">IF(N649="","",N649)</f>
        <v>0.33000001311302185</v>
      </c>
      <c r="M1876" s="649"/>
      <c r="N1876" s="649"/>
      <c r="O1876" s="475">
        <f t="shared" ref="O1876:O1891" si="440">Q649</f>
        <v>7846.1276523405086</v>
      </c>
      <c r="P1876" s="475"/>
      <c r="Q1876" s="475"/>
      <c r="R1876" s="484"/>
      <c r="S1876" s="650">
        <f t="shared" ref="S1876:S1891" si="441">IF(U649="","",U649)</f>
        <v>2</v>
      </c>
      <c r="T1876" s="427"/>
      <c r="U1876" s="427"/>
      <c r="V1876" s="649">
        <f t="shared" ref="V1876:V1891" si="442">IF(AB649="","",AB649)</f>
        <v>0.33000001311302185</v>
      </c>
      <c r="W1876" s="649"/>
      <c r="X1876" s="649"/>
      <c r="Y1876" s="475">
        <f t="shared" ref="Y1876:Y1891" si="443">AE649</f>
        <v>7846.1276523405086</v>
      </c>
      <c r="Z1876" s="475"/>
      <c r="AA1876" s="475"/>
      <c r="AB1876" s="484"/>
    </row>
    <row r="1877" spans="1:62" s="54" customFormat="1" ht="15.75" customHeight="1" x14ac:dyDescent="0.15">
      <c r="A1877" s="181" t="str">
        <f t="shared" ref="A1877:A1891" si="444">IF(LEN(I1877)+LEN(S1877)=0,"×","")</f>
        <v/>
      </c>
      <c r="B1877" s="179"/>
      <c r="F1877" s="53"/>
      <c r="G1877" s="53"/>
      <c r="H1877" s="55"/>
      <c r="I1877" s="651">
        <f t="shared" si="438"/>
        <v>3</v>
      </c>
      <c r="J1877" s="406"/>
      <c r="K1877" s="406"/>
      <c r="L1877" s="652">
        <f t="shared" si="439"/>
        <v>1.5</v>
      </c>
      <c r="M1877" s="652"/>
      <c r="N1877" s="652"/>
      <c r="O1877" s="335">
        <f t="shared" si="440"/>
        <v>6573.7826276366422</v>
      </c>
      <c r="P1877" s="335"/>
      <c r="Q1877" s="335"/>
      <c r="R1877" s="336"/>
      <c r="S1877" s="653">
        <f t="shared" si="441"/>
        <v>3</v>
      </c>
      <c r="T1877" s="406"/>
      <c r="U1877" s="406"/>
      <c r="V1877" s="652">
        <f t="shared" si="442"/>
        <v>1.5</v>
      </c>
      <c r="W1877" s="652"/>
      <c r="X1877" s="652"/>
      <c r="Y1877" s="335">
        <f t="shared" si="443"/>
        <v>6573.7826276366422</v>
      </c>
      <c r="Z1877" s="335"/>
      <c r="AA1877" s="335"/>
      <c r="AB1877" s="336"/>
    </row>
    <row r="1878" spans="1:62" ht="15.75" customHeight="1" x14ac:dyDescent="0.15">
      <c r="A1878" s="181" t="str">
        <f t="shared" si="444"/>
        <v/>
      </c>
      <c r="I1878" s="651">
        <f t="shared" si="438"/>
        <v>4</v>
      </c>
      <c r="J1878" s="406"/>
      <c r="K1878" s="406"/>
      <c r="L1878" s="652">
        <f t="shared" si="439"/>
        <v>6.5500001907348633</v>
      </c>
      <c r="M1878" s="652"/>
      <c r="N1878" s="652"/>
      <c r="O1878" s="335">
        <f t="shared" si="440"/>
        <v>20145.462891144547</v>
      </c>
      <c r="P1878" s="335"/>
      <c r="Q1878" s="335"/>
      <c r="R1878" s="336"/>
      <c r="S1878" s="653">
        <f t="shared" si="441"/>
        <v>4</v>
      </c>
      <c r="T1878" s="406"/>
      <c r="U1878" s="406"/>
      <c r="V1878" s="652">
        <f t="shared" si="442"/>
        <v>6.5500001907348633</v>
      </c>
      <c r="W1878" s="652"/>
      <c r="X1878" s="652"/>
      <c r="Y1878" s="335">
        <f t="shared" si="443"/>
        <v>20145.462891144547</v>
      </c>
      <c r="Z1878" s="335"/>
      <c r="AA1878" s="335"/>
      <c r="AB1878" s="336"/>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x14ac:dyDescent="0.15">
      <c r="A1879" s="181" t="str">
        <f t="shared" si="444"/>
        <v/>
      </c>
      <c r="I1879" s="651">
        <f t="shared" si="438"/>
        <v>5</v>
      </c>
      <c r="J1879" s="406"/>
      <c r="K1879" s="406"/>
      <c r="L1879" s="652">
        <f t="shared" si="439"/>
        <v>3.4500000476837158</v>
      </c>
      <c r="M1879" s="652"/>
      <c r="N1879" s="652"/>
      <c r="O1879" s="335">
        <f t="shared" si="440"/>
        <v>20145.462891144547</v>
      </c>
      <c r="P1879" s="335"/>
      <c r="Q1879" s="335"/>
      <c r="R1879" s="336"/>
      <c r="S1879" s="653">
        <f t="shared" si="441"/>
        <v>5</v>
      </c>
      <c r="T1879" s="406"/>
      <c r="U1879" s="406"/>
      <c r="V1879" s="652">
        <f t="shared" si="442"/>
        <v>3.4500000476837158</v>
      </c>
      <c r="W1879" s="652"/>
      <c r="X1879" s="652"/>
      <c r="Y1879" s="335">
        <f t="shared" si="443"/>
        <v>20145.462891144547</v>
      </c>
      <c r="Z1879" s="335"/>
      <c r="AA1879" s="335"/>
      <c r="AB1879" s="336"/>
    </row>
    <row r="1880" spans="1:62" ht="15.75" customHeight="1" x14ac:dyDescent="0.15">
      <c r="A1880" s="181" t="str">
        <f t="shared" si="444"/>
        <v/>
      </c>
      <c r="I1880" s="651">
        <f t="shared" si="438"/>
        <v>6</v>
      </c>
      <c r="J1880" s="406"/>
      <c r="K1880" s="406"/>
      <c r="L1880" s="652">
        <f t="shared" si="439"/>
        <v>2.3499999046325684</v>
      </c>
      <c r="M1880" s="652"/>
      <c r="N1880" s="652"/>
      <c r="O1880" s="335">
        <f t="shared" si="440"/>
        <v>20145.462891144547</v>
      </c>
      <c r="P1880" s="335"/>
      <c r="Q1880" s="335"/>
      <c r="R1880" s="336"/>
      <c r="S1880" s="653">
        <f t="shared" si="441"/>
        <v>6</v>
      </c>
      <c r="T1880" s="406"/>
      <c r="U1880" s="406"/>
      <c r="V1880" s="652">
        <f t="shared" si="442"/>
        <v>2.3499999046325684</v>
      </c>
      <c r="W1880" s="652"/>
      <c r="X1880" s="652"/>
      <c r="Y1880" s="335">
        <f t="shared" si="443"/>
        <v>20145.462891144547</v>
      </c>
      <c r="Z1880" s="335"/>
      <c r="AA1880" s="335"/>
      <c r="AB1880" s="336"/>
    </row>
    <row r="1881" spans="1:62" ht="15.75" customHeight="1" x14ac:dyDescent="0.15">
      <c r="A1881" s="181" t="str">
        <f t="shared" si="444"/>
        <v/>
      </c>
      <c r="I1881" s="651">
        <f t="shared" si="438"/>
        <v>7</v>
      </c>
      <c r="J1881" s="406"/>
      <c r="K1881" s="406"/>
      <c r="L1881" s="652">
        <f t="shared" si="439"/>
        <v>8.6000003814697266</v>
      </c>
      <c r="M1881" s="652"/>
      <c r="N1881" s="652"/>
      <c r="O1881" s="335">
        <f t="shared" si="440"/>
        <v>132535.94007331939</v>
      </c>
      <c r="P1881" s="335"/>
      <c r="Q1881" s="335"/>
      <c r="R1881" s="336"/>
      <c r="S1881" s="653">
        <f t="shared" si="441"/>
        <v>7</v>
      </c>
      <c r="T1881" s="406"/>
      <c r="U1881" s="406"/>
      <c r="V1881" s="652">
        <f t="shared" si="442"/>
        <v>8.6000003814697266</v>
      </c>
      <c r="W1881" s="652"/>
      <c r="X1881" s="652"/>
      <c r="Y1881" s="335">
        <f t="shared" si="443"/>
        <v>132535.94007331939</v>
      </c>
      <c r="Z1881" s="335"/>
      <c r="AA1881" s="335"/>
      <c r="AB1881" s="336"/>
    </row>
    <row r="1882" spans="1:62" ht="15.75" customHeight="1" x14ac:dyDescent="0.15">
      <c r="A1882" s="181" t="str">
        <f t="shared" si="444"/>
        <v/>
      </c>
      <c r="I1882" s="651">
        <f t="shared" si="438"/>
        <v>8</v>
      </c>
      <c r="J1882" s="406"/>
      <c r="K1882" s="406"/>
      <c r="L1882" s="652">
        <f t="shared" si="439"/>
        <v>2.2000000476837158</v>
      </c>
      <c r="M1882" s="652"/>
      <c r="N1882" s="652"/>
      <c r="O1882" s="335">
        <f t="shared" si="440"/>
        <v>62981.078722841376</v>
      </c>
      <c r="P1882" s="335"/>
      <c r="Q1882" s="335"/>
      <c r="R1882" s="336"/>
      <c r="S1882" s="653">
        <f t="shared" si="441"/>
        <v>8</v>
      </c>
      <c r="T1882" s="406"/>
      <c r="U1882" s="406"/>
      <c r="V1882" s="652">
        <f t="shared" si="442"/>
        <v>2.2000000476837158</v>
      </c>
      <c r="W1882" s="652"/>
      <c r="X1882" s="652"/>
      <c r="Y1882" s="335">
        <f t="shared" si="443"/>
        <v>62981.078722841376</v>
      </c>
      <c r="Z1882" s="335"/>
      <c r="AA1882" s="335"/>
      <c r="AB1882" s="336"/>
    </row>
    <row r="1883" spans="1:62" ht="15.75" customHeight="1" x14ac:dyDescent="0.15">
      <c r="A1883" s="181" t="str">
        <f t="shared" si="444"/>
        <v/>
      </c>
      <c r="I1883" s="651">
        <f t="shared" si="438"/>
        <v>9</v>
      </c>
      <c r="J1883" s="406"/>
      <c r="K1883" s="406"/>
      <c r="L1883" s="652">
        <f t="shared" si="439"/>
        <v>1.5</v>
      </c>
      <c r="M1883" s="652"/>
      <c r="N1883" s="652"/>
      <c r="O1883" s="335">
        <f t="shared" si="440"/>
        <v>102635.83199277853</v>
      </c>
      <c r="P1883" s="335"/>
      <c r="Q1883" s="335"/>
      <c r="R1883" s="336"/>
      <c r="S1883" s="653">
        <f t="shared" si="441"/>
        <v>9</v>
      </c>
      <c r="T1883" s="406"/>
      <c r="U1883" s="406"/>
      <c r="V1883" s="652">
        <f t="shared" si="442"/>
        <v>1.5</v>
      </c>
      <c r="W1883" s="652"/>
      <c r="X1883" s="652"/>
      <c r="Y1883" s="335">
        <f t="shared" si="443"/>
        <v>102635.83199277853</v>
      </c>
      <c r="Z1883" s="335"/>
      <c r="AA1883" s="335"/>
      <c r="AB1883" s="336"/>
    </row>
    <row r="1884" spans="1:62" ht="15.75" customHeight="1" x14ac:dyDescent="0.15">
      <c r="A1884" s="181" t="str">
        <f t="shared" si="444"/>
        <v/>
      </c>
      <c r="I1884" s="651">
        <f t="shared" si="438"/>
        <v>10</v>
      </c>
      <c r="J1884" s="406"/>
      <c r="K1884" s="406"/>
      <c r="L1884" s="652">
        <f t="shared" si="439"/>
        <v>3.8499999046325684</v>
      </c>
      <c r="M1884" s="652"/>
      <c r="N1884" s="652"/>
      <c r="O1884" s="335">
        <f t="shared" si="440"/>
        <v>73796.011432824234</v>
      </c>
      <c r="P1884" s="335"/>
      <c r="Q1884" s="335"/>
      <c r="R1884" s="336"/>
      <c r="S1884" s="653">
        <f t="shared" si="441"/>
        <v>10</v>
      </c>
      <c r="T1884" s="406"/>
      <c r="U1884" s="406"/>
      <c r="V1884" s="652">
        <f t="shared" si="442"/>
        <v>3.8499999046325684</v>
      </c>
      <c r="W1884" s="652"/>
      <c r="X1884" s="652"/>
      <c r="Y1884" s="335">
        <f t="shared" si="443"/>
        <v>73796.011432824234</v>
      </c>
      <c r="Z1884" s="335"/>
      <c r="AA1884" s="335"/>
      <c r="AB1884" s="336"/>
      <c r="AO1884" s="179"/>
      <c r="AP1884" s="179"/>
      <c r="AQ1884" s="179"/>
      <c r="AR1884" s="179"/>
      <c r="AS1884" s="179"/>
      <c r="AT1884" s="179"/>
      <c r="AU1884" s="179"/>
      <c r="AV1884" s="179"/>
      <c r="AW1884" s="179"/>
      <c r="AX1884" s="179"/>
      <c r="AY1884" s="179"/>
    </row>
    <row r="1885" spans="1:62" ht="15.75" customHeight="1" x14ac:dyDescent="0.15">
      <c r="A1885" s="181" t="str">
        <f t="shared" si="444"/>
        <v/>
      </c>
      <c r="I1885" s="651">
        <f t="shared" si="438"/>
        <v>11</v>
      </c>
      <c r="J1885" s="406"/>
      <c r="K1885" s="406"/>
      <c r="L1885" s="652">
        <f t="shared" si="439"/>
        <v>2.4000000953674316</v>
      </c>
      <c r="M1885" s="652"/>
      <c r="N1885" s="652"/>
      <c r="O1885" s="335">
        <f t="shared" si="440"/>
        <v>102635.83199277853</v>
      </c>
      <c r="P1885" s="335"/>
      <c r="Q1885" s="335"/>
      <c r="R1885" s="336"/>
      <c r="S1885" s="653">
        <f t="shared" si="441"/>
        <v>11</v>
      </c>
      <c r="T1885" s="406"/>
      <c r="U1885" s="406"/>
      <c r="V1885" s="652">
        <f t="shared" si="442"/>
        <v>2.4000000953674316</v>
      </c>
      <c r="W1885" s="652"/>
      <c r="X1885" s="652"/>
      <c r="Y1885" s="335">
        <f t="shared" si="443"/>
        <v>102635.83199277853</v>
      </c>
      <c r="Z1885" s="335"/>
      <c r="AA1885" s="335"/>
      <c r="AB1885" s="336"/>
    </row>
    <row r="1886" spans="1:62" ht="15.75" customHeight="1" x14ac:dyDescent="0.15">
      <c r="A1886" s="181" t="str">
        <f t="shared" si="444"/>
        <v/>
      </c>
      <c r="I1886" s="651">
        <f t="shared" si="438"/>
        <v>12</v>
      </c>
      <c r="J1886" s="406"/>
      <c r="K1886" s="406"/>
      <c r="L1886" s="652">
        <f t="shared" si="439"/>
        <v>2.2699999809265137</v>
      </c>
      <c r="M1886" s="652"/>
      <c r="N1886" s="652"/>
      <c r="O1886" s="335">
        <f t="shared" si="440"/>
        <v>69554.861350478022</v>
      </c>
      <c r="P1886" s="335"/>
      <c r="Q1886" s="335"/>
      <c r="R1886" s="336"/>
      <c r="S1886" s="653">
        <f t="shared" si="441"/>
        <v>12</v>
      </c>
      <c r="T1886" s="406"/>
      <c r="U1886" s="406"/>
      <c r="V1886" s="652">
        <f t="shared" si="442"/>
        <v>2.2699999809265137</v>
      </c>
      <c r="W1886" s="652"/>
      <c r="X1886" s="652"/>
      <c r="Y1886" s="335">
        <f t="shared" si="443"/>
        <v>69554.861350478022</v>
      </c>
      <c r="Z1886" s="335"/>
      <c r="AA1886" s="335"/>
      <c r="AB1886" s="336"/>
    </row>
    <row r="1887" spans="1:62" ht="15.75" hidden="1" customHeight="1" x14ac:dyDescent="0.15">
      <c r="A1887" s="181" t="str">
        <f t="shared" si="444"/>
        <v>×</v>
      </c>
      <c r="I1887" s="651" t="str">
        <f t="shared" si="438"/>
        <v/>
      </c>
      <c r="J1887" s="406"/>
      <c r="K1887" s="406"/>
      <c r="L1887" s="652" t="str">
        <f t="shared" si="439"/>
        <v/>
      </c>
      <c r="M1887" s="652"/>
      <c r="N1887" s="652"/>
      <c r="O1887" s="335" t="str">
        <f t="shared" si="440"/>
        <v/>
      </c>
      <c r="P1887" s="335"/>
      <c r="Q1887" s="335"/>
      <c r="R1887" s="336"/>
      <c r="S1887" s="653" t="str">
        <f t="shared" si="441"/>
        <v/>
      </c>
      <c r="T1887" s="406"/>
      <c r="U1887" s="406"/>
      <c r="V1887" s="652" t="str">
        <f t="shared" si="442"/>
        <v/>
      </c>
      <c r="W1887" s="652"/>
      <c r="X1887" s="652"/>
      <c r="Y1887" s="335" t="str">
        <f t="shared" si="443"/>
        <v/>
      </c>
      <c r="Z1887" s="335"/>
      <c r="AA1887" s="335"/>
      <c r="AB1887" s="336"/>
    </row>
    <row r="1888" spans="1:62" ht="15.75" hidden="1" customHeight="1" x14ac:dyDescent="0.15">
      <c r="A1888" s="181" t="str">
        <f t="shared" si="444"/>
        <v>×</v>
      </c>
      <c r="I1888" s="651" t="str">
        <f t="shared" si="438"/>
        <v/>
      </c>
      <c r="J1888" s="406"/>
      <c r="K1888" s="406"/>
      <c r="L1888" s="652" t="str">
        <f t="shared" si="439"/>
        <v/>
      </c>
      <c r="M1888" s="652"/>
      <c r="N1888" s="652"/>
      <c r="O1888" s="335" t="str">
        <f t="shared" si="440"/>
        <v/>
      </c>
      <c r="P1888" s="335"/>
      <c r="Q1888" s="335"/>
      <c r="R1888" s="336"/>
      <c r="S1888" s="653" t="str">
        <f t="shared" si="441"/>
        <v/>
      </c>
      <c r="T1888" s="406"/>
      <c r="U1888" s="406"/>
      <c r="V1888" s="652" t="str">
        <f t="shared" si="442"/>
        <v/>
      </c>
      <c r="W1888" s="652"/>
      <c r="X1888" s="652"/>
      <c r="Y1888" s="335" t="str">
        <f t="shared" si="443"/>
        <v/>
      </c>
      <c r="Z1888" s="335"/>
      <c r="AA1888" s="335"/>
      <c r="AB1888" s="336"/>
    </row>
    <row r="1889" spans="1:62" ht="15.75" hidden="1" customHeight="1" x14ac:dyDescent="0.15">
      <c r="A1889" s="181" t="str">
        <f t="shared" si="444"/>
        <v>×</v>
      </c>
      <c r="I1889" s="651" t="str">
        <f t="shared" si="438"/>
        <v/>
      </c>
      <c r="J1889" s="406"/>
      <c r="K1889" s="406"/>
      <c r="L1889" s="652" t="str">
        <f t="shared" si="439"/>
        <v/>
      </c>
      <c r="M1889" s="652"/>
      <c r="N1889" s="652"/>
      <c r="O1889" s="335" t="str">
        <f t="shared" si="440"/>
        <v/>
      </c>
      <c r="P1889" s="335"/>
      <c r="Q1889" s="335"/>
      <c r="R1889" s="336"/>
      <c r="S1889" s="653" t="str">
        <f t="shared" si="441"/>
        <v/>
      </c>
      <c r="T1889" s="406"/>
      <c r="U1889" s="406"/>
      <c r="V1889" s="652" t="str">
        <f t="shared" si="442"/>
        <v/>
      </c>
      <c r="W1889" s="652"/>
      <c r="X1889" s="652"/>
      <c r="Y1889" s="335" t="str">
        <f t="shared" si="443"/>
        <v/>
      </c>
      <c r="Z1889" s="335"/>
      <c r="AA1889" s="335"/>
      <c r="AB1889" s="336"/>
    </row>
    <row r="1890" spans="1:62" ht="15.75" hidden="1" customHeight="1" x14ac:dyDescent="0.15">
      <c r="A1890" s="181" t="str">
        <f t="shared" si="444"/>
        <v>×</v>
      </c>
      <c r="I1890" s="651" t="str">
        <f t="shared" si="438"/>
        <v/>
      </c>
      <c r="J1890" s="406"/>
      <c r="K1890" s="406"/>
      <c r="L1890" s="652" t="str">
        <f t="shared" si="439"/>
        <v/>
      </c>
      <c r="M1890" s="652"/>
      <c r="N1890" s="652"/>
      <c r="O1890" s="335" t="str">
        <f t="shared" si="440"/>
        <v/>
      </c>
      <c r="P1890" s="335"/>
      <c r="Q1890" s="335"/>
      <c r="R1890" s="336"/>
      <c r="S1890" s="653" t="str">
        <f t="shared" si="441"/>
        <v/>
      </c>
      <c r="T1890" s="406"/>
      <c r="U1890" s="406"/>
      <c r="V1890" s="652" t="str">
        <f t="shared" si="442"/>
        <v/>
      </c>
      <c r="W1890" s="652"/>
      <c r="X1890" s="652"/>
      <c r="Y1890" s="335" t="str">
        <f t="shared" si="443"/>
        <v/>
      </c>
      <c r="Z1890" s="335"/>
      <c r="AA1890" s="335"/>
      <c r="AB1890" s="336"/>
    </row>
    <row r="1891" spans="1:62" ht="15.75" hidden="1" customHeight="1" x14ac:dyDescent="0.15">
      <c r="A1891" s="181" t="str">
        <f t="shared" si="444"/>
        <v>×</v>
      </c>
      <c r="I1891" s="663" t="str">
        <f t="shared" si="438"/>
        <v/>
      </c>
      <c r="J1891" s="442"/>
      <c r="K1891" s="442"/>
      <c r="L1891" s="664" t="str">
        <f t="shared" si="439"/>
        <v/>
      </c>
      <c r="M1891" s="664"/>
      <c r="N1891" s="664"/>
      <c r="O1891" s="337" t="str">
        <f t="shared" si="440"/>
        <v/>
      </c>
      <c r="P1891" s="337"/>
      <c r="Q1891" s="337"/>
      <c r="R1891" s="338"/>
      <c r="S1891" s="665" t="str">
        <f t="shared" si="441"/>
        <v/>
      </c>
      <c r="T1891" s="442"/>
      <c r="U1891" s="442"/>
      <c r="V1891" s="664" t="str">
        <f t="shared" si="442"/>
        <v/>
      </c>
      <c r="W1891" s="664"/>
      <c r="X1891" s="664"/>
      <c r="Y1891" s="337" t="str">
        <f t="shared" si="443"/>
        <v/>
      </c>
      <c r="Z1891" s="337"/>
      <c r="AA1891" s="337"/>
      <c r="AB1891" s="338"/>
    </row>
    <row r="1892" spans="1:62" ht="15.75" customHeight="1" x14ac:dyDescent="0.15">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x14ac:dyDescent="0.15">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x14ac:dyDescent="0.15">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x14ac:dyDescent="0.15">
      <c r="I1895" s="514" t="s">
        <v>417</v>
      </c>
      <c r="J1895" s="361"/>
      <c r="K1895" s="361"/>
      <c r="L1895" s="361"/>
      <c r="M1895" s="361"/>
      <c r="N1895" s="361"/>
      <c r="O1895" s="361"/>
      <c r="P1895" s="361"/>
      <c r="Q1895" s="361"/>
      <c r="R1895" s="361"/>
      <c r="S1895" s="361"/>
      <c r="T1895" s="361"/>
      <c r="U1895" s="361"/>
      <c r="V1895" s="361"/>
      <c r="W1895" s="361"/>
      <c r="X1895" s="361"/>
      <c r="Y1895" s="361"/>
      <c r="Z1895" s="361"/>
      <c r="AA1895" s="361"/>
      <c r="AB1895" s="654"/>
    </row>
    <row r="1896" spans="1:62" s="54" customFormat="1" ht="15.75" customHeight="1" x14ac:dyDescent="0.15">
      <c r="A1896" s="53"/>
      <c r="B1896" s="53"/>
      <c r="I1896" s="453" t="s">
        <v>74</v>
      </c>
      <c r="J1896" s="403"/>
      <c r="K1896" s="403"/>
      <c r="L1896" s="647" t="s">
        <v>181</v>
      </c>
      <c r="M1896" s="648"/>
      <c r="N1896" s="648"/>
      <c r="O1896" s="305" t="s">
        <v>544</v>
      </c>
      <c r="P1896" s="305"/>
      <c r="Q1896" s="305"/>
      <c r="R1896" s="305"/>
      <c r="S1896" s="305"/>
      <c r="T1896" s="305"/>
      <c r="U1896" s="305"/>
      <c r="V1896" s="305" t="s">
        <v>545</v>
      </c>
      <c r="W1896" s="305"/>
      <c r="X1896" s="305"/>
      <c r="Y1896" s="305"/>
      <c r="Z1896" s="305"/>
      <c r="AA1896" s="305"/>
      <c r="AB1896" s="439"/>
    </row>
    <row r="1897" spans="1:62" s="54" customFormat="1" ht="15.75" customHeight="1" x14ac:dyDescent="0.15">
      <c r="A1897" s="53"/>
      <c r="B1897" s="53"/>
      <c r="I1897" s="453"/>
      <c r="J1897" s="403"/>
      <c r="K1897" s="403"/>
      <c r="L1897" s="647"/>
      <c r="M1897" s="648"/>
      <c r="N1897" s="648"/>
      <c r="O1897" s="403" t="s">
        <v>543</v>
      </c>
      <c r="P1897" s="403"/>
      <c r="Q1897" s="403"/>
      <c r="R1897" s="403"/>
      <c r="S1897" s="531" t="s">
        <v>514</v>
      </c>
      <c r="T1897" s="531"/>
      <c r="U1897" s="531"/>
      <c r="V1897" s="403" t="s">
        <v>543</v>
      </c>
      <c r="W1897" s="403"/>
      <c r="X1897" s="403"/>
      <c r="Y1897" s="403"/>
      <c r="Z1897" s="531" t="s">
        <v>515</v>
      </c>
      <c r="AA1897" s="531"/>
      <c r="AB1897" s="537"/>
    </row>
    <row r="1898" spans="1:62" s="54" customFormat="1" ht="15.75" customHeight="1" x14ac:dyDescent="0.15">
      <c r="A1898" s="53"/>
      <c r="B1898" s="53"/>
      <c r="I1898" s="359"/>
      <c r="J1898" s="315"/>
      <c r="K1898" s="315"/>
      <c r="L1898" s="362"/>
      <c r="M1898" s="362"/>
      <c r="N1898" s="362"/>
      <c r="O1898" s="315"/>
      <c r="P1898" s="315"/>
      <c r="Q1898" s="315"/>
      <c r="R1898" s="315"/>
      <c r="S1898" s="533"/>
      <c r="T1898" s="533"/>
      <c r="U1898" s="533"/>
      <c r="V1898" s="315"/>
      <c r="W1898" s="315"/>
      <c r="X1898" s="315"/>
      <c r="Y1898" s="315"/>
      <c r="Z1898" s="533"/>
      <c r="AA1898" s="533"/>
      <c r="AB1898" s="538"/>
    </row>
    <row r="1899" spans="1:62" s="54" customFormat="1" ht="15.75" customHeight="1" x14ac:dyDescent="0.15">
      <c r="A1899" s="112" t="str">
        <f>IF(I1899="","×","")</f>
        <v/>
      </c>
      <c r="B1899" s="53"/>
      <c r="I1899" s="655">
        <f t="shared" ref="I1899:I1914" si="445">IF(G672="","",G672)</f>
        <v>2</v>
      </c>
      <c r="J1899" s="656"/>
      <c r="K1899" s="656"/>
      <c r="L1899" s="657">
        <f t="shared" ref="L1899:L1914" si="446">IF(N672="","",N672)</f>
        <v>0.33000001311302185</v>
      </c>
      <c r="M1899" s="657"/>
      <c r="N1899" s="657"/>
      <c r="O1899" s="658">
        <f t="shared" ref="O1899:O1914" si="447">Q672</f>
        <v>0</v>
      </c>
      <c r="P1899" s="658"/>
      <c r="Q1899" s="658"/>
      <c r="R1899" s="658"/>
      <c r="S1899" s="659">
        <f t="shared" ref="S1899:S1914" si="448">O1694</f>
        <v>0</v>
      </c>
      <c r="T1899" s="659"/>
      <c r="U1899" s="659"/>
      <c r="V1899" s="658">
        <f>IF(O1899="","",IF(O1899=0,0,ROUND((Z1899-S1899)/(Y$1915-(S1899/O1899)),0)))</f>
        <v>0</v>
      </c>
      <c r="W1899" s="658"/>
      <c r="X1899" s="658"/>
      <c r="Y1899" s="658"/>
      <c r="Z1899" s="659">
        <f t="shared" ref="Z1899:Z1914" si="449">R1694</f>
        <v>0</v>
      </c>
      <c r="AA1899" s="659"/>
      <c r="AB1899" s="660"/>
      <c r="AD1899" s="179"/>
      <c r="AE1899" s="179"/>
      <c r="AF1899" s="179"/>
      <c r="AG1899" s="179"/>
      <c r="AH1899" s="179"/>
      <c r="AI1899" s="179"/>
    </row>
    <row r="1900" spans="1:62" s="54" customFormat="1" ht="15.75" customHeight="1" x14ac:dyDescent="0.15">
      <c r="A1900" s="112" t="str">
        <f t="shared" ref="A1900:A1914" si="450">IF(I1900="","×","")</f>
        <v/>
      </c>
      <c r="B1900" s="53"/>
      <c r="F1900" s="53"/>
      <c r="G1900" s="53"/>
      <c r="H1900" s="55"/>
      <c r="I1900" s="651">
        <f t="shared" si="445"/>
        <v>3</v>
      </c>
      <c r="J1900" s="406"/>
      <c r="K1900" s="406"/>
      <c r="L1900" s="652">
        <f t="shared" si="446"/>
        <v>1.5</v>
      </c>
      <c r="M1900" s="652"/>
      <c r="N1900" s="652"/>
      <c r="O1900" s="335">
        <f t="shared" si="447"/>
        <v>0</v>
      </c>
      <c r="P1900" s="335"/>
      <c r="Q1900" s="335"/>
      <c r="R1900" s="335"/>
      <c r="S1900" s="661">
        <f t="shared" si="448"/>
        <v>0</v>
      </c>
      <c r="T1900" s="661"/>
      <c r="U1900" s="661"/>
      <c r="V1900" s="335">
        <f t="shared" ref="V1900:V1914" si="451">IF(O1900="","",IF(O1900=0,0,ROUND((Z1900-S1900)/(Y$1915-(S1900/O1900)),0)))</f>
        <v>0</v>
      </c>
      <c r="W1900" s="335"/>
      <c r="X1900" s="335"/>
      <c r="Y1900" s="335"/>
      <c r="Z1900" s="661">
        <f t="shared" si="449"/>
        <v>0</v>
      </c>
      <c r="AA1900" s="661"/>
      <c r="AB1900" s="662"/>
      <c r="AD1900" s="179"/>
      <c r="AE1900" s="179"/>
      <c r="AF1900" s="179"/>
      <c r="AG1900" s="179"/>
      <c r="AH1900" s="179"/>
      <c r="AI1900" s="179"/>
    </row>
    <row r="1901" spans="1:62" ht="15.75" customHeight="1" x14ac:dyDescent="0.15">
      <c r="A1901" s="112" t="str">
        <f t="shared" si="450"/>
        <v/>
      </c>
      <c r="B1901" s="53"/>
      <c r="I1901" s="651">
        <f t="shared" si="445"/>
        <v>4</v>
      </c>
      <c r="J1901" s="406"/>
      <c r="K1901" s="406"/>
      <c r="L1901" s="652">
        <f t="shared" si="446"/>
        <v>5.0999999046325684</v>
      </c>
      <c r="M1901" s="652"/>
      <c r="N1901" s="652"/>
      <c r="O1901" s="335">
        <f t="shared" si="447"/>
        <v>0</v>
      </c>
      <c r="P1901" s="335"/>
      <c r="Q1901" s="335"/>
      <c r="R1901" s="335"/>
      <c r="S1901" s="661">
        <f t="shared" si="448"/>
        <v>0</v>
      </c>
      <c r="T1901" s="661"/>
      <c r="U1901" s="661"/>
      <c r="V1901" s="335">
        <f t="shared" si="451"/>
        <v>0</v>
      </c>
      <c r="W1901" s="335"/>
      <c r="X1901" s="335"/>
      <c r="Y1901" s="335"/>
      <c r="Z1901" s="661">
        <f t="shared" si="449"/>
        <v>0</v>
      </c>
      <c r="AA1901" s="661"/>
      <c r="AB1901" s="662"/>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x14ac:dyDescent="0.15">
      <c r="A1902" s="112" t="str">
        <f t="shared" si="450"/>
        <v/>
      </c>
      <c r="B1902" s="53"/>
      <c r="I1902" s="651">
        <f t="shared" si="445"/>
        <v>4</v>
      </c>
      <c r="J1902" s="406"/>
      <c r="K1902" s="406"/>
      <c r="L1902" s="652">
        <f t="shared" si="446"/>
        <v>1.4500002861022949</v>
      </c>
      <c r="M1902" s="652"/>
      <c r="N1902" s="652"/>
      <c r="O1902" s="335">
        <f t="shared" si="447"/>
        <v>20145.462891144547</v>
      </c>
      <c r="P1902" s="335"/>
      <c r="Q1902" s="335"/>
      <c r="R1902" s="335"/>
      <c r="S1902" s="661">
        <f t="shared" si="448"/>
        <v>103.7</v>
      </c>
      <c r="T1902" s="661"/>
      <c r="U1902" s="661"/>
      <c r="V1902" s="335">
        <f t="shared" si="451"/>
        <v>130</v>
      </c>
      <c r="W1902" s="335"/>
      <c r="X1902" s="335"/>
      <c r="Y1902" s="335"/>
      <c r="Z1902" s="661">
        <f t="shared" si="449"/>
        <v>122.5</v>
      </c>
      <c r="AA1902" s="661"/>
      <c r="AB1902" s="662"/>
    </row>
    <row r="1903" spans="1:62" ht="15.75" customHeight="1" x14ac:dyDescent="0.15">
      <c r="A1903" s="112" t="str">
        <f t="shared" si="450"/>
        <v/>
      </c>
      <c r="B1903" s="53"/>
      <c r="I1903" s="651">
        <f t="shared" si="445"/>
        <v>5</v>
      </c>
      <c r="J1903" s="406"/>
      <c r="K1903" s="406"/>
      <c r="L1903" s="652">
        <f t="shared" si="446"/>
        <v>3.4500000476837158</v>
      </c>
      <c r="M1903" s="652"/>
      <c r="N1903" s="652"/>
      <c r="O1903" s="335">
        <f t="shared" si="447"/>
        <v>20145.462891144547</v>
      </c>
      <c r="P1903" s="335"/>
      <c r="Q1903" s="335"/>
      <c r="R1903" s="335"/>
      <c r="S1903" s="661">
        <f t="shared" si="448"/>
        <v>192.8</v>
      </c>
      <c r="T1903" s="661"/>
      <c r="U1903" s="661"/>
      <c r="V1903" s="335">
        <f t="shared" si="451"/>
        <v>250</v>
      </c>
      <c r="W1903" s="335"/>
      <c r="X1903" s="335"/>
      <c r="Y1903" s="335"/>
      <c r="Z1903" s="661">
        <f t="shared" si="449"/>
        <v>227.9</v>
      </c>
      <c r="AA1903" s="661"/>
      <c r="AB1903" s="662"/>
    </row>
    <row r="1904" spans="1:62" ht="15.75" customHeight="1" x14ac:dyDescent="0.15">
      <c r="A1904" s="112" t="str">
        <f t="shared" si="450"/>
        <v/>
      </c>
      <c r="B1904" s="53"/>
      <c r="I1904" s="651">
        <f t="shared" si="445"/>
        <v>6</v>
      </c>
      <c r="J1904" s="406"/>
      <c r="K1904" s="406"/>
      <c r="L1904" s="652">
        <f t="shared" si="446"/>
        <v>2.3499999046325684</v>
      </c>
      <c r="M1904" s="652"/>
      <c r="N1904" s="652"/>
      <c r="O1904" s="335">
        <f t="shared" si="447"/>
        <v>20145.462891144547</v>
      </c>
      <c r="P1904" s="335"/>
      <c r="Q1904" s="335"/>
      <c r="R1904" s="335"/>
      <c r="S1904" s="661">
        <f t="shared" si="448"/>
        <v>311</v>
      </c>
      <c r="T1904" s="661"/>
      <c r="U1904" s="661"/>
      <c r="V1904" s="335">
        <f t="shared" si="451"/>
        <v>421</v>
      </c>
      <c r="W1904" s="335"/>
      <c r="X1904" s="335"/>
      <c r="Y1904" s="335"/>
      <c r="Z1904" s="661">
        <f t="shared" si="449"/>
        <v>367.6</v>
      </c>
      <c r="AA1904" s="661"/>
      <c r="AB1904" s="662"/>
    </row>
    <row r="1905" spans="1:29" ht="15.75" customHeight="1" x14ac:dyDescent="0.15">
      <c r="A1905" s="112" t="str">
        <f t="shared" si="450"/>
        <v/>
      </c>
      <c r="B1905" s="53"/>
      <c r="I1905" s="651">
        <f t="shared" si="445"/>
        <v>7</v>
      </c>
      <c r="J1905" s="406"/>
      <c r="K1905" s="406"/>
      <c r="L1905" s="652">
        <f t="shared" si="446"/>
        <v>8.6000003814697266</v>
      </c>
      <c r="M1905" s="652"/>
      <c r="N1905" s="652"/>
      <c r="O1905" s="335">
        <f t="shared" si="447"/>
        <v>132535.94007331939</v>
      </c>
      <c r="P1905" s="335"/>
      <c r="Q1905" s="335"/>
      <c r="R1905" s="335"/>
      <c r="S1905" s="661">
        <f t="shared" si="448"/>
        <v>1036.7</v>
      </c>
      <c r="T1905" s="661"/>
      <c r="U1905" s="661"/>
      <c r="V1905" s="335">
        <f t="shared" si="451"/>
        <v>1326</v>
      </c>
      <c r="W1905" s="335"/>
      <c r="X1905" s="335"/>
      <c r="Y1905" s="335"/>
      <c r="Z1905" s="661">
        <f t="shared" si="449"/>
        <v>1225.2</v>
      </c>
      <c r="AA1905" s="661"/>
      <c r="AB1905" s="662"/>
    </row>
    <row r="1906" spans="1:29" ht="15.75" customHeight="1" x14ac:dyDescent="0.15">
      <c r="A1906" s="112" t="str">
        <f t="shared" si="450"/>
        <v/>
      </c>
      <c r="B1906" s="53"/>
      <c r="I1906" s="651">
        <f t="shared" si="445"/>
        <v>8</v>
      </c>
      <c r="J1906" s="406"/>
      <c r="K1906" s="406"/>
      <c r="L1906" s="652">
        <f t="shared" si="446"/>
        <v>2.2000000476837158</v>
      </c>
      <c r="M1906" s="652"/>
      <c r="N1906" s="652"/>
      <c r="O1906" s="335">
        <f t="shared" si="447"/>
        <v>62981.078722841376</v>
      </c>
      <c r="P1906" s="335"/>
      <c r="Q1906" s="335"/>
      <c r="R1906" s="335"/>
      <c r="S1906" s="661">
        <f t="shared" si="448"/>
        <v>307.39999999999998</v>
      </c>
      <c r="T1906" s="661"/>
      <c r="U1906" s="661"/>
      <c r="V1906" s="335">
        <f t="shared" si="451"/>
        <v>385</v>
      </c>
      <c r="W1906" s="335"/>
      <c r="X1906" s="335"/>
      <c r="Y1906" s="335"/>
      <c r="Z1906" s="661">
        <f t="shared" si="449"/>
        <v>363.3</v>
      </c>
      <c r="AA1906" s="661"/>
      <c r="AB1906" s="662"/>
    </row>
    <row r="1907" spans="1:29" ht="15.75" customHeight="1" x14ac:dyDescent="0.15">
      <c r="A1907" s="112" t="str">
        <f t="shared" si="450"/>
        <v/>
      </c>
      <c r="B1907" s="53"/>
      <c r="I1907" s="651">
        <f t="shared" si="445"/>
        <v>9</v>
      </c>
      <c r="J1907" s="406"/>
      <c r="K1907" s="406"/>
      <c r="L1907" s="652">
        <f t="shared" si="446"/>
        <v>1.5</v>
      </c>
      <c r="M1907" s="652"/>
      <c r="N1907" s="652"/>
      <c r="O1907" s="335">
        <f t="shared" si="447"/>
        <v>102635.83199277853</v>
      </c>
      <c r="P1907" s="335"/>
      <c r="Q1907" s="335"/>
      <c r="R1907" s="335"/>
      <c r="S1907" s="661">
        <f t="shared" si="448"/>
        <v>762</v>
      </c>
      <c r="T1907" s="661"/>
      <c r="U1907" s="661"/>
      <c r="V1907" s="335">
        <f t="shared" si="451"/>
        <v>971</v>
      </c>
      <c r="W1907" s="335"/>
      <c r="X1907" s="335"/>
      <c r="Y1907" s="335"/>
      <c r="Z1907" s="661">
        <f t="shared" si="449"/>
        <v>900.5</v>
      </c>
      <c r="AA1907" s="661"/>
      <c r="AB1907" s="662"/>
    </row>
    <row r="1908" spans="1:29" ht="15.75" customHeight="1" x14ac:dyDescent="0.15">
      <c r="A1908" s="112" t="str">
        <f t="shared" si="450"/>
        <v/>
      </c>
      <c r="B1908" s="53"/>
      <c r="I1908" s="651">
        <f t="shared" si="445"/>
        <v>10</v>
      </c>
      <c r="J1908" s="406"/>
      <c r="K1908" s="406"/>
      <c r="L1908" s="652">
        <f t="shared" si="446"/>
        <v>3.8499999046325684</v>
      </c>
      <c r="M1908" s="652"/>
      <c r="N1908" s="652"/>
      <c r="O1908" s="335">
        <f t="shared" si="447"/>
        <v>73796.011432824234</v>
      </c>
      <c r="P1908" s="335"/>
      <c r="Q1908" s="335"/>
      <c r="R1908" s="335"/>
      <c r="S1908" s="661">
        <f t="shared" si="448"/>
        <v>311.5</v>
      </c>
      <c r="T1908" s="661"/>
      <c r="U1908" s="661"/>
      <c r="V1908" s="335">
        <f t="shared" si="451"/>
        <v>389</v>
      </c>
      <c r="W1908" s="335"/>
      <c r="X1908" s="335"/>
      <c r="Y1908" s="335"/>
      <c r="Z1908" s="661">
        <f t="shared" si="449"/>
        <v>368.2</v>
      </c>
      <c r="AA1908" s="661"/>
      <c r="AB1908" s="662"/>
    </row>
    <row r="1909" spans="1:29" ht="15.75" customHeight="1" x14ac:dyDescent="0.15">
      <c r="A1909" s="112" t="str">
        <f t="shared" si="450"/>
        <v/>
      </c>
      <c r="B1909" s="53"/>
      <c r="I1909" s="651">
        <f t="shared" si="445"/>
        <v>11</v>
      </c>
      <c r="J1909" s="406"/>
      <c r="K1909" s="406"/>
      <c r="L1909" s="652">
        <f t="shared" si="446"/>
        <v>2.4000000953674316</v>
      </c>
      <c r="M1909" s="652"/>
      <c r="N1909" s="652"/>
      <c r="O1909" s="335">
        <f t="shared" si="447"/>
        <v>102635.83199277853</v>
      </c>
      <c r="P1909" s="335"/>
      <c r="Q1909" s="335"/>
      <c r="R1909" s="335"/>
      <c r="S1909" s="661">
        <f t="shared" si="448"/>
        <v>1016</v>
      </c>
      <c r="T1909" s="661"/>
      <c r="U1909" s="661"/>
      <c r="V1909" s="335">
        <f t="shared" si="451"/>
        <v>1318</v>
      </c>
      <c r="W1909" s="335"/>
      <c r="X1909" s="335"/>
      <c r="Y1909" s="335"/>
      <c r="Z1909" s="661">
        <f t="shared" si="449"/>
        <v>1200.7</v>
      </c>
      <c r="AA1909" s="661"/>
      <c r="AB1909" s="662"/>
    </row>
    <row r="1910" spans="1:29" ht="15.75" customHeight="1" x14ac:dyDescent="0.15">
      <c r="A1910" s="112" t="str">
        <f t="shared" si="450"/>
        <v/>
      </c>
      <c r="B1910" s="53"/>
      <c r="I1910" s="651">
        <f t="shared" si="445"/>
        <v>12</v>
      </c>
      <c r="J1910" s="406"/>
      <c r="K1910" s="406"/>
      <c r="L1910" s="652">
        <f t="shared" si="446"/>
        <v>2.2699999809265137</v>
      </c>
      <c r="M1910" s="652"/>
      <c r="N1910" s="652"/>
      <c r="O1910" s="335">
        <f t="shared" si="447"/>
        <v>69554.861350478022</v>
      </c>
      <c r="P1910" s="335"/>
      <c r="Q1910" s="335"/>
      <c r="R1910" s="335"/>
      <c r="S1910" s="661">
        <f t="shared" si="448"/>
        <v>311.5</v>
      </c>
      <c r="T1910" s="661"/>
      <c r="U1910" s="661"/>
      <c r="V1910" s="335">
        <f t="shared" si="451"/>
        <v>390</v>
      </c>
      <c r="W1910" s="335"/>
      <c r="X1910" s="335"/>
      <c r="Y1910" s="335"/>
      <c r="Z1910" s="661">
        <f t="shared" si="449"/>
        <v>368.2</v>
      </c>
      <c r="AA1910" s="661"/>
      <c r="AB1910" s="662"/>
    </row>
    <row r="1911" spans="1:29" ht="15.75" hidden="1" customHeight="1" x14ac:dyDescent="0.15">
      <c r="A1911" s="112" t="str">
        <f t="shared" si="450"/>
        <v>×</v>
      </c>
      <c r="B1911" s="53"/>
      <c r="I1911" s="651" t="str">
        <f t="shared" si="445"/>
        <v/>
      </c>
      <c r="J1911" s="406"/>
      <c r="K1911" s="406"/>
      <c r="L1911" s="652" t="str">
        <f t="shared" si="446"/>
        <v/>
      </c>
      <c r="M1911" s="652"/>
      <c r="N1911" s="652"/>
      <c r="O1911" s="335" t="str">
        <f t="shared" si="447"/>
        <v/>
      </c>
      <c r="P1911" s="335"/>
      <c r="Q1911" s="335"/>
      <c r="R1911" s="335"/>
      <c r="S1911" s="661" t="str">
        <f t="shared" si="448"/>
        <v/>
      </c>
      <c r="T1911" s="661"/>
      <c r="U1911" s="661"/>
      <c r="V1911" s="335" t="str">
        <f t="shared" si="451"/>
        <v/>
      </c>
      <c r="W1911" s="335"/>
      <c r="X1911" s="335"/>
      <c r="Y1911" s="335"/>
      <c r="Z1911" s="661" t="str">
        <f t="shared" si="449"/>
        <v/>
      </c>
      <c r="AA1911" s="661"/>
      <c r="AB1911" s="662"/>
    </row>
    <row r="1912" spans="1:29" ht="15.75" hidden="1" customHeight="1" x14ac:dyDescent="0.15">
      <c r="A1912" s="112" t="str">
        <f t="shared" si="450"/>
        <v>×</v>
      </c>
      <c r="B1912" s="53"/>
      <c r="I1912" s="651" t="str">
        <f t="shared" si="445"/>
        <v/>
      </c>
      <c r="J1912" s="406"/>
      <c r="K1912" s="406"/>
      <c r="L1912" s="652" t="str">
        <f t="shared" si="446"/>
        <v/>
      </c>
      <c r="M1912" s="652"/>
      <c r="N1912" s="652"/>
      <c r="O1912" s="335" t="str">
        <f t="shared" si="447"/>
        <v/>
      </c>
      <c r="P1912" s="335"/>
      <c r="Q1912" s="335"/>
      <c r="R1912" s="335"/>
      <c r="S1912" s="661" t="str">
        <f t="shared" si="448"/>
        <v/>
      </c>
      <c r="T1912" s="661"/>
      <c r="U1912" s="661"/>
      <c r="V1912" s="335" t="str">
        <f t="shared" si="451"/>
        <v/>
      </c>
      <c r="W1912" s="335"/>
      <c r="X1912" s="335"/>
      <c r="Y1912" s="335"/>
      <c r="Z1912" s="661" t="str">
        <f t="shared" si="449"/>
        <v/>
      </c>
      <c r="AA1912" s="661"/>
      <c r="AB1912" s="662"/>
    </row>
    <row r="1913" spans="1:29" ht="15.75" hidden="1" customHeight="1" x14ac:dyDescent="0.15">
      <c r="A1913" s="112" t="str">
        <f t="shared" si="450"/>
        <v>×</v>
      </c>
      <c r="B1913" s="53"/>
      <c r="I1913" s="651" t="str">
        <f t="shared" si="445"/>
        <v/>
      </c>
      <c r="J1913" s="406"/>
      <c r="K1913" s="406"/>
      <c r="L1913" s="652" t="str">
        <f t="shared" si="446"/>
        <v/>
      </c>
      <c r="M1913" s="652"/>
      <c r="N1913" s="652"/>
      <c r="O1913" s="335" t="str">
        <f t="shared" si="447"/>
        <v/>
      </c>
      <c r="P1913" s="335"/>
      <c r="Q1913" s="335"/>
      <c r="R1913" s="335"/>
      <c r="S1913" s="661" t="str">
        <f t="shared" si="448"/>
        <v/>
      </c>
      <c r="T1913" s="661"/>
      <c r="U1913" s="661"/>
      <c r="V1913" s="335" t="str">
        <f t="shared" si="451"/>
        <v/>
      </c>
      <c r="W1913" s="335"/>
      <c r="X1913" s="335"/>
      <c r="Y1913" s="335"/>
      <c r="Z1913" s="661" t="str">
        <f t="shared" si="449"/>
        <v/>
      </c>
      <c r="AA1913" s="661"/>
      <c r="AB1913" s="662"/>
    </row>
    <row r="1914" spans="1:29" ht="15.75" hidden="1" customHeight="1" x14ac:dyDescent="0.15">
      <c r="A1914" s="112" t="str">
        <f t="shared" si="450"/>
        <v>×</v>
      </c>
      <c r="B1914" s="53"/>
      <c r="I1914" s="663" t="str">
        <f t="shared" si="445"/>
        <v/>
      </c>
      <c r="J1914" s="442"/>
      <c r="K1914" s="442"/>
      <c r="L1914" s="664" t="str">
        <f t="shared" si="446"/>
        <v/>
      </c>
      <c r="M1914" s="664"/>
      <c r="N1914" s="664"/>
      <c r="O1914" s="337" t="str">
        <f t="shared" si="447"/>
        <v/>
      </c>
      <c r="P1914" s="337"/>
      <c r="Q1914" s="337"/>
      <c r="R1914" s="337"/>
      <c r="S1914" s="666" t="str">
        <f t="shared" si="448"/>
        <v/>
      </c>
      <c r="T1914" s="666"/>
      <c r="U1914" s="666"/>
      <c r="V1914" s="337" t="str">
        <f t="shared" si="451"/>
        <v/>
      </c>
      <c r="W1914" s="337"/>
      <c r="X1914" s="337"/>
      <c r="Y1914" s="337"/>
      <c r="Z1914" s="666" t="str">
        <f t="shared" si="449"/>
        <v/>
      </c>
      <c r="AA1914" s="666"/>
      <c r="AB1914" s="667"/>
    </row>
    <row r="1915" spans="1:29" ht="15.75" customHeight="1" x14ac:dyDescent="0.15">
      <c r="B1915" s="179" t="s">
        <v>571</v>
      </c>
      <c r="I1915" s="183"/>
      <c r="J1915" s="183"/>
      <c r="K1915" s="183"/>
      <c r="L1915" s="183"/>
      <c r="M1915" s="183"/>
      <c r="N1915" s="183"/>
      <c r="O1915" s="183"/>
      <c r="P1915" s="183"/>
      <c r="Q1915" s="183"/>
      <c r="R1915" s="183"/>
      <c r="S1915" s="183"/>
      <c r="T1915" s="183"/>
      <c r="U1915" s="50" t="s">
        <v>119</v>
      </c>
      <c r="V1915" s="438" t="s">
        <v>551</v>
      </c>
      <c r="W1915" s="438"/>
      <c r="X1915" s="183" t="s">
        <v>25</v>
      </c>
      <c r="Y1915" s="498">
        <f>杭先端径*0.1</f>
        <v>0.15000000000000002</v>
      </c>
      <c r="Z1915" s="498"/>
      <c r="AA1915" s="498"/>
      <c r="AB1915" s="62" t="s">
        <v>416</v>
      </c>
      <c r="AC1915" s="179" t="s">
        <v>149</v>
      </c>
    </row>
    <row r="1916" spans="1:29" ht="15.75" customHeight="1" x14ac:dyDescent="0.15">
      <c r="U1916" s="186"/>
      <c r="Y1916" s="180"/>
      <c r="Z1916" s="180"/>
      <c r="AA1916" s="180"/>
      <c r="AB1916" s="199"/>
    </row>
    <row r="1918" spans="1:29" s="23" customFormat="1" ht="15.75" customHeight="1" x14ac:dyDescent="0.15">
      <c r="I1918" s="514" t="s">
        <v>418</v>
      </c>
      <c r="J1918" s="361"/>
      <c r="K1918" s="361"/>
      <c r="L1918" s="361"/>
      <c r="M1918" s="361"/>
      <c r="N1918" s="361"/>
      <c r="O1918" s="361"/>
      <c r="P1918" s="361"/>
      <c r="Q1918" s="361"/>
      <c r="R1918" s="361"/>
      <c r="S1918" s="361"/>
      <c r="T1918" s="361"/>
      <c r="U1918" s="361"/>
      <c r="V1918" s="361"/>
      <c r="W1918" s="361"/>
      <c r="X1918" s="361"/>
      <c r="Y1918" s="361"/>
      <c r="Z1918" s="361"/>
      <c r="AA1918" s="361"/>
      <c r="AB1918" s="654"/>
    </row>
    <row r="1919" spans="1:29" s="54" customFormat="1" ht="15.75" customHeight="1" x14ac:dyDescent="0.15">
      <c r="A1919" s="53"/>
      <c r="B1919" s="53"/>
      <c r="I1919" s="453" t="s">
        <v>74</v>
      </c>
      <c r="J1919" s="403"/>
      <c r="K1919" s="403"/>
      <c r="L1919" s="647" t="s">
        <v>181</v>
      </c>
      <c r="M1919" s="648"/>
      <c r="N1919" s="648"/>
      <c r="O1919" s="305" t="s">
        <v>544</v>
      </c>
      <c r="P1919" s="305"/>
      <c r="Q1919" s="305"/>
      <c r="R1919" s="305"/>
      <c r="S1919" s="305"/>
      <c r="T1919" s="305"/>
      <c r="U1919" s="305"/>
      <c r="V1919" s="305" t="s">
        <v>545</v>
      </c>
      <c r="W1919" s="305"/>
      <c r="X1919" s="305"/>
      <c r="Y1919" s="305"/>
      <c r="Z1919" s="305"/>
      <c r="AA1919" s="305"/>
      <c r="AB1919" s="439"/>
    </row>
    <row r="1920" spans="1:29" s="54" customFormat="1" ht="15.75" customHeight="1" x14ac:dyDescent="0.15">
      <c r="A1920" s="53"/>
      <c r="B1920" s="53"/>
      <c r="I1920" s="453"/>
      <c r="J1920" s="403"/>
      <c r="K1920" s="403"/>
      <c r="L1920" s="647"/>
      <c r="M1920" s="648"/>
      <c r="N1920" s="648"/>
      <c r="O1920" s="403" t="s">
        <v>543</v>
      </c>
      <c r="P1920" s="403"/>
      <c r="Q1920" s="403"/>
      <c r="R1920" s="403"/>
      <c r="S1920" s="531" t="s">
        <v>514</v>
      </c>
      <c r="T1920" s="531"/>
      <c r="U1920" s="531"/>
      <c r="V1920" s="403" t="s">
        <v>543</v>
      </c>
      <c r="W1920" s="403"/>
      <c r="X1920" s="403"/>
      <c r="Y1920" s="403"/>
      <c r="Z1920" s="531" t="s">
        <v>515</v>
      </c>
      <c r="AA1920" s="531"/>
      <c r="AB1920" s="537"/>
    </row>
    <row r="1921" spans="1:62" s="54" customFormat="1" ht="15.75" customHeight="1" x14ac:dyDescent="0.15">
      <c r="A1921" s="53"/>
      <c r="B1921" s="53"/>
      <c r="I1921" s="359"/>
      <c r="J1921" s="315"/>
      <c r="K1921" s="315"/>
      <c r="L1921" s="362"/>
      <c r="M1921" s="362"/>
      <c r="N1921" s="362"/>
      <c r="O1921" s="315"/>
      <c r="P1921" s="315"/>
      <c r="Q1921" s="315"/>
      <c r="R1921" s="315"/>
      <c r="S1921" s="533"/>
      <c r="T1921" s="533"/>
      <c r="U1921" s="533"/>
      <c r="V1921" s="315"/>
      <c r="W1921" s="315"/>
      <c r="X1921" s="315"/>
      <c r="Y1921" s="315"/>
      <c r="Z1921" s="533"/>
      <c r="AA1921" s="533"/>
      <c r="AB1921" s="538"/>
    </row>
    <row r="1922" spans="1:62" s="54" customFormat="1" ht="15.75" customHeight="1" x14ac:dyDescent="0.15">
      <c r="A1922" s="112" t="str">
        <f t="shared" ref="A1922:A1937" si="452">IF(I1922="","×","")</f>
        <v/>
      </c>
      <c r="B1922" s="53"/>
      <c r="I1922" s="655">
        <f t="shared" ref="I1922:I1937" si="453">IF(U672="","",U672)</f>
        <v>2</v>
      </c>
      <c r="J1922" s="656"/>
      <c r="K1922" s="656"/>
      <c r="L1922" s="657">
        <f t="shared" ref="L1922:L1937" si="454">IF(AB672="","",AB672)</f>
        <v>0.33000001311302185</v>
      </c>
      <c r="M1922" s="657"/>
      <c r="N1922" s="657"/>
      <c r="O1922" s="658">
        <f t="shared" ref="O1922:O1937" si="455">AE672</f>
        <v>0</v>
      </c>
      <c r="P1922" s="658"/>
      <c r="Q1922" s="658"/>
      <c r="R1922" s="658"/>
      <c r="S1922" s="659">
        <f t="shared" ref="S1922:S1937" si="456">AD1694</f>
        <v>0</v>
      </c>
      <c r="T1922" s="659"/>
      <c r="U1922" s="659"/>
      <c r="V1922" s="658">
        <f t="shared" ref="V1922:V1937" si="457">IF(O1922="","",IF(O1922=0,0,ROUND((Z1922-S1922)/(Y$1938-(S1922/O1922)),0)))</f>
        <v>0</v>
      </c>
      <c r="W1922" s="658"/>
      <c r="X1922" s="658"/>
      <c r="Y1922" s="658"/>
      <c r="Z1922" s="659">
        <f t="shared" ref="Z1922:Z1937" si="458">AG1694</f>
        <v>0</v>
      </c>
      <c r="AA1922" s="659"/>
      <c r="AB1922" s="660"/>
      <c r="AD1922" s="179"/>
      <c r="AE1922" s="179"/>
      <c r="AF1922" s="179"/>
      <c r="AG1922" s="179"/>
      <c r="AH1922" s="179"/>
      <c r="AI1922" s="179"/>
    </row>
    <row r="1923" spans="1:62" s="54" customFormat="1" ht="15.75" customHeight="1" x14ac:dyDescent="0.15">
      <c r="A1923" s="112" t="str">
        <f t="shared" si="452"/>
        <v/>
      </c>
      <c r="B1923" s="53"/>
      <c r="F1923" s="53"/>
      <c r="G1923" s="53"/>
      <c r="H1923" s="55"/>
      <c r="I1923" s="651">
        <f t="shared" si="453"/>
        <v>3</v>
      </c>
      <c r="J1923" s="406"/>
      <c r="K1923" s="406"/>
      <c r="L1923" s="652">
        <f t="shared" si="454"/>
        <v>1.5</v>
      </c>
      <c r="M1923" s="652"/>
      <c r="N1923" s="652"/>
      <c r="O1923" s="335">
        <f t="shared" si="455"/>
        <v>0</v>
      </c>
      <c r="P1923" s="335"/>
      <c r="Q1923" s="335"/>
      <c r="R1923" s="335"/>
      <c r="S1923" s="661">
        <f t="shared" si="456"/>
        <v>0</v>
      </c>
      <c r="T1923" s="661"/>
      <c r="U1923" s="661"/>
      <c r="V1923" s="335">
        <f t="shared" si="457"/>
        <v>0</v>
      </c>
      <c r="W1923" s="335"/>
      <c r="X1923" s="335"/>
      <c r="Y1923" s="335"/>
      <c r="Z1923" s="661">
        <f t="shared" si="458"/>
        <v>0</v>
      </c>
      <c r="AA1923" s="661"/>
      <c r="AB1923" s="662"/>
      <c r="AD1923" s="179"/>
      <c r="AE1923" s="179"/>
      <c r="AF1923" s="179"/>
      <c r="AG1923" s="179"/>
      <c r="AH1923" s="179"/>
      <c r="AI1923" s="179"/>
    </row>
    <row r="1924" spans="1:62" ht="15.75" customHeight="1" x14ac:dyDescent="0.15">
      <c r="A1924" s="112" t="str">
        <f t="shared" si="452"/>
        <v/>
      </c>
      <c r="B1924" s="53"/>
      <c r="I1924" s="651">
        <f t="shared" si="453"/>
        <v>4</v>
      </c>
      <c r="J1924" s="406"/>
      <c r="K1924" s="406"/>
      <c r="L1924" s="652">
        <f t="shared" si="454"/>
        <v>5.0999999046325684</v>
      </c>
      <c r="M1924" s="652"/>
      <c r="N1924" s="652"/>
      <c r="O1924" s="335">
        <f t="shared" si="455"/>
        <v>0</v>
      </c>
      <c r="P1924" s="335"/>
      <c r="Q1924" s="335"/>
      <c r="R1924" s="335"/>
      <c r="S1924" s="661">
        <f t="shared" si="456"/>
        <v>0</v>
      </c>
      <c r="T1924" s="661"/>
      <c r="U1924" s="661"/>
      <c r="V1924" s="335">
        <f t="shared" si="457"/>
        <v>0</v>
      </c>
      <c r="W1924" s="335"/>
      <c r="X1924" s="335"/>
      <c r="Y1924" s="335"/>
      <c r="Z1924" s="661">
        <f t="shared" si="458"/>
        <v>0</v>
      </c>
      <c r="AA1924" s="661"/>
      <c r="AB1924" s="662"/>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x14ac:dyDescent="0.15">
      <c r="A1925" s="112" t="str">
        <f t="shared" si="452"/>
        <v/>
      </c>
      <c r="B1925" s="53"/>
      <c r="I1925" s="651">
        <f t="shared" si="453"/>
        <v>4</v>
      </c>
      <c r="J1925" s="406"/>
      <c r="K1925" s="406"/>
      <c r="L1925" s="652">
        <f t="shared" si="454"/>
        <v>1.4500002861022949</v>
      </c>
      <c r="M1925" s="652"/>
      <c r="N1925" s="652"/>
      <c r="O1925" s="335">
        <f t="shared" si="455"/>
        <v>20145.462891144547</v>
      </c>
      <c r="P1925" s="335"/>
      <c r="Q1925" s="335"/>
      <c r="R1925" s="335"/>
      <c r="S1925" s="661">
        <f t="shared" si="456"/>
        <v>103.7</v>
      </c>
      <c r="T1925" s="661"/>
      <c r="U1925" s="661"/>
      <c r="V1925" s="335">
        <f t="shared" si="457"/>
        <v>130</v>
      </c>
      <c r="W1925" s="335"/>
      <c r="X1925" s="335"/>
      <c r="Y1925" s="335"/>
      <c r="Z1925" s="661">
        <f t="shared" si="458"/>
        <v>122.5</v>
      </c>
      <c r="AA1925" s="661"/>
      <c r="AB1925" s="662"/>
    </row>
    <row r="1926" spans="1:62" ht="15.75" customHeight="1" x14ac:dyDescent="0.15">
      <c r="A1926" s="112" t="str">
        <f t="shared" si="452"/>
        <v/>
      </c>
      <c r="B1926" s="53"/>
      <c r="I1926" s="651">
        <f t="shared" si="453"/>
        <v>5</v>
      </c>
      <c r="J1926" s="406"/>
      <c r="K1926" s="406"/>
      <c r="L1926" s="652">
        <f t="shared" si="454"/>
        <v>3.4500000476837158</v>
      </c>
      <c r="M1926" s="652"/>
      <c r="N1926" s="652"/>
      <c r="O1926" s="335">
        <f t="shared" si="455"/>
        <v>20145.462891144547</v>
      </c>
      <c r="P1926" s="335"/>
      <c r="Q1926" s="335"/>
      <c r="R1926" s="335"/>
      <c r="S1926" s="661">
        <f t="shared" si="456"/>
        <v>192.8</v>
      </c>
      <c r="T1926" s="661"/>
      <c r="U1926" s="661"/>
      <c r="V1926" s="335">
        <f t="shared" si="457"/>
        <v>250</v>
      </c>
      <c r="W1926" s="335"/>
      <c r="X1926" s="335"/>
      <c r="Y1926" s="335"/>
      <c r="Z1926" s="661">
        <f t="shared" si="458"/>
        <v>227.9</v>
      </c>
      <c r="AA1926" s="661"/>
      <c r="AB1926" s="662"/>
    </row>
    <row r="1927" spans="1:62" ht="15.75" customHeight="1" x14ac:dyDescent="0.15">
      <c r="A1927" s="112" t="str">
        <f t="shared" si="452"/>
        <v/>
      </c>
      <c r="B1927" s="53"/>
      <c r="I1927" s="651">
        <f t="shared" si="453"/>
        <v>6</v>
      </c>
      <c r="J1927" s="406"/>
      <c r="K1927" s="406"/>
      <c r="L1927" s="652">
        <f t="shared" si="454"/>
        <v>2.3499999046325684</v>
      </c>
      <c r="M1927" s="652"/>
      <c r="N1927" s="652"/>
      <c r="O1927" s="335">
        <f t="shared" si="455"/>
        <v>20145.462891144547</v>
      </c>
      <c r="P1927" s="335"/>
      <c r="Q1927" s="335"/>
      <c r="R1927" s="335"/>
      <c r="S1927" s="661">
        <f t="shared" si="456"/>
        <v>311</v>
      </c>
      <c r="T1927" s="661"/>
      <c r="U1927" s="661"/>
      <c r="V1927" s="335">
        <f t="shared" si="457"/>
        <v>421</v>
      </c>
      <c r="W1927" s="335"/>
      <c r="X1927" s="335"/>
      <c r="Y1927" s="335"/>
      <c r="Z1927" s="661">
        <f t="shared" si="458"/>
        <v>367.6</v>
      </c>
      <c r="AA1927" s="661"/>
      <c r="AB1927" s="662"/>
    </row>
    <row r="1928" spans="1:62" ht="15.75" customHeight="1" x14ac:dyDescent="0.15">
      <c r="A1928" s="112" t="str">
        <f t="shared" si="452"/>
        <v/>
      </c>
      <c r="B1928" s="53"/>
      <c r="I1928" s="651">
        <f t="shared" si="453"/>
        <v>7</v>
      </c>
      <c r="J1928" s="406"/>
      <c r="K1928" s="406"/>
      <c r="L1928" s="652">
        <f t="shared" si="454"/>
        <v>8.6000003814697266</v>
      </c>
      <c r="M1928" s="652"/>
      <c r="N1928" s="652"/>
      <c r="O1928" s="335">
        <f t="shared" si="455"/>
        <v>132535.94007331939</v>
      </c>
      <c r="P1928" s="335"/>
      <c r="Q1928" s="335"/>
      <c r="R1928" s="335"/>
      <c r="S1928" s="661">
        <f t="shared" si="456"/>
        <v>1036.7</v>
      </c>
      <c r="T1928" s="661"/>
      <c r="U1928" s="661"/>
      <c r="V1928" s="335">
        <f t="shared" si="457"/>
        <v>1326</v>
      </c>
      <c r="W1928" s="335"/>
      <c r="X1928" s="335"/>
      <c r="Y1928" s="335"/>
      <c r="Z1928" s="661">
        <f t="shared" si="458"/>
        <v>1225.2</v>
      </c>
      <c r="AA1928" s="661"/>
      <c r="AB1928" s="662"/>
    </row>
    <row r="1929" spans="1:62" ht="15.75" customHeight="1" x14ac:dyDescent="0.15">
      <c r="A1929" s="112" t="str">
        <f t="shared" si="452"/>
        <v/>
      </c>
      <c r="B1929" s="53"/>
      <c r="I1929" s="651">
        <f t="shared" si="453"/>
        <v>8</v>
      </c>
      <c r="J1929" s="406"/>
      <c r="K1929" s="406"/>
      <c r="L1929" s="652">
        <f t="shared" si="454"/>
        <v>2.2000000476837158</v>
      </c>
      <c r="M1929" s="652"/>
      <c r="N1929" s="652"/>
      <c r="O1929" s="335">
        <f t="shared" si="455"/>
        <v>62981.078722841376</v>
      </c>
      <c r="P1929" s="335"/>
      <c r="Q1929" s="335"/>
      <c r="R1929" s="335"/>
      <c r="S1929" s="661">
        <f t="shared" si="456"/>
        <v>307.39999999999998</v>
      </c>
      <c r="T1929" s="661"/>
      <c r="U1929" s="661"/>
      <c r="V1929" s="335">
        <f t="shared" si="457"/>
        <v>385</v>
      </c>
      <c r="W1929" s="335"/>
      <c r="X1929" s="335"/>
      <c r="Y1929" s="335"/>
      <c r="Z1929" s="661">
        <f t="shared" si="458"/>
        <v>363.3</v>
      </c>
      <c r="AA1929" s="661"/>
      <c r="AB1929" s="662"/>
    </row>
    <row r="1930" spans="1:62" ht="15.75" customHeight="1" x14ac:dyDescent="0.15">
      <c r="A1930" s="112" t="str">
        <f t="shared" si="452"/>
        <v/>
      </c>
      <c r="B1930" s="53"/>
      <c r="I1930" s="651">
        <f t="shared" si="453"/>
        <v>9</v>
      </c>
      <c r="J1930" s="406"/>
      <c r="K1930" s="406"/>
      <c r="L1930" s="652">
        <f t="shared" si="454"/>
        <v>1.5</v>
      </c>
      <c r="M1930" s="652"/>
      <c r="N1930" s="652"/>
      <c r="O1930" s="335">
        <f t="shared" si="455"/>
        <v>102635.83199277853</v>
      </c>
      <c r="P1930" s="335"/>
      <c r="Q1930" s="335"/>
      <c r="R1930" s="335"/>
      <c r="S1930" s="661">
        <f t="shared" si="456"/>
        <v>762</v>
      </c>
      <c r="T1930" s="661"/>
      <c r="U1930" s="661"/>
      <c r="V1930" s="335">
        <f t="shared" si="457"/>
        <v>971</v>
      </c>
      <c r="W1930" s="335"/>
      <c r="X1930" s="335"/>
      <c r="Y1930" s="335"/>
      <c r="Z1930" s="661">
        <f t="shared" si="458"/>
        <v>900.5</v>
      </c>
      <c r="AA1930" s="661"/>
      <c r="AB1930" s="662"/>
    </row>
    <row r="1931" spans="1:62" ht="15.75" customHeight="1" x14ac:dyDescent="0.15">
      <c r="A1931" s="112" t="str">
        <f t="shared" si="452"/>
        <v/>
      </c>
      <c r="B1931" s="53"/>
      <c r="I1931" s="651">
        <f t="shared" si="453"/>
        <v>10</v>
      </c>
      <c r="J1931" s="406"/>
      <c r="K1931" s="406"/>
      <c r="L1931" s="652">
        <f t="shared" si="454"/>
        <v>3.8499999046325684</v>
      </c>
      <c r="M1931" s="652"/>
      <c r="N1931" s="652"/>
      <c r="O1931" s="335">
        <f t="shared" si="455"/>
        <v>73796.011432824234</v>
      </c>
      <c r="P1931" s="335"/>
      <c r="Q1931" s="335"/>
      <c r="R1931" s="335"/>
      <c r="S1931" s="661">
        <f t="shared" si="456"/>
        <v>311.5</v>
      </c>
      <c r="T1931" s="661"/>
      <c r="U1931" s="661"/>
      <c r="V1931" s="335">
        <f t="shared" si="457"/>
        <v>389</v>
      </c>
      <c r="W1931" s="335"/>
      <c r="X1931" s="335"/>
      <c r="Y1931" s="335"/>
      <c r="Z1931" s="661">
        <f t="shared" si="458"/>
        <v>368.2</v>
      </c>
      <c r="AA1931" s="661"/>
      <c r="AB1931" s="662"/>
    </row>
    <row r="1932" spans="1:62" ht="15.75" customHeight="1" x14ac:dyDescent="0.15">
      <c r="A1932" s="112" t="str">
        <f t="shared" si="452"/>
        <v/>
      </c>
      <c r="B1932" s="53"/>
      <c r="I1932" s="651">
        <f t="shared" si="453"/>
        <v>11</v>
      </c>
      <c r="J1932" s="406"/>
      <c r="K1932" s="406"/>
      <c r="L1932" s="652">
        <f t="shared" si="454"/>
        <v>2.4000000953674316</v>
      </c>
      <c r="M1932" s="652"/>
      <c r="N1932" s="652"/>
      <c r="O1932" s="335">
        <f t="shared" si="455"/>
        <v>102635.83199277853</v>
      </c>
      <c r="P1932" s="335"/>
      <c r="Q1932" s="335"/>
      <c r="R1932" s="335"/>
      <c r="S1932" s="661">
        <f t="shared" si="456"/>
        <v>1016</v>
      </c>
      <c r="T1932" s="661"/>
      <c r="U1932" s="661"/>
      <c r="V1932" s="335">
        <f t="shared" si="457"/>
        <v>1318</v>
      </c>
      <c r="W1932" s="335"/>
      <c r="X1932" s="335"/>
      <c r="Y1932" s="335"/>
      <c r="Z1932" s="661">
        <f t="shared" si="458"/>
        <v>1200.7</v>
      </c>
      <c r="AA1932" s="661"/>
      <c r="AB1932" s="662"/>
    </row>
    <row r="1933" spans="1:62" ht="15.75" customHeight="1" x14ac:dyDescent="0.15">
      <c r="A1933" s="112" t="str">
        <f t="shared" si="452"/>
        <v/>
      </c>
      <c r="B1933" s="53"/>
      <c r="I1933" s="651">
        <f t="shared" si="453"/>
        <v>12</v>
      </c>
      <c r="J1933" s="406"/>
      <c r="K1933" s="406"/>
      <c r="L1933" s="652">
        <f t="shared" si="454"/>
        <v>2.2699999809265137</v>
      </c>
      <c r="M1933" s="652"/>
      <c r="N1933" s="652"/>
      <c r="O1933" s="335">
        <f t="shared" si="455"/>
        <v>69554.861350478022</v>
      </c>
      <c r="P1933" s="335"/>
      <c r="Q1933" s="335"/>
      <c r="R1933" s="335"/>
      <c r="S1933" s="661">
        <f t="shared" si="456"/>
        <v>311.5</v>
      </c>
      <c r="T1933" s="661"/>
      <c r="U1933" s="661"/>
      <c r="V1933" s="335">
        <f t="shared" si="457"/>
        <v>390</v>
      </c>
      <c r="W1933" s="335"/>
      <c r="X1933" s="335"/>
      <c r="Y1933" s="335"/>
      <c r="Z1933" s="661">
        <f t="shared" si="458"/>
        <v>368.2</v>
      </c>
      <c r="AA1933" s="661"/>
      <c r="AB1933" s="662"/>
    </row>
    <row r="1934" spans="1:62" ht="15.75" hidden="1" customHeight="1" x14ac:dyDescent="0.15">
      <c r="A1934" s="112" t="str">
        <f t="shared" si="452"/>
        <v>×</v>
      </c>
      <c r="B1934" s="53"/>
      <c r="I1934" s="651" t="str">
        <f t="shared" si="453"/>
        <v/>
      </c>
      <c r="J1934" s="406"/>
      <c r="K1934" s="406"/>
      <c r="L1934" s="652" t="str">
        <f t="shared" si="454"/>
        <v/>
      </c>
      <c r="M1934" s="652"/>
      <c r="N1934" s="652"/>
      <c r="O1934" s="335" t="str">
        <f t="shared" si="455"/>
        <v/>
      </c>
      <c r="P1934" s="335"/>
      <c r="Q1934" s="335"/>
      <c r="R1934" s="335"/>
      <c r="S1934" s="661" t="str">
        <f t="shared" si="456"/>
        <v/>
      </c>
      <c r="T1934" s="661"/>
      <c r="U1934" s="661"/>
      <c r="V1934" s="335" t="str">
        <f t="shared" si="457"/>
        <v/>
      </c>
      <c r="W1934" s="335"/>
      <c r="X1934" s="335"/>
      <c r="Y1934" s="335"/>
      <c r="Z1934" s="661" t="str">
        <f t="shared" si="458"/>
        <v/>
      </c>
      <c r="AA1934" s="661"/>
      <c r="AB1934" s="662"/>
    </row>
    <row r="1935" spans="1:62" ht="15.75" hidden="1" customHeight="1" x14ac:dyDescent="0.15">
      <c r="A1935" s="112" t="str">
        <f t="shared" si="452"/>
        <v>×</v>
      </c>
      <c r="B1935" s="53"/>
      <c r="I1935" s="651" t="str">
        <f t="shared" si="453"/>
        <v/>
      </c>
      <c r="J1935" s="406"/>
      <c r="K1935" s="406"/>
      <c r="L1935" s="652" t="str">
        <f t="shared" si="454"/>
        <v/>
      </c>
      <c r="M1935" s="652"/>
      <c r="N1935" s="652"/>
      <c r="O1935" s="335" t="str">
        <f t="shared" si="455"/>
        <v/>
      </c>
      <c r="P1935" s="335"/>
      <c r="Q1935" s="335"/>
      <c r="R1935" s="335"/>
      <c r="S1935" s="661" t="str">
        <f t="shared" si="456"/>
        <v/>
      </c>
      <c r="T1935" s="661"/>
      <c r="U1935" s="661"/>
      <c r="V1935" s="335" t="str">
        <f t="shared" si="457"/>
        <v/>
      </c>
      <c r="W1935" s="335"/>
      <c r="X1935" s="335"/>
      <c r="Y1935" s="335"/>
      <c r="Z1935" s="661" t="str">
        <f t="shared" si="458"/>
        <v/>
      </c>
      <c r="AA1935" s="661"/>
      <c r="AB1935" s="662"/>
    </row>
    <row r="1936" spans="1:62" ht="15.75" hidden="1" customHeight="1" x14ac:dyDescent="0.15">
      <c r="A1936" s="112" t="str">
        <f t="shared" si="452"/>
        <v>×</v>
      </c>
      <c r="B1936" s="53"/>
      <c r="I1936" s="651" t="str">
        <f t="shared" si="453"/>
        <v/>
      </c>
      <c r="J1936" s="406"/>
      <c r="K1936" s="406"/>
      <c r="L1936" s="652" t="str">
        <f t="shared" si="454"/>
        <v/>
      </c>
      <c r="M1936" s="652"/>
      <c r="N1936" s="652"/>
      <c r="O1936" s="335" t="str">
        <f t="shared" si="455"/>
        <v/>
      </c>
      <c r="P1936" s="335"/>
      <c r="Q1936" s="335"/>
      <c r="R1936" s="335"/>
      <c r="S1936" s="661" t="str">
        <f t="shared" si="456"/>
        <v/>
      </c>
      <c r="T1936" s="661"/>
      <c r="U1936" s="661"/>
      <c r="V1936" s="335" t="str">
        <f t="shared" si="457"/>
        <v/>
      </c>
      <c r="W1936" s="335"/>
      <c r="X1936" s="335"/>
      <c r="Y1936" s="335"/>
      <c r="Z1936" s="661" t="str">
        <f t="shared" si="458"/>
        <v/>
      </c>
      <c r="AA1936" s="661"/>
      <c r="AB1936" s="662"/>
    </row>
    <row r="1937" spans="1:62" ht="15.75" hidden="1" customHeight="1" x14ac:dyDescent="0.15">
      <c r="A1937" s="112" t="str">
        <f t="shared" si="452"/>
        <v>×</v>
      </c>
      <c r="B1937" s="53"/>
      <c r="I1937" s="663" t="str">
        <f t="shared" si="453"/>
        <v/>
      </c>
      <c r="J1937" s="442"/>
      <c r="K1937" s="442"/>
      <c r="L1937" s="664" t="str">
        <f t="shared" si="454"/>
        <v/>
      </c>
      <c r="M1937" s="664"/>
      <c r="N1937" s="664"/>
      <c r="O1937" s="337" t="str">
        <f t="shared" si="455"/>
        <v/>
      </c>
      <c r="P1937" s="337"/>
      <c r="Q1937" s="337"/>
      <c r="R1937" s="337"/>
      <c r="S1937" s="666" t="str">
        <f t="shared" si="456"/>
        <v/>
      </c>
      <c r="T1937" s="666"/>
      <c r="U1937" s="666"/>
      <c r="V1937" s="337" t="str">
        <f t="shared" si="457"/>
        <v/>
      </c>
      <c r="W1937" s="337"/>
      <c r="X1937" s="337"/>
      <c r="Y1937" s="337"/>
      <c r="Z1937" s="666" t="str">
        <f t="shared" si="458"/>
        <v/>
      </c>
      <c r="AA1937" s="666"/>
      <c r="AB1937" s="667"/>
    </row>
    <row r="1938" spans="1:62" ht="15.75" customHeight="1" x14ac:dyDescent="0.15">
      <c r="I1938" s="183"/>
      <c r="J1938" s="183"/>
      <c r="K1938" s="183"/>
      <c r="L1938" s="183"/>
      <c r="M1938" s="183"/>
      <c r="N1938" s="183"/>
      <c r="O1938" s="183"/>
      <c r="P1938" s="183"/>
      <c r="Q1938" s="183"/>
      <c r="R1938" s="183"/>
      <c r="S1938" s="183"/>
      <c r="T1938" s="183"/>
      <c r="U1938" s="50" t="s">
        <v>119</v>
      </c>
      <c r="V1938" s="438" t="s">
        <v>551</v>
      </c>
      <c r="W1938" s="438"/>
      <c r="X1938" s="183" t="s">
        <v>25</v>
      </c>
      <c r="Y1938" s="498">
        <f>杭先端径*0.1</f>
        <v>0.15000000000000002</v>
      </c>
      <c r="Z1938" s="498"/>
      <c r="AA1938" s="498"/>
      <c r="AB1938" s="62" t="s">
        <v>416</v>
      </c>
      <c r="AC1938" s="179" t="s">
        <v>149</v>
      </c>
    </row>
    <row r="1939" spans="1:62" ht="15.75" customHeight="1" x14ac:dyDescent="0.15">
      <c r="A1939" s="116" t="str">
        <f t="shared" ref="A1939:A1945" si="459">IF(液状化L1の有無="","","×")</f>
        <v/>
      </c>
      <c r="B1939" s="179" t="s">
        <v>571</v>
      </c>
    </row>
    <row r="1940" spans="1:62" s="53" customFormat="1" ht="15.75" customHeight="1" x14ac:dyDescent="0.15">
      <c r="A1940" s="116" t="str">
        <f t="shared" si="45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x14ac:dyDescent="0.15">
      <c r="A1941" s="116" t="str">
        <f t="shared" si="45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x14ac:dyDescent="0.15">
      <c r="A1942" s="116" t="str">
        <f t="shared" si="459"/>
        <v/>
      </c>
      <c r="B1942" s="179"/>
      <c r="I1942" s="514" t="s">
        <v>417</v>
      </c>
      <c r="J1942" s="361"/>
      <c r="K1942" s="361"/>
      <c r="L1942" s="361"/>
      <c r="M1942" s="361"/>
      <c r="N1942" s="361"/>
      <c r="O1942" s="361"/>
      <c r="P1942" s="361"/>
      <c r="Q1942" s="361"/>
      <c r="R1942" s="361"/>
      <c r="S1942" s="361"/>
      <c r="T1942" s="361"/>
      <c r="U1942" s="361"/>
      <c r="V1942" s="361"/>
      <c r="W1942" s="361"/>
      <c r="X1942" s="361"/>
      <c r="Y1942" s="361"/>
      <c r="Z1942" s="361"/>
      <c r="AA1942" s="361"/>
      <c r="AB1942" s="654"/>
    </row>
    <row r="1943" spans="1:62" s="54" customFormat="1" ht="15.75" customHeight="1" x14ac:dyDescent="0.15">
      <c r="A1943" s="116" t="str">
        <f t="shared" si="459"/>
        <v/>
      </c>
      <c r="B1943" s="179"/>
      <c r="I1943" s="453" t="s">
        <v>74</v>
      </c>
      <c r="J1943" s="403"/>
      <c r="K1943" s="403"/>
      <c r="L1943" s="647" t="s">
        <v>181</v>
      </c>
      <c r="M1943" s="648"/>
      <c r="N1943" s="648"/>
      <c r="O1943" s="305" t="s">
        <v>544</v>
      </c>
      <c r="P1943" s="305"/>
      <c r="Q1943" s="305"/>
      <c r="R1943" s="305"/>
      <c r="S1943" s="305"/>
      <c r="T1943" s="305"/>
      <c r="U1943" s="305"/>
      <c r="V1943" s="305" t="s">
        <v>545</v>
      </c>
      <c r="W1943" s="305"/>
      <c r="X1943" s="305"/>
      <c r="Y1943" s="305"/>
      <c r="Z1943" s="305"/>
      <c r="AA1943" s="305"/>
      <c r="AB1943" s="439"/>
    </row>
    <row r="1944" spans="1:62" s="54" customFormat="1" ht="15.75" customHeight="1" x14ac:dyDescent="0.15">
      <c r="A1944" s="116" t="str">
        <f t="shared" si="459"/>
        <v/>
      </c>
      <c r="B1944" s="179"/>
      <c r="I1944" s="453"/>
      <c r="J1944" s="403"/>
      <c r="K1944" s="403"/>
      <c r="L1944" s="647"/>
      <c r="M1944" s="648"/>
      <c r="N1944" s="648"/>
      <c r="O1944" s="403" t="s">
        <v>543</v>
      </c>
      <c r="P1944" s="403"/>
      <c r="Q1944" s="403"/>
      <c r="R1944" s="403"/>
      <c r="S1944" s="531" t="s">
        <v>514</v>
      </c>
      <c r="T1944" s="531"/>
      <c r="U1944" s="531"/>
      <c r="V1944" s="403" t="s">
        <v>543</v>
      </c>
      <c r="W1944" s="403"/>
      <c r="X1944" s="403"/>
      <c r="Y1944" s="403"/>
      <c r="Z1944" s="531" t="s">
        <v>515</v>
      </c>
      <c r="AA1944" s="531"/>
      <c r="AB1944" s="537"/>
    </row>
    <row r="1945" spans="1:62" s="54" customFormat="1" ht="15.75" customHeight="1" x14ac:dyDescent="0.15">
      <c r="A1945" s="116" t="str">
        <f t="shared" si="459"/>
        <v/>
      </c>
      <c r="B1945" s="179"/>
      <c r="I1945" s="359"/>
      <c r="J1945" s="315"/>
      <c r="K1945" s="315"/>
      <c r="L1945" s="362"/>
      <c r="M1945" s="362"/>
      <c r="N1945" s="362"/>
      <c r="O1945" s="315"/>
      <c r="P1945" s="315"/>
      <c r="Q1945" s="315"/>
      <c r="R1945" s="315"/>
      <c r="S1945" s="533"/>
      <c r="T1945" s="533"/>
      <c r="U1945" s="533"/>
      <c r="V1945" s="315"/>
      <c r="W1945" s="315"/>
      <c r="X1945" s="315"/>
      <c r="Y1945" s="315"/>
      <c r="Z1945" s="533"/>
      <c r="AA1945" s="533"/>
      <c r="AB1945" s="538"/>
    </row>
    <row r="1946" spans="1:62" s="54" customFormat="1" ht="15.75" customHeight="1" x14ac:dyDescent="0.15">
      <c r="A1946" s="122" t="str">
        <f t="shared" ref="A1946:A1961" si="460">IF(液状化L1の有無="",IF(I1946="","×",""),"×")</f>
        <v/>
      </c>
      <c r="B1946" s="53"/>
      <c r="I1946" s="646">
        <f t="shared" ref="I1946:I1961" si="461">IF(G695="","",G695)</f>
        <v>2</v>
      </c>
      <c r="J1946" s="427"/>
      <c r="K1946" s="427"/>
      <c r="L1946" s="649">
        <f t="shared" ref="L1946:L1961" si="462">IF(N695="","",N695)</f>
        <v>0.33000001311302185</v>
      </c>
      <c r="M1946" s="649"/>
      <c r="N1946" s="649"/>
      <c r="O1946" s="475">
        <f t="shared" ref="O1946:O1961" si="463">Q695</f>
        <v>0</v>
      </c>
      <c r="P1946" s="475"/>
      <c r="Q1946" s="475"/>
      <c r="R1946" s="475"/>
      <c r="S1946" s="668">
        <f t="shared" ref="S1946:S1961" si="464">O1716</f>
        <v>0</v>
      </c>
      <c r="T1946" s="668"/>
      <c r="U1946" s="668"/>
      <c r="V1946" s="475">
        <f>IF(O1946="","",IF(O1946=0,0,ROUND((Z1946-S1946)/(Y$1962-(S1946/O1946)),0)))</f>
        <v>0</v>
      </c>
      <c r="W1946" s="475"/>
      <c r="X1946" s="475"/>
      <c r="Y1946" s="475"/>
      <c r="Z1946" s="668">
        <f t="shared" ref="Z1946:Z1961" si="465">R1716</f>
        <v>0</v>
      </c>
      <c r="AA1946" s="668"/>
      <c r="AB1946" s="669"/>
      <c r="AD1946" s="179"/>
      <c r="AE1946" s="179"/>
      <c r="AF1946" s="179"/>
      <c r="AG1946" s="179"/>
      <c r="AH1946" s="179"/>
      <c r="AI1946" s="179"/>
    </row>
    <row r="1947" spans="1:62" s="54" customFormat="1" ht="15.75" customHeight="1" x14ac:dyDescent="0.15">
      <c r="A1947" s="122" t="str">
        <f t="shared" si="460"/>
        <v/>
      </c>
      <c r="B1947" s="53"/>
      <c r="F1947" s="53"/>
      <c r="G1947" s="53"/>
      <c r="H1947" s="55"/>
      <c r="I1947" s="651">
        <f t="shared" si="461"/>
        <v>3</v>
      </c>
      <c r="J1947" s="406"/>
      <c r="K1947" s="406"/>
      <c r="L1947" s="652">
        <f t="shared" si="462"/>
        <v>1.5</v>
      </c>
      <c r="M1947" s="652"/>
      <c r="N1947" s="652"/>
      <c r="O1947" s="335">
        <f t="shared" si="463"/>
        <v>0</v>
      </c>
      <c r="P1947" s="335"/>
      <c r="Q1947" s="335"/>
      <c r="R1947" s="335"/>
      <c r="S1947" s="661">
        <f t="shared" si="464"/>
        <v>0</v>
      </c>
      <c r="T1947" s="661"/>
      <c r="U1947" s="661"/>
      <c r="V1947" s="335">
        <f t="shared" ref="V1947:V1961" si="466">IF(O1947="","",IF(O1947=0,0,ROUND((Z1947-S1947)/(Y$1962-(S1947/O1947)),0)))</f>
        <v>0</v>
      </c>
      <c r="W1947" s="335"/>
      <c r="X1947" s="335"/>
      <c r="Y1947" s="335"/>
      <c r="Z1947" s="661">
        <f t="shared" si="465"/>
        <v>0</v>
      </c>
      <c r="AA1947" s="661"/>
      <c r="AB1947" s="662"/>
      <c r="AD1947" s="179"/>
      <c r="AE1947" s="179"/>
      <c r="AF1947" s="179"/>
      <c r="AG1947" s="179"/>
      <c r="AH1947" s="179"/>
      <c r="AI1947" s="179"/>
    </row>
    <row r="1948" spans="1:62" ht="15.75" customHeight="1" x14ac:dyDescent="0.15">
      <c r="A1948" s="122" t="str">
        <f t="shared" si="460"/>
        <v/>
      </c>
      <c r="B1948" s="53"/>
      <c r="I1948" s="651">
        <f t="shared" si="461"/>
        <v>4</v>
      </c>
      <c r="J1948" s="406"/>
      <c r="K1948" s="406"/>
      <c r="L1948" s="652">
        <f t="shared" si="462"/>
        <v>5.0999999046325684</v>
      </c>
      <c r="M1948" s="652"/>
      <c r="N1948" s="652"/>
      <c r="O1948" s="335">
        <f t="shared" si="463"/>
        <v>0</v>
      </c>
      <c r="P1948" s="335"/>
      <c r="Q1948" s="335"/>
      <c r="R1948" s="335"/>
      <c r="S1948" s="661">
        <f t="shared" si="464"/>
        <v>0</v>
      </c>
      <c r="T1948" s="661"/>
      <c r="U1948" s="661"/>
      <c r="V1948" s="335">
        <f t="shared" si="466"/>
        <v>0</v>
      </c>
      <c r="W1948" s="335"/>
      <c r="X1948" s="335"/>
      <c r="Y1948" s="335"/>
      <c r="Z1948" s="661">
        <f t="shared" si="465"/>
        <v>0</v>
      </c>
      <c r="AA1948" s="661"/>
      <c r="AB1948" s="662"/>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x14ac:dyDescent="0.15">
      <c r="A1949" s="122" t="str">
        <f t="shared" si="460"/>
        <v/>
      </c>
      <c r="B1949" s="53"/>
      <c r="I1949" s="651">
        <f t="shared" si="461"/>
        <v>4</v>
      </c>
      <c r="J1949" s="406"/>
      <c r="K1949" s="406"/>
      <c r="L1949" s="652">
        <f t="shared" si="462"/>
        <v>1.4500002861022949</v>
      </c>
      <c r="M1949" s="652"/>
      <c r="N1949" s="652"/>
      <c r="O1949" s="335">
        <f t="shared" si="463"/>
        <v>20145.462891144547</v>
      </c>
      <c r="P1949" s="335"/>
      <c r="Q1949" s="335"/>
      <c r="R1949" s="335"/>
      <c r="S1949" s="661">
        <f t="shared" si="464"/>
        <v>103.7</v>
      </c>
      <c r="T1949" s="661"/>
      <c r="U1949" s="661"/>
      <c r="V1949" s="335">
        <f t="shared" si="466"/>
        <v>130</v>
      </c>
      <c r="W1949" s="335"/>
      <c r="X1949" s="335"/>
      <c r="Y1949" s="335"/>
      <c r="Z1949" s="661">
        <f t="shared" si="465"/>
        <v>122.5</v>
      </c>
      <c r="AA1949" s="661"/>
      <c r="AB1949" s="662"/>
    </row>
    <row r="1950" spans="1:62" ht="15.75" customHeight="1" x14ac:dyDescent="0.15">
      <c r="A1950" s="122" t="str">
        <f t="shared" si="460"/>
        <v/>
      </c>
      <c r="B1950" s="53"/>
      <c r="I1950" s="651">
        <f t="shared" si="461"/>
        <v>5</v>
      </c>
      <c r="J1950" s="406"/>
      <c r="K1950" s="406"/>
      <c r="L1950" s="652">
        <f t="shared" si="462"/>
        <v>3.4500000476837158</v>
      </c>
      <c r="M1950" s="652"/>
      <c r="N1950" s="652"/>
      <c r="O1950" s="335">
        <f t="shared" si="463"/>
        <v>20145.462891144547</v>
      </c>
      <c r="P1950" s="335"/>
      <c r="Q1950" s="335"/>
      <c r="R1950" s="335"/>
      <c r="S1950" s="661">
        <f t="shared" si="464"/>
        <v>192.8</v>
      </c>
      <c r="T1950" s="661"/>
      <c r="U1950" s="661"/>
      <c r="V1950" s="335">
        <f t="shared" si="466"/>
        <v>250</v>
      </c>
      <c r="W1950" s="335"/>
      <c r="X1950" s="335"/>
      <c r="Y1950" s="335"/>
      <c r="Z1950" s="661">
        <f t="shared" si="465"/>
        <v>227.9</v>
      </c>
      <c r="AA1950" s="661"/>
      <c r="AB1950" s="662"/>
    </row>
    <row r="1951" spans="1:62" ht="15.75" customHeight="1" x14ac:dyDescent="0.15">
      <c r="A1951" s="122" t="str">
        <f t="shared" si="460"/>
        <v/>
      </c>
      <c r="B1951" s="53"/>
      <c r="I1951" s="651">
        <f t="shared" si="461"/>
        <v>6</v>
      </c>
      <c r="J1951" s="406"/>
      <c r="K1951" s="406"/>
      <c r="L1951" s="652">
        <f t="shared" si="462"/>
        <v>2.3499999046325684</v>
      </c>
      <c r="M1951" s="652"/>
      <c r="N1951" s="652"/>
      <c r="O1951" s="335">
        <f t="shared" si="463"/>
        <v>20145.462891144547</v>
      </c>
      <c r="P1951" s="335"/>
      <c r="Q1951" s="335"/>
      <c r="R1951" s="335"/>
      <c r="S1951" s="661">
        <f t="shared" si="464"/>
        <v>311</v>
      </c>
      <c r="T1951" s="661"/>
      <c r="U1951" s="661"/>
      <c r="V1951" s="335">
        <f t="shared" si="466"/>
        <v>421</v>
      </c>
      <c r="W1951" s="335"/>
      <c r="X1951" s="335"/>
      <c r="Y1951" s="335"/>
      <c r="Z1951" s="661">
        <f t="shared" si="465"/>
        <v>367.6</v>
      </c>
      <c r="AA1951" s="661"/>
      <c r="AB1951" s="662"/>
    </row>
    <row r="1952" spans="1:62" ht="15.75" customHeight="1" x14ac:dyDescent="0.15">
      <c r="A1952" s="122" t="str">
        <f t="shared" si="460"/>
        <v/>
      </c>
      <c r="B1952" s="53"/>
      <c r="I1952" s="651">
        <f t="shared" si="461"/>
        <v>7</v>
      </c>
      <c r="J1952" s="406"/>
      <c r="K1952" s="406"/>
      <c r="L1952" s="652">
        <f t="shared" si="462"/>
        <v>8.6000003814697266</v>
      </c>
      <c r="M1952" s="652"/>
      <c r="N1952" s="652"/>
      <c r="O1952" s="335">
        <f t="shared" si="463"/>
        <v>95557.823744240741</v>
      </c>
      <c r="P1952" s="335"/>
      <c r="Q1952" s="335"/>
      <c r="R1952" s="335"/>
      <c r="S1952" s="661">
        <f t="shared" si="464"/>
        <v>747.5</v>
      </c>
      <c r="T1952" s="661"/>
      <c r="U1952" s="661"/>
      <c r="V1952" s="335">
        <f t="shared" si="466"/>
        <v>956</v>
      </c>
      <c r="W1952" s="335"/>
      <c r="X1952" s="335"/>
      <c r="Y1952" s="335"/>
      <c r="Z1952" s="661">
        <f t="shared" si="465"/>
        <v>883.4</v>
      </c>
      <c r="AA1952" s="661"/>
      <c r="AB1952" s="662"/>
    </row>
    <row r="1953" spans="1:29" ht="15.75" customHeight="1" x14ac:dyDescent="0.15">
      <c r="A1953" s="122" t="str">
        <f t="shared" si="460"/>
        <v/>
      </c>
      <c r="B1953" s="53"/>
      <c r="I1953" s="651">
        <f t="shared" si="461"/>
        <v>8</v>
      </c>
      <c r="J1953" s="406"/>
      <c r="K1953" s="406"/>
      <c r="L1953" s="652">
        <f t="shared" si="462"/>
        <v>2.2000000476837158</v>
      </c>
      <c r="M1953" s="652"/>
      <c r="N1953" s="652"/>
      <c r="O1953" s="335">
        <f t="shared" si="463"/>
        <v>62981.078722841376</v>
      </c>
      <c r="P1953" s="335"/>
      <c r="Q1953" s="335"/>
      <c r="R1953" s="335"/>
      <c r="S1953" s="661">
        <f t="shared" si="464"/>
        <v>307.39999999999998</v>
      </c>
      <c r="T1953" s="661"/>
      <c r="U1953" s="661"/>
      <c r="V1953" s="335">
        <f t="shared" si="466"/>
        <v>385</v>
      </c>
      <c r="W1953" s="335"/>
      <c r="X1953" s="335"/>
      <c r="Y1953" s="335"/>
      <c r="Z1953" s="661">
        <f t="shared" si="465"/>
        <v>363.3</v>
      </c>
      <c r="AA1953" s="661"/>
      <c r="AB1953" s="662"/>
    </row>
    <row r="1954" spans="1:29" ht="15.75" customHeight="1" x14ac:dyDescent="0.15">
      <c r="A1954" s="122" t="str">
        <f t="shared" si="460"/>
        <v/>
      </c>
      <c r="B1954" s="53"/>
      <c r="I1954" s="651">
        <f t="shared" si="461"/>
        <v>9</v>
      </c>
      <c r="J1954" s="406"/>
      <c r="K1954" s="406"/>
      <c r="L1954" s="652">
        <f t="shared" si="462"/>
        <v>1.5</v>
      </c>
      <c r="M1954" s="652"/>
      <c r="N1954" s="652"/>
      <c r="O1954" s="335">
        <f t="shared" si="463"/>
        <v>102635.83199277853</v>
      </c>
      <c r="P1954" s="335"/>
      <c r="Q1954" s="335"/>
      <c r="R1954" s="335"/>
      <c r="S1954" s="661">
        <f t="shared" si="464"/>
        <v>762</v>
      </c>
      <c r="T1954" s="661"/>
      <c r="U1954" s="661"/>
      <c r="V1954" s="335">
        <f t="shared" si="466"/>
        <v>971</v>
      </c>
      <c r="W1954" s="335"/>
      <c r="X1954" s="335"/>
      <c r="Y1954" s="335"/>
      <c r="Z1954" s="661">
        <f t="shared" si="465"/>
        <v>900.5</v>
      </c>
      <c r="AA1954" s="661"/>
      <c r="AB1954" s="662"/>
    </row>
    <row r="1955" spans="1:29" ht="15.75" customHeight="1" x14ac:dyDescent="0.15">
      <c r="A1955" s="122" t="str">
        <f t="shared" si="460"/>
        <v/>
      </c>
      <c r="B1955" s="53"/>
      <c r="I1955" s="651">
        <f t="shared" si="461"/>
        <v>10</v>
      </c>
      <c r="J1955" s="406"/>
      <c r="K1955" s="406"/>
      <c r="L1955" s="652">
        <f t="shared" si="462"/>
        <v>3.8499999046325684</v>
      </c>
      <c r="M1955" s="652"/>
      <c r="N1955" s="652"/>
      <c r="O1955" s="335">
        <f t="shared" si="463"/>
        <v>73796.011432824234</v>
      </c>
      <c r="P1955" s="335"/>
      <c r="Q1955" s="335"/>
      <c r="R1955" s="335"/>
      <c r="S1955" s="661">
        <f t="shared" si="464"/>
        <v>311.5</v>
      </c>
      <c r="T1955" s="661"/>
      <c r="U1955" s="661"/>
      <c r="V1955" s="335">
        <f t="shared" si="466"/>
        <v>389</v>
      </c>
      <c r="W1955" s="335"/>
      <c r="X1955" s="335"/>
      <c r="Y1955" s="335"/>
      <c r="Z1955" s="661">
        <f t="shared" si="465"/>
        <v>368.2</v>
      </c>
      <c r="AA1955" s="661"/>
      <c r="AB1955" s="662"/>
    </row>
    <row r="1956" spans="1:29" ht="15.75" customHeight="1" x14ac:dyDescent="0.15">
      <c r="A1956" s="122" t="str">
        <f t="shared" si="460"/>
        <v/>
      </c>
      <c r="B1956" s="53"/>
      <c r="I1956" s="651">
        <f t="shared" si="461"/>
        <v>11</v>
      </c>
      <c r="J1956" s="406"/>
      <c r="K1956" s="406"/>
      <c r="L1956" s="652">
        <f t="shared" si="462"/>
        <v>2.4000000953674316</v>
      </c>
      <c r="M1956" s="652"/>
      <c r="N1956" s="652"/>
      <c r="O1956" s="335">
        <f t="shared" si="463"/>
        <v>102635.83199277853</v>
      </c>
      <c r="P1956" s="335"/>
      <c r="Q1956" s="335"/>
      <c r="R1956" s="335"/>
      <c r="S1956" s="661">
        <f t="shared" si="464"/>
        <v>1016</v>
      </c>
      <c r="T1956" s="661"/>
      <c r="U1956" s="661"/>
      <c r="V1956" s="335">
        <f t="shared" si="466"/>
        <v>1318</v>
      </c>
      <c r="W1956" s="335"/>
      <c r="X1956" s="335"/>
      <c r="Y1956" s="335"/>
      <c r="Z1956" s="661">
        <f t="shared" si="465"/>
        <v>1200.7</v>
      </c>
      <c r="AA1956" s="661"/>
      <c r="AB1956" s="662"/>
    </row>
    <row r="1957" spans="1:29" ht="15.75" customHeight="1" x14ac:dyDescent="0.15">
      <c r="A1957" s="122" t="str">
        <f t="shared" si="460"/>
        <v/>
      </c>
      <c r="B1957" s="53"/>
      <c r="I1957" s="651">
        <f t="shared" si="461"/>
        <v>12</v>
      </c>
      <c r="J1957" s="406"/>
      <c r="K1957" s="406"/>
      <c r="L1957" s="652">
        <f t="shared" si="462"/>
        <v>2.2699999809265137</v>
      </c>
      <c r="M1957" s="652"/>
      <c r="N1957" s="652"/>
      <c r="O1957" s="335">
        <f t="shared" si="463"/>
        <v>69554.861350478022</v>
      </c>
      <c r="P1957" s="335"/>
      <c r="Q1957" s="335"/>
      <c r="R1957" s="335"/>
      <c r="S1957" s="661">
        <f t="shared" si="464"/>
        <v>311.5</v>
      </c>
      <c r="T1957" s="661"/>
      <c r="U1957" s="661"/>
      <c r="V1957" s="335">
        <f t="shared" si="466"/>
        <v>390</v>
      </c>
      <c r="W1957" s="335"/>
      <c r="X1957" s="335"/>
      <c r="Y1957" s="335"/>
      <c r="Z1957" s="661">
        <f t="shared" si="465"/>
        <v>368.2</v>
      </c>
      <c r="AA1957" s="661"/>
      <c r="AB1957" s="662"/>
    </row>
    <row r="1958" spans="1:29" ht="15.75" hidden="1" customHeight="1" x14ac:dyDescent="0.15">
      <c r="A1958" s="122" t="str">
        <f t="shared" si="460"/>
        <v>×</v>
      </c>
      <c r="B1958" s="53"/>
      <c r="I1958" s="651" t="str">
        <f t="shared" si="461"/>
        <v/>
      </c>
      <c r="J1958" s="406"/>
      <c r="K1958" s="406"/>
      <c r="L1958" s="652" t="str">
        <f t="shared" si="462"/>
        <v/>
      </c>
      <c r="M1958" s="652"/>
      <c r="N1958" s="652"/>
      <c r="O1958" s="335" t="str">
        <f t="shared" si="463"/>
        <v/>
      </c>
      <c r="P1958" s="335"/>
      <c r="Q1958" s="335"/>
      <c r="R1958" s="335"/>
      <c r="S1958" s="661" t="str">
        <f t="shared" si="464"/>
        <v/>
      </c>
      <c r="T1958" s="661"/>
      <c r="U1958" s="661"/>
      <c r="V1958" s="335" t="str">
        <f t="shared" si="466"/>
        <v/>
      </c>
      <c r="W1958" s="335"/>
      <c r="X1958" s="335"/>
      <c r="Y1958" s="335"/>
      <c r="Z1958" s="661" t="str">
        <f t="shared" si="465"/>
        <v/>
      </c>
      <c r="AA1958" s="661"/>
      <c r="AB1958" s="662"/>
    </row>
    <row r="1959" spans="1:29" ht="15.75" hidden="1" customHeight="1" x14ac:dyDescent="0.15">
      <c r="A1959" s="122" t="str">
        <f t="shared" si="460"/>
        <v>×</v>
      </c>
      <c r="B1959" s="53"/>
      <c r="I1959" s="651" t="str">
        <f t="shared" si="461"/>
        <v/>
      </c>
      <c r="J1959" s="406"/>
      <c r="K1959" s="406"/>
      <c r="L1959" s="652" t="str">
        <f t="shared" si="462"/>
        <v/>
      </c>
      <c r="M1959" s="652"/>
      <c r="N1959" s="652"/>
      <c r="O1959" s="335" t="str">
        <f t="shared" si="463"/>
        <v/>
      </c>
      <c r="P1959" s="335"/>
      <c r="Q1959" s="335"/>
      <c r="R1959" s="335"/>
      <c r="S1959" s="661" t="str">
        <f t="shared" si="464"/>
        <v/>
      </c>
      <c r="T1959" s="661"/>
      <c r="U1959" s="661"/>
      <c r="V1959" s="335" t="str">
        <f t="shared" si="466"/>
        <v/>
      </c>
      <c r="W1959" s="335"/>
      <c r="X1959" s="335"/>
      <c r="Y1959" s="335"/>
      <c r="Z1959" s="661" t="str">
        <f t="shared" si="465"/>
        <v/>
      </c>
      <c r="AA1959" s="661"/>
      <c r="AB1959" s="662"/>
    </row>
    <row r="1960" spans="1:29" ht="15.75" hidden="1" customHeight="1" x14ac:dyDescent="0.15">
      <c r="A1960" s="122" t="str">
        <f t="shared" si="460"/>
        <v>×</v>
      </c>
      <c r="B1960" s="53"/>
      <c r="I1960" s="651" t="str">
        <f t="shared" si="461"/>
        <v/>
      </c>
      <c r="J1960" s="406"/>
      <c r="K1960" s="406"/>
      <c r="L1960" s="652" t="str">
        <f t="shared" si="462"/>
        <v/>
      </c>
      <c r="M1960" s="652"/>
      <c r="N1960" s="652"/>
      <c r="O1960" s="335" t="str">
        <f t="shared" si="463"/>
        <v/>
      </c>
      <c r="P1960" s="335"/>
      <c r="Q1960" s="335"/>
      <c r="R1960" s="335"/>
      <c r="S1960" s="661" t="str">
        <f t="shared" si="464"/>
        <v/>
      </c>
      <c r="T1960" s="661"/>
      <c r="U1960" s="661"/>
      <c r="V1960" s="335" t="str">
        <f t="shared" si="466"/>
        <v/>
      </c>
      <c r="W1960" s="335"/>
      <c r="X1960" s="335"/>
      <c r="Y1960" s="335"/>
      <c r="Z1960" s="661" t="str">
        <f t="shared" si="465"/>
        <v/>
      </c>
      <c r="AA1960" s="661"/>
      <c r="AB1960" s="662"/>
    </row>
    <row r="1961" spans="1:29" ht="15.75" hidden="1" customHeight="1" x14ac:dyDescent="0.15">
      <c r="A1961" s="122" t="str">
        <f t="shared" si="460"/>
        <v>×</v>
      </c>
      <c r="B1961" s="53"/>
      <c r="I1961" s="663" t="str">
        <f t="shared" si="461"/>
        <v/>
      </c>
      <c r="J1961" s="442"/>
      <c r="K1961" s="442"/>
      <c r="L1961" s="664" t="str">
        <f t="shared" si="462"/>
        <v/>
      </c>
      <c r="M1961" s="664"/>
      <c r="N1961" s="664"/>
      <c r="O1961" s="337" t="str">
        <f t="shared" si="463"/>
        <v/>
      </c>
      <c r="P1961" s="337"/>
      <c r="Q1961" s="337"/>
      <c r="R1961" s="337"/>
      <c r="S1961" s="666" t="str">
        <f t="shared" si="464"/>
        <v/>
      </c>
      <c r="T1961" s="666"/>
      <c r="U1961" s="666"/>
      <c r="V1961" s="337" t="str">
        <f t="shared" si="466"/>
        <v/>
      </c>
      <c r="W1961" s="337"/>
      <c r="X1961" s="337"/>
      <c r="Y1961" s="337"/>
      <c r="Z1961" s="666" t="str">
        <f t="shared" si="465"/>
        <v/>
      </c>
      <c r="AA1961" s="666"/>
      <c r="AB1961" s="667"/>
    </row>
    <row r="1962" spans="1:29" ht="15.75" customHeight="1" x14ac:dyDescent="0.15">
      <c r="A1962" s="116" t="str">
        <f t="shared" ref="A1962:A1968" si="467">IF(液状化L1の有無="","","×")</f>
        <v/>
      </c>
      <c r="I1962" s="183"/>
      <c r="J1962" s="183"/>
      <c r="K1962" s="183"/>
      <c r="L1962" s="183"/>
      <c r="M1962" s="183"/>
      <c r="N1962" s="183"/>
      <c r="O1962" s="183"/>
      <c r="P1962" s="183"/>
      <c r="Q1962" s="183"/>
      <c r="R1962" s="183"/>
      <c r="S1962" s="183"/>
      <c r="T1962" s="183"/>
      <c r="U1962" s="50" t="s">
        <v>119</v>
      </c>
      <c r="V1962" s="438" t="s">
        <v>551</v>
      </c>
      <c r="W1962" s="438"/>
      <c r="X1962" s="183" t="s">
        <v>25</v>
      </c>
      <c r="Y1962" s="498">
        <f>杭先端径*0.1</f>
        <v>0.15000000000000002</v>
      </c>
      <c r="Z1962" s="498"/>
      <c r="AA1962" s="498"/>
      <c r="AB1962" s="62" t="s">
        <v>416</v>
      </c>
      <c r="AC1962" s="179" t="s">
        <v>149</v>
      </c>
    </row>
    <row r="1963" spans="1:29" ht="15.75" customHeight="1" x14ac:dyDescent="0.15">
      <c r="A1963" s="116" t="str">
        <f t="shared" si="467"/>
        <v/>
      </c>
      <c r="B1963" s="179" t="s">
        <v>571</v>
      </c>
    </row>
    <row r="1964" spans="1:29" ht="15.75" customHeight="1" x14ac:dyDescent="0.15">
      <c r="A1964" s="116" t="str">
        <f t="shared" si="467"/>
        <v/>
      </c>
    </row>
    <row r="1965" spans="1:29" s="23" customFormat="1" ht="15.75" customHeight="1" x14ac:dyDescent="0.15">
      <c r="A1965" s="116" t="str">
        <f t="shared" si="467"/>
        <v/>
      </c>
      <c r="B1965" s="179"/>
      <c r="I1965" s="514" t="s">
        <v>418</v>
      </c>
      <c r="J1965" s="361"/>
      <c r="K1965" s="361"/>
      <c r="L1965" s="361"/>
      <c r="M1965" s="361"/>
      <c r="N1965" s="361"/>
      <c r="O1965" s="361"/>
      <c r="P1965" s="361"/>
      <c r="Q1965" s="361"/>
      <c r="R1965" s="361"/>
      <c r="S1965" s="361"/>
      <c r="T1965" s="361"/>
      <c r="U1965" s="361"/>
      <c r="V1965" s="361"/>
      <c r="W1965" s="361"/>
      <c r="X1965" s="361"/>
      <c r="Y1965" s="361"/>
      <c r="Z1965" s="361"/>
      <c r="AA1965" s="361"/>
      <c r="AB1965" s="654"/>
    </row>
    <row r="1966" spans="1:29" s="54" customFormat="1" ht="15.75" customHeight="1" x14ac:dyDescent="0.15">
      <c r="A1966" s="116" t="str">
        <f t="shared" si="467"/>
        <v/>
      </c>
      <c r="B1966" s="179"/>
      <c r="I1966" s="453" t="s">
        <v>74</v>
      </c>
      <c r="J1966" s="403"/>
      <c r="K1966" s="403"/>
      <c r="L1966" s="647" t="s">
        <v>181</v>
      </c>
      <c r="M1966" s="648"/>
      <c r="N1966" s="648"/>
      <c r="O1966" s="305" t="s">
        <v>544</v>
      </c>
      <c r="P1966" s="305"/>
      <c r="Q1966" s="305"/>
      <c r="R1966" s="305"/>
      <c r="S1966" s="305"/>
      <c r="T1966" s="305"/>
      <c r="U1966" s="305"/>
      <c r="V1966" s="305" t="s">
        <v>545</v>
      </c>
      <c r="W1966" s="305"/>
      <c r="X1966" s="305"/>
      <c r="Y1966" s="305"/>
      <c r="Z1966" s="305"/>
      <c r="AA1966" s="305"/>
      <c r="AB1966" s="439"/>
    </row>
    <row r="1967" spans="1:29" s="54" customFormat="1" ht="15.75" customHeight="1" x14ac:dyDescent="0.15">
      <c r="A1967" s="116" t="str">
        <f t="shared" si="467"/>
        <v/>
      </c>
      <c r="B1967" s="179"/>
      <c r="I1967" s="453"/>
      <c r="J1967" s="403"/>
      <c r="K1967" s="403"/>
      <c r="L1967" s="647"/>
      <c r="M1967" s="648"/>
      <c r="N1967" s="648"/>
      <c r="O1967" s="403" t="s">
        <v>543</v>
      </c>
      <c r="P1967" s="403"/>
      <c r="Q1967" s="403"/>
      <c r="R1967" s="403"/>
      <c r="S1967" s="531" t="s">
        <v>514</v>
      </c>
      <c r="T1967" s="531"/>
      <c r="U1967" s="531"/>
      <c r="V1967" s="403" t="s">
        <v>543</v>
      </c>
      <c r="W1967" s="403"/>
      <c r="X1967" s="403"/>
      <c r="Y1967" s="403"/>
      <c r="Z1967" s="531" t="s">
        <v>515</v>
      </c>
      <c r="AA1967" s="531"/>
      <c r="AB1967" s="537"/>
    </row>
    <row r="1968" spans="1:29" s="54" customFormat="1" ht="15.75" customHeight="1" x14ac:dyDescent="0.15">
      <c r="A1968" s="116" t="str">
        <f t="shared" si="467"/>
        <v/>
      </c>
      <c r="B1968" s="179"/>
      <c r="I1968" s="359"/>
      <c r="J1968" s="315"/>
      <c r="K1968" s="315"/>
      <c r="L1968" s="362"/>
      <c r="M1968" s="362"/>
      <c r="N1968" s="362"/>
      <c r="O1968" s="315"/>
      <c r="P1968" s="315"/>
      <c r="Q1968" s="315"/>
      <c r="R1968" s="315"/>
      <c r="S1968" s="533"/>
      <c r="T1968" s="533"/>
      <c r="U1968" s="533"/>
      <c r="V1968" s="315"/>
      <c r="W1968" s="315"/>
      <c r="X1968" s="315"/>
      <c r="Y1968" s="315"/>
      <c r="Z1968" s="533"/>
      <c r="AA1968" s="533"/>
      <c r="AB1968" s="538"/>
    </row>
    <row r="1969" spans="1:62" s="54" customFormat="1" ht="15.75" customHeight="1" x14ac:dyDescent="0.15">
      <c r="A1969" s="122" t="str">
        <f t="shared" ref="A1969:A1984" si="468">IF(液状化L1の有無="",IF(I1969="","×",""),"×")</f>
        <v/>
      </c>
      <c r="B1969" s="53"/>
      <c r="I1969" s="646">
        <f t="shared" ref="I1969:I1984" si="469">IF(U695="","",U695)</f>
        <v>2</v>
      </c>
      <c r="J1969" s="427"/>
      <c r="K1969" s="427"/>
      <c r="L1969" s="649">
        <f t="shared" ref="L1969:L1984" si="470">IF(AB695="","",AB695)</f>
        <v>0.33000001311302185</v>
      </c>
      <c r="M1969" s="649"/>
      <c r="N1969" s="649"/>
      <c r="O1969" s="475">
        <f t="shared" ref="O1969:O1984" si="471">AE695</f>
        <v>0</v>
      </c>
      <c r="P1969" s="475"/>
      <c r="Q1969" s="475"/>
      <c r="R1969" s="475"/>
      <c r="S1969" s="668">
        <f t="shared" ref="S1969:S1984" si="472">AD1716</f>
        <v>0</v>
      </c>
      <c r="T1969" s="668"/>
      <c r="U1969" s="668"/>
      <c r="V1969" s="475">
        <f t="shared" ref="V1969:V1984" si="473">IF(O1969="","",IF(O1969=0,0,ROUND((Z1969-S1969)/(Y$1985-(S1969/O1969)),0)))</f>
        <v>0</v>
      </c>
      <c r="W1969" s="475"/>
      <c r="X1969" s="475"/>
      <c r="Y1969" s="475"/>
      <c r="Z1969" s="668">
        <f t="shared" ref="Z1969:Z1984" si="474">AG1716</f>
        <v>0</v>
      </c>
      <c r="AA1969" s="668"/>
      <c r="AB1969" s="669"/>
      <c r="AD1969" s="179"/>
      <c r="AE1969" s="179"/>
      <c r="AF1969" s="179"/>
      <c r="AG1969" s="179"/>
      <c r="AH1969" s="179"/>
      <c r="AI1969" s="179"/>
    </row>
    <row r="1970" spans="1:62" s="54" customFormat="1" ht="15.75" customHeight="1" x14ac:dyDescent="0.15">
      <c r="A1970" s="122" t="str">
        <f t="shared" si="468"/>
        <v/>
      </c>
      <c r="B1970" s="53"/>
      <c r="F1970" s="53"/>
      <c r="G1970" s="53"/>
      <c r="H1970" s="55"/>
      <c r="I1970" s="651">
        <f t="shared" si="469"/>
        <v>3</v>
      </c>
      <c r="J1970" s="406"/>
      <c r="K1970" s="406"/>
      <c r="L1970" s="652">
        <f t="shared" si="470"/>
        <v>1.5</v>
      </c>
      <c r="M1970" s="652"/>
      <c r="N1970" s="652"/>
      <c r="O1970" s="335">
        <f t="shared" si="471"/>
        <v>0</v>
      </c>
      <c r="P1970" s="335"/>
      <c r="Q1970" s="335"/>
      <c r="R1970" s="335"/>
      <c r="S1970" s="661">
        <f t="shared" si="472"/>
        <v>0</v>
      </c>
      <c r="T1970" s="661"/>
      <c r="U1970" s="661"/>
      <c r="V1970" s="335">
        <f t="shared" si="473"/>
        <v>0</v>
      </c>
      <c r="W1970" s="335"/>
      <c r="X1970" s="335"/>
      <c r="Y1970" s="335"/>
      <c r="Z1970" s="661">
        <f t="shared" si="474"/>
        <v>0</v>
      </c>
      <c r="AA1970" s="661"/>
      <c r="AB1970" s="662"/>
      <c r="AD1970" s="179"/>
      <c r="AE1970" s="179"/>
      <c r="AF1970" s="179"/>
      <c r="AG1970" s="179"/>
      <c r="AH1970" s="179"/>
      <c r="AI1970" s="179"/>
    </row>
    <row r="1971" spans="1:62" ht="15.75" customHeight="1" x14ac:dyDescent="0.15">
      <c r="A1971" s="122" t="str">
        <f t="shared" si="468"/>
        <v/>
      </c>
      <c r="B1971" s="53"/>
      <c r="I1971" s="651">
        <f t="shared" si="469"/>
        <v>4</v>
      </c>
      <c r="J1971" s="406"/>
      <c r="K1971" s="406"/>
      <c r="L1971" s="652">
        <f t="shared" si="470"/>
        <v>5.0999999046325684</v>
      </c>
      <c r="M1971" s="652"/>
      <c r="N1971" s="652"/>
      <c r="O1971" s="335">
        <f t="shared" si="471"/>
        <v>0</v>
      </c>
      <c r="P1971" s="335"/>
      <c r="Q1971" s="335"/>
      <c r="R1971" s="335"/>
      <c r="S1971" s="661">
        <f t="shared" si="472"/>
        <v>0</v>
      </c>
      <c r="T1971" s="661"/>
      <c r="U1971" s="661"/>
      <c r="V1971" s="335">
        <f t="shared" si="473"/>
        <v>0</v>
      </c>
      <c r="W1971" s="335"/>
      <c r="X1971" s="335"/>
      <c r="Y1971" s="335"/>
      <c r="Z1971" s="661">
        <f t="shared" si="474"/>
        <v>0</v>
      </c>
      <c r="AA1971" s="661"/>
      <c r="AB1971" s="662"/>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x14ac:dyDescent="0.15">
      <c r="A1972" s="122" t="str">
        <f t="shared" si="468"/>
        <v/>
      </c>
      <c r="B1972" s="53"/>
      <c r="I1972" s="651">
        <f t="shared" si="469"/>
        <v>4</v>
      </c>
      <c r="J1972" s="406"/>
      <c r="K1972" s="406"/>
      <c r="L1972" s="652">
        <f t="shared" si="470"/>
        <v>1.4500002861022949</v>
      </c>
      <c r="M1972" s="652"/>
      <c r="N1972" s="652"/>
      <c r="O1972" s="335">
        <f t="shared" si="471"/>
        <v>20145.462891144547</v>
      </c>
      <c r="P1972" s="335"/>
      <c r="Q1972" s="335"/>
      <c r="R1972" s="335"/>
      <c r="S1972" s="661">
        <f t="shared" si="472"/>
        <v>103.7</v>
      </c>
      <c r="T1972" s="661"/>
      <c r="U1972" s="661"/>
      <c r="V1972" s="335">
        <f t="shared" si="473"/>
        <v>130</v>
      </c>
      <c r="W1972" s="335"/>
      <c r="X1972" s="335"/>
      <c r="Y1972" s="335"/>
      <c r="Z1972" s="661">
        <f t="shared" si="474"/>
        <v>122.5</v>
      </c>
      <c r="AA1972" s="661"/>
      <c r="AB1972" s="662"/>
    </row>
    <row r="1973" spans="1:62" ht="15.75" customHeight="1" x14ac:dyDescent="0.15">
      <c r="A1973" s="122" t="str">
        <f t="shared" si="468"/>
        <v/>
      </c>
      <c r="B1973" s="53"/>
      <c r="I1973" s="651">
        <f t="shared" si="469"/>
        <v>5</v>
      </c>
      <c r="J1973" s="406"/>
      <c r="K1973" s="406"/>
      <c r="L1973" s="652">
        <f t="shared" si="470"/>
        <v>3.4500000476837158</v>
      </c>
      <c r="M1973" s="652"/>
      <c r="N1973" s="652"/>
      <c r="O1973" s="335">
        <f t="shared" si="471"/>
        <v>20145.462891144547</v>
      </c>
      <c r="P1973" s="335"/>
      <c r="Q1973" s="335"/>
      <c r="R1973" s="335"/>
      <c r="S1973" s="661">
        <f t="shared" si="472"/>
        <v>192.8</v>
      </c>
      <c r="T1973" s="661"/>
      <c r="U1973" s="661"/>
      <c r="V1973" s="335">
        <f t="shared" si="473"/>
        <v>250</v>
      </c>
      <c r="W1973" s="335"/>
      <c r="X1973" s="335"/>
      <c r="Y1973" s="335"/>
      <c r="Z1973" s="661">
        <f t="shared" si="474"/>
        <v>227.9</v>
      </c>
      <c r="AA1973" s="661"/>
      <c r="AB1973" s="662"/>
    </row>
    <row r="1974" spans="1:62" ht="15.75" customHeight="1" x14ac:dyDescent="0.15">
      <c r="A1974" s="122" t="str">
        <f t="shared" si="468"/>
        <v/>
      </c>
      <c r="B1974" s="53"/>
      <c r="I1974" s="651">
        <f t="shared" si="469"/>
        <v>6</v>
      </c>
      <c r="J1974" s="406"/>
      <c r="K1974" s="406"/>
      <c r="L1974" s="652">
        <f t="shared" si="470"/>
        <v>2.3499999046325684</v>
      </c>
      <c r="M1974" s="652"/>
      <c r="N1974" s="652"/>
      <c r="O1974" s="335">
        <f t="shared" si="471"/>
        <v>20145.462891144547</v>
      </c>
      <c r="P1974" s="335"/>
      <c r="Q1974" s="335"/>
      <c r="R1974" s="335"/>
      <c r="S1974" s="661">
        <f t="shared" si="472"/>
        <v>311</v>
      </c>
      <c r="T1974" s="661"/>
      <c r="U1974" s="661"/>
      <c r="V1974" s="335">
        <f t="shared" si="473"/>
        <v>421</v>
      </c>
      <c r="W1974" s="335"/>
      <c r="X1974" s="335"/>
      <c r="Y1974" s="335"/>
      <c r="Z1974" s="661">
        <f t="shared" si="474"/>
        <v>367.6</v>
      </c>
      <c r="AA1974" s="661"/>
      <c r="AB1974" s="662"/>
    </row>
    <row r="1975" spans="1:62" ht="15.75" customHeight="1" x14ac:dyDescent="0.15">
      <c r="A1975" s="122" t="str">
        <f t="shared" si="468"/>
        <v/>
      </c>
      <c r="B1975" s="53"/>
      <c r="I1975" s="651">
        <f t="shared" si="469"/>
        <v>7</v>
      </c>
      <c r="J1975" s="406"/>
      <c r="K1975" s="406"/>
      <c r="L1975" s="652">
        <f t="shared" si="470"/>
        <v>8.6000003814697266</v>
      </c>
      <c r="M1975" s="652"/>
      <c r="N1975" s="652"/>
      <c r="O1975" s="335">
        <f t="shared" si="471"/>
        <v>95557.823744240741</v>
      </c>
      <c r="P1975" s="335"/>
      <c r="Q1975" s="335"/>
      <c r="R1975" s="335"/>
      <c r="S1975" s="661">
        <f t="shared" si="472"/>
        <v>1036.7</v>
      </c>
      <c r="T1975" s="661"/>
      <c r="U1975" s="661"/>
      <c r="V1975" s="335">
        <f t="shared" si="473"/>
        <v>1355</v>
      </c>
      <c r="W1975" s="335"/>
      <c r="X1975" s="335"/>
      <c r="Y1975" s="335"/>
      <c r="Z1975" s="661">
        <f t="shared" si="474"/>
        <v>1225.2</v>
      </c>
      <c r="AA1975" s="661"/>
      <c r="AB1975" s="662"/>
    </row>
    <row r="1976" spans="1:62" ht="15.75" customHeight="1" x14ac:dyDescent="0.15">
      <c r="A1976" s="122" t="str">
        <f t="shared" si="468"/>
        <v/>
      </c>
      <c r="B1976" s="53"/>
      <c r="I1976" s="651">
        <f t="shared" si="469"/>
        <v>8</v>
      </c>
      <c r="J1976" s="406"/>
      <c r="K1976" s="406"/>
      <c r="L1976" s="652">
        <f t="shared" si="470"/>
        <v>2.2000000476837158</v>
      </c>
      <c r="M1976" s="652"/>
      <c r="N1976" s="652"/>
      <c r="O1976" s="335">
        <f t="shared" si="471"/>
        <v>62981.078722841376</v>
      </c>
      <c r="P1976" s="335"/>
      <c r="Q1976" s="335"/>
      <c r="R1976" s="335"/>
      <c r="S1976" s="661">
        <f t="shared" si="472"/>
        <v>307.39999999999998</v>
      </c>
      <c r="T1976" s="661"/>
      <c r="U1976" s="661"/>
      <c r="V1976" s="335">
        <f t="shared" si="473"/>
        <v>385</v>
      </c>
      <c r="W1976" s="335"/>
      <c r="X1976" s="335"/>
      <c r="Y1976" s="335"/>
      <c r="Z1976" s="661">
        <f t="shared" si="474"/>
        <v>363.3</v>
      </c>
      <c r="AA1976" s="661"/>
      <c r="AB1976" s="662"/>
    </row>
    <row r="1977" spans="1:62" ht="15.75" customHeight="1" x14ac:dyDescent="0.15">
      <c r="A1977" s="122" t="str">
        <f t="shared" si="468"/>
        <v/>
      </c>
      <c r="B1977" s="53"/>
      <c r="I1977" s="651">
        <f t="shared" si="469"/>
        <v>9</v>
      </c>
      <c r="J1977" s="406"/>
      <c r="K1977" s="406"/>
      <c r="L1977" s="652">
        <f t="shared" si="470"/>
        <v>1.5</v>
      </c>
      <c r="M1977" s="652"/>
      <c r="N1977" s="652"/>
      <c r="O1977" s="335">
        <f t="shared" si="471"/>
        <v>102635.83199277853</v>
      </c>
      <c r="P1977" s="335"/>
      <c r="Q1977" s="335"/>
      <c r="R1977" s="335"/>
      <c r="S1977" s="661">
        <f t="shared" si="472"/>
        <v>762</v>
      </c>
      <c r="T1977" s="661"/>
      <c r="U1977" s="661"/>
      <c r="V1977" s="335">
        <f t="shared" si="473"/>
        <v>971</v>
      </c>
      <c r="W1977" s="335"/>
      <c r="X1977" s="335"/>
      <c r="Y1977" s="335"/>
      <c r="Z1977" s="661">
        <f t="shared" si="474"/>
        <v>900.5</v>
      </c>
      <c r="AA1977" s="661"/>
      <c r="AB1977" s="662"/>
    </row>
    <row r="1978" spans="1:62" ht="15.75" customHeight="1" x14ac:dyDescent="0.15">
      <c r="A1978" s="122" t="str">
        <f t="shared" si="468"/>
        <v/>
      </c>
      <c r="B1978" s="53"/>
      <c r="I1978" s="651">
        <f t="shared" si="469"/>
        <v>10</v>
      </c>
      <c r="J1978" s="406"/>
      <c r="K1978" s="406"/>
      <c r="L1978" s="652">
        <f t="shared" si="470"/>
        <v>3.8499999046325684</v>
      </c>
      <c r="M1978" s="652"/>
      <c r="N1978" s="652"/>
      <c r="O1978" s="335">
        <f t="shared" si="471"/>
        <v>73796.011432824234</v>
      </c>
      <c r="P1978" s="335"/>
      <c r="Q1978" s="335"/>
      <c r="R1978" s="335"/>
      <c r="S1978" s="661">
        <f t="shared" si="472"/>
        <v>311.5</v>
      </c>
      <c r="T1978" s="661"/>
      <c r="U1978" s="661"/>
      <c r="V1978" s="335">
        <f t="shared" si="473"/>
        <v>389</v>
      </c>
      <c r="W1978" s="335"/>
      <c r="X1978" s="335"/>
      <c r="Y1978" s="335"/>
      <c r="Z1978" s="661">
        <f t="shared" si="474"/>
        <v>368.2</v>
      </c>
      <c r="AA1978" s="661"/>
      <c r="AB1978" s="662"/>
    </row>
    <row r="1979" spans="1:62" ht="15.75" customHeight="1" x14ac:dyDescent="0.15">
      <c r="A1979" s="122" t="str">
        <f t="shared" si="468"/>
        <v/>
      </c>
      <c r="B1979" s="53"/>
      <c r="I1979" s="651">
        <f t="shared" si="469"/>
        <v>11</v>
      </c>
      <c r="J1979" s="406"/>
      <c r="K1979" s="406"/>
      <c r="L1979" s="652">
        <f t="shared" si="470"/>
        <v>2.4000000953674316</v>
      </c>
      <c r="M1979" s="652"/>
      <c r="N1979" s="652"/>
      <c r="O1979" s="335">
        <f t="shared" si="471"/>
        <v>102635.83199277853</v>
      </c>
      <c r="P1979" s="335"/>
      <c r="Q1979" s="335"/>
      <c r="R1979" s="335"/>
      <c r="S1979" s="661">
        <f t="shared" si="472"/>
        <v>1016</v>
      </c>
      <c r="T1979" s="661"/>
      <c r="U1979" s="661"/>
      <c r="V1979" s="335">
        <f t="shared" si="473"/>
        <v>1318</v>
      </c>
      <c r="W1979" s="335"/>
      <c r="X1979" s="335"/>
      <c r="Y1979" s="335"/>
      <c r="Z1979" s="661">
        <f t="shared" si="474"/>
        <v>1200.7</v>
      </c>
      <c r="AA1979" s="661"/>
      <c r="AB1979" s="662"/>
    </row>
    <row r="1980" spans="1:62" ht="15.75" customHeight="1" x14ac:dyDescent="0.15">
      <c r="A1980" s="122" t="str">
        <f t="shared" si="468"/>
        <v/>
      </c>
      <c r="B1980" s="53"/>
      <c r="I1980" s="651">
        <f t="shared" si="469"/>
        <v>12</v>
      </c>
      <c r="J1980" s="406"/>
      <c r="K1980" s="406"/>
      <c r="L1980" s="652">
        <f t="shared" si="470"/>
        <v>2.2699999809265137</v>
      </c>
      <c r="M1980" s="652"/>
      <c r="N1980" s="652"/>
      <c r="O1980" s="335">
        <f t="shared" si="471"/>
        <v>69554.861350478022</v>
      </c>
      <c r="P1980" s="335"/>
      <c r="Q1980" s="335"/>
      <c r="R1980" s="335"/>
      <c r="S1980" s="661">
        <f t="shared" si="472"/>
        <v>311.5</v>
      </c>
      <c r="T1980" s="661"/>
      <c r="U1980" s="661"/>
      <c r="V1980" s="335">
        <f t="shared" si="473"/>
        <v>390</v>
      </c>
      <c r="W1980" s="335"/>
      <c r="X1980" s="335"/>
      <c r="Y1980" s="335"/>
      <c r="Z1980" s="661">
        <f t="shared" si="474"/>
        <v>368.2</v>
      </c>
      <c r="AA1980" s="661"/>
      <c r="AB1980" s="662"/>
    </row>
    <row r="1981" spans="1:62" ht="15.75" hidden="1" customHeight="1" x14ac:dyDescent="0.15">
      <c r="A1981" s="122" t="str">
        <f t="shared" si="468"/>
        <v>×</v>
      </c>
      <c r="B1981" s="53"/>
      <c r="I1981" s="651" t="str">
        <f t="shared" si="469"/>
        <v/>
      </c>
      <c r="J1981" s="406"/>
      <c r="K1981" s="406"/>
      <c r="L1981" s="652" t="str">
        <f t="shared" si="470"/>
        <v/>
      </c>
      <c r="M1981" s="652"/>
      <c r="N1981" s="652"/>
      <c r="O1981" s="335" t="str">
        <f t="shared" si="471"/>
        <v/>
      </c>
      <c r="P1981" s="335"/>
      <c r="Q1981" s="335"/>
      <c r="R1981" s="335"/>
      <c r="S1981" s="661" t="str">
        <f t="shared" si="472"/>
        <v/>
      </c>
      <c r="T1981" s="661"/>
      <c r="U1981" s="661"/>
      <c r="V1981" s="335" t="str">
        <f t="shared" si="473"/>
        <v/>
      </c>
      <c r="W1981" s="335"/>
      <c r="X1981" s="335"/>
      <c r="Y1981" s="335"/>
      <c r="Z1981" s="661" t="str">
        <f t="shared" si="474"/>
        <v/>
      </c>
      <c r="AA1981" s="661"/>
      <c r="AB1981" s="662"/>
    </row>
    <row r="1982" spans="1:62" ht="15.75" hidden="1" customHeight="1" x14ac:dyDescent="0.15">
      <c r="A1982" s="122" t="str">
        <f t="shared" si="468"/>
        <v>×</v>
      </c>
      <c r="B1982" s="53"/>
      <c r="I1982" s="651" t="str">
        <f t="shared" si="469"/>
        <v/>
      </c>
      <c r="J1982" s="406"/>
      <c r="K1982" s="406"/>
      <c r="L1982" s="652" t="str">
        <f t="shared" si="470"/>
        <v/>
      </c>
      <c r="M1982" s="652"/>
      <c r="N1982" s="652"/>
      <c r="O1982" s="335" t="str">
        <f t="shared" si="471"/>
        <v/>
      </c>
      <c r="P1982" s="335"/>
      <c r="Q1982" s="335"/>
      <c r="R1982" s="335"/>
      <c r="S1982" s="661" t="str">
        <f t="shared" si="472"/>
        <v/>
      </c>
      <c r="T1982" s="661"/>
      <c r="U1982" s="661"/>
      <c r="V1982" s="335" t="str">
        <f t="shared" si="473"/>
        <v/>
      </c>
      <c r="W1982" s="335"/>
      <c r="X1982" s="335"/>
      <c r="Y1982" s="335"/>
      <c r="Z1982" s="661" t="str">
        <f t="shared" si="474"/>
        <v/>
      </c>
      <c r="AA1982" s="661"/>
      <c r="AB1982" s="662"/>
    </row>
    <row r="1983" spans="1:62" ht="15.75" hidden="1" customHeight="1" x14ac:dyDescent="0.15">
      <c r="A1983" s="122" t="str">
        <f t="shared" si="468"/>
        <v>×</v>
      </c>
      <c r="B1983" s="53"/>
      <c r="I1983" s="651" t="str">
        <f t="shared" si="469"/>
        <v/>
      </c>
      <c r="J1983" s="406"/>
      <c r="K1983" s="406"/>
      <c r="L1983" s="652" t="str">
        <f t="shared" si="470"/>
        <v/>
      </c>
      <c r="M1983" s="652"/>
      <c r="N1983" s="652"/>
      <c r="O1983" s="335" t="str">
        <f t="shared" si="471"/>
        <v/>
      </c>
      <c r="P1983" s="335"/>
      <c r="Q1983" s="335"/>
      <c r="R1983" s="335"/>
      <c r="S1983" s="661" t="str">
        <f t="shared" si="472"/>
        <v/>
      </c>
      <c r="T1983" s="661"/>
      <c r="U1983" s="661"/>
      <c r="V1983" s="335" t="str">
        <f t="shared" si="473"/>
        <v/>
      </c>
      <c r="W1983" s="335"/>
      <c r="X1983" s="335"/>
      <c r="Y1983" s="335"/>
      <c r="Z1983" s="661" t="str">
        <f t="shared" si="474"/>
        <v/>
      </c>
      <c r="AA1983" s="661"/>
      <c r="AB1983" s="662"/>
    </row>
    <row r="1984" spans="1:62" ht="15.75" hidden="1" customHeight="1" x14ac:dyDescent="0.15">
      <c r="A1984" s="122" t="str">
        <f t="shared" si="468"/>
        <v>×</v>
      </c>
      <c r="B1984" s="53"/>
      <c r="I1984" s="663" t="str">
        <f t="shared" si="469"/>
        <v/>
      </c>
      <c r="J1984" s="442"/>
      <c r="K1984" s="442"/>
      <c r="L1984" s="664" t="str">
        <f t="shared" si="470"/>
        <v/>
      </c>
      <c r="M1984" s="664"/>
      <c r="N1984" s="664"/>
      <c r="O1984" s="337" t="str">
        <f t="shared" si="471"/>
        <v/>
      </c>
      <c r="P1984" s="337"/>
      <c r="Q1984" s="337"/>
      <c r="R1984" s="337"/>
      <c r="S1984" s="666" t="str">
        <f t="shared" si="472"/>
        <v/>
      </c>
      <c r="T1984" s="666"/>
      <c r="U1984" s="666"/>
      <c r="V1984" s="337" t="str">
        <f t="shared" si="473"/>
        <v/>
      </c>
      <c r="W1984" s="337"/>
      <c r="X1984" s="337"/>
      <c r="Y1984" s="337"/>
      <c r="Z1984" s="666" t="str">
        <f t="shared" si="474"/>
        <v/>
      </c>
      <c r="AA1984" s="666"/>
      <c r="AB1984" s="667"/>
    </row>
    <row r="1985" spans="1:62" ht="15.75" customHeight="1" x14ac:dyDescent="0.15">
      <c r="A1985" s="117" t="str">
        <f>IF(液状化L1の有無="","","×")</f>
        <v/>
      </c>
      <c r="I1985" s="183"/>
      <c r="J1985" s="183"/>
      <c r="K1985" s="183"/>
      <c r="L1985" s="183"/>
      <c r="M1985" s="183"/>
      <c r="N1985" s="183"/>
      <c r="O1985" s="183"/>
      <c r="P1985" s="183"/>
      <c r="Q1985" s="183"/>
      <c r="R1985" s="183"/>
      <c r="S1985" s="183"/>
      <c r="T1985" s="183"/>
      <c r="U1985" s="50" t="s">
        <v>119</v>
      </c>
      <c r="V1985" s="438" t="s">
        <v>551</v>
      </c>
      <c r="W1985" s="438"/>
      <c r="X1985" s="183" t="s">
        <v>25</v>
      </c>
      <c r="Y1985" s="498">
        <f>杭先端径*0.1</f>
        <v>0.15000000000000002</v>
      </c>
      <c r="Z1985" s="498"/>
      <c r="AA1985" s="498"/>
      <c r="AB1985" s="62" t="s">
        <v>416</v>
      </c>
      <c r="AC1985" s="179" t="s">
        <v>149</v>
      </c>
    </row>
    <row r="1986" spans="1:62" ht="15.75" customHeight="1" x14ac:dyDescent="0.15">
      <c r="A1986" s="115" t="str">
        <f t="shared" ref="A1986:A1992" si="475">IF(液状化L2の有無="","","×")</f>
        <v/>
      </c>
      <c r="B1986" s="179" t="s">
        <v>571</v>
      </c>
    </row>
    <row r="1987" spans="1:62" s="53" customFormat="1" ht="15.75" customHeight="1" x14ac:dyDescent="0.15">
      <c r="A1987" s="115" t="str">
        <f t="shared" si="475"/>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x14ac:dyDescent="0.15">
      <c r="A1988" s="115" t="str">
        <f t="shared" si="475"/>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x14ac:dyDescent="0.15">
      <c r="A1989" s="115" t="str">
        <f t="shared" si="475"/>
        <v/>
      </c>
      <c r="B1989" s="179"/>
      <c r="I1989" s="514" t="s">
        <v>417</v>
      </c>
      <c r="J1989" s="361"/>
      <c r="K1989" s="361"/>
      <c r="L1989" s="361"/>
      <c r="M1989" s="361"/>
      <c r="N1989" s="361"/>
      <c r="O1989" s="361"/>
      <c r="P1989" s="361"/>
      <c r="Q1989" s="361"/>
      <c r="R1989" s="361"/>
      <c r="S1989" s="361"/>
      <c r="T1989" s="361"/>
      <c r="U1989" s="361"/>
      <c r="V1989" s="361"/>
      <c r="W1989" s="361"/>
      <c r="X1989" s="361"/>
      <c r="Y1989" s="361"/>
      <c r="Z1989" s="361"/>
      <c r="AA1989" s="361"/>
      <c r="AB1989" s="654"/>
    </row>
    <row r="1990" spans="1:62" s="54" customFormat="1" ht="15.75" customHeight="1" x14ac:dyDescent="0.15">
      <c r="A1990" s="115" t="str">
        <f t="shared" si="475"/>
        <v/>
      </c>
      <c r="B1990" s="179"/>
      <c r="I1990" s="453" t="s">
        <v>74</v>
      </c>
      <c r="J1990" s="403"/>
      <c r="K1990" s="403"/>
      <c r="L1990" s="647" t="s">
        <v>181</v>
      </c>
      <c r="M1990" s="648"/>
      <c r="N1990" s="648"/>
      <c r="O1990" s="305" t="s">
        <v>544</v>
      </c>
      <c r="P1990" s="305"/>
      <c r="Q1990" s="305"/>
      <c r="R1990" s="305"/>
      <c r="S1990" s="305"/>
      <c r="T1990" s="305"/>
      <c r="U1990" s="305"/>
      <c r="V1990" s="305" t="s">
        <v>545</v>
      </c>
      <c r="W1990" s="305"/>
      <c r="X1990" s="305"/>
      <c r="Y1990" s="305"/>
      <c r="Z1990" s="305"/>
      <c r="AA1990" s="305"/>
      <c r="AB1990" s="439"/>
    </row>
    <row r="1991" spans="1:62" s="54" customFormat="1" ht="15.75" customHeight="1" x14ac:dyDescent="0.15">
      <c r="A1991" s="115" t="str">
        <f t="shared" si="475"/>
        <v/>
      </c>
      <c r="B1991" s="179"/>
      <c r="I1991" s="453"/>
      <c r="J1991" s="403"/>
      <c r="K1991" s="403"/>
      <c r="L1991" s="647"/>
      <c r="M1991" s="648"/>
      <c r="N1991" s="648"/>
      <c r="O1991" s="403" t="s">
        <v>543</v>
      </c>
      <c r="P1991" s="403"/>
      <c r="Q1991" s="403"/>
      <c r="R1991" s="403"/>
      <c r="S1991" s="531" t="s">
        <v>514</v>
      </c>
      <c r="T1991" s="531"/>
      <c r="U1991" s="531"/>
      <c r="V1991" s="403" t="s">
        <v>543</v>
      </c>
      <c r="W1991" s="403"/>
      <c r="X1991" s="403"/>
      <c r="Y1991" s="403"/>
      <c r="Z1991" s="531" t="s">
        <v>515</v>
      </c>
      <c r="AA1991" s="531"/>
      <c r="AB1991" s="537"/>
    </row>
    <row r="1992" spans="1:62" s="54" customFormat="1" ht="15.75" customHeight="1" x14ac:dyDescent="0.15">
      <c r="A1992" s="115" t="str">
        <f t="shared" si="475"/>
        <v/>
      </c>
      <c r="B1992" s="179"/>
      <c r="I1992" s="359"/>
      <c r="J1992" s="315"/>
      <c r="K1992" s="315"/>
      <c r="L1992" s="362"/>
      <c r="M1992" s="362"/>
      <c r="N1992" s="362"/>
      <c r="O1992" s="315"/>
      <c r="P1992" s="315"/>
      <c r="Q1992" s="315"/>
      <c r="R1992" s="315"/>
      <c r="S1992" s="533"/>
      <c r="T1992" s="533"/>
      <c r="U1992" s="533"/>
      <c r="V1992" s="315"/>
      <c r="W1992" s="315"/>
      <c r="X1992" s="315"/>
      <c r="Y1992" s="315"/>
      <c r="Z1992" s="533"/>
      <c r="AA1992" s="533"/>
      <c r="AB1992" s="538"/>
    </row>
    <row r="1993" spans="1:62" s="54" customFormat="1" ht="15.75" customHeight="1" x14ac:dyDescent="0.15">
      <c r="A1993" s="124" t="str">
        <f t="shared" ref="A1993:A2008" si="476">IF(液状化L2の有無="",IF(I1993="","×",""),"×")</f>
        <v/>
      </c>
      <c r="B1993" s="53"/>
      <c r="I1993" s="646">
        <f t="shared" ref="I1993:I2008" si="477">IF(G718="","",G718)</f>
        <v>2</v>
      </c>
      <c r="J1993" s="427"/>
      <c r="K1993" s="427"/>
      <c r="L1993" s="649">
        <f t="shared" ref="L1993:L2008" si="478">IF(N718="","",N718)</f>
        <v>0.33000001311302185</v>
      </c>
      <c r="M1993" s="649"/>
      <c r="N1993" s="649"/>
      <c r="O1993" s="475">
        <f t="shared" ref="O1993:O2008" si="479">Q718</f>
        <v>0</v>
      </c>
      <c r="P1993" s="475"/>
      <c r="Q1993" s="475"/>
      <c r="R1993" s="475"/>
      <c r="S1993" s="668">
        <f t="shared" ref="S1993:S2008" si="480">O1738</f>
        <v>0</v>
      </c>
      <c r="T1993" s="668"/>
      <c r="U1993" s="668"/>
      <c r="V1993" s="475">
        <f>IF(O1993="","",IF(O1993=0,0,ROUND((Z1993-S1993)/(Y$2009-(S1993/O1993)),0)))</f>
        <v>0</v>
      </c>
      <c r="W1993" s="475"/>
      <c r="X1993" s="475"/>
      <c r="Y1993" s="475"/>
      <c r="Z1993" s="668">
        <f t="shared" ref="Z1993:Z2008" si="481">R1738</f>
        <v>0</v>
      </c>
      <c r="AA1993" s="668"/>
      <c r="AB1993" s="669"/>
      <c r="AD1993" s="179"/>
      <c r="AE1993" s="179"/>
      <c r="AF1993" s="179"/>
      <c r="AG1993" s="179"/>
      <c r="AH1993" s="179"/>
      <c r="AI1993" s="179"/>
    </row>
    <row r="1994" spans="1:62" s="54" customFormat="1" ht="15.75" customHeight="1" x14ac:dyDescent="0.15">
      <c r="A1994" s="124" t="str">
        <f t="shared" si="476"/>
        <v/>
      </c>
      <c r="B1994" s="53"/>
      <c r="F1994" s="53"/>
      <c r="G1994" s="53"/>
      <c r="H1994" s="55"/>
      <c r="I1994" s="651">
        <f t="shared" si="477"/>
        <v>3</v>
      </c>
      <c r="J1994" s="406"/>
      <c r="K1994" s="406"/>
      <c r="L1994" s="652">
        <f t="shared" si="478"/>
        <v>1.5</v>
      </c>
      <c r="M1994" s="652"/>
      <c r="N1994" s="652"/>
      <c r="O1994" s="335">
        <f t="shared" si="479"/>
        <v>0</v>
      </c>
      <c r="P1994" s="335"/>
      <c r="Q1994" s="335"/>
      <c r="R1994" s="335"/>
      <c r="S1994" s="661">
        <f t="shared" si="480"/>
        <v>0</v>
      </c>
      <c r="T1994" s="661"/>
      <c r="U1994" s="661"/>
      <c r="V1994" s="335">
        <f t="shared" ref="V1994:V2008" si="482">IF(O1994="","",IF(O1994=0,0,ROUND((Z1994-S1994)/(Y$2009-(S1994/O1994)),0)))</f>
        <v>0</v>
      </c>
      <c r="W1994" s="335"/>
      <c r="X1994" s="335"/>
      <c r="Y1994" s="335"/>
      <c r="Z1994" s="661">
        <f t="shared" si="481"/>
        <v>0</v>
      </c>
      <c r="AA1994" s="661"/>
      <c r="AB1994" s="662"/>
      <c r="AD1994" s="179"/>
      <c r="AE1994" s="179"/>
      <c r="AF1994" s="179"/>
      <c r="AG1994" s="179"/>
      <c r="AH1994" s="179"/>
      <c r="AI1994" s="179"/>
    </row>
    <row r="1995" spans="1:62" ht="15.75" customHeight="1" x14ac:dyDescent="0.15">
      <c r="A1995" s="124" t="str">
        <f t="shared" si="476"/>
        <v/>
      </c>
      <c r="B1995" s="53"/>
      <c r="I1995" s="651">
        <f t="shared" si="477"/>
        <v>4</v>
      </c>
      <c r="J1995" s="406"/>
      <c r="K1995" s="406"/>
      <c r="L1995" s="652">
        <f t="shared" si="478"/>
        <v>5.2000002861022949</v>
      </c>
      <c r="M1995" s="652"/>
      <c r="N1995" s="652"/>
      <c r="O1995" s="335">
        <f t="shared" si="479"/>
        <v>0</v>
      </c>
      <c r="P1995" s="335"/>
      <c r="Q1995" s="335"/>
      <c r="R1995" s="335"/>
      <c r="S1995" s="661">
        <f t="shared" si="480"/>
        <v>0</v>
      </c>
      <c r="T1995" s="661"/>
      <c r="U1995" s="661"/>
      <c r="V1995" s="335">
        <f t="shared" si="482"/>
        <v>0</v>
      </c>
      <c r="W1995" s="335"/>
      <c r="X1995" s="335"/>
      <c r="Y1995" s="335"/>
      <c r="Z1995" s="661">
        <f t="shared" si="481"/>
        <v>0</v>
      </c>
      <c r="AA1995" s="661"/>
      <c r="AB1995" s="662"/>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x14ac:dyDescent="0.15">
      <c r="A1996" s="124" t="str">
        <f t="shared" si="476"/>
        <v/>
      </c>
      <c r="B1996" s="53"/>
      <c r="I1996" s="651">
        <f t="shared" si="477"/>
        <v>4</v>
      </c>
      <c r="J1996" s="406"/>
      <c r="K1996" s="406"/>
      <c r="L1996" s="652">
        <f t="shared" si="478"/>
        <v>1.3499999046325684</v>
      </c>
      <c r="M1996" s="652"/>
      <c r="N1996" s="652"/>
      <c r="O1996" s="335">
        <f t="shared" si="479"/>
        <v>20145.462891144547</v>
      </c>
      <c r="P1996" s="335"/>
      <c r="Q1996" s="335"/>
      <c r="R1996" s="335"/>
      <c r="S1996" s="661">
        <f t="shared" si="480"/>
        <v>103.7</v>
      </c>
      <c r="T1996" s="661"/>
      <c r="U1996" s="661"/>
      <c r="V1996" s="335">
        <f t="shared" si="482"/>
        <v>130</v>
      </c>
      <c r="W1996" s="335"/>
      <c r="X1996" s="335"/>
      <c r="Y1996" s="335"/>
      <c r="Z1996" s="661">
        <f t="shared" si="481"/>
        <v>122.5</v>
      </c>
      <c r="AA1996" s="661"/>
      <c r="AB1996" s="662"/>
    </row>
    <row r="1997" spans="1:62" ht="15.75" customHeight="1" x14ac:dyDescent="0.15">
      <c r="A1997" s="124" t="str">
        <f t="shared" si="476"/>
        <v/>
      </c>
      <c r="B1997" s="53"/>
      <c r="I1997" s="651">
        <f t="shared" si="477"/>
        <v>5</v>
      </c>
      <c r="J1997" s="406"/>
      <c r="K1997" s="406"/>
      <c r="L1997" s="652">
        <f t="shared" si="478"/>
        <v>3.4500000476837158</v>
      </c>
      <c r="M1997" s="652"/>
      <c r="N1997" s="652"/>
      <c r="O1997" s="335">
        <f t="shared" si="479"/>
        <v>20145.462891144547</v>
      </c>
      <c r="P1997" s="335"/>
      <c r="Q1997" s="335"/>
      <c r="R1997" s="335"/>
      <c r="S1997" s="661">
        <f t="shared" si="480"/>
        <v>192.8</v>
      </c>
      <c r="T1997" s="661"/>
      <c r="U1997" s="661"/>
      <c r="V1997" s="335">
        <f t="shared" si="482"/>
        <v>250</v>
      </c>
      <c r="W1997" s="335"/>
      <c r="X1997" s="335"/>
      <c r="Y1997" s="335"/>
      <c r="Z1997" s="661">
        <f t="shared" si="481"/>
        <v>227.9</v>
      </c>
      <c r="AA1997" s="661"/>
      <c r="AB1997" s="662"/>
    </row>
    <row r="1998" spans="1:62" ht="15.75" customHeight="1" x14ac:dyDescent="0.15">
      <c r="A1998" s="124" t="str">
        <f t="shared" si="476"/>
        <v/>
      </c>
      <c r="B1998" s="53"/>
      <c r="I1998" s="651">
        <f t="shared" si="477"/>
        <v>6</v>
      </c>
      <c r="J1998" s="406"/>
      <c r="K1998" s="406"/>
      <c r="L1998" s="652">
        <f t="shared" si="478"/>
        <v>2.3499999046325684</v>
      </c>
      <c r="M1998" s="652"/>
      <c r="N1998" s="652"/>
      <c r="O1998" s="335">
        <f t="shared" si="479"/>
        <v>20145.462891144547</v>
      </c>
      <c r="P1998" s="335"/>
      <c r="Q1998" s="335"/>
      <c r="R1998" s="335"/>
      <c r="S1998" s="661">
        <f t="shared" si="480"/>
        <v>311</v>
      </c>
      <c r="T1998" s="661"/>
      <c r="U1998" s="661"/>
      <c r="V1998" s="335">
        <f t="shared" si="482"/>
        <v>421</v>
      </c>
      <c r="W1998" s="335"/>
      <c r="X1998" s="335"/>
      <c r="Y1998" s="335"/>
      <c r="Z1998" s="661">
        <f t="shared" si="481"/>
        <v>367.6</v>
      </c>
      <c r="AA1998" s="661"/>
      <c r="AB1998" s="662"/>
    </row>
    <row r="1999" spans="1:62" ht="15.75" customHeight="1" x14ac:dyDescent="0.15">
      <c r="A1999" s="124" t="str">
        <f t="shared" si="476"/>
        <v/>
      </c>
      <c r="B1999" s="53"/>
      <c r="I1999" s="651">
        <f t="shared" si="477"/>
        <v>7</v>
      </c>
      <c r="J1999" s="406"/>
      <c r="K1999" s="406"/>
      <c r="L1999" s="652">
        <f t="shared" si="478"/>
        <v>8.6000003814697266</v>
      </c>
      <c r="M1999" s="652"/>
      <c r="N1999" s="652"/>
      <c r="O1999" s="335">
        <f t="shared" si="479"/>
        <v>44136.235190283005</v>
      </c>
      <c r="P1999" s="335"/>
      <c r="Q1999" s="335"/>
      <c r="R1999" s="335"/>
      <c r="S1999" s="661">
        <f t="shared" si="480"/>
        <v>345.2</v>
      </c>
      <c r="T1999" s="661"/>
      <c r="U1999" s="661"/>
      <c r="V1999" s="335">
        <f t="shared" si="482"/>
        <v>442</v>
      </c>
      <c r="W1999" s="335"/>
      <c r="X1999" s="335"/>
      <c r="Y1999" s="335"/>
      <c r="Z1999" s="661">
        <f t="shared" si="481"/>
        <v>408</v>
      </c>
      <c r="AA1999" s="661"/>
      <c r="AB1999" s="662"/>
    </row>
    <row r="2000" spans="1:62" ht="15.75" customHeight="1" x14ac:dyDescent="0.15">
      <c r="A2000" s="124" t="str">
        <f t="shared" si="476"/>
        <v/>
      </c>
      <c r="B2000" s="53"/>
      <c r="I2000" s="651">
        <f t="shared" si="477"/>
        <v>8</v>
      </c>
      <c r="J2000" s="406"/>
      <c r="K2000" s="406"/>
      <c r="L2000" s="652">
        <f t="shared" si="478"/>
        <v>2.2000000476837158</v>
      </c>
      <c r="M2000" s="652"/>
      <c r="N2000" s="652"/>
      <c r="O2000" s="335">
        <f t="shared" si="479"/>
        <v>62981.078722841376</v>
      </c>
      <c r="P2000" s="335"/>
      <c r="Q2000" s="335"/>
      <c r="R2000" s="335"/>
      <c r="S2000" s="661">
        <f t="shared" si="480"/>
        <v>307.39999999999998</v>
      </c>
      <c r="T2000" s="661"/>
      <c r="U2000" s="661"/>
      <c r="V2000" s="335">
        <f t="shared" si="482"/>
        <v>385</v>
      </c>
      <c r="W2000" s="335"/>
      <c r="X2000" s="335"/>
      <c r="Y2000" s="335"/>
      <c r="Z2000" s="661">
        <f t="shared" si="481"/>
        <v>363.3</v>
      </c>
      <c r="AA2000" s="661"/>
      <c r="AB2000" s="662"/>
    </row>
    <row r="2001" spans="1:35" ht="15.75" customHeight="1" x14ac:dyDescent="0.15">
      <c r="A2001" s="124" t="str">
        <f t="shared" si="476"/>
        <v/>
      </c>
      <c r="B2001" s="53"/>
      <c r="I2001" s="651">
        <f t="shared" si="477"/>
        <v>9</v>
      </c>
      <c r="J2001" s="406"/>
      <c r="K2001" s="406"/>
      <c r="L2001" s="652">
        <f t="shared" si="478"/>
        <v>1.5</v>
      </c>
      <c r="M2001" s="652"/>
      <c r="N2001" s="652"/>
      <c r="O2001" s="335">
        <f t="shared" si="479"/>
        <v>102635.83199277853</v>
      </c>
      <c r="P2001" s="335"/>
      <c r="Q2001" s="335"/>
      <c r="R2001" s="335"/>
      <c r="S2001" s="661">
        <f t="shared" si="480"/>
        <v>762</v>
      </c>
      <c r="T2001" s="661"/>
      <c r="U2001" s="661"/>
      <c r="V2001" s="335">
        <f t="shared" si="482"/>
        <v>971</v>
      </c>
      <c r="W2001" s="335"/>
      <c r="X2001" s="335"/>
      <c r="Y2001" s="335"/>
      <c r="Z2001" s="661">
        <f t="shared" si="481"/>
        <v>900.5</v>
      </c>
      <c r="AA2001" s="661"/>
      <c r="AB2001" s="662"/>
    </row>
    <row r="2002" spans="1:35" ht="15.75" customHeight="1" x14ac:dyDescent="0.15">
      <c r="A2002" s="124" t="str">
        <f t="shared" si="476"/>
        <v/>
      </c>
      <c r="B2002" s="53"/>
      <c r="I2002" s="651">
        <f t="shared" si="477"/>
        <v>10</v>
      </c>
      <c r="J2002" s="406"/>
      <c r="K2002" s="406"/>
      <c r="L2002" s="652">
        <f t="shared" si="478"/>
        <v>3.8499999046325684</v>
      </c>
      <c r="M2002" s="652"/>
      <c r="N2002" s="652"/>
      <c r="O2002" s="335">
        <f t="shared" si="479"/>
        <v>73796.011432824234</v>
      </c>
      <c r="P2002" s="335"/>
      <c r="Q2002" s="335"/>
      <c r="R2002" s="335"/>
      <c r="S2002" s="661">
        <f t="shared" si="480"/>
        <v>311.5</v>
      </c>
      <c r="T2002" s="661"/>
      <c r="U2002" s="661"/>
      <c r="V2002" s="335">
        <f t="shared" si="482"/>
        <v>389</v>
      </c>
      <c r="W2002" s="335"/>
      <c r="X2002" s="335"/>
      <c r="Y2002" s="335"/>
      <c r="Z2002" s="661">
        <f t="shared" si="481"/>
        <v>368.2</v>
      </c>
      <c r="AA2002" s="661"/>
      <c r="AB2002" s="662"/>
    </row>
    <row r="2003" spans="1:35" ht="15.75" customHeight="1" x14ac:dyDescent="0.15">
      <c r="A2003" s="124" t="str">
        <f t="shared" si="476"/>
        <v/>
      </c>
      <c r="B2003" s="53"/>
      <c r="I2003" s="651">
        <f t="shared" si="477"/>
        <v>11</v>
      </c>
      <c r="J2003" s="406"/>
      <c r="K2003" s="406"/>
      <c r="L2003" s="652">
        <f t="shared" si="478"/>
        <v>2.4000000953674316</v>
      </c>
      <c r="M2003" s="652"/>
      <c r="N2003" s="652"/>
      <c r="O2003" s="335">
        <f t="shared" si="479"/>
        <v>102635.83199277853</v>
      </c>
      <c r="P2003" s="335"/>
      <c r="Q2003" s="335"/>
      <c r="R2003" s="335"/>
      <c r="S2003" s="661">
        <f t="shared" si="480"/>
        <v>1016</v>
      </c>
      <c r="T2003" s="661"/>
      <c r="U2003" s="661"/>
      <c r="V2003" s="335">
        <f t="shared" si="482"/>
        <v>1318</v>
      </c>
      <c r="W2003" s="335"/>
      <c r="X2003" s="335"/>
      <c r="Y2003" s="335"/>
      <c r="Z2003" s="661">
        <f t="shared" si="481"/>
        <v>1200.7</v>
      </c>
      <c r="AA2003" s="661"/>
      <c r="AB2003" s="662"/>
    </row>
    <row r="2004" spans="1:35" ht="15.75" customHeight="1" x14ac:dyDescent="0.15">
      <c r="A2004" s="124" t="str">
        <f t="shared" si="476"/>
        <v/>
      </c>
      <c r="B2004" s="53"/>
      <c r="I2004" s="651">
        <f t="shared" si="477"/>
        <v>12</v>
      </c>
      <c r="J2004" s="406"/>
      <c r="K2004" s="406"/>
      <c r="L2004" s="652">
        <f t="shared" si="478"/>
        <v>2.2699999809265137</v>
      </c>
      <c r="M2004" s="652"/>
      <c r="N2004" s="652"/>
      <c r="O2004" s="335">
        <f t="shared" si="479"/>
        <v>69554.861350478022</v>
      </c>
      <c r="P2004" s="335"/>
      <c r="Q2004" s="335"/>
      <c r="R2004" s="335"/>
      <c r="S2004" s="661">
        <f t="shared" si="480"/>
        <v>311.5</v>
      </c>
      <c r="T2004" s="661"/>
      <c r="U2004" s="661"/>
      <c r="V2004" s="335">
        <f t="shared" si="482"/>
        <v>390</v>
      </c>
      <c r="W2004" s="335"/>
      <c r="X2004" s="335"/>
      <c r="Y2004" s="335"/>
      <c r="Z2004" s="661">
        <f t="shared" si="481"/>
        <v>368.2</v>
      </c>
      <c r="AA2004" s="661"/>
      <c r="AB2004" s="662"/>
    </row>
    <row r="2005" spans="1:35" ht="15.75" hidden="1" customHeight="1" x14ac:dyDescent="0.15">
      <c r="A2005" s="124" t="str">
        <f t="shared" si="476"/>
        <v>×</v>
      </c>
      <c r="B2005" s="53"/>
      <c r="I2005" s="651" t="str">
        <f t="shared" si="477"/>
        <v/>
      </c>
      <c r="J2005" s="406"/>
      <c r="K2005" s="406"/>
      <c r="L2005" s="652" t="str">
        <f t="shared" si="478"/>
        <v/>
      </c>
      <c r="M2005" s="652"/>
      <c r="N2005" s="652"/>
      <c r="O2005" s="335" t="str">
        <f t="shared" si="479"/>
        <v/>
      </c>
      <c r="P2005" s="335"/>
      <c r="Q2005" s="335"/>
      <c r="R2005" s="335"/>
      <c r="S2005" s="661" t="str">
        <f t="shared" si="480"/>
        <v/>
      </c>
      <c r="T2005" s="661"/>
      <c r="U2005" s="661"/>
      <c r="V2005" s="335" t="str">
        <f t="shared" si="482"/>
        <v/>
      </c>
      <c r="W2005" s="335"/>
      <c r="X2005" s="335"/>
      <c r="Y2005" s="335"/>
      <c r="Z2005" s="661" t="str">
        <f t="shared" si="481"/>
        <v/>
      </c>
      <c r="AA2005" s="661"/>
      <c r="AB2005" s="662"/>
    </row>
    <row r="2006" spans="1:35" ht="15.75" hidden="1" customHeight="1" x14ac:dyDescent="0.15">
      <c r="A2006" s="124" t="str">
        <f t="shared" si="476"/>
        <v>×</v>
      </c>
      <c r="B2006" s="53"/>
      <c r="I2006" s="651" t="str">
        <f t="shared" si="477"/>
        <v/>
      </c>
      <c r="J2006" s="406"/>
      <c r="K2006" s="406"/>
      <c r="L2006" s="652" t="str">
        <f t="shared" si="478"/>
        <v/>
      </c>
      <c r="M2006" s="652"/>
      <c r="N2006" s="652"/>
      <c r="O2006" s="335" t="str">
        <f t="shared" si="479"/>
        <v/>
      </c>
      <c r="P2006" s="335"/>
      <c r="Q2006" s="335"/>
      <c r="R2006" s="335"/>
      <c r="S2006" s="661" t="str">
        <f t="shared" si="480"/>
        <v/>
      </c>
      <c r="T2006" s="661"/>
      <c r="U2006" s="661"/>
      <c r="V2006" s="335" t="str">
        <f t="shared" si="482"/>
        <v/>
      </c>
      <c r="W2006" s="335"/>
      <c r="X2006" s="335"/>
      <c r="Y2006" s="335"/>
      <c r="Z2006" s="661" t="str">
        <f t="shared" si="481"/>
        <v/>
      </c>
      <c r="AA2006" s="661"/>
      <c r="AB2006" s="662"/>
    </row>
    <row r="2007" spans="1:35" ht="15.75" hidden="1" customHeight="1" x14ac:dyDescent="0.15">
      <c r="A2007" s="124" t="str">
        <f t="shared" si="476"/>
        <v>×</v>
      </c>
      <c r="B2007" s="53"/>
      <c r="I2007" s="651" t="str">
        <f t="shared" si="477"/>
        <v/>
      </c>
      <c r="J2007" s="406"/>
      <c r="K2007" s="406"/>
      <c r="L2007" s="652" t="str">
        <f t="shared" si="478"/>
        <v/>
      </c>
      <c r="M2007" s="652"/>
      <c r="N2007" s="652"/>
      <c r="O2007" s="335" t="str">
        <f t="shared" si="479"/>
        <v/>
      </c>
      <c r="P2007" s="335"/>
      <c r="Q2007" s="335"/>
      <c r="R2007" s="335"/>
      <c r="S2007" s="661" t="str">
        <f t="shared" si="480"/>
        <v/>
      </c>
      <c r="T2007" s="661"/>
      <c r="U2007" s="661"/>
      <c r="V2007" s="335" t="str">
        <f t="shared" si="482"/>
        <v/>
      </c>
      <c r="W2007" s="335"/>
      <c r="X2007" s="335"/>
      <c r="Y2007" s="335"/>
      <c r="Z2007" s="661" t="str">
        <f t="shared" si="481"/>
        <v/>
      </c>
      <c r="AA2007" s="661"/>
      <c r="AB2007" s="662"/>
    </row>
    <row r="2008" spans="1:35" ht="15.75" hidden="1" customHeight="1" x14ac:dyDescent="0.15">
      <c r="A2008" s="124" t="str">
        <f t="shared" si="476"/>
        <v>×</v>
      </c>
      <c r="B2008" s="53"/>
      <c r="I2008" s="663" t="str">
        <f t="shared" si="477"/>
        <v/>
      </c>
      <c r="J2008" s="442"/>
      <c r="K2008" s="442"/>
      <c r="L2008" s="664" t="str">
        <f t="shared" si="478"/>
        <v/>
      </c>
      <c r="M2008" s="664"/>
      <c r="N2008" s="664"/>
      <c r="O2008" s="337" t="str">
        <f t="shared" si="479"/>
        <v/>
      </c>
      <c r="P2008" s="337"/>
      <c r="Q2008" s="337"/>
      <c r="R2008" s="337"/>
      <c r="S2008" s="666" t="str">
        <f t="shared" si="480"/>
        <v/>
      </c>
      <c r="T2008" s="666"/>
      <c r="U2008" s="666"/>
      <c r="V2008" s="337" t="str">
        <f t="shared" si="482"/>
        <v/>
      </c>
      <c r="W2008" s="337"/>
      <c r="X2008" s="337"/>
      <c r="Y2008" s="337"/>
      <c r="Z2008" s="666" t="str">
        <f t="shared" si="481"/>
        <v/>
      </c>
      <c r="AA2008" s="666"/>
      <c r="AB2008" s="667"/>
    </row>
    <row r="2009" spans="1:35" ht="15.75" customHeight="1" x14ac:dyDescent="0.15">
      <c r="A2009" s="115" t="str">
        <f t="shared" ref="A2009:A2015" si="483">IF(液状化L2の有無="","","×")</f>
        <v/>
      </c>
      <c r="I2009" s="183"/>
      <c r="J2009" s="183"/>
      <c r="K2009" s="183"/>
      <c r="L2009" s="183"/>
      <c r="M2009" s="183"/>
      <c r="N2009" s="183"/>
      <c r="O2009" s="183"/>
      <c r="P2009" s="183"/>
      <c r="Q2009" s="183"/>
      <c r="R2009" s="183"/>
      <c r="S2009" s="183"/>
      <c r="T2009" s="183"/>
      <c r="U2009" s="50" t="s">
        <v>119</v>
      </c>
      <c r="V2009" s="438" t="s">
        <v>551</v>
      </c>
      <c r="W2009" s="438"/>
      <c r="X2009" s="183" t="s">
        <v>25</v>
      </c>
      <c r="Y2009" s="498">
        <f>杭先端径*0.1</f>
        <v>0.15000000000000002</v>
      </c>
      <c r="Z2009" s="498"/>
      <c r="AA2009" s="498"/>
      <c r="AB2009" s="62" t="s">
        <v>416</v>
      </c>
      <c r="AC2009" s="179" t="s">
        <v>149</v>
      </c>
    </row>
    <row r="2010" spans="1:35" ht="15.75" customHeight="1" x14ac:dyDescent="0.15">
      <c r="A2010" s="115" t="str">
        <f t="shared" si="483"/>
        <v/>
      </c>
      <c r="B2010" s="179" t="s">
        <v>571</v>
      </c>
    </row>
    <row r="2011" spans="1:35" ht="15.75" customHeight="1" x14ac:dyDescent="0.15">
      <c r="A2011" s="115" t="str">
        <f t="shared" si="483"/>
        <v/>
      </c>
    </row>
    <row r="2012" spans="1:35" s="23" customFormat="1" ht="15.75" customHeight="1" x14ac:dyDescent="0.15">
      <c r="A2012" s="115" t="str">
        <f t="shared" si="483"/>
        <v/>
      </c>
      <c r="B2012" s="179"/>
      <c r="I2012" s="514" t="s">
        <v>418</v>
      </c>
      <c r="J2012" s="361"/>
      <c r="K2012" s="361"/>
      <c r="L2012" s="361"/>
      <c r="M2012" s="361"/>
      <c r="N2012" s="361"/>
      <c r="O2012" s="361"/>
      <c r="P2012" s="361"/>
      <c r="Q2012" s="361"/>
      <c r="R2012" s="361"/>
      <c r="S2012" s="361"/>
      <c r="T2012" s="361"/>
      <c r="U2012" s="361"/>
      <c r="V2012" s="361"/>
      <c r="W2012" s="361"/>
      <c r="X2012" s="361"/>
      <c r="Y2012" s="361"/>
      <c r="Z2012" s="361"/>
      <c r="AA2012" s="361"/>
      <c r="AB2012" s="654"/>
    </row>
    <row r="2013" spans="1:35" s="54" customFormat="1" ht="15.75" customHeight="1" x14ac:dyDescent="0.15">
      <c r="A2013" s="115" t="str">
        <f t="shared" si="483"/>
        <v/>
      </c>
      <c r="B2013" s="179"/>
      <c r="I2013" s="453" t="s">
        <v>74</v>
      </c>
      <c r="J2013" s="403"/>
      <c r="K2013" s="403"/>
      <c r="L2013" s="647" t="s">
        <v>181</v>
      </c>
      <c r="M2013" s="648"/>
      <c r="N2013" s="648"/>
      <c r="O2013" s="305" t="s">
        <v>544</v>
      </c>
      <c r="P2013" s="305"/>
      <c r="Q2013" s="305"/>
      <c r="R2013" s="305"/>
      <c r="S2013" s="305"/>
      <c r="T2013" s="305"/>
      <c r="U2013" s="305"/>
      <c r="V2013" s="305" t="s">
        <v>545</v>
      </c>
      <c r="W2013" s="305"/>
      <c r="X2013" s="305"/>
      <c r="Y2013" s="305"/>
      <c r="Z2013" s="305"/>
      <c r="AA2013" s="305"/>
      <c r="AB2013" s="439"/>
    </row>
    <row r="2014" spans="1:35" s="54" customFormat="1" ht="15.75" customHeight="1" x14ac:dyDescent="0.15">
      <c r="A2014" s="115" t="str">
        <f t="shared" si="483"/>
        <v/>
      </c>
      <c r="B2014" s="179"/>
      <c r="I2014" s="453"/>
      <c r="J2014" s="403"/>
      <c r="K2014" s="403"/>
      <c r="L2014" s="647"/>
      <c r="M2014" s="648"/>
      <c r="N2014" s="648"/>
      <c r="O2014" s="403" t="s">
        <v>543</v>
      </c>
      <c r="P2014" s="403"/>
      <c r="Q2014" s="403"/>
      <c r="R2014" s="403"/>
      <c r="S2014" s="531" t="s">
        <v>514</v>
      </c>
      <c r="T2014" s="531"/>
      <c r="U2014" s="531"/>
      <c r="V2014" s="403" t="s">
        <v>543</v>
      </c>
      <c r="W2014" s="403"/>
      <c r="X2014" s="403"/>
      <c r="Y2014" s="403"/>
      <c r="Z2014" s="531" t="s">
        <v>515</v>
      </c>
      <c r="AA2014" s="531"/>
      <c r="AB2014" s="537"/>
    </row>
    <row r="2015" spans="1:35" s="54" customFormat="1" ht="15.75" customHeight="1" x14ac:dyDescent="0.15">
      <c r="A2015" s="115" t="str">
        <f t="shared" si="483"/>
        <v/>
      </c>
      <c r="B2015" s="179"/>
      <c r="I2015" s="359"/>
      <c r="J2015" s="315"/>
      <c r="K2015" s="315"/>
      <c r="L2015" s="362"/>
      <c r="M2015" s="362"/>
      <c r="N2015" s="362"/>
      <c r="O2015" s="315"/>
      <c r="P2015" s="315"/>
      <c r="Q2015" s="315"/>
      <c r="R2015" s="315"/>
      <c r="S2015" s="533"/>
      <c r="T2015" s="533"/>
      <c r="U2015" s="533"/>
      <c r="V2015" s="315"/>
      <c r="W2015" s="315"/>
      <c r="X2015" s="315"/>
      <c r="Y2015" s="315"/>
      <c r="Z2015" s="533"/>
      <c r="AA2015" s="533"/>
      <c r="AB2015" s="538"/>
    </row>
    <row r="2016" spans="1:35" s="54" customFormat="1" ht="15.75" customHeight="1" x14ac:dyDescent="0.15">
      <c r="A2016" s="124" t="str">
        <f t="shared" ref="A2016:A2031" si="484">IF(液状化L2の有無="",IF(I2016="","×",""),"×")</f>
        <v/>
      </c>
      <c r="B2016" s="53"/>
      <c r="I2016" s="646">
        <f t="shared" ref="I2016:I2031" si="485">IF(U718="","",U718)</f>
        <v>2</v>
      </c>
      <c r="J2016" s="427"/>
      <c r="K2016" s="427"/>
      <c r="L2016" s="649">
        <f t="shared" ref="L2016:L2031" si="486">IF(AB718="","",AB718)</f>
        <v>0.33000001311302185</v>
      </c>
      <c r="M2016" s="649"/>
      <c r="N2016" s="649"/>
      <c r="O2016" s="475">
        <f t="shared" ref="O2016:O2031" si="487">AE718</f>
        <v>0</v>
      </c>
      <c r="P2016" s="475"/>
      <c r="Q2016" s="475"/>
      <c r="R2016" s="475"/>
      <c r="S2016" s="668">
        <f t="shared" ref="S2016:S2031" si="488">AD1738</f>
        <v>0</v>
      </c>
      <c r="T2016" s="668"/>
      <c r="U2016" s="668"/>
      <c r="V2016" s="475">
        <f t="shared" ref="V2016:V2031" si="489">IF(O2016="","",IF(O2016=0,0,ROUND((Z2016-S2016)/(Y$2032-(S2016/O2016)),0)))</f>
        <v>0</v>
      </c>
      <c r="W2016" s="475"/>
      <c r="X2016" s="475"/>
      <c r="Y2016" s="475"/>
      <c r="Z2016" s="668">
        <f t="shared" ref="Z2016:Z2031" si="490">AG1738</f>
        <v>0</v>
      </c>
      <c r="AA2016" s="668"/>
      <c r="AB2016" s="669"/>
      <c r="AD2016" s="179"/>
      <c r="AE2016" s="179"/>
      <c r="AF2016" s="179"/>
      <c r="AG2016" s="179"/>
      <c r="AH2016" s="179"/>
      <c r="AI2016" s="179"/>
    </row>
    <row r="2017" spans="1:62" s="54" customFormat="1" ht="15.75" customHeight="1" x14ac:dyDescent="0.15">
      <c r="A2017" s="124" t="str">
        <f t="shared" si="484"/>
        <v/>
      </c>
      <c r="B2017" s="53"/>
      <c r="F2017" s="53"/>
      <c r="G2017" s="53"/>
      <c r="H2017" s="55"/>
      <c r="I2017" s="651">
        <f t="shared" si="485"/>
        <v>3</v>
      </c>
      <c r="J2017" s="406"/>
      <c r="K2017" s="406"/>
      <c r="L2017" s="652">
        <f t="shared" si="486"/>
        <v>1.5</v>
      </c>
      <c r="M2017" s="652"/>
      <c r="N2017" s="652"/>
      <c r="O2017" s="335">
        <f t="shared" si="487"/>
        <v>0</v>
      </c>
      <c r="P2017" s="335"/>
      <c r="Q2017" s="335"/>
      <c r="R2017" s="335"/>
      <c r="S2017" s="661">
        <f t="shared" si="488"/>
        <v>0</v>
      </c>
      <c r="T2017" s="661"/>
      <c r="U2017" s="661"/>
      <c r="V2017" s="335">
        <f t="shared" si="489"/>
        <v>0</v>
      </c>
      <c r="W2017" s="335"/>
      <c r="X2017" s="335"/>
      <c r="Y2017" s="335"/>
      <c r="Z2017" s="661">
        <f t="shared" si="490"/>
        <v>0</v>
      </c>
      <c r="AA2017" s="661"/>
      <c r="AB2017" s="662"/>
      <c r="AD2017" s="179"/>
      <c r="AE2017" s="179"/>
      <c r="AF2017" s="179"/>
      <c r="AG2017" s="179"/>
      <c r="AH2017" s="179"/>
      <c r="AI2017" s="179"/>
    </row>
    <row r="2018" spans="1:62" ht="15.75" customHeight="1" x14ac:dyDescent="0.15">
      <c r="A2018" s="124" t="str">
        <f t="shared" si="484"/>
        <v/>
      </c>
      <c r="B2018" s="53"/>
      <c r="I2018" s="651">
        <f t="shared" si="485"/>
        <v>4</v>
      </c>
      <c r="J2018" s="406"/>
      <c r="K2018" s="406"/>
      <c r="L2018" s="652">
        <f t="shared" si="486"/>
        <v>5.2000002861022949</v>
      </c>
      <c r="M2018" s="652"/>
      <c r="N2018" s="652"/>
      <c r="O2018" s="335">
        <f t="shared" si="487"/>
        <v>0</v>
      </c>
      <c r="P2018" s="335"/>
      <c r="Q2018" s="335"/>
      <c r="R2018" s="335"/>
      <c r="S2018" s="661">
        <f t="shared" si="488"/>
        <v>0</v>
      </c>
      <c r="T2018" s="661"/>
      <c r="U2018" s="661"/>
      <c r="V2018" s="335">
        <f t="shared" si="489"/>
        <v>0</v>
      </c>
      <c r="W2018" s="335"/>
      <c r="X2018" s="335"/>
      <c r="Y2018" s="335"/>
      <c r="Z2018" s="661">
        <f t="shared" si="490"/>
        <v>0</v>
      </c>
      <c r="AA2018" s="661"/>
      <c r="AB2018" s="662"/>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x14ac:dyDescent="0.15">
      <c r="A2019" s="124" t="str">
        <f t="shared" si="484"/>
        <v/>
      </c>
      <c r="B2019" s="53"/>
      <c r="I2019" s="651">
        <f t="shared" si="485"/>
        <v>4</v>
      </c>
      <c r="J2019" s="406"/>
      <c r="K2019" s="406"/>
      <c r="L2019" s="652">
        <f t="shared" si="486"/>
        <v>1.3499999046325684</v>
      </c>
      <c r="M2019" s="652"/>
      <c r="N2019" s="652"/>
      <c r="O2019" s="335">
        <f t="shared" si="487"/>
        <v>20145.462891144547</v>
      </c>
      <c r="P2019" s="335"/>
      <c r="Q2019" s="335"/>
      <c r="R2019" s="335"/>
      <c r="S2019" s="661">
        <f t="shared" si="488"/>
        <v>103.7</v>
      </c>
      <c r="T2019" s="661"/>
      <c r="U2019" s="661"/>
      <c r="V2019" s="335">
        <f t="shared" si="489"/>
        <v>130</v>
      </c>
      <c r="W2019" s="335"/>
      <c r="X2019" s="335"/>
      <c r="Y2019" s="335"/>
      <c r="Z2019" s="661">
        <f t="shared" si="490"/>
        <v>122.5</v>
      </c>
      <c r="AA2019" s="661"/>
      <c r="AB2019" s="662"/>
    </row>
    <row r="2020" spans="1:62" ht="15.75" customHeight="1" x14ac:dyDescent="0.15">
      <c r="A2020" s="124" t="str">
        <f t="shared" si="484"/>
        <v/>
      </c>
      <c r="B2020" s="53"/>
      <c r="I2020" s="651">
        <f t="shared" si="485"/>
        <v>5</v>
      </c>
      <c r="J2020" s="406"/>
      <c r="K2020" s="406"/>
      <c r="L2020" s="652">
        <f t="shared" si="486"/>
        <v>3.4500000476837158</v>
      </c>
      <c r="M2020" s="652"/>
      <c r="N2020" s="652"/>
      <c r="O2020" s="335">
        <f t="shared" si="487"/>
        <v>20145.462891144547</v>
      </c>
      <c r="P2020" s="335"/>
      <c r="Q2020" s="335"/>
      <c r="R2020" s="335"/>
      <c r="S2020" s="661">
        <f t="shared" si="488"/>
        <v>192.8</v>
      </c>
      <c r="T2020" s="661"/>
      <c r="U2020" s="661"/>
      <c r="V2020" s="335">
        <f t="shared" si="489"/>
        <v>250</v>
      </c>
      <c r="W2020" s="335"/>
      <c r="X2020" s="335"/>
      <c r="Y2020" s="335"/>
      <c r="Z2020" s="661">
        <f t="shared" si="490"/>
        <v>227.9</v>
      </c>
      <c r="AA2020" s="661"/>
      <c r="AB2020" s="662"/>
    </row>
    <row r="2021" spans="1:62" ht="15.75" customHeight="1" x14ac:dyDescent="0.15">
      <c r="A2021" s="124" t="str">
        <f t="shared" si="484"/>
        <v/>
      </c>
      <c r="B2021" s="53"/>
      <c r="I2021" s="651">
        <f t="shared" si="485"/>
        <v>6</v>
      </c>
      <c r="J2021" s="406"/>
      <c r="K2021" s="406"/>
      <c r="L2021" s="652">
        <f t="shared" si="486"/>
        <v>2.3499999046325684</v>
      </c>
      <c r="M2021" s="652"/>
      <c r="N2021" s="652"/>
      <c r="O2021" s="335">
        <f t="shared" si="487"/>
        <v>20145.462891144547</v>
      </c>
      <c r="P2021" s="335"/>
      <c r="Q2021" s="335"/>
      <c r="R2021" s="335"/>
      <c r="S2021" s="661">
        <f t="shared" si="488"/>
        <v>311</v>
      </c>
      <c r="T2021" s="661"/>
      <c r="U2021" s="661"/>
      <c r="V2021" s="335">
        <f t="shared" si="489"/>
        <v>421</v>
      </c>
      <c r="W2021" s="335"/>
      <c r="X2021" s="335"/>
      <c r="Y2021" s="335"/>
      <c r="Z2021" s="661">
        <f t="shared" si="490"/>
        <v>367.6</v>
      </c>
      <c r="AA2021" s="661"/>
      <c r="AB2021" s="662"/>
    </row>
    <row r="2022" spans="1:62" ht="15.75" customHeight="1" x14ac:dyDescent="0.15">
      <c r="A2022" s="124" t="str">
        <f t="shared" si="484"/>
        <v/>
      </c>
      <c r="B2022" s="53"/>
      <c r="I2022" s="651">
        <f t="shared" si="485"/>
        <v>7</v>
      </c>
      <c r="J2022" s="406"/>
      <c r="K2022" s="406"/>
      <c r="L2022" s="652">
        <f t="shared" si="486"/>
        <v>8.6000003814697266</v>
      </c>
      <c r="M2022" s="652"/>
      <c r="N2022" s="652"/>
      <c r="O2022" s="335">
        <f t="shared" si="487"/>
        <v>44136.235190283005</v>
      </c>
      <c r="P2022" s="335"/>
      <c r="Q2022" s="335"/>
      <c r="R2022" s="335"/>
      <c r="S2022" s="661">
        <f t="shared" si="488"/>
        <v>345.2</v>
      </c>
      <c r="T2022" s="661"/>
      <c r="U2022" s="661"/>
      <c r="V2022" s="335">
        <f t="shared" si="489"/>
        <v>442</v>
      </c>
      <c r="W2022" s="335"/>
      <c r="X2022" s="335"/>
      <c r="Y2022" s="335"/>
      <c r="Z2022" s="661">
        <f t="shared" si="490"/>
        <v>408</v>
      </c>
      <c r="AA2022" s="661"/>
      <c r="AB2022" s="662"/>
    </row>
    <row r="2023" spans="1:62" ht="15.75" customHeight="1" x14ac:dyDescent="0.15">
      <c r="A2023" s="124" t="str">
        <f t="shared" si="484"/>
        <v/>
      </c>
      <c r="B2023" s="53"/>
      <c r="I2023" s="651">
        <f t="shared" si="485"/>
        <v>8</v>
      </c>
      <c r="J2023" s="406"/>
      <c r="K2023" s="406"/>
      <c r="L2023" s="652">
        <f t="shared" si="486"/>
        <v>2.2000000476837158</v>
      </c>
      <c r="M2023" s="652"/>
      <c r="N2023" s="652"/>
      <c r="O2023" s="335">
        <f t="shared" si="487"/>
        <v>62981.078722841376</v>
      </c>
      <c r="P2023" s="335"/>
      <c r="Q2023" s="335"/>
      <c r="R2023" s="335"/>
      <c r="S2023" s="661">
        <f t="shared" si="488"/>
        <v>307.39999999999998</v>
      </c>
      <c r="T2023" s="661"/>
      <c r="U2023" s="661"/>
      <c r="V2023" s="335">
        <f t="shared" si="489"/>
        <v>385</v>
      </c>
      <c r="W2023" s="335"/>
      <c r="X2023" s="335"/>
      <c r="Y2023" s="335"/>
      <c r="Z2023" s="661">
        <f t="shared" si="490"/>
        <v>363.3</v>
      </c>
      <c r="AA2023" s="661"/>
      <c r="AB2023" s="662"/>
    </row>
    <row r="2024" spans="1:62" ht="15.75" customHeight="1" x14ac:dyDescent="0.15">
      <c r="A2024" s="124" t="str">
        <f t="shared" si="484"/>
        <v/>
      </c>
      <c r="B2024" s="53"/>
      <c r="I2024" s="651">
        <f t="shared" si="485"/>
        <v>9</v>
      </c>
      <c r="J2024" s="406"/>
      <c r="K2024" s="406"/>
      <c r="L2024" s="652">
        <f t="shared" si="486"/>
        <v>1.5</v>
      </c>
      <c r="M2024" s="652"/>
      <c r="N2024" s="652"/>
      <c r="O2024" s="335">
        <f t="shared" si="487"/>
        <v>102635.83199277853</v>
      </c>
      <c r="P2024" s="335"/>
      <c r="Q2024" s="335"/>
      <c r="R2024" s="335"/>
      <c r="S2024" s="661">
        <f t="shared" si="488"/>
        <v>762</v>
      </c>
      <c r="T2024" s="661"/>
      <c r="U2024" s="661"/>
      <c r="V2024" s="335">
        <f t="shared" si="489"/>
        <v>971</v>
      </c>
      <c r="W2024" s="335"/>
      <c r="X2024" s="335"/>
      <c r="Y2024" s="335"/>
      <c r="Z2024" s="661">
        <f t="shared" si="490"/>
        <v>900.5</v>
      </c>
      <c r="AA2024" s="661"/>
      <c r="AB2024" s="662"/>
    </row>
    <row r="2025" spans="1:62" ht="15.75" customHeight="1" x14ac:dyDescent="0.15">
      <c r="A2025" s="124" t="str">
        <f t="shared" si="484"/>
        <v/>
      </c>
      <c r="B2025" s="53"/>
      <c r="I2025" s="651">
        <f t="shared" si="485"/>
        <v>10</v>
      </c>
      <c r="J2025" s="406"/>
      <c r="K2025" s="406"/>
      <c r="L2025" s="652">
        <f t="shared" si="486"/>
        <v>3.8499999046325684</v>
      </c>
      <c r="M2025" s="652"/>
      <c r="N2025" s="652"/>
      <c r="O2025" s="335">
        <f t="shared" si="487"/>
        <v>73796.011432824234</v>
      </c>
      <c r="P2025" s="335"/>
      <c r="Q2025" s="335"/>
      <c r="R2025" s="335"/>
      <c r="S2025" s="661">
        <f t="shared" si="488"/>
        <v>311.5</v>
      </c>
      <c r="T2025" s="661"/>
      <c r="U2025" s="661"/>
      <c r="V2025" s="335">
        <f t="shared" si="489"/>
        <v>389</v>
      </c>
      <c r="W2025" s="335"/>
      <c r="X2025" s="335"/>
      <c r="Y2025" s="335"/>
      <c r="Z2025" s="661">
        <f t="shared" si="490"/>
        <v>368.2</v>
      </c>
      <c r="AA2025" s="661"/>
      <c r="AB2025" s="662"/>
    </row>
    <row r="2026" spans="1:62" ht="15.75" customHeight="1" x14ac:dyDescent="0.15">
      <c r="A2026" s="124" t="str">
        <f t="shared" si="484"/>
        <v/>
      </c>
      <c r="B2026" s="53"/>
      <c r="I2026" s="651">
        <f t="shared" si="485"/>
        <v>11</v>
      </c>
      <c r="J2026" s="406"/>
      <c r="K2026" s="406"/>
      <c r="L2026" s="652">
        <f t="shared" si="486"/>
        <v>2.4000000953674316</v>
      </c>
      <c r="M2026" s="652"/>
      <c r="N2026" s="652"/>
      <c r="O2026" s="335">
        <f t="shared" si="487"/>
        <v>102635.83199277853</v>
      </c>
      <c r="P2026" s="335"/>
      <c r="Q2026" s="335"/>
      <c r="R2026" s="335"/>
      <c r="S2026" s="661">
        <f t="shared" si="488"/>
        <v>1016</v>
      </c>
      <c r="T2026" s="661"/>
      <c r="U2026" s="661"/>
      <c r="V2026" s="335">
        <f t="shared" si="489"/>
        <v>1318</v>
      </c>
      <c r="W2026" s="335"/>
      <c r="X2026" s="335"/>
      <c r="Y2026" s="335"/>
      <c r="Z2026" s="661">
        <f t="shared" si="490"/>
        <v>1200.7</v>
      </c>
      <c r="AA2026" s="661"/>
      <c r="AB2026" s="662"/>
    </row>
    <row r="2027" spans="1:62" ht="15.75" customHeight="1" x14ac:dyDescent="0.15">
      <c r="A2027" s="124" t="str">
        <f t="shared" si="484"/>
        <v/>
      </c>
      <c r="B2027" s="53"/>
      <c r="I2027" s="651">
        <f t="shared" si="485"/>
        <v>12</v>
      </c>
      <c r="J2027" s="406"/>
      <c r="K2027" s="406"/>
      <c r="L2027" s="652">
        <f t="shared" si="486"/>
        <v>2.2699999809265137</v>
      </c>
      <c r="M2027" s="652"/>
      <c r="N2027" s="652"/>
      <c r="O2027" s="335">
        <f t="shared" si="487"/>
        <v>69554.861350478022</v>
      </c>
      <c r="P2027" s="335"/>
      <c r="Q2027" s="335"/>
      <c r="R2027" s="335"/>
      <c r="S2027" s="661">
        <f t="shared" si="488"/>
        <v>311.5</v>
      </c>
      <c r="T2027" s="661"/>
      <c r="U2027" s="661"/>
      <c r="V2027" s="335">
        <f t="shared" si="489"/>
        <v>390</v>
      </c>
      <c r="W2027" s="335"/>
      <c r="X2027" s="335"/>
      <c r="Y2027" s="335"/>
      <c r="Z2027" s="661">
        <f t="shared" si="490"/>
        <v>368.2</v>
      </c>
      <c r="AA2027" s="661"/>
      <c r="AB2027" s="662"/>
    </row>
    <row r="2028" spans="1:62" ht="15.75" hidden="1" customHeight="1" x14ac:dyDescent="0.15">
      <c r="A2028" s="124" t="str">
        <f t="shared" si="484"/>
        <v>×</v>
      </c>
      <c r="B2028" s="53"/>
      <c r="I2028" s="651" t="str">
        <f t="shared" si="485"/>
        <v/>
      </c>
      <c r="J2028" s="406"/>
      <c r="K2028" s="406"/>
      <c r="L2028" s="652" t="str">
        <f t="shared" si="486"/>
        <v/>
      </c>
      <c r="M2028" s="652"/>
      <c r="N2028" s="652"/>
      <c r="O2028" s="335" t="str">
        <f t="shared" si="487"/>
        <v/>
      </c>
      <c r="P2028" s="335"/>
      <c r="Q2028" s="335"/>
      <c r="R2028" s="335"/>
      <c r="S2028" s="661" t="str">
        <f t="shared" si="488"/>
        <v/>
      </c>
      <c r="T2028" s="661"/>
      <c r="U2028" s="661"/>
      <c r="V2028" s="335" t="str">
        <f t="shared" si="489"/>
        <v/>
      </c>
      <c r="W2028" s="335"/>
      <c r="X2028" s="335"/>
      <c r="Y2028" s="335"/>
      <c r="Z2028" s="661" t="str">
        <f t="shared" si="490"/>
        <v/>
      </c>
      <c r="AA2028" s="661"/>
      <c r="AB2028" s="662"/>
    </row>
    <row r="2029" spans="1:62" ht="15.75" hidden="1" customHeight="1" x14ac:dyDescent="0.15">
      <c r="A2029" s="124" t="str">
        <f t="shared" si="484"/>
        <v>×</v>
      </c>
      <c r="B2029" s="53"/>
      <c r="I2029" s="651" t="str">
        <f t="shared" si="485"/>
        <v/>
      </c>
      <c r="J2029" s="406"/>
      <c r="K2029" s="406"/>
      <c r="L2029" s="652" t="str">
        <f t="shared" si="486"/>
        <v/>
      </c>
      <c r="M2029" s="652"/>
      <c r="N2029" s="652"/>
      <c r="O2029" s="335" t="str">
        <f t="shared" si="487"/>
        <v/>
      </c>
      <c r="P2029" s="335"/>
      <c r="Q2029" s="335"/>
      <c r="R2029" s="335"/>
      <c r="S2029" s="661" t="str">
        <f t="shared" si="488"/>
        <v/>
      </c>
      <c r="T2029" s="661"/>
      <c r="U2029" s="661"/>
      <c r="V2029" s="335" t="str">
        <f t="shared" si="489"/>
        <v/>
      </c>
      <c r="W2029" s="335"/>
      <c r="X2029" s="335"/>
      <c r="Y2029" s="335"/>
      <c r="Z2029" s="661" t="str">
        <f t="shared" si="490"/>
        <v/>
      </c>
      <c r="AA2029" s="661"/>
      <c r="AB2029" s="662"/>
    </row>
    <row r="2030" spans="1:62" ht="15.75" hidden="1" customHeight="1" x14ac:dyDescent="0.15">
      <c r="A2030" s="124" t="str">
        <f t="shared" si="484"/>
        <v>×</v>
      </c>
      <c r="B2030" s="53"/>
      <c r="I2030" s="651" t="str">
        <f t="shared" si="485"/>
        <v/>
      </c>
      <c r="J2030" s="406"/>
      <c r="K2030" s="406"/>
      <c r="L2030" s="652" t="str">
        <f t="shared" si="486"/>
        <v/>
      </c>
      <c r="M2030" s="652"/>
      <c r="N2030" s="652"/>
      <c r="O2030" s="335" t="str">
        <f t="shared" si="487"/>
        <v/>
      </c>
      <c r="P2030" s="335"/>
      <c r="Q2030" s="335"/>
      <c r="R2030" s="335"/>
      <c r="S2030" s="661" t="str">
        <f t="shared" si="488"/>
        <v/>
      </c>
      <c r="T2030" s="661"/>
      <c r="U2030" s="661"/>
      <c r="V2030" s="335" t="str">
        <f t="shared" si="489"/>
        <v/>
      </c>
      <c r="W2030" s="335"/>
      <c r="X2030" s="335"/>
      <c r="Y2030" s="335"/>
      <c r="Z2030" s="661" t="str">
        <f t="shared" si="490"/>
        <v/>
      </c>
      <c r="AA2030" s="661"/>
      <c r="AB2030" s="662"/>
    </row>
    <row r="2031" spans="1:62" ht="15.75" hidden="1" customHeight="1" x14ac:dyDescent="0.15">
      <c r="A2031" s="124" t="str">
        <f t="shared" si="484"/>
        <v>×</v>
      </c>
      <c r="B2031" s="53"/>
      <c r="I2031" s="663" t="str">
        <f t="shared" si="485"/>
        <v/>
      </c>
      <c r="J2031" s="442"/>
      <c r="K2031" s="442"/>
      <c r="L2031" s="664" t="str">
        <f t="shared" si="486"/>
        <v/>
      </c>
      <c r="M2031" s="664"/>
      <c r="N2031" s="664"/>
      <c r="O2031" s="337" t="str">
        <f t="shared" si="487"/>
        <v/>
      </c>
      <c r="P2031" s="337"/>
      <c r="Q2031" s="337"/>
      <c r="R2031" s="337"/>
      <c r="S2031" s="666" t="str">
        <f t="shared" si="488"/>
        <v/>
      </c>
      <c r="T2031" s="666"/>
      <c r="U2031" s="666"/>
      <c r="V2031" s="337" t="str">
        <f t="shared" si="489"/>
        <v/>
      </c>
      <c r="W2031" s="337"/>
      <c r="X2031" s="337"/>
      <c r="Y2031" s="337"/>
      <c r="Z2031" s="666" t="str">
        <f t="shared" si="490"/>
        <v/>
      </c>
      <c r="AA2031" s="666"/>
      <c r="AB2031" s="667"/>
    </row>
    <row r="2032" spans="1:62" ht="15.75" customHeight="1" x14ac:dyDescent="0.15">
      <c r="A2032" s="115" t="str">
        <f>IF(液状化L2の有無="","","×")</f>
        <v/>
      </c>
      <c r="I2032" s="183"/>
      <c r="J2032" s="183"/>
      <c r="K2032" s="183"/>
      <c r="L2032" s="183"/>
      <c r="M2032" s="183"/>
      <c r="N2032" s="183"/>
      <c r="O2032" s="183"/>
      <c r="P2032" s="183"/>
      <c r="Q2032" s="183"/>
      <c r="R2032" s="183"/>
      <c r="S2032" s="183"/>
      <c r="T2032" s="183"/>
      <c r="U2032" s="50" t="s">
        <v>119</v>
      </c>
      <c r="V2032" s="438" t="s">
        <v>551</v>
      </c>
      <c r="W2032" s="438"/>
      <c r="X2032" s="183" t="s">
        <v>25</v>
      </c>
      <c r="Y2032" s="498">
        <f>杭先端径*0.1</f>
        <v>0.15000000000000002</v>
      </c>
      <c r="Z2032" s="498"/>
      <c r="AA2032" s="498"/>
      <c r="AB2032" s="62" t="s">
        <v>416</v>
      </c>
      <c r="AC2032" s="179" t="s">
        <v>149</v>
      </c>
    </row>
    <row r="2033" spans="1:62" ht="15.75" customHeight="1" x14ac:dyDescent="0.15">
      <c r="B2033" s="179" t="s">
        <v>571</v>
      </c>
    </row>
    <row r="2034" spans="1:62" s="92" customFormat="1" ht="15.75" customHeight="1" x14ac:dyDescent="0.15">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x14ac:dyDescent="0.15">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x14ac:dyDescent="0.15">
      <c r="I2036" s="514" t="s">
        <v>417</v>
      </c>
      <c r="J2036" s="361"/>
      <c r="K2036" s="361"/>
      <c r="L2036" s="361"/>
      <c r="M2036" s="361"/>
      <c r="N2036" s="361"/>
      <c r="O2036" s="361"/>
      <c r="P2036" s="361"/>
      <c r="Q2036" s="361"/>
      <c r="R2036" s="361"/>
      <c r="S2036" s="361"/>
      <c r="T2036" s="361"/>
      <c r="U2036" s="361"/>
      <c r="V2036" s="361"/>
      <c r="W2036" s="361"/>
      <c r="X2036" s="361"/>
      <c r="Y2036" s="361"/>
      <c r="Z2036" s="361"/>
      <c r="AA2036" s="361"/>
      <c r="AB2036" s="654"/>
    </row>
    <row r="2037" spans="1:62" s="54" customFormat="1" ht="15.75" customHeight="1" x14ac:dyDescent="0.15">
      <c r="A2037" s="53"/>
      <c r="B2037" s="53"/>
      <c r="I2037" s="453" t="s">
        <v>74</v>
      </c>
      <c r="J2037" s="403"/>
      <c r="K2037" s="403"/>
      <c r="L2037" s="647" t="s">
        <v>181</v>
      </c>
      <c r="M2037" s="648"/>
      <c r="N2037" s="648"/>
      <c r="O2037" s="305" t="s">
        <v>544</v>
      </c>
      <c r="P2037" s="305"/>
      <c r="Q2037" s="305"/>
      <c r="R2037" s="305"/>
      <c r="S2037" s="305"/>
      <c r="T2037" s="305"/>
      <c r="U2037" s="305"/>
      <c r="V2037" s="305" t="s">
        <v>545</v>
      </c>
      <c r="W2037" s="305"/>
      <c r="X2037" s="305"/>
      <c r="Y2037" s="305"/>
      <c r="Z2037" s="305"/>
      <c r="AA2037" s="305"/>
      <c r="AB2037" s="439"/>
    </row>
    <row r="2038" spans="1:62" s="54" customFormat="1" ht="15.75" customHeight="1" x14ac:dyDescent="0.15">
      <c r="A2038" s="53"/>
      <c r="B2038" s="53"/>
      <c r="I2038" s="453"/>
      <c r="J2038" s="403"/>
      <c r="K2038" s="403"/>
      <c r="L2038" s="647"/>
      <c r="M2038" s="648"/>
      <c r="N2038" s="648"/>
      <c r="O2038" s="403" t="s">
        <v>543</v>
      </c>
      <c r="P2038" s="403"/>
      <c r="Q2038" s="403"/>
      <c r="R2038" s="403"/>
      <c r="S2038" s="531" t="s">
        <v>514</v>
      </c>
      <c r="T2038" s="531"/>
      <c r="U2038" s="531"/>
      <c r="V2038" s="403" t="s">
        <v>543</v>
      </c>
      <c r="W2038" s="403"/>
      <c r="X2038" s="403"/>
      <c r="Y2038" s="403"/>
      <c r="Z2038" s="531" t="s">
        <v>515</v>
      </c>
      <c r="AA2038" s="531"/>
      <c r="AB2038" s="537"/>
    </row>
    <row r="2039" spans="1:62" s="54" customFormat="1" ht="15.75" customHeight="1" x14ac:dyDescent="0.15">
      <c r="A2039" s="53"/>
      <c r="B2039" s="53"/>
      <c r="I2039" s="359"/>
      <c r="J2039" s="315"/>
      <c r="K2039" s="315"/>
      <c r="L2039" s="362"/>
      <c r="M2039" s="362"/>
      <c r="N2039" s="362"/>
      <c r="O2039" s="315"/>
      <c r="P2039" s="315"/>
      <c r="Q2039" s="315"/>
      <c r="R2039" s="315"/>
      <c r="S2039" s="533"/>
      <c r="T2039" s="533"/>
      <c r="U2039" s="533"/>
      <c r="V2039" s="315"/>
      <c r="W2039" s="315"/>
      <c r="X2039" s="315"/>
      <c r="Y2039" s="315"/>
      <c r="Z2039" s="533"/>
      <c r="AA2039" s="533"/>
      <c r="AB2039" s="538"/>
    </row>
    <row r="2040" spans="1:62" s="54" customFormat="1" ht="15.75" customHeight="1" x14ac:dyDescent="0.15">
      <c r="A2040" s="112" t="str">
        <f>IF(I2040="","×","")</f>
        <v/>
      </c>
      <c r="B2040" s="53"/>
      <c r="I2040" s="646">
        <f t="shared" ref="I2040:I2055" si="491">IF(G741="","",G741)</f>
        <v>2</v>
      </c>
      <c r="J2040" s="427"/>
      <c r="K2040" s="427"/>
      <c r="L2040" s="649">
        <f t="shared" ref="L2040:L2055" si="492">IF(N741="","",N741)</f>
        <v>0.33000001311302185</v>
      </c>
      <c r="M2040" s="649"/>
      <c r="N2040" s="649"/>
      <c r="O2040" s="475">
        <f t="shared" ref="O2040:O2055" si="493">Q741</f>
        <v>0</v>
      </c>
      <c r="P2040" s="475"/>
      <c r="Q2040" s="475"/>
      <c r="R2040" s="475"/>
      <c r="S2040" s="668">
        <f t="shared" ref="S2040:S2055" si="494">O1760</f>
        <v>0</v>
      </c>
      <c r="T2040" s="668"/>
      <c r="U2040" s="668"/>
      <c r="V2040" s="475">
        <f>IF(O2040="","",IF(O2040=0,0,ROUND((Z2040-S2040)/(Y$2056-(S2040/O2040)),0)))</f>
        <v>0</v>
      </c>
      <c r="W2040" s="475"/>
      <c r="X2040" s="475"/>
      <c r="Y2040" s="475"/>
      <c r="Z2040" s="668">
        <f t="shared" ref="Z2040:Z2055" si="495">R1760</f>
        <v>0</v>
      </c>
      <c r="AA2040" s="668"/>
      <c r="AB2040" s="669"/>
      <c r="AD2040" s="179"/>
      <c r="AE2040" s="179"/>
      <c r="AF2040" s="179"/>
      <c r="AG2040" s="179"/>
      <c r="AH2040" s="179"/>
      <c r="AI2040" s="179"/>
    </row>
    <row r="2041" spans="1:62" s="54" customFormat="1" ht="15.75" customHeight="1" x14ac:dyDescent="0.15">
      <c r="A2041" s="112" t="str">
        <f t="shared" ref="A2041:A2055" si="496">IF(I2041="","×","")</f>
        <v/>
      </c>
      <c r="B2041" s="53"/>
      <c r="F2041" s="53"/>
      <c r="G2041" s="53"/>
      <c r="H2041" s="55"/>
      <c r="I2041" s="651">
        <f t="shared" si="491"/>
        <v>3</v>
      </c>
      <c r="J2041" s="406"/>
      <c r="K2041" s="406"/>
      <c r="L2041" s="652">
        <f t="shared" si="492"/>
        <v>1.5</v>
      </c>
      <c r="M2041" s="652"/>
      <c r="N2041" s="652"/>
      <c r="O2041" s="335">
        <f t="shared" si="493"/>
        <v>0</v>
      </c>
      <c r="P2041" s="335"/>
      <c r="Q2041" s="335"/>
      <c r="R2041" s="335"/>
      <c r="S2041" s="661">
        <f t="shared" si="494"/>
        <v>0</v>
      </c>
      <c r="T2041" s="661"/>
      <c r="U2041" s="661"/>
      <c r="V2041" s="335">
        <f t="shared" ref="V2041:V2055" si="497">IF(O2041="","",IF(O2041=0,0,ROUND((Z2041-S2041)/(Y$2056-(S2041/O2041)),0)))</f>
        <v>0</v>
      </c>
      <c r="W2041" s="335"/>
      <c r="X2041" s="335"/>
      <c r="Y2041" s="335"/>
      <c r="Z2041" s="661">
        <f t="shared" si="495"/>
        <v>0</v>
      </c>
      <c r="AA2041" s="661"/>
      <c r="AB2041" s="662"/>
      <c r="AD2041" s="179"/>
      <c r="AE2041" s="179"/>
      <c r="AF2041" s="179"/>
      <c r="AG2041" s="179"/>
      <c r="AH2041" s="179"/>
      <c r="AI2041" s="179"/>
    </row>
    <row r="2042" spans="1:62" ht="15.75" customHeight="1" x14ac:dyDescent="0.15">
      <c r="A2042" s="112" t="str">
        <f t="shared" si="496"/>
        <v/>
      </c>
      <c r="B2042" s="53"/>
      <c r="I2042" s="651">
        <f t="shared" si="491"/>
        <v>4</v>
      </c>
      <c r="J2042" s="406"/>
      <c r="K2042" s="406"/>
      <c r="L2042" s="652">
        <f t="shared" si="492"/>
        <v>5.0999999046325684</v>
      </c>
      <c r="M2042" s="652"/>
      <c r="N2042" s="652"/>
      <c r="O2042" s="335">
        <f t="shared" si="493"/>
        <v>0</v>
      </c>
      <c r="P2042" s="335"/>
      <c r="Q2042" s="335"/>
      <c r="R2042" s="335"/>
      <c r="S2042" s="661">
        <f t="shared" si="494"/>
        <v>0</v>
      </c>
      <c r="T2042" s="661"/>
      <c r="U2042" s="661"/>
      <c r="V2042" s="335">
        <f t="shared" si="497"/>
        <v>0</v>
      </c>
      <c r="W2042" s="335"/>
      <c r="X2042" s="335"/>
      <c r="Y2042" s="335"/>
      <c r="Z2042" s="661">
        <f t="shared" si="495"/>
        <v>0</v>
      </c>
      <c r="AA2042" s="661"/>
      <c r="AB2042" s="662"/>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x14ac:dyDescent="0.15">
      <c r="A2043" s="112" t="str">
        <f t="shared" si="496"/>
        <v/>
      </c>
      <c r="B2043" s="53"/>
      <c r="I2043" s="651">
        <f t="shared" si="491"/>
        <v>4</v>
      </c>
      <c r="J2043" s="406"/>
      <c r="K2043" s="406"/>
      <c r="L2043" s="652">
        <f t="shared" si="492"/>
        <v>1.4500002861022949</v>
      </c>
      <c r="M2043" s="652"/>
      <c r="N2043" s="652"/>
      <c r="O2043" s="335">
        <f t="shared" si="493"/>
        <v>20145.462891144547</v>
      </c>
      <c r="P2043" s="335"/>
      <c r="Q2043" s="335"/>
      <c r="R2043" s="335"/>
      <c r="S2043" s="661">
        <f t="shared" si="494"/>
        <v>103.7</v>
      </c>
      <c r="T2043" s="661"/>
      <c r="U2043" s="661"/>
      <c r="V2043" s="335">
        <f t="shared" si="497"/>
        <v>130</v>
      </c>
      <c r="W2043" s="335"/>
      <c r="X2043" s="335"/>
      <c r="Y2043" s="335"/>
      <c r="Z2043" s="661">
        <f t="shared" si="495"/>
        <v>122.5</v>
      </c>
      <c r="AA2043" s="661"/>
      <c r="AB2043" s="662"/>
    </row>
    <row r="2044" spans="1:62" ht="15.75" customHeight="1" x14ac:dyDescent="0.15">
      <c r="A2044" s="112" t="str">
        <f t="shared" si="496"/>
        <v/>
      </c>
      <c r="B2044" s="53"/>
      <c r="I2044" s="651">
        <f t="shared" si="491"/>
        <v>5</v>
      </c>
      <c r="J2044" s="406"/>
      <c r="K2044" s="406"/>
      <c r="L2044" s="652">
        <f t="shared" si="492"/>
        <v>3.4500000476837158</v>
      </c>
      <c r="M2044" s="652"/>
      <c r="N2044" s="652"/>
      <c r="O2044" s="335">
        <f t="shared" si="493"/>
        <v>20145.462891144547</v>
      </c>
      <c r="P2044" s="335"/>
      <c r="Q2044" s="335"/>
      <c r="R2044" s="335"/>
      <c r="S2044" s="661">
        <f t="shared" si="494"/>
        <v>192.8</v>
      </c>
      <c r="T2044" s="661"/>
      <c r="U2044" s="661"/>
      <c r="V2044" s="335">
        <f t="shared" si="497"/>
        <v>250</v>
      </c>
      <c r="W2044" s="335"/>
      <c r="X2044" s="335"/>
      <c r="Y2044" s="335"/>
      <c r="Z2044" s="661">
        <f t="shared" si="495"/>
        <v>227.9</v>
      </c>
      <c r="AA2044" s="661"/>
      <c r="AB2044" s="662"/>
    </row>
    <row r="2045" spans="1:62" ht="15.75" customHeight="1" x14ac:dyDescent="0.15">
      <c r="A2045" s="112" t="str">
        <f t="shared" si="496"/>
        <v/>
      </c>
      <c r="B2045" s="53"/>
      <c r="I2045" s="651">
        <f t="shared" si="491"/>
        <v>6</v>
      </c>
      <c r="J2045" s="406"/>
      <c r="K2045" s="406"/>
      <c r="L2045" s="652">
        <f t="shared" si="492"/>
        <v>2.3499999046325684</v>
      </c>
      <c r="M2045" s="652"/>
      <c r="N2045" s="652"/>
      <c r="O2045" s="335">
        <f t="shared" si="493"/>
        <v>20145.462891144547</v>
      </c>
      <c r="P2045" s="335"/>
      <c r="Q2045" s="335"/>
      <c r="R2045" s="335"/>
      <c r="S2045" s="661">
        <f t="shared" si="494"/>
        <v>311</v>
      </c>
      <c r="T2045" s="661"/>
      <c r="U2045" s="661"/>
      <c r="V2045" s="335">
        <f t="shared" si="497"/>
        <v>421</v>
      </c>
      <c r="W2045" s="335"/>
      <c r="X2045" s="335"/>
      <c r="Y2045" s="335"/>
      <c r="Z2045" s="661">
        <f t="shared" si="495"/>
        <v>367.6</v>
      </c>
      <c r="AA2045" s="661"/>
      <c r="AB2045" s="662"/>
    </row>
    <row r="2046" spans="1:62" ht="15.75" customHeight="1" x14ac:dyDescent="0.15">
      <c r="A2046" s="112" t="str">
        <f t="shared" si="496"/>
        <v/>
      </c>
      <c r="B2046" s="53"/>
      <c r="I2046" s="651">
        <f t="shared" si="491"/>
        <v>7</v>
      </c>
      <c r="J2046" s="406"/>
      <c r="K2046" s="406"/>
      <c r="L2046" s="652">
        <f t="shared" si="492"/>
        <v>8.6000003814697266</v>
      </c>
      <c r="M2046" s="652"/>
      <c r="N2046" s="652"/>
      <c r="O2046" s="335">
        <f t="shared" si="493"/>
        <v>132535.94007331939</v>
      </c>
      <c r="P2046" s="335"/>
      <c r="Q2046" s="335"/>
      <c r="R2046" s="335"/>
      <c r="S2046" s="661">
        <f t="shared" si="494"/>
        <v>1036.7</v>
      </c>
      <c r="T2046" s="661"/>
      <c r="U2046" s="661"/>
      <c r="V2046" s="335">
        <f t="shared" si="497"/>
        <v>1326</v>
      </c>
      <c r="W2046" s="335"/>
      <c r="X2046" s="335"/>
      <c r="Y2046" s="335"/>
      <c r="Z2046" s="661">
        <f t="shared" si="495"/>
        <v>1225.2</v>
      </c>
      <c r="AA2046" s="661"/>
      <c r="AB2046" s="662"/>
    </row>
    <row r="2047" spans="1:62" ht="15.75" customHeight="1" x14ac:dyDescent="0.15">
      <c r="A2047" s="112" t="str">
        <f t="shared" si="496"/>
        <v/>
      </c>
      <c r="B2047" s="53"/>
      <c r="I2047" s="651">
        <f t="shared" si="491"/>
        <v>8</v>
      </c>
      <c r="J2047" s="406"/>
      <c r="K2047" s="406"/>
      <c r="L2047" s="652">
        <f t="shared" si="492"/>
        <v>2.2000000476837158</v>
      </c>
      <c r="M2047" s="652"/>
      <c r="N2047" s="652"/>
      <c r="O2047" s="335">
        <f t="shared" si="493"/>
        <v>62981.078722841376</v>
      </c>
      <c r="P2047" s="335"/>
      <c r="Q2047" s="335"/>
      <c r="R2047" s="335"/>
      <c r="S2047" s="661">
        <f t="shared" si="494"/>
        <v>307.39999999999998</v>
      </c>
      <c r="T2047" s="661"/>
      <c r="U2047" s="661"/>
      <c r="V2047" s="335">
        <f t="shared" si="497"/>
        <v>385</v>
      </c>
      <c r="W2047" s="335"/>
      <c r="X2047" s="335"/>
      <c r="Y2047" s="335"/>
      <c r="Z2047" s="661">
        <f t="shared" si="495"/>
        <v>363.3</v>
      </c>
      <c r="AA2047" s="661"/>
      <c r="AB2047" s="662"/>
    </row>
    <row r="2048" spans="1:62" ht="15.75" customHeight="1" x14ac:dyDescent="0.15">
      <c r="A2048" s="112" t="str">
        <f t="shared" si="496"/>
        <v/>
      </c>
      <c r="B2048" s="53"/>
      <c r="I2048" s="651">
        <f t="shared" si="491"/>
        <v>9</v>
      </c>
      <c r="J2048" s="406"/>
      <c r="K2048" s="406"/>
      <c r="L2048" s="652">
        <f t="shared" si="492"/>
        <v>1.5</v>
      </c>
      <c r="M2048" s="652"/>
      <c r="N2048" s="652"/>
      <c r="O2048" s="335">
        <f t="shared" si="493"/>
        <v>102635.83199277853</v>
      </c>
      <c r="P2048" s="335"/>
      <c r="Q2048" s="335"/>
      <c r="R2048" s="335"/>
      <c r="S2048" s="661">
        <f t="shared" si="494"/>
        <v>762</v>
      </c>
      <c r="T2048" s="661"/>
      <c r="U2048" s="661"/>
      <c r="V2048" s="335">
        <f t="shared" si="497"/>
        <v>971</v>
      </c>
      <c r="W2048" s="335"/>
      <c r="X2048" s="335"/>
      <c r="Y2048" s="335"/>
      <c r="Z2048" s="661">
        <f t="shared" si="495"/>
        <v>900.5</v>
      </c>
      <c r="AA2048" s="661"/>
      <c r="AB2048" s="662"/>
    </row>
    <row r="2049" spans="1:35" ht="15.75" customHeight="1" x14ac:dyDescent="0.15">
      <c r="A2049" s="112" t="str">
        <f t="shared" si="496"/>
        <v/>
      </c>
      <c r="B2049" s="53"/>
      <c r="I2049" s="651">
        <f t="shared" si="491"/>
        <v>10</v>
      </c>
      <c r="J2049" s="406"/>
      <c r="K2049" s="406"/>
      <c r="L2049" s="652">
        <f t="shared" si="492"/>
        <v>3.8499999046325684</v>
      </c>
      <c r="M2049" s="652"/>
      <c r="N2049" s="652"/>
      <c r="O2049" s="335">
        <f t="shared" si="493"/>
        <v>73796.011432824234</v>
      </c>
      <c r="P2049" s="335"/>
      <c r="Q2049" s="335"/>
      <c r="R2049" s="335"/>
      <c r="S2049" s="661">
        <f t="shared" si="494"/>
        <v>311.5</v>
      </c>
      <c r="T2049" s="661"/>
      <c r="U2049" s="661"/>
      <c r="V2049" s="335">
        <f t="shared" si="497"/>
        <v>389</v>
      </c>
      <c r="W2049" s="335"/>
      <c r="X2049" s="335"/>
      <c r="Y2049" s="335"/>
      <c r="Z2049" s="661">
        <f t="shared" si="495"/>
        <v>368.2</v>
      </c>
      <c r="AA2049" s="661"/>
      <c r="AB2049" s="662"/>
    </row>
    <row r="2050" spans="1:35" ht="15.75" customHeight="1" x14ac:dyDescent="0.15">
      <c r="A2050" s="112" t="str">
        <f t="shared" si="496"/>
        <v/>
      </c>
      <c r="B2050" s="53"/>
      <c r="I2050" s="651">
        <f t="shared" si="491"/>
        <v>11</v>
      </c>
      <c r="J2050" s="406"/>
      <c r="K2050" s="406"/>
      <c r="L2050" s="652">
        <f t="shared" si="492"/>
        <v>2.4000000953674316</v>
      </c>
      <c r="M2050" s="652"/>
      <c r="N2050" s="652"/>
      <c r="O2050" s="335">
        <f t="shared" si="493"/>
        <v>102635.83199277853</v>
      </c>
      <c r="P2050" s="335"/>
      <c r="Q2050" s="335"/>
      <c r="R2050" s="335"/>
      <c r="S2050" s="661">
        <f t="shared" si="494"/>
        <v>1016</v>
      </c>
      <c r="T2050" s="661"/>
      <c r="U2050" s="661"/>
      <c r="V2050" s="335">
        <f t="shared" si="497"/>
        <v>1318</v>
      </c>
      <c r="W2050" s="335"/>
      <c r="X2050" s="335"/>
      <c r="Y2050" s="335"/>
      <c r="Z2050" s="661">
        <f t="shared" si="495"/>
        <v>1200.7</v>
      </c>
      <c r="AA2050" s="661"/>
      <c r="AB2050" s="662"/>
    </row>
    <row r="2051" spans="1:35" ht="15.75" customHeight="1" x14ac:dyDescent="0.15">
      <c r="A2051" s="112" t="str">
        <f t="shared" si="496"/>
        <v/>
      </c>
      <c r="B2051" s="53"/>
      <c r="I2051" s="651">
        <f t="shared" si="491"/>
        <v>12</v>
      </c>
      <c r="J2051" s="406"/>
      <c r="K2051" s="406"/>
      <c r="L2051" s="652">
        <f t="shared" si="492"/>
        <v>2.2699999809265137</v>
      </c>
      <c r="M2051" s="652"/>
      <c r="N2051" s="652"/>
      <c r="O2051" s="335">
        <f t="shared" si="493"/>
        <v>69554.861350478022</v>
      </c>
      <c r="P2051" s="335"/>
      <c r="Q2051" s="335"/>
      <c r="R2051" s="335"/>
      <c r="S2051" s="661">
        <f t="shared" si="494"/>
        <v>311.5</v>
      </c>
      <c r="T2051" s="661"/>
      <c r="U2051" s="661"/>
      <c r="V2051" s="335">
        <f t="shared" si="497"/>
        <v>390</v>
      </c>
      <c r="W2051" s="335"/>
      <c r="X2051" s="335"/>
      <c r="Y2051" s="335"/>
      <c r="Z2051" s="661">
        <f t="shared" si="495"/>
        <v>368.2</v>
      </c>
      <c r="AA2051" s="661"/>
      <c r="AB2051" s="662"/>
    </row>
    <row r="2052" spans="1:35" ht="15.75" hidden="1" customHeight="1" x14ac:dyDescent="0.15">
      <c r="A2052" s="112" t="str">
        <f t="shared" si="496"/>
        <v>×</v>
      </c>
      <c r="B2052" s="53"/>
      <c r="I2052" s="651" t="str">
        <f t="shared" si="491"/>
        <v/>
      </c>
      <c r="J2052" s="406"/>
      <c r="K2052" s="406"/>
      <c r="L2052" s="652" t="str">
        <f t="shared" si="492"/>
        <v/>
      </c>
      <c r="M2052" s="652"/>
      <c r="N2052" s="652"/>
      <c r="O2052" s="335" t="str">
        <f t="shared" si="493"/>
        <v/>
      </c>
      <c r="P2052" s="335"/>
      <c r="Q2052" s="335"/>
      <c r="R2052" s="335"/>
      <c r="S2052" s="661" t="str">
        <f t="shared" si="494"/>
        <v/>
      </c>
      <c r="T2052" s="661"/>
      <c r="U2052" s="661"/>
      <c r="V2052" s="335" t="str">
        <f t="shared" si="497"/>
        <v/>
      </c>
      <c r="W2052" s="335"/>
      <c r="X2052" s="335"/>
      <c r="Y2052" s="335"/>
      <c r="Z2052" s="661" t="str">
        <f t="shared" si="495"/>
        <v/>
      </c>
      <c r="AA2052" s="661"/>
      <c r="AB2052" s="662"/>
    </row>
    <row r="2053" spans="1:35" ht="15.75" hidden="1" customHeight="1" x14ac:dyDescent="0.15">
      <c r="A2053" s="112" t="str">
        <f t="shared" si="496"/>
        <v>×</v>
      </c>
      <c r="B2053" s="53"/>
      <c r="I2053" s="651" t="str">
        <f t="shared" si="491"/>
        <v/>
      </c>
      <c r="J2053" s="406"/>
      <c r="K2053" s="406"/>
      <c r="L2053" s="652" t="str">
        <f t="shared" si="492"/>
        <v/>
      </c>
      <c r="M2053" s="652"/>
      <c r="N2053" s="652"/>
      <c r="O2053" s="335" t="str">
        <f t="shared" si="493"/>
        <v/>
      </c>
      <c r="P2053" s="335"/>
      <c r="Q2053" s="335"/>
      <c r="R2053" s="335"/>
      <c r="S2053" s="661" t="str">
        <f t="shared" si="494"/>
        <v/>
      </c>
      <c r="T2053" s="661"/>
      <c r="U2053" s="661"/>
      <c r="V2053" s="335" t="str">
        <f t="shared" si="497"/>
        <v/>
      </c>
      <c r="W2053" s="335"/>
      <c r="X2053" s="335"/>
      <c r="Y2053" s="335"/>
      <c r="Z2053" s="661" t="str">
        <f t="shared" si="495"/>
        <v/>
      </c>
      <c r="AA2053" s="661"/>
      <c r="AB2053" s="662"/>
    </row>
    <row r="2054" spans="1:35" ht="15.75" hidden="1" customHeight="1" x14ac:dyDescent="0.15">
      <c r="A2054" s="112" t="str">
        <f t="shared" si="496"/>
        <v>×</v>
      </c>
      <c r="B2054" s="53"/>
      <c r="I2054" s="651" t="str">
        <f t="shared" si="491"/>
        <v/>
      </c>
      <c r="J2054" s="406"/>
      <c r="K2054" s="406"/>
      <c r="L2054" s="652" t="str">
        <f t="shared" si="492"/>
        <v/>
      </c>
      <c r="M2054" s="652"/>
      <c r="N2054" s="652"/>
      <c r="O2054" s="335" t="str">
        <f t="shared" si="493"/>
        <v/>
      </c>
      <c r="P2054" s="335"/>
      <c r="Q2054" s="335"/>
      <c r="R2054" s="335"/>
      <c r="S2054" s="661" t="str">
        <f t="shared" si="494"/>
        <v/>
      </c>
      <c r="T2054" s="661"/>
      <c r="U2054" s="661"/>
      <c r="V2054" s="335" t="str">
        <f t="shared" si="497"/>
        <v/>
      </c>
      <c r="W2054" s="335"/>
      <c r="X2054" s="335"/>
      <c r="Y2054" s="335"/>
      <c r="Z2054" s="661" t="str">
        <f t="shared" si="495"/>
        <v/>
      </c>
      <c r="AA2054" s="661"/>
      <c r="AB2054" s="662"/>
    </row>
    <row r="2055" spans="1:35" ht="15.75" hidden="1" customHeight="1" x14ac:dyDescent="0.15">
      <c r="A2055" s="112" t="str">
        <f t="shared" si="496"/>
        <v>×</v>
      </c>
      <c r="B2055" s="53"/>
      <c r="I2055" s="663" t="str">
        <f t="shared" si="491"/>
        <v/>
      </c>
      <c r="J2055" s="442"/>
      <c r="K2055" s="442"/>
      <c r="L2055" s="664" t="str">
        <f t="shared" si="492"/>
        <v/>
      </c>
      <c r="M2055" s="664"/>
      <c r="N2055" s="664"/>
      <c r="O2055" s="337" t="str">
        <f t="shared" si="493"/>
        <v/>
      </c>
      <c r="P2055" s="337"/>
      <c r="Q2055" s="337"/>
      <c r="R2055" s="337"/>
      <c r="S2055" s="666" t="str">
        <f t="shared" si="494"/>
        <v/>
      </c>
      <c r="T2055" s="666"/>
      <c r="U2055" s="666"/>
      <c r="V2055" s="337" t="str">
        <f t="shared" si="497"/>
        <v/>
      </c>
      <c r="W2055" s="337"/>
      <c r="X2055" s="337"/>
      <c r="Y2055" s="337"/>
      <c r="Z2055" s="666" t="str">
        <f t="shared" si="495"/>
        <v/>
      </c>
      <c r="AA2055" s="666"/>
      <c r="AB2055" s="667"/>
    </row>
    <row r="2056" spans="1:35" ht="15.75" customHeight="1" x14ac:dyDescent="0.15">
      <c r="I2056" s="183"/>
      <c r="J2056" s="183"/>
      <c r="K2056" s="183"/>
      <c r="L2056" s="183"/>
      <c r="M2056" s="183"/>
      <c r="N2056" s="183"/>
      <c r="O2056" s="183"/>
      <c r="P2056" s="183"/>
      <c r="Q2056" s="183"/>
      <c r="R2056" s="183"/>
      <c r="S2056" s="183"/>
      <c r="T2056" s="183"/>
      <c r="U2056" s="50" t="s">
        <v>119</v>
      </c>
      <c r="V2056" s="438" t="s">
        <v>551</v>
      </c>
      <c r="W2056" s="438"/>
      <c r="X2056" s="183" t="s">
        <v>25</v>
      </c>
      <c r="Y2056" s="498">
        <f>杭先端径*0.1</f>
        <v>0.15000000000000002</v>
      </c>
      <c r="Z2056" s="498"/>
      <c r="AA2056" s="498"/>
      <c r="AB2056" s="62" t="s">
        <v>416</v>
      </c>
      <c r="AC2056" s="179" t="s">
        <v>149</v>
      </c>
    </row>
    <row r="2057" spans="1:35" ht="15.75" customHeight="1" x14ac:dyDescent="0.15">
      <c r="B2057" s="179" t="s">
        <v>571</v>
      </c>
      <c r="U2057" s="186"/>
      <c r="Y2057" s="180"/>
      <c r="Z2057" s="180"/>
      <c r="AA2057" s="180"/>
      <c r="AB2057" s="199"/>
    </row>
    <row r="2059" spans="1:35" s="23" customFormat="1" ht="15.75" customHeight="1" x14ac:dyDescent="0.15">
      <c r="I2059" s="514" t="s">
        <v>418</v>
      </c>
      <c r="J2059" s="361"/>
      <c r="K2059" s="361"/>
      <c r="L2059" s="361"/>
      <c r="M2059" s="361"/>
      <c r="N2059" s="361"/>
      <c r="O2059" s="361"/>
      <c r="P2059" s="361"/>
      <c r="Q2059" s="361"/>
      <c r="R2059" s="361"/>
      <c r="S2059" s="361"/>
      <c r="T2059" s="361"/>
      <c r="U2059" s="361"/>
      <c r="V2059" s="361"/>
      <c r="W2059" s="361"/>
      <c r="X2059" s="361"/>
      <c r="Y2059" s="361"/>
      <c r="Z2059" s="361"/>
      <c r="AA2059" s="361"/>
      <c r="AB2059" s="654"/>
    </row>
    <row r="2060" spans="1:35" s="54" customFormat="1" ht="15.75" customHeight="1" x14ac:dyDescent="0.15">
      <c r="A2060" s="53"/>
      <c r="B2060" s="53"/>
      <c r="I2060" s="453" t="s">
        <v>74</v>
      </c>
      <c r="J2060" s="403"/>
      <c r="K2060" s="403"/>
      <c r="L2060" s="647" t="s">
        <v>181</v>
      </c>
      <c r="M2060" s="648"/>
      <c r="N2060" s="648"/>
      <c r="O2060" s="305" t="s">
        <v>544</v>
      </c>
      <c r="P2060" s="305"/>
      <c r="Q2060" s="305"/>
      <c r="R2060" s="305"/>
      <c r="S2060" s="305"/>
      <c r="T2060" s="305"/>
      <c r="U2060" s="305"/>
      <c r="V2060" s="305" t="s">
        <v>545</v>
      </c>
      <c r="W2060" s="305"/>
      <c r="X2060" s="305"/>
      <c r="Y2060" s="305"/>
      <c r="Z2060" s="305"/>
      <c r="AA2060" s="305"/>
      <c r="AB2060" s="439"/>
    </row>
    <row r="2061" spans="1:35" s="54" customFormat="1" ht="15.75" customHeight="1" x14ac:dyDescent="0.15">
      <c r="A2061" s="53"/>
      <c r="B2061" s="53"/>
      <c r="I2061" s="453"/>
      <c r="J2061" s="403"/>
      <c r="K2061" s="403"/>
      <c r="L2061" s="647"/>
      <c r="M2061" s="648"/>
      <c r="N2061" s="648"/>
      <c r="O2061" s="403" t="s">
        <v>543</v>
      </c>
      <c r="P2061" s="403"/>
      <c r="Q2061" s="403"/>
      <c r="R2061" s="403"/>
      <c r="S2061" s="531" t="s">
        <v>514</v>
      </c>
      <c r="T2061" s="531"/>
      <c r="U2061" s="531"/>
      <c r="V2061" s="403" t="s">
        <v>543</v>
      </c>
      <c r="W2061" s="403"/>
      <c r="X2061" s="403"/>
      <c r="Y2061" s="403"/>
      <c r="Z2061" s="531" t="s">
        <v>515</v>
      </c>
      <c r="AA2061" s="531"/>
      <c r="AB2061" s="537"/>
    </row>
    <row r="2062" spans="1:35" s="54" customFormat="1" ht="15.75" customHeight="1" x14ac:dyDescent="0.15">
      <c r="A2062" s="53"/>
      <c r="B2062" s="53"/>
      <c r="I2062" s="359"/>
      <c r="J2062" s="315"/>
      <c r="K2062" s="315"/>
      <c r="L2062" s="362"/>
      <c r="M2062" s="362"/>
      <c r="N2062" s="362"/>
      <c r="O2062" s="315"/>
      <c r="P2062" s="315"/>
      <c r="Q2062" s="315"/>
      <c r="R2062" s="315"/>
      <c r="S2062" s="533"/>
      <c r="T2062" s="533"/>
      <c r="U2062" s="533"/>
      <c r="V2062" s="315"/>
      <c r="W2062" s="315"/>
      <c r="X2062" s="315"/>
      <c r="Y2062" s="315"/>
      <c r="Z2062" s="533"/>
      <c r="AA2062" s="533"/>
      <c r="AB2062" s="538"/>
    </row>
    <row r="2063" spans="1:35" s="54" customFormat="1" ht="15.75" customHeight="1" x14ac:dyDescent="0.15">
      <c r="A2063" s="112" t="str">
        <f t="shared" ref="A2063:A2078" si="498">IF(I2063="","×","")</f>
        <v/>
      </c>
      <c r="B2063" s="53"/>
      <c r="I2063" s="646">
        <f t="shared" ref="I2063:I2078" si="499">IF(U741="","",U741)</f>
        <v>2</v>
      </c>
      <c r="J2063" s="427"/>
      <c r="K2063" s="427"/>
      <c r="L2063" s="649">
        <f t="shared" ref="L2063:L2078" si="500">IF(AB741="","",AB741)</f>
        <v>0.33000001311302185</v>
      </c>
      <c r="M2063" s="649"/>
      <c r="N2063" s="649"/>
      <c r="O2063" s="475">
        <f t="shared" ref="O2063:O2078" si="501">AE741</f>
        <v>0</v>
      </c>
      <c r="P2063" s="475"/>
      <c r="Q2063" s="475"/>
      <c r="R2063" s="475"/>
      <c r="S2063" s="668">
        <f t="shared" ref="S2063:S2078" si="502">AD1760</f>
        <v>0</v>
      </c>
      <c r="T2063" s="668"/>
      <c r="U2063" s="668"/>
      <c r="V2063" s="475">
        <f t="shared" ref="V2063:V2078" si="503">IF(O2063="","",IF(O2063=0,0,ROUND((Z2063-S2063)/(Y$2079-(S2063/O2063)),0)))</f>
        <v>0</v>
      </c>
      <c r="W2063" s="475"/>
      <c r="X2063" s="475"/>
      <c r="Y2063" s="475"/>
      <c r="Z2063" s="668">
        <f t="shared" ref="Z2063:Z2078" si="504">AG1760</f>
        <v>0</v>
      </c>
      <c r="AA2063" s="668"/>
      <c r="AB2063" s="669"/>
      <c r="AD2063" s="179"/>
      <c r="AE2063" s="179"/>
      <c r="AF2063" s="179"/>
      <c r="AG2063" s="179"/>
      <c r="AH2063" s="179"/>
      <c r="AI2063" s="179"/>
    </row>
    <row r="2064" spans="1:35" s="54" customFormat="1" ht="15.75" customHeight="1" x14ac:dyDescent="0.15">
      <c r="A2064" s="112" t="str">
        <f t="shared" si="498"/>
        <v/>
      </c>
      <c r="B2064" s="53"/>
      <c r="F2064" s="53"/>
      <c r="G2064" s="53"/>
      <c r="H2064" s="55"/>
      <c r="I2064" s="651">
        <f t="shared" si="499"/>
        <v>3</v>
      </c>
      <c r="J2064" s="406"/>
      <c r="K2064" s="406"/>
      <c r="L2064" s="652">
        <f t="shared" si="500"/>
        <v>1.5</v>
      </c>
      <c r="M2064" s="652"/>
      <c r="N2064" s="652"/>
      <c r="O2064" s="335">
        <f t="shared" si="501"/>
        <v>0</v>
      </c>
      <c r="P2064" s="335"/>
      <c r="Q2064" s="335"/>
      <c r="R2064" s="335"/>
      <c r="S2064" s="661">
        <f t="shared" si="502"/>
        <v>0</v>
      </c>
      <c r="T2064" s="661"/>
      <c r="U2064" s="661"/>
      <c r="V2064" s="335">
        <f t="shared" si="503"/>
        <v>0</v>
      </c>
      <c r="W2064" s="335"/>
      <c r="X2064" s="335"/>
      <c r="Y2064" s="335"/>
      <c r="Z2064" s="661">
        <f t="shared" si="504"/>
        <v>0</v>
      </c>
      <c r="AA2064" s="661"/>
      <c r="AB2064" s="662"/>
      <c r="AD2064" s="179"/>
      <c r="AE2064" s="179"/>
      <c r="AF2064" s="179"/>
      <c r="AG2064" s="179"/>
      <c r="AH2064" s="179"/>
      <c r="AI2064" s="179"/>
    </row>
    <row r="2065" spans="1:62" ht="15.75" customHeight="1" x14ac:dyDescent="0.15">
      <c r="A2065" s="112" t="str">
        <f t="shared" si="498"/>
        <v/>
      </c>
      <c r="B2065" s="53"/>
      <c r="I2065" s="651">
        <f t="shared" si="499"/>
        <v>4</v>
      </c>
      <c r="J2065" s="406"/>
      <c r="K2065" s="406"/>
      <c r="L2065" s="652">
        <f t="shared" si="500"/>
        <v>5.0999999046325684</v>
      </c>
      <c r="M2065" s="652"/>
      <c r="N2065" s="652"/>
      <c r="O2065" s="335">
        <f t="shared" si="501"/>
        <v>0</v>
      </c>
      <c r="P2065" s="335"/>
      <c r="Q2065" s="335"/>
      <c r="R2065" s="335"/>
      <c r="S2065" s="661">
        <f t="shared" si="502"/>
        <v>0</v>
      </c>
      <c r="T2065" s="661"/>
      <c r="U2065" s="661"/>
      <c r="V2065" s="335">
        <f t="shared" si="503"/>
        <v>0</v>
      </c>
      <c r="W2065" s="335"/>
      <c r="X2065" s="335"/>
      <c r="Y2065" s="335"/>
      <c r="Z2065" s="661">
        <f t="shared" si="504"/>
        <v>0</v>
      </c>
      <c r="AA2065" s="661"/>
      <c r="AB2065" s="662"/>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x14ac:dyDescent="0.15">
      <c r="A2066" s="112" t="str">
        <f t="shared" si="498"/>
        <v/>
      </c>
      <c r="B2066" s="53"/>
      <c r="I2066" s="651">
        <f t="shared" si="499"/>
        <v>4</v>
      </c>
      <c r="J2066" s="406"/>
      <c r="K2066" s="406"/>
      <c r="L2066" s="652">
        <f t="shared" si="500"/>
        <v>1.4500002861022949</v>
      </c>
      <c r="M2066" s="652"/>
      <c r="N2066" s="652"/>
      <c r="O2066" s="335">
        <f t="shared" si="501"/>
        <v>20145.462891144547</v>
      </c>
      <c r="P2066" s="335"/>
      <c r="Q2066" s="335"/>
      <c r="R2066" s="335"/>
      <c r="S2066" s="661">
        <f t="shared" si="502"/>
        <v>103.7</v>
      </c>
      <c r="T2066" s="661"/>
      <c r="U2066" s="661"/>
      <c r="V2066" s="335">
        <f t="shared" si="503"/>
        <v>130</v>
      </c>
      <c r="W2066" s="335"/>
      <c r="X2066" s="335"/>
      <c r="Y2066" s="335"/>
      <c r="Z2066" s="661">
        <f t="shared" si="504"/>
        <v>122.5</v>
      </c>
      <c r="AA2066" s="661"/>
      <c r="AB2066" s="662"/>
    </row>
    <row r="2067" spans="1:62" ht="15.75" customHeight="1" x14ac:dyDescent="0.15">
      <c r="A2067" s="112" t="str">
        <f t="shared" si="498"/>
        <v/>
      </c>
      <c r="B2067" s="53"/>
      <c r="I2067" s="651">
        <f t="shared" si="499"/>
        <v>5</v>
      </c>
      <c r="J2067" s="406"/>
      <c r="K2067" s="406"/>
      <c r="L2067" s="652">
        <f t="shared" si="500"/>
        <v>3.4500000476837158</v>
      </c>
      <c r="M2067" s="652"/>
      <c r="N2067" s="652"/>
      <c r="O2067" s="335">
        <f t="shared" si="501"/>
        <v>20145.462891144547</v>
      </c>
      <c r="P2067" s="335"/>
      <c r="Q2067" s="335"/>
      <c r="R2067" s="335"/>
      <c r="S2067" s="661">
        <f t="shared" si="502"/>
        <v>192.8</v>
      </c>
      <c r="T2067" s="661"/>
      <c r="U2067" s="661"/>
      <c r="V2067" s="335">
        <f t="shared" si="503"/>
        <v>250</v>
      </c>
      <c r="W2067" s="335"/>
      <c r="X2067" s="335"/>
      <c r="Y2067" s="335"/>
      <c r="Z2067" s="661">
        <f t="shared" si="504"/>
        <v>227.9</v>
      </c>
      <c r="AA2067" s="661"/>
      <c r="AB2067" s="662"/>
    </row>
    <row r="2068" spans="1:62" ht="15.75" customHeight="1" x14ac:dyDescent="0.15">
      <c r="A2068" s="112" t="str">
        <f t="shared" si="498"/>
        <v/>
      </c>
      <c r="B2068" s="53"/>
      <c r="I2068" s="651">
        <f t="shared" si="499"/>
        <v>6</v>
      </c>
      <c r="J2068" s="406"/>
      <c r="K2068" s="406"/>
      <c r="L2068" s="652">
        <f t="shared" si="500"/>
        <v>2.3499999046325684</v>
      </c>
      <c r="M2068" s="652"/>
      <c r="N2068" s="652"/>
      <c r="O2068" s="335">
        <f t="shared" si="501"/>
        <v>20145.462891144547</v>
      </c>
      <c r="P2068" s="335"/>
      <c r="Q2068" s="335"/>
      <c r="R2068" s="335"/>
      <c r="S2068" s="661">
        <f t="shared" si="502"/>
        <v>311</v>
      </c>
      <c r="T2068" s="661"/>
      <c r="U2068" s="661"/>
      <c r="V2068" s="335">
        <f t="shared" si="503"/>
        <v>421</v>
      </c>
      <c r="W2068" s="335"/>
      <c r="X2068" s="335"/>
      <c r="Y2068" s="335"/>
      <c r="Z2068" s="661">
        <f t="shared" si="504"/>
        <v>367.6</v>
      </c>
      <c r="AA2068" s="661"/>
      <c r="AB2068" s="662"/>
    </row>
    <row r="2069" spans="1:62" ht="15.75" customHeight="1" x14ac:dyDescent="0.15">
      <c r="A2069" s="112" t="str">
        <f t="shared" si="498"/>
        <v/>
      </c>
      <c r="B2069" s="53"/>
      <c r="I2069" s="651">
        <f t="shared" si="499"/>
        <v>7</v>
      </c>
      <c r="J2069" s="406"/>
      <c r="K2069" s="406"/>
      <c r="L2069" s="652">
        <f t="shared" si="500"/>
        <v>8.6000003814697266</v>
      </c>
      <c r="M2069" s="652"/>
      <c r="N2069" s="652"/>
      <c r="O2069" s="335">
        <f t="shared" si="501"/>
        <v>132535.94007331939</v>
      </c>
      <c r="P2069" s="335"/>
      <c r="Q2069" s="335"/>
      <c r="R2069" s="335"/>
      <c r="S2069" s="661">
        <f t="shared" si="502"/>
        <v>1036.7</v>
      </c>
      <c r="T2069" s="661"/>
      <c r="U2069" s="661"/>
      <c r="V2069" s="335">
        <f t="shared" si="503"/>
        <v>1326</v>
      </c>
      <c r="W2069" s="335"/>
      <c r="X2069" s="335"/>
      <c r="Y2069" s="335"/>
      <c r="Z2069" s="661">
        <f t="shared" si="504"/>
        <v>1225.2</v>
      </c>
      <c r="AA2069" s="661"/>
      <c r="AB2069" s="662"/>
    </row>
    <row r="2070" spans="1:62" ht="15.75" customHeight="1" x14ac:dyDescent="0.15">
      <c r="A2070" s="112" t="str">
        <f t="shared" si="498"/>
        <v/>
      </c>
      <c r="B2070" s="53"/>
      <c r="I2070" s="651">
        <f t="shared" si="499"/>
        <v>8</v>
      </c>
      <c r="J2070" s="406"/>
      <c r="K2070" s="406"/>
      <c r="L2070" s="652">
        <f t="shared" si="500"/>
        <v>2.2000000476837158</v>
      </c>
      <c r="M2070" s="652"/>
      <c r="N2070" s="652"/>
      <c r="O2070" s="335">
        <f t="shared" si="501"/>
        <v>62981.078722841376</v>
      </c>
      <c r="P2070" s="335"/>
      <c r="Q2070" s="335"/>
      <c r="R2070" s="335"/>
      <c r="S2070" s="661">
        <f t="shared" si="502"/>
        <v>307.39999999999998</v>
      </c>
      <c r="T2070" s="661"/>
      <c r="U2070" s="661"/>
      <c r="V2070" s="335">
        <f t="shared" si="503"/>
        <v>385</v>
      </c>
      <c r="W2070" s="335"/>
      <c r="X2070" s="335"/>
      <c r="Y2070" s="335"/>
      <c r="Z2070" s="661">
        <f t="shared" si="504"/>
        <v>363.3</v>
      </c>
      <c r="AA2070" s="661"/>
      <c r="AB2070" s="662"/>
    </row>
    <row r="2071" spans="1:62" ht="15.75" customHeight="1" x14ac:dyDescent="0.15">
      <c r="A2071" s="112" t="str">
        <f t="shared" si="498"/>
        <v/>
      </c>
      <c r="B2071" s="53"/>
      <c r="I2071" s="651">
        <f t="shared" si="499"/>
        <v>9</v>
      </c>
      <c r="J2071" s="406"/>
      <c r="K2071" s="406"/>
      <c r="L2071" s="652">
        <f t="shared" si="500"/>
        <v>1.5</v>
      </c>
      <c r="M2071" s="652"/>
      <c r="N2071" s="652"/>
      <c r="O2071" s="335">
        <f t="shared" si="501"/>
        <v>102635.83199277853</v>
      </c>
      <c r="P2071" s="335"/>
      <c r="Q2071" s="335"/>
      <c r="R2071" s="335"/>
      <c r="S2071" s="661">
        <f t="shared" si="502"/>
        <v>762</v>
      </c>
      <c r="T2071" s="661"/>
      <c r="U2071" s="661"/>
      <c r="V2071" s="335">
        <f t="shared" si="503"/>
        <v>971</v>
      </c>
      <c r="W2071" s="335"/>
      <c r="X2071" s="335"/>
      <c r="Y2071" s="335"/>
      <c r="Z2071" s="661">
        <f t="shared" si="504"/>
        <v>900.5</v>
      </c>
      <c r="AA2071" s="661"/>
      <c r="AB2071" s="662"/>
    </row>
    <row r="2072" spans="1:62" ht="15.75" customHeight="1" x14ac:dyDescent="0.15">
      <c r="A2072" s="112" t="str">
        <f t="shared" si="498"/>
        <v/>
      </c>
      <c r="B2072" s="53"/>
      <c r="I2072" s="651">
        <f t="shared" si="499"/>
        <v>10</v>
      </c>
      <c r="J2072" s="406"/>
      <c r="K2072" s="406"/>
      <c r="L2072" s="652">
        <f t="shared" si="500"/>
        <v>3.8499999046325684</v>
      </c>
      <c r="M2072" s="652"/>
      <c r="N2072" s="652"/>
      <c r="O2072" s="335">
        <f t="shared" si="501"/>
        <v>73796.011432824234</v>
      </c>
      <c r="P2072" s="335"/>
      <c r="Q2072" s="335"/>
      <c r="R2072" s="335"/>
      <c r="S2072" s="661">
        <f t="shared" si="502"/>
        <v>311.5</v>
      </c>
      <c r="T2072" s="661"/>
      <c r="U2072" s="661"/>
      <c r="V2072" s="335">
        <f t="shared" si="503"/>
        <v>389</v>
      </c>
      <c r="W2072" s="335"/>
      <c r="X2072" s="335"/>
      <c r="Y2072" s="335"/>
      <c r="Z2072" s="661">
        <f t="shared" si="504"/>
        <v>368.2</v>
      </c>
      <c r="AA2072" s="661"/>
      <c r="AB2072" s="662"/>
    </row>
    <row r="2073" spans="1:62" ht="15.75" customHeight="1" x14ac:dyDescent="0.15">
      <c r="A2073" s="112" t="str">
        <f t="shared" si="498"/>
        <v/>
      </c>
      <c r="B2073" s="53"/>
      <c r="I2073" s="651">
        <f t="shared" si="499"/>
        <v>11</v>
      </c>
      <c r="J2073" s="406"/>
      <c r="K2073" s="406"/>
      <c r="L2073" s="652">
        <f t="shared" si="500"/>
        <v>2.4000000953674316</v>
      </c>
      <c r="M2073" s="652"/>
      <c r="N2073" s="652"/>
      <c r="O2073" s="335">
        <f t="shared" si="501"/>
        <v>102635.83199277853</v>
      </c>
      <c r="P2073" s="335"/>
      <c r="Q2073" s="335"/>
      <c r="R2073" s="335"/>
      <c r="S2073" s="661">
        <f t="shared" si="502"/>
        <v>1016</v>
      </c>
      <c r="T2073" s="661"/>
      <c r="U2073" s="661"/>
      <c r="V2073" s="335">
        <f t="shared" si="503"/>
        <v>1318</v>
      </c>
      <c r="W2073" s="335"/>
      <c r="X2073" s="335"/>
      <c r="Y2073" s="335"/>
      <c r="Z2073" s="661">
        <f t="shared" si="504"/>
        <v>1200.7</v>
      </c>
      <c r="AA2073" s="661"/>
      <c r="AB2073" s="662"/>
    </row>
    <row r="2074" spans="1:62" ht="15.75" customHeight="1" x14ac:dyDescent="0.15">
      <c r="A2074" s="112" t="str">
        <f t="shared" si="498"/>
        <v/>
      </c>
      <c r="B2074" s="53"/>
      <c r="I2074" s="651">
        <f t="shared" si="499"/>
        <v>12</v>
      </c>
      <c r="J2074" s="406"/>
      <c r="K2074" s="406"/>
      <c r="L2074" s="652">
        <f t="shared" si="500"/>
        <v>2.2699999809265137</v>
      </c>
      <c r="M2074" s="652"/>
      <c r="N2074" s="652"/>
      <c r="O2074" s="335">
        <f t="shared" si="501"/>
        <v>69554.861350478022</v>
      </c>
      <c r="P2074" s="335"/>
      <c r="Q2074" s="335"/>
      <c r="R2074" s="335"/>
      <c r="S2074" s="661">
        <f t="shared" si="502"/>
        <v>311.5</v>
      </c>
      <c r="T2074" s="661"/>
      <c r="U2074" s="661"/>
      <c r="V2074" s="335">
        <f t="shared" si="503"/>
        <v>390</v>
      </c>
      <c r="W2074" s="335"/>
      <c r="X2074" s="335"/>
      <c r="Y2074" s="335"/>
      <c r="Z2074" s="661">
        <f t="shared" si="504"/>
        <v>368.2</v>
      </c>
      <c r="AA2074" s="661"/>
      <c r="AB2074" s="662"/>
    </row>
    <row r="2075" spans="1:62" ht="15.75" hidden="1" customHeight="1" x14ac:dyDescent="0.15">
      <c r="A2075" s="112" t="str">
        <f t="shared" si="498"/>
        <v>×</v>
      </c>
      <c r="B2075" s="53"/>
      <c r="I2075" s="651" t="str">
        <f t="shared" si="499"/>
        <v/>
      </c>
      <c r="J2075" s="406"/>
      <c r="K2075" s="406"/>
      <c r="L2075" s="652" t="str">
        <f t="shared" si="500"/>
        <v/>
      </c>
      <c r="M2075" s="652"/>
      <c r="N2075" s="652"/>
      <c r="O2075" s="335" t="str">
        <f t="shared" si="501"/>
        <v/>
      </c>
      <c r="P2075" s="335"/>
      <c r="Q2075" s="335"/>
      <c r="R2075" s="335"/>
      <c r="S2075" s="661" t="str">
        <f t="shared" si="502"/>
        <v/>
      </c>
      <c r="T2075" s="661"/>
      <c r="U2075" s="661"/>
      <c r="V2075" s="335" t="str">
        <f t="shared" si="503"/>
        <v/>
      </c>
      <c r="W2075" s="335"/>
      <c r="X2075" s="335"/>
      <c r="Y2075" s="335"/>
      <c r="Z2075" s="661" t="str">
        <f t="shared" si="504"/>
        <v/>
      </c>
      <c r="AA2075" s="661"/>
      <c r="AB2075" s="662"/>
    </row>
    <row r="2076" spans="1:62" ht="15.75" hidden="1" customHeight="1" x14ac:dyDescent="0.15">
      <c r="A2076" s="112" t="str">
        <f t="shared" si="498"/>
        <v>×</v>
      </c>
      <c r="B2076" s="53"/>
      <c r="I2076" s="651" t="str">
        <f t="shared" si="499"/>
        <v/>
      </c>
      <c r="J2076" s="406"/>
      <c r="K2076" s="406"/>
      <c r="L2076" s="652" t="str">
        <f t="shared" si="500"/>
        <v/>
      </c>
      <c r="M2076" s="652"/>
      <c r="N2076" s="652"/>
      <c r="O2076" s="335" t="str">
        <f t="shared" si="501"/>
        <v/>
      </c>
      <c r="P2076" s="335"/>
      <c r="Q2076" s="335"/>
      <c r="R2076" s="335"/>
      <c r="S2076" s="661" t="str">
        <f t="shared" si="502"/>
        <v/>
      </c>
      <c r="T2076" s="661"/>
      <c r="U2076" s="661"/>
      <c r="V2076" s="335" t="str">
        <f t="shared" si="503"/>
        <v/>
      </c>
      <c r="W2076" s="335"/>
      <c r="X2076" s="335"/>
      <c r="Y2076" s="335"/>
      <c r="Z2076" s="661" t="str">
        <f t="shared" si="504"/>
        <v/>
      </c>
      <c r="AA2076" s="661"/>
      <c r="AB2076" s="662"/>
    </row>
    <row r="2077" spans="1:62" ht="15.75" hidden="1" customHeight="1" x14ac:dyDescent="0.15">
      <c r="A2077" s="112" t="str">
        <f t="shared" si="498"/>
        <v>×</v>
      </c>
      <c r="B2077" s="53"/>
      <c r="I2077" s="651" t="str">
        <f t="shared" si="499"/>
        <v/>
      </c>
      <c r="J2077" s="406"/>
      <c r="K2077" s="406"/>
      <c r="L2077" s="652" t="str">
        <f t="shared" si="500"/>
        <v/>
      </c>
      <c r="M2077" s="652"/>
      <c r="N2077" s="652"/>
      <c r="O2077" s="335" t="str">
        <f t="shared" si="501"/>
        <v/>
      </c>
      <c r="P2077" s="335"/>
      <c r="Q2077" s="335"/>
      <c r="R2077" s="335"/>
      <c r="S2077" s="661" t="str">
        <f t="shared" si="502"/>
        <v/>
      </c>
      <c r="T2077" s="661"/>
      <c r="U2077" s="661"/>
      <c r="V2077" s="335" t="str">
        <f t="shared" si="503"/>
        <v/>
      </c>
      <c r="W2077" s="335"/>
      <c r="X2077" s="335"/>
      <c r="Y2077" s="335"/>
      <c r="Z2077" s="661" t="str">
        <f t="shared" si="504"/>
        <v/>
      </c>
      <c r="AA2077" s="661"/>
      <c r="AB2077" s="662"/>
    </row>
    <row r="2078" spans="1:62" ht="15.75" hidden="1" customHeight="1" x14ac:dyDescent="0.15">
      <c r="A2078" s="112" t="str">
        <f t="shared" si="498"/>
        <v>×</v>
      </c>
      <c r="B2078" s="53"/>
      <c r="I2078" s="663" t="str">
        <f t="shared" si="499"/>
        <v/>
      </c>
      <c r="J2078" s="442"/>
      <c r="K2078" s="442"/>
      <c r="L2078" s="664" t="str">
        <f t="shared" si="500"/>
        <v/>
      </c>
      <c r="M2078" s="664"/>
      <c r="N2078" s="664"/>
      <c r="O2078" s="337" t="str">
        <f t="shared" si="501"/>
        <v/>
      </c>
      <c r="P2078" s="337"/>
      <c r="Q2078" s="337"/>
      <c r="R2078" s="337"/>
      <c r="S2078" s="666" t="str">
        <f t="shared" si="502"/>
        <v/>
      </c>
      <c r="T2078" s="666"/>
      <c r="U2078" s="666"/>
      <c r="V2078" s="337" t="str">
        <f t="shared" si="503"/>
        <v/>
      </c>
      <c r="W2078" s="337"/>
      <c r="X2078" s="337"/>
      <c r="Y2078" s="337"/>
      <c r="Z2078" s="666" t="str">
        <f t="shared" si="504"/>
        <v/>
      </c>
      <c r="AA2078" s="666"/>
      <c r="AB2078" s="667"/>
    </row>
    <row r="2079" spans="1:62" ht="15.75" customHeight="1" x14ac:dyDescent="0.15">
      <c r="I2079" s="183"/>
      <c r="J2079" s="183"/>
      <c r="K2079" s="183"/>
      <c r="L2079" s="183"/>
      <c r="M2079" s="183"/>
      <c r="N2079" s="183"/>
      <c r="O2079" s="183"/>
      <c r="P2079" s="183"/>
      <c r="Q2079" s="183"/>
      <c r="R2079" s="183"/>
      <c r="S2079" s="183"/>
      <c r="T2079" s="183"/>
      <c r="U2079" s="50" t="s">
        <v>119</v>
      </c>
      <c r="V2079" s="438" t="s">
        <v>551</v>
      </c>
      <c r="W2079" s="438"/>
      <c r="X2079" s="183" t="s">
        <v>25</v>
      </c>
      <c r="Y2079" s="498">
        <f>杭先端径*0.1</f>
        <v>0.15000000000000002</v>
      </c>
      <c r="Z2079" s="498"/>
      <c r="AA2079" s="498"/>
      <c r="AB2079" s="62" t="s">
        <v>416</v>
      </c>
      <c r="AC2079" s="179" t="s">
        <v>149</v>
      </c>
    </row>
    <row r="2080" spans="1:62" ht="15.75" customHeight="1" x14ac:dyDescent="0.15">
      <c r="A2080" s="116" t="str">
        <f t="shared" ref="A2080:A2086" si="505">IF(液状化L1の有無="","","×")</f>
        <v/>
      </c>
      <c r="B2080" s="179" t="s">
        <v>571</v>
      </c>
    </row>
    <row r="2081" spans="1:62" s="53" customFormat="1" ht="15.75" customHeight="1" x14ac:dyDescent="0.15">
      <c r="A2081" s="116" t="str">
        <f t="shared" si="505"/>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x14ac:dyDescent="0.15">
      <c r="A2082" s="116" t="str">
        <f t="shared" si="505"/>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x14ac:dyDescent="0.15">
      <c r="A2083" s="116" t="str">
        <f t="shared" si="505"/>
        <v/>
      </c>
      <c r="B2083" s="179"/>
      <c r="I2083" s="514" t="s">
        <v>417</v>
      </c>
      <c r="J2083" s="361"/>
      <c r="K2083" s="361"/>
      <c r="L2083" s="361"/>
      <c r="M2083" s="361"/>
      <c r="N2083" s="361"/>
      <c r="O2083" s="361"/>
      <c r="P2083" s="361"/>
      <c r="Q2083" s="361"/>
      <c r="R2083" s="361"/>
      <c r="S2083" s="361"/>
      <c r="T2083" s="361"/>
      <c r="U2083" s="361"/>
      <c r="V2083" s="361"/>
      <c r="W2083" s="361"/>
      <c r="X2083" s="361"/>
      <c r="Y2083" s="361"/>
      <c r="Z2083" s="361"/>
      <c r="AA2083" s="361"/>
      <c r="AB2083" s="654"/>
    </row>
    <row r="2084" spans="1:62" s="54" customFormat="1" ht="15.75" customHeight="1" x14ac:dyDescent="0.15">
      <c r="A2084" s="116" t="str">
        <f t="shared" si="505"/>
        <v/>
      </c>
      <c r="B2084" s="179"/>
      <c r="I2084" s="453" t="s">
        <v>74</v>
      </c>
      <c r="J2084" s="403"/>
      <c r="K2084" s="403"/>
      <c r="L2084" s="647" t="s">
        <v>181</v>
      </c>
      <c r="M2084" s="648"/>
      <c r="N2084" s="648"/>
      <c r="O2084" s="305" t="s">
        <v>544</v>
      </c>
      <c r="P2084" s="305"/>
      <c r="Q2084" s="305"/>
      <c r="R2084" s="305"/>
      <c r="S2084" s="305"/>
      <c r="T2084" s="305"/>
      <c r="U2084" s="305"/>
      <c r="V2084" s="305" t="s">
        <v>545</v>
      </c>
      <c r="W2084" s="305"/>
      <c r="X2084" s="305"/>
      <c r="Y2084" s="305"/>
      <c r="Z2084" s="305"/>
      <c r="AA2084" s="305"/>
      <c r="AB2084" s="439"/>
    </row>
    <row r="2085" spans="1:62" s="54" customFormat="1" ht="15.75" customHeight="1" x14ac:dyDescent="0.15">
      <c r="A2085" s="116" t="str">
        <f t="shared" si="505"/>
        <v/>
      </c>
      <c r="B2085" s="179"/>
      <c r="I2085" s="453"/>
      <c r="J2085" s="403"/>
      <c r="K2085" s="403"/>
      <c r="L2085" s="647"/>
      <c r="M2085" s="648"/>
      <c r="N2085" s="648"/>
      <c r="O2085" s="403" t="s">
        <v>543</v>
      </c>
      <c r="P2085" s="403"/>
      <c r="Q2085" s="403"/>
      <c r="R2085" s="403"/>
      <c r="S2085" s="531" t="s">
        <v>514</v>
      </c>
      <c r="T2085" s="531"/>
      <c r="U2085" s="531"/>
      <c r="V2085" s="403" t="s">
        <v>543</v>
      </c>
      <c r="W2085" s="403"/>
      <c r="X2085" s="403"/>
      <c r="Y2085" s="403"/>
      <c r="Z2085" s="531" t="s">
        <v>515</v>
      </c>
      <c r="AA2085" s="531"/>
      <c r="AB2085" s="537"/>
    </row>
    <row r="2086" spans="1:62" s="54" customFormat="1" ht="15.75" customHeight="1" x14ac:dyDescent="0.15">
      <c r="A2086" s="116" t="str">
        <f t="shared" si="505"/>
        <v/>
      </c>
      <c r="B2086" s="179"/>
      <c r="I2086" s="359"/>
      <c r="J2086" s="315"/>
      <c r="K2086" s="315"/>
      <c r="L2086" s="362"/>
      <c r="M2086" s="362"/>
      <c r="N2086" s="362"/>
      <c r="O2086" s="315"/>
      <c r="P2086" s="315"/>
      <c r="Q2086" s="315"/>
      <c r="R2086" s="315"/>
      <c r="S2086" s="533"/>
      <c r="T2086" s="533"/>
      <c r="U2086" s="533"/>
      <c r="V2086" s="315"/>
      <c r="W2086" s="315"/>
      <c r="X2086" s="315"/>
      <c r="Y2086" s="315"/>
      <c r="Z2086" s="533"/>
      <c r="AA2086" s="533"/>
      <c r="AB2086" s="538"/>
    </row>
    <row r="2087" spans="1:62" s="54" customFormat="1" ht="15.75" customHeight="1" x14ac:dyDescent="0.15">
      <c r="A2087" s="122" t="str">
        <f t="shared" ref="A2087:A2102" si="506">IF(液状化L1の有無="",IF(I2087="","×",""),"×")</f>
        <v/>
      </c>
      <c r="B2087" s="53"/>
      <c r="I2087" s="646">
        <f t="shared" ref="I2087:I2102" si="507">IF(G764="","",G764)</f>
        <v>2</v>
      </c>
      <c r="J2087" s="427"/>
      <c r="K2087" s="427"/>
      <c r="L2087" s="649">
        <f t="shared" ref="L2087:L2102" si="508">IF(N764="","",N764)</f>
        <v>0.33000001311302185</v>
      </c>
      <c r="M2087" s="649"/>
      <c r="N2087" s="649"/>
      <c r="O2087" s="475">
        <f t="shared" ref="O2087:O2102" si="509">Q764</f>
        <v>0</v>
      </c>
      <c r="P2087" s="475"/>
      <c r="Q2087" s="475"/>
      <c r="R2087" s="475"/>
      <c r="S2087" s="668">
        <f t="shared" ref="S2087:S2102" si="510">O1782</f>
        <v>0</v>
      </c>
      <c r="T2087" s="668"/>
      <c r="U2087" s="668"/>
      <c r="V2087" s="475">
        <f>IF(O2087="","",IF(O2087=0,0,ROUND((Z2087-S2087)/(Y$2103-(S2087/O2087)),0)))</f>
        <v>0</v>
      </c>
      <c r="W2087" s="475"/>
      <c r="X2087" s="475"/>
      <c r="Y2087" s="475"/>
      <c r="Z2087" s="668">
        <f t="shared" ref="Z2087:Z2102" si="511">R1782</f>
        <v>0</v>
      </c>
      <c r="AA2087" s="668"/>
      <c r="AB2087" s="669"/>
      <c r="AD2087" s="179"/>
      <c r="AE2087" s="179"/>
      <c r="AF2087" s="179"/>
      <c r="AG2087" s="179"/>
      <c r="AH2087" s="179"/>
      <c r="AI2087" s="179"/>
    </row>
    <row r="2088" spans="1:62" s="54" customFormat="1" ht="15.75" customHeight="1" x14ac:dyDescent="0.15">
      <c r="A2088" s="122" t="str">
        <f t="shared" si="506"/>
        <v/>
      </c>
      <c r="B2088" s="53"/>
      <c r="F2088" s="53"/>
      <c r="G2088" s="53"/>
      <c r="H2088" s="55"/>
      <c r="I2088" s="651">
        <f t="shared" si="507"/>
        <v>3</v>
      </c>
      <c r="J2088" s="406"/>
      <c r="K2088" s="406"/>
      <c r="L2088" s="652">
        <f t="shared" si="508"/>
        <v>1.5</v>
      </c>
      <c r="M2088" s="652"/>
      <c r="N2088" s="652"/>
      <c r="O2088" s="335">
        <f t="shared" si="509"/>
        <v>0</v>
      </c>
      <c r="P2088" s="335"/>
      <c r="Q2088" s="335"/>
      <c r="R2088" s="335"/>
      <c r="S2088" s="661">
        <f t="shared" si="510"/>
        <v>0</v>
      </c>
      <c r="T2088" s="661"/>
      <c r="U2088" s="661"/>
      <c r="V2088" s="335">
        <f t="shared" ref="V2088:V2102" si="512">IF(O2088="","",IF(O2088=0,0,ROUND((Z2088-S2088)/(Y$2103-(S2088/O2088)),0)))</f>
        <v>0</v>
      </c>
      <c r="W2088" s="335"/>
      <c r="X2088" s="335"/>
      <c r="Y2088" s="335"/>
      <c r="Z2088" s="661">
        <f t="shared" si="511"/>
        <v>0</v>
      </c>
      <c r="AA2088" s="661"/>
      <c r="AB2088" s="662"/>
      <c r="AD2088" s="179"/>
      <c r="AE2088" s="179"/>
      <c r="AF2088" s="179"/>
      <c r="AG2088" s="179"/>
      <c r="AH2088" s="179"/>
      <c r="AI2088" s="179"/>
    </row>
    <row r="2089" spans="1:62" ht="15.75" customHeight="1" x14ac:dyDescent="0.15">
      <c r="A2089" s="122" t="str">
        <f t="shared" si="506"/>
        <v/>
      </c>
      <c r="B2089" s="53"/>
      <c r="I2089" s="651">
        <f t="shared" si="507"/>
        <v>4</v>
      </c>
      <c r="J2089" s="406"/>
      <c r="K2089" s="406"/>
      <c r="L2089" s="652">
        <f t="shared" si="508"/>
        <v>5.0999999046325684</v>
      </c>
      <c r="M2089" s="652"/>
      <c r="N2089" s="652"/>
      <c r="O2089" s="335">
        <f t="shared" si="509"/>
        <v>0</v>
      </c>
      <c r="P2089" s="335"/>
      <c r="Q2089" s="335"/>
      <c r="R2089" s="335"/>
      <c r="S2089" s="661">
        <f t="shared" si="510"/>
        <v>0</v>
      </c>
      <c r="T2089" s="661"/>
      <c r="U2089" s="661"/>
      <c r="V2089" s="335">
        <f t="shared" si="512"/>
        <v>0</v>
      </c>
      <c r="W2089" s="335"/>
      <c r="X2089" s="335"/>
      <c r="Y2089" s="335"/>
      <c r="Z2089" s="661">
        <f t="shared" si="511"/>
        <v>0</v>
      </c>
      <c r="AA2089" s="661"/>
      <c r="AB2089" s="662"/>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x14ac:dyDescent="0.15">
      <c r="A2090" s="122" t="str">
        <f t="shared" si="506"/>
        <v/>
      </c>
      <c r="B2090" s="53"/>
      <c r="I2090" s="651">
        <f t="shared" si="507"/>
        <v>4</v>
      </c>
      <c r="J2090" s="406"/>
      <c r="K2090" s="406"/>
      <c r="L2090" s="652">
        <f t="shared" si="508"/>
        <v>1.4500002861022949</v>
      </c>
      <c r="M2090" s="652"/>
      <c r="N2090" s="652"/>
      <c r="O2090" s="335">
        <f t="shared" si="509"/>
        <v>20145.462891144547</v>
      </c>
      <c r="P2090" s="335"/>
      <c r="Q2090" s="335"/>
      <c r="R2090" s="335"/>
      <c r="S2090" s="661">
        <f t="shared" si="510"/>
        <v>103.7</v>
      </c>
      <c r="T2090" s="661"/>
      <c r="U2090" s="661"/>
      <c r="V2090" s="335">
        <f t="shared" si="512"/>
        <v>130</v>
      </c>
      <c r="W2090" s="335"/>
      <c r="X2090" s="335"/>
      <c r="Y2090" s="335"/>
      <c r="Z2090" s="661">
        <f t="shared" si="511"/>
        <v>122.5</v>
      </c>
      <c r="AA2090" s="661"/>
      <c r="AB2090" s="662"/>
    </row>
    <row r="2091" spans="1:62" ht="15.75" customHeight="1" x14ac:dyDescent="0.15">
      <c r="A2091" s="122" t="str">
        <f t="shared" si="506"/>
        <v/>
      </c>
      <c r="B2091" s="53"/>
      <c r="I2091" s="651">
        <f t="shared" si="507"/>
        <v>5</v>
      </c>
      <c r="J2091" s="406"/>
      <c r="K2091" s="406"/>
      <c r="L2091" s="652">
        <f t="shared" si="508"/>
        <v>3.4500000476837158</v>
      </c>
      <c r="M2091" s="652"/>
      <c r="N2091" s="652"/>
      <c r="O2091" s="335">
        <f t="shared" si="509"/>
        <v>20145.462891144547</v>
      </c>
      <c r="P2091" s="335"/>
      <c r="Q2091" s="335"/>
      <c r="R2091" s="335"/>
      <c r="S2091" s="661">
        <f t="shared" si="510"/>
        <v>192.8</v>
      </c>
      <c r="T2091" s="661"/>
      <c r="U2091" s="661"/>
      <c r="V2091" s="335">
        <f t="shared" si="512"/>
        <v>250</v>
      </c>
      <c r="W2091" s="335"/>
      <c r="X2091" s="335"/>
      <c r="Y2091" s="335"/>
      <c r="Z2091" s="661">
        <f t="shared" si="511"/>
        <v>227.9</v>
      </c>
      <c r="AA2091" s="661"/>
      <c r="AB2091" s="662"/>
    </row>
    <row r="2092" spans="1:62" ht="15.75" customHeight="1" x14ac:dyDescent="0.15">
      <c r="A2092" s="122" t="str">
        <f t="shared" si="506"/>
        <v/>
      </c>
      <c r="B2092" s="53"/>
      <c r="I2092" s="651">
        <f t="shared" si="507"/>
        <v>6</v>
      </c>
      <c r="J2092" s="406"/>
      <c r="K2092" s="406"/>
      <c r="L2092" s="652">
        <f t="shared" si="508"/>
        <v>2.3499999046325684</v>
      </c>
      <c r="M2092" s="652"/>
      <c r="N2092" s="652"/>
      <c r="O2092" s="335">
        <f t="shared" si="509"/>
        <v>20145.462891144547</v>
      </c>
      <c r="P2092" s="335"/>
      <c r="Q2092" s="335"/>
      <c r="R2092" s="335"/>
      <c r="S2092" s="661">
        <f t="shared" si="510"/>
        <v>311</v>
      </c>
      <c r="T2092" s="661"/>
      <c r="U2092" s="661"/>
      <c r="V2092" s="335">
        <f t="shared" si="512"/>
        <v>421</v>
      </c>
      <c r="W2092" s="335"/>
      <c r="X2092" s="335"/>
      <c r="Y2092" s="335"/>
      <c r="Z2092" s="661">
        <f t="shared" si="511"/>
        <v>367.6</v>
      </c>
      <c r="AA2092" s="661"/>
      <c r="AB2092" s="662"/>
    </row>
    <row r="2093" spans="1:62" ht="15.75" customHeight="1" x14ac:dyDescent="0.15">
      <c r="A2093" s="122" t="str">
        <f t="shared" si="506"/>
        <v/>
      </c>
      <c r="B2093" s="53"/>
      <c r="I2093" s="651">
        <f t="shared" si="507"/>
        <v>7</v>
      </c>
      <c r="J2093" s="406"/>
      <c r="K2093" s="406"/>
      <c r="L2093" s="652">
        <f t="shared" si="508"/>
        <v>8.6000003814697266</v>
      </c>
      <c r="M2093" s="652"/>
      <c r="N2093" s="652"/>
      <c r="O2093" s="335">
        <f t="shared" si="509"/>
        <v>95557.823744240741</v>
      </c>
      <c r="P2093" s="335"/>
      <c r="Q2093" s="335"/>
      <c r="R2093" s="335"/>
      <c r="S2093" s="661">
        <f t="shared" si="510"/>
        <v>747.5</v>
      </c>
      <c r="T2093" s="661"/>
      <c r="U2093" s="661"/>
      <c r="V2093" s="335">
        <f t="shared" si="512"/>
        <v>956</v>
      </c>
      <c r="W2093" s="335"/>
      <c r="X2093" s="335"/>
      <c r="Y2093" s="335"/>
      <c r="Z2093" s="661">
        <f t="shared" si="511"/>
        <v>883.4</v>
      </c>
      <c r="AA2093" s="661"/>
      <c r="AB2093" s="662"/>
    </row>
    <row r="2094" spans="1:62" ht="15.75" customHeight="1" x14ac:dyDescent="0.15">
      <c r="A2094" s="122" t="str">
        <f t="shared" si="506"/>
        <v/>
      </c>
      <c r="B2094" s="53"/>
      <c r="I2094" s="651">
        <f t="shared" si="507"/>
        <v>8</v>
      </c>
      <c r="J2094" s="406"/>
      <c r="K2094" s="406"/>
      <c r="L2094" s="652">
        <f t="shared" si="508"/>
        <v>2.2000000476837158</v>
      </c>
      <c r="M2094" s="652"/>
      <c r="N2094" s="652"/>
      <c r="O2094" s="335">
        <f t="shared" si="509"/>
        <v>62981.078722841376</v>
      </c>
      <c r="P2094" s="335"/>
      <c r="Q2094" s="335"/>
      <c r="R2094" s="335"/>
      <c r="S2094" s="661">
        <f t="shared" si="510"/>
        <v>307.39999999999998</v>
      </c>
      <c r="T2094" s="661"/>
      <c r="U2094" s="661"/>
      <c r="V2094" s="335">
        <f t="shared" si="512"/>
        <v>385</v>
      </c>
      <c r="W2094" s="335"/>
      <c r="X2094" s="335"/>
      <c r="Y2094" s="335"/>
      <c r="Z2094" s="661">
        <f t="shared" si="511"/>
        <v>363.3</v>
      </c>
      <c r="AA2094" s="661"/>
      <c r="AB2094" s="662"/>
    </row>
    <row r="2095" spans="1:62" ht="15.75" customHeight="1" x14ac:dyDescent="0.15">
      <c r="A2095" s="122" t="str">
        <f t="shared" si="506"/>
        <v/>
      </c>
      <c r="B2095" s="53"/>
      <c r="I2095" s="651">
        <f t="shared" si="507"/>
        <v>9</v>
      </c>
      <c r="J2095" s="406"/>
      <c r="K2095" s="406"/>
      <c r="L2095" s="652">
        <f t="shared" si="508"/>
        <v>1.5</v>
      </c>
      <c r="M2095" s="652"/>
      <c r="N2095" s="652"/>
      <c r="O2095" s="335">
        <f t="shared" si="509"/>
        <v>102635.83199277853</v>
      </c>
      <c r="P2095" s="335"/>
      <c r="Q2095" s="335"/>
      <c r="R2095" s="335"/>
      <c r="S2095" s="661">
        <f t="shared" si="510"/>
        <v>762</v>
      </c>
      <c r="T2095" s="661"/>
      <c r="U2095" s="661"/>
      <c r="V2095" s="335">
        <f t="shared" si="512"/>
        <v>971</v>
      </c>
      <c r="W2095" s="335"/>
      <c r="X2095" s="335"/>
      <c r="Y2095" s="335"/>
      <c r="Z2095" s="661">
        <f t="shared" si="511"/>
        <v>900.5</v>
      </c>
      <c r="AA2095" s="661"/>
      <c r="AB2095" s="662"/>
    </row>
    <row r="2096" spans="1:62" ht="15.75" customHeight="1" x14ac:dyDescent="0.15">
      <c r="A2096" s="122" t="str">
        <f t="shared" si="506"/>
        <v/>
      </c>
      <c r="B2096" s="53"/>
      <c r="I2096" s="651">
        <f t="shared" si="507"/>
        <v>10</v>
      </c>
      <c r="J2096" s="406"/>
      <c r="K2096" s="406"/>
      <c r="L2096" s="652">
        <f t="shared" si="508"/>
        <v>3.8499999046325684</v>
      </c>
      <c r="M2096" s="652"/>
      <c r="N2096" s="652"/>
      <c r="O2096" s="335">
        <f t="shared" si="509"/>
        <v>73796.011432824234</v>
      </c>
      <c r="P2096" s="335"/>
      <c r="Q2096" s="335"/>
      <c r="R2096" s="335"/>
      <c r="S2096" s="661">
        <f t="shared" si="510"/>
        <v>311.5</v>
      </c>
      <c r="T2096" s="661"/>
      <c r="U2096" s="661"/>
      <c r="V2096" s="335">
        <f t="shared" si="512"/>
        <v>389</v>
      </c>
      <c r="W2096" s="335"/>
      <c r="X2096" s="335"/>
      <c r="Y2096" s="335"/>
      <c r="Z2096" s="661">
        <f t="shared" si="511"/>
        <v>368.2</v>
      </c>
      <c r="AA2096" s="661"/>
      <c r="AB2096" s="662"/>
    </row>
    <row r="2097" spans="1:62" ht="15.75" customHeight="1" x14ac:dyDescent="0.15">
      <c r="A2097" s="122" t="str">
        <f t="shared" si="506"/>
        <v/>
      </c>
      <c r="B2097" s="53"/>
      <c r="I2097" s="651">
        <f t="shared" si="507"/>
        <v>11</v>
      </c>
      <c r="J2097" s="406"/>
      <c r="K2097" s="406"/>
      <c r="L2097" s="652">
        <f t="shared" si="508"/>
        <v>2.4000000953674316</v>
      </c>
      <c r="M2097" s="652"/>
      <c r="N2097" s="652"/>
      <c r="O2097" s="335">
        <f t="shared" si="509"/>
        <v>102635.83199277853</v>
      </c>
      <c r="P2097" s="335"/>
      <c r="Q2097" s="335"/>
      <c r="R2097" s="335"/>
      <c r="S2097" s="661">
        <f t="shared" si="510"/>
        <v>1016</v>
      </c>
      <c r="T2097" s="661"/>
      <c r="U2097" s="661"/>
      <c r="V2097" s="335">
        <f t="shared" si="512"/>
        <v>1318</v>
      </c>
      <c r="W2097" s="335"/>
      <c r="X2097" s="335"/>
      <c r="Y2097" s="335"/>
      <c r="Z2097" s="661">
        <f t="shared" si="511"/>
        <v>1200.7</v>
      </c>
      <c r="AA2097" s="661"/>
      <c r="AB2097" s="662"/>
    </row>
    <row r="2098" spans="1:62" ht="15.75" customHeight="1" x14ac:dyDescent="0.15">
      <c r="A2098" s="122" t="str">
        <f t="shared" si="506"/>
        <v/>
      </c>
      <c r="B2098" s="53"/>
      <c r="I2098" s="651">
        <f t="shared" si="507"/>
        <v>12</v>
      </c>
      <c r="J2098" s="406"/>
      <c r="K2098" s="406"/>
      <c r="L2098" s="652">
        <f t="shared" si="508"/>
        <v>2.2699999809265137</v>
      </c>
      <c r="M2098" s="652"/>
      <c r="N2098" s="652"/>
      <c r="O2098" s="335">
        <f t="shared" si="509"/>
        <v>69554.861350478022</v>
      </c>
      <c r="P2098" s="335"/>
      <c r="Q2098" s="335"/>
      <c r="R2098" s="335"/>
      <c r="S2098" s="661">
        <f t="shared" si="510"/>
        <v>311.5</v>
      </c>
      <c r="T2098" s="661"/>
      <c r="U2098" s="661"/>
      <c r="V2098" s="335">
        <f t="shared" si="512"/>
        <v>390</v>
      </c>
      <c r="W2098" s="335"/>
      <c r="X2098" s="335"/>
      <c r="Y2098" s="335"/>
      <c r="Z2098" s="661">
        <f t="shared" si="511"/>
        <v>368.2</v>
      </c>
      <c r="AA2098" s="661"/>
      <c r="AB2098" s="662"/>
    </row>
    <row r="2099" spans="1:62" ht="15.75" hidden="1" customHeight="1" x14ac:dyDescent="0.15">
      <c r="A2099" s="122" t="str">
        <f t="shared" si="506"/>
        <v>×</v>
      </c>
      <c r="B2099" s="53"/>
      <c r="I2099" s="651" t="str">
        <f t="shared" si="507"/>
        <v/>
      </c>
      <c r="J2099" s="406"/>
      <c r="K2099" s="406"/>
      <c r="L2099" s="652" t="str">
        <f t="shared" si="508"/>
        <v/>
      </c>
      <c r="M2099" s="652"/>
      <c r="N2099" s="652"/>
      <c r="O2099" s="335" t="str">
        <f t="shared" si="509"/>
        <v/>
      </c>
      <c r="P2099" s="335"/>
      <c r="Q2099" s="335"/>
      <c r="R2099" s="335"/>
      <c r="S2099" s="661" t="str">
        <f t="shared" si="510"/>
        <v/>
      </c>
      <c r="T2099" s="661"/>
      <c r="U2099" s="661"/>
      <c r="V2099" s="335" t="str">
        <f t="shared" si="512"/>
        <v/>
      </c>
      <c r="W2099" s="335"/>
      <c r="X2099" s="335"/>
      <c r="Y2099" s="335"/>
      <c r="Z2099" s="661" t="str">
        <f t="shared" si="511"/>
        <v/>
      </c>
      <c r="AA2099" s="661"/>
      <c r="AB2099" s="662"/>
    </row>
    <row r="2100" spans="1:62" ht="15.75" hidden="1" customHeight="1" x14ac:dyDescent="0.15">
      <c r="A2100" s="122" t="str">
        <f t="shared" si="506"/>
        <v>×</v>
      </c>
      <c r="B2100" s="53"/>
      <c r="I2100" s="651" t="str">
        <f t="shared" si="507"/>
        <v/>
      </c>
      <c r="J2100" s="406"/>
      <c r="K2100" s="406"/>
      <c r="L2100" s="652" t="str">
        <f t="shared" si="508"/>
        <v/>
      </c>
      <c r="M2100" s="652"/>
      <c r="N2100" s="652"/>
      <c r="O2100" s="335" t="str">
        <f t="shared" si="509"/>
        <v/>
      </c>
      <c r="P2100" s="335"/>
      <c r="Q2100" s="335"/>
      <c r="R2100" s="335"/>
      <c r="S2100" s="661" t="str">
        <f t="shared" si="510"/>
        <v/>
      </c>
      <c r="T2100" s="661"/>
      <c r="U2100" s="661"/>
      <c r="V2100" s="335" t="str">
        <f t="shared" si="512"/>
        <v/>
      </c>
      <c r="W2100" s="335"/>
      <c r="X2100" s="335"/>
      <c r="Y2100" s="335"/>
      <c r="Z2100" s="661" t="str">
        <f t="shared" si="511"/>
        <v/>
      </c>
      <c r="AA2100" s="661"/>
      <c r="AB2100" s="662"/>
    </row>
    <row r="2101" spans="1:62" ht="15.75" hidden="1" customHeight="1" x14ac:dyDescent="0.15">
      <c r="A2101" s="122" t="str">
        <f t="shared" si="506"/>
        <v>×</v>
      </c>
      <c r="B2101" s="53"/>
      <c r="I2101" s="651" t="str">
        <f t="shared" si="507"/>
        <v/>
      </c>
      <c r="J2101" s="406"/>
      <c r="K2101" s="406"/>
      <c r="L2101" s="652" t="str">
        <f t="shared" si="508"/>
        <v/>
      </c>
      <c r="M2101" s="652"/>
      <c r="N2101" s="652"/>
      <c r="O2101" s="335" t="str">
        <f t="shared" si="509"/>
        <v/>
      </c>
      <c r="P2101" s="335"/>
      <c r="Q2101" s="335"/>
      <c r="R2101" s="335"/>
      <c r="S2101" s="661" t="str">
        <f t="shared" si="510"/>
        <v/>
      </c>
      <c r="T2101" s="661"/>
      <c r="U2101" s="661"/>
      <c r="V2101" s="335" t="str">
        <f t="shared" si="512"/>
        <v/>
      </c>
      <c r="W2101" s="335"/>
      <c r="X2101" s="335"/>
      <c r="Y2101" s="335"/>
      <c r="Z2101" s="661" t="str">
        <f t="shared" si="511"/>
        <v/>
      </c>
      <c r="AA2101" s="661"/>
      <c r="AB2101" s="662"/>
    </row>
    <row r="2102" spans="1:62" ht="15.75" hidden="1" customHeight="1" x14ac:dyDescent="0.15">
      <c r="A2102" s="122" t="str">
        <f t="shared" si="506"/>
        <v>×</v>
      </c>
      <c r="B2102" s="53"/>
      <c r="I2102" s="663" t="str">
        <f t="shared" si="507"/>
        <v/>
      </c>
      <c r="J2102" s="442"/>
      <c r="K2102" s="442"/>
      <c r="L2102" s="664" t="str">
        <f t="shared" si="508"/>
        <v/>
      </c>
      <c r="M2102" s="664"/>
      <c r="N2102" s="664"/>
      <c r="O2102" s="337" t="str">
        <f t="shared" si="509"/>
        <v/>
      </c>
      <c r="P2102" s="337"/>
      <c r="Q2102" s="337"/>
      <c r="R2102" s="337"/>
      <c r="S2102" s="666" t="str">
        <f t="shared" si="510"/>
        <v/>
      </c>
      <c r="T2102" s="666"/>
      <c r="U2102" s="666"/>
      <c r="V2102" s="337" t="str">
        <f t="shared" si="512"/>
        <v/>
      </c>
      <c r="W2102" s="337"/>
      <c r="X2102" s="337"/>
      <c r="Y2102" s="337"/>
      <c r="Z2102" s="666" t="str">
        <f t="shared" si="511"/>
        <v/>
      </c>
      <c r="AA2102" s="666"/>
      <c r="AB2102" s="667"/>
    </row>
    <row r="2103" spans="1:62" ht="15.75" customHeight="1" x14ac:dyDescent="0.15">
      <c r="A2103" s="116" t="str">
        <f t="shared" ref="A2103:A2109" si="513">IF(液状化L1の有無="","","×")</f>
        <v/>
      </c>
      <c r="I2103" s="183"/>
      <c r="J2103" s="183"/>
      <c r="K2103" s="183"/>
      <c r="L2103" s="183"/>
      <c r="M2103" s="183"/>
      <c r="N2103" s="183"/>
      <c r="O2103" s="183"/>
      <c r="P2103" s="183"/>
      <c r="Q2103" s="183"/>
      <c r="R2103" s="183"/>
      <c r="S2103" s="183"/>
      <c r="T2103" s="183"/>
      <c r="U2103" s="50" t="s">
        <v>119</v>
      </c>
      <c r="V2103" s="438" t="s">
        <v>551</v>
      </c>
      <c r="W2103" s="438"/>
      <c r="X2103" s="183" t="s">
        <v>25</v>
      </c>
      <c r="Y2103" s="498">
        <f>杭先端径*0.1</f>
        <v>0.15000000000000002</v>
      </c>
      <c r="Z2103" s="498"/>
      <c r="AA2103" s="498"/>
      <c r="AB2103" s="62" t="s">
        <v>416</v>
      </c>
      <c r="AC2103" s="179" t="s">
        <v>149</v>
      </c>
    </row>
    <row r="2104" spans="1:62" ht="15.75" customHeight="1" x14ac:dyDescent="0.15">
      <c r="A2104" s="116" t="str">
        <f t="shared" si="513"/>
        <v/>
      </c>
      <c r="B2104" s="179" t="s">
        <v>571</v>
      </c>
    </row>
    <row r="2105" spans="1:62" ht="15.75" customHeight="1" x14ac:dyDescent="0.15">
      <c r="A2105" s="116" t="str">
        <f t="shared" si="513"/>
        <v/>
      </c>
    </row>
    <row r="2106" spans="1:62" s="23" customFormat="1" ht="15.75" customHeight="1" x14ac:dyDescent="0.15">
      <c r="A2106" s="116" t="str">
        <f t="shared" si="513"/>
        <v/>
      </c>
      <c r="B2106" s="179"/>
      <c r="I2106" s="514" t="s">
        <v>418</v>
      </c>
      <c r="J2106" s="361"/>
      <c r="K2106" s="361"/>
      <c r="L2106" s="361"/>
      <c r="M2106" s="361"/>
      <c r="N2106" s="361"/>
      <c r="O2106" s="361"/>
      <c r="P2106" s="361"/>
      <c r="Q2106" s="361"/>
      <c r="R2106" s="361"/>
      <c r="S2106" s="361"/>
      <c r="T2106" s="361"/>
      <c r="U2106" s="361"/>
      <c r="V2106" s="361"/>
      <c r="W2106" s="361"/>
      <c r="X2106" s="361"/>
      <c r="Y2106" s="361"/>
      <c r="Z2106" s="361"/>
      <c r="AA2106" s="361"/>
      <c r="AB2106" s="654"/>
    </row>
    <row r="2107" spans="1:62" s="54" customFormat="1" ht="15.75" customHeight="1" x14ac:dyDescent="0.15">
      <c r="A2107" s="116" t="str">
        <f t="shared" si="513"/>
        <v/>
      </c>
      <c r="B2107" s="179"/>
      <c r="I2107" s="453" t="s">
        <v>74</v>
      </c>
      <c r="J2107" s="403"/>
      <c r="K2107" s="403"/>
      <c r="L2107" s="647" t="s">
        <v>181</v>
      </c>
      <c r="M2107" s="648"/>
      <c r="N2107" s="648"/>
      <c r="O2107" s="305" t="s">
        <v>544</v>
      </c>
      <c r="P2107" s="305"/>
      <c r="Q2107" s="305"/>
      <c r="R2107" s="305"/>
      <c r="S2107" s="305"/>
      <c r="T2107" s="305"/>
      <c r="U2107" s="305"/>
      <c r="V2107" s="305" t="s">
        <v>545</v>
      </c>
      <c r="W2107" s="305"/>
      <c r="X2107" s="305"/>
      <c r="Y2107" s="305"/>
      <c r="Z2107" s="305"/>
      <c r="AA2107" s="305"/>
      <c r="AB2107" s="439"/>
    </row>
    <row r="2108" spans="1:62" s="54" customFormat="1" ht="15.75" customHeight="1" x14ac:dyDescent="0.15">
      <c r="A2108" s="116" t="str">
        <f t="shared" si="513"/>
        <v/>
      </c>
      <c r="B2108" s="179"/>
      <c r="I2108" s="453"/>
      <c r="J2108" s="403"/>
      <c r="K2108" s="403"/>
      <c r="L2108" s="647"/>
      <c r="M2108" s="648"/>
      <c r="N2108" s="648"/>
      <c r="O2108" s="403" t="s">
        <v>543</v>
      </c>
      <c r="P2108" s="403"/>
      <c r="Q2108" s="403"/>
      <c r="R2108" s="403"/>
      <c r="S2108" s="531" t="s">
        <v>514</v>
      </c>
      <c r="T2108" s="531"/>
      <c r="U2108" s="531"/>
      <c r="V2108" s="403" t="s">
        <v>543</v>
      </c>
      <c r="W2108" s="403"/>
      <c r="X2108" s="403"/>
      <c r="Y2108" s="403"/>
      <c r="Z2108" s="531" t="s">
        <v>515</v>
      </c>
      <c r="AA2108" s="531"/>
      <c r="AB2108" s="537"/>
    </row>
    <row r="2109" spans="1:62" s="54" customFormat="1" ht="15.75" customHeight="1" x14ac:dyDescent="0.15">
      <c r="A2109" s="116" t="str">
        <f t="shared" si="513"/>
        <v/>
      </c>
      <c r="B2109" s="179"/>
      <c r="I2109" s="359"/>
      <c r="J2109" s="315"/>
      <c r="K2109" s="315"/>
      <c r="L2109" s="362"/>
      <c r="M2109" s="362"/>
      <c r="N2109" s="362"/>
      <c r="O2109" s="315"/>
      <c r="P2109" s="315"/>
      <c r="Q2109" s="315"/>
      <c r="R2109" s="315"/>
      <c r="S2109" s="533"/>
      <c r="T2109" s="533"/>
      <c r="U2109" s="533"/>
      <c r="V2109" s="315"/>
      <c r="W2109" s="315"/>
      <c r="X2109" s="315"/>
      <c r="Y2109" s="315"/>
      <c r="Z2109" s="533"/>
      <c r="AA2109" s="533"/>
      <c r="AB2109" s="538"/>
    </row>
    <row r="2110" spans="1:62" s="54" customFormat="1" ht="15.75" customHeight="1" x14ac:dyDescent="0.15">
      <c r="A2110" s="122" t="str">
        <f t="shared" ref="A2110:A2125" si="514">IF(液状化L1の有無="",IF(I2110="","×",""),"×")</f>
        <v/>
      </c>
      <c r="B2110" s="53"/>
      <c r="I2110" s="646">
        <f t="shared" ref="I2110:I2125" si="515">IF(U764="","",U764)</f>
        <v>2</v>
      </c>
      <c r="J2110" s="427"/>
      <c r="K2110" s="427"/>
      <c r="L2110" s="649">
        <f t="shared" ref="L2110:L2125" si="516">IF(AB764="","",AB764)</f>
        <v>0.33000001311302185</v>
      </c>
      <c r="M2110" s="649"/>
      <c r="N2110" s="649"/>
      <c r="O2110" s="475">
        <f t="shared" ref="O2110:O2125" si="517">AE764</f>
        <v>0</v>
      </c>
      <c r="P2110" s="475"/>
      <c r="Q2110" s="475"/>
      <c r="R2110" s="475"/>
      <c r="S2110" s="668">
        <f t="shared" ref="S2110:S2125" si="518">AD1782</f>
        <v>0</v>
      </c>
      <c r="T2110" s="668"/>
      <c r="U2110" s="668"/>
      <c r="V2110" s="475">
        <f t="shared" ref="V2110:V2125" si="519">IF(O2110="","",IF(O2110=0,0,ROUND((Z2110-S2110)/(Y$2126-(S2110/O2110)),0)))</f>
        <v>0</v>
      </c>
      <c r="W2110" s="475"/>
      <c r="X2110" s="475"/>
      <c r="Y2110" s="475"/>
      <c r="Z2110" s="668">
        <f t="shared" ref="Z2110:Z2125" si="520">AG1782</f>
        <v>0</v>
      </c>
      <c r="AA2110" s="668"/>
      <c r="AB2110" s="669"/>
      <c r="AD2110" s="179"/>
      <c r="AE2110" s="179"/>
      <c r="AF2110" s="179"/>
      <c r="AG2110" s="179"/>
      <c r="AH2110" s="179"/>
      <c r="AI2110" s="179"/>
    </row>
    <row r="2111" spans="1:62" s="54" customFormat="1" ht="15.75" customHeight="1" x14ac:dyDescent="0.15">
      <c r="A2111" s="122" t="str">
        <f t="shared" si="514"/>
        <v/>
      </c>
      <c r="B2111" s="53"/>
      <c r="F2111" s="53"/>
      <c r="G2111" s="53"/>
      <c r="H2111" s="55"/>
      <c r="I2111" s="651">
        <f t="shared" si="515"/>
        <v>3</v>
      </c>
      <c r="J2111" s="406"/>
      <c r="K2111" s="406"/>
      <c r="L2111" s="652">
        <f t="shared" si="516"/>
        <v>1.5</v>
      </c>
      <c r="M2111" s="652"/>
      <c r="N2111" s="652"/>
      <c r="O2111" s="335">
        <f t="shared" si="517"/>
        <v>0</v>
      </c>
      <c r="P2111" s="335"/>
      <c r="Q2111" s="335"/>
      <c r="R2111" s="335"/>
      <c r="S2111" s="661">
        <f t="shared" si="518"/>
        <v>0</v>
      </c>
      <c r="T2111" s="661"/>
      <c r="U2111" s="661"/>
      <c r="V2111" s="335">
        <f t="shared" si="519"/>
        <v>0</v>
      </c>
      <c r="W2111" s="335"/>
      <c r="X2111" s="335"/>
      <c r="Y2111" s="335"/>
      <c r="Z2111" s="661">
        <f t="shared" si="520"/>
        <v>0</v>
      </c>
      <c r="AA2111" s="661"/>
      <c r="AB2111" s="662"/>
      <c r="AD2111" s="179"/>
      <c r="AE2111" s="179"/>
      <c r="AF2111" s="179"/>
      <c r="AG2111" s="179"/>
      <c r="AH2111" s="179"/>
      <c r="AI2111" s="179"/>
    </row>
    <row r="2112" spans="1:62" ht="15.75" customHeight="1" x14ac:dyDescent="0.15">
      <c r="A2112" s="122" t="str">
        <f t="shared" si="514"/>
        <v/>
      </c>
      <c r="B2112" s="53"/>
      <c r="I2112" s="651">
        <f t="shared" si="515"/>
        <v>4</v>
      </c>
      <c r="J2112" s="406"/>
      <c r="K2112" s="406"/>
      <c r="L2112" s="652">
        <f t="shared" si="516"/>
        <v>5.0999999046325684</v>
      </c>
      <c r="M2112" s="652"/>
      <c r="N2112" s="652"/>
      <c r="O2112" s="335">
        <f t="shared" si="517"/>
        <v>0</v>
      </c>
      <c r="P2112" s="335"/>
      <c r="Q2112" s="335"/>
      <c r="R2112" s="335"/>
      <c r="S2112" s="661">
        <f t="shared" si="518"/>
        <v>0</v>
      </c>
      <c r="T2112" s="661"/>
      <c r="U2112" s="661"/>
      <c r="V2112" s="335">
        <f t="shared" si="519"/>
        <v>0</v>
      </c>
      <c r="W2112" s="335"/>
      <c r="X2112" s="335"/>
      <c r="Y2112" s="335"/>
      <c r="Z2112" s="661">
        <f t="shared" si="520"/>
        <v>0</v>
      </c>
      <c r="AA2112" s="661"/>
      <c r="AB2112" s="662"/>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x14ac:dyDescent="0.15">
      <c r="A2113" s="122" t="str">
        <f t="shared" si="514"/>
        <v/>
      </c>
      <c r="B2113" s="53"/>
      <c r="I2113" s="651">
        <f t="shared" si="515"/>
        <v>4</v>
      </c>
      <c r="J2113" s="406"/>
      <c r="K2113" s="406"/>
      <c r="L2113" s="652">
        <f t="shared" si="516"/>
        <v>1.4500002861022949</v>
      </c>
      <c r="M2113" s="652"/>
      <c r="N2113" s="652"/>
      <c r="O2113" s="335">
        <f t="shared" si="517"/>
        <v>20145.462891144547</v>
      </c>
      <c r="P2113" s="335"/>
      <c r="Q2113" s="335"/>
      <c r="R2113" s="335"/>
      <c r="S2113" s="661">
        <f t="shared" si="518"/>
        <v>103.7</v>
      </c>
      <c r="T2113" s="661"/>
      <c r="U2113" s="661"/>
      <c r="V2113" s="335">
        <f t="shared" si="519"/>
        <v>130</v>
      </c>
      <c r="W2113" s="335"/>
      <c r="X2113" s="335"/>
      <c r="Y2113" s="335"/>
      <c r="Z2113" s="661">
        <f t="shared" si="520"/>
        <v>122.5</v>
      </c>
      <c r="AA2113" s="661"/>
      <c r="AB2113" s="662"/>
    </row>
    <row r="2114" spans="1:62" ht="15.75" customHeight="1" x14ac:dyDescent="0.15">
      <c r="A2114" s="122" t="str">
        <f t="shared" si="514"/>
        <v/>
      </c>
      <c r="B2114" s="53"/>
      <c r="I2114" s="651">
        <f t="shared" si="515"/>
        <v>5</v>
      </c>
      <c r="J2114" s="406"/>
      <c r="K2114" s="406"/>
      <c r="L2114" s="652">
        <f t="shared" si="516"/>
        <v>3.4500000476837158</v>
      </c>
      <c r="M2114" s="652"/>
      <c r="N2114" s="652"/>
      <c r="O2114" s="335">
        <f t="shared" si="517"/>
        <v>20145.462891144547</v>
      </c>
      <c r="P2114" s="335"/>
      <c r="Q2114" s="335"/>
      <c r="R2114" s="335"/>
      <c r="S2114" s="661">
        <f t="shared" si="518"/>
        <v>192.8</v>
      </c>
      <c r="T2114" s="661"/>
      <c r="U2114" s="661"/>
      <c r="V2114" s="335">
        <f t="shared" si="519"/>
        <v>250</v>
      </c>
      <c r="W2114" s="335"/>
      <c r="X2114" s="335"/>
      <c r="Y2114" s="335"/>
      <c r="Z2114" s="661">
        <f t="shared" si="520"/>
        <v>227.9</v>
      </c>
      <c r="AA2114" s="661"/>
      <c r="AB2114" s="662"/>
    </row>
    <row r="2115" spans="1:62" ht="15.75" customHeight="1" x14ac:dyDescent="0.15">
      <c r="A2115" s="122" t="str">
        <f t="shared" si="514"/>
        <v/>
      </c>
      <c r="B2115" s="53"/>
      <c r="I2115" s="651">
        <f t="shared" si="515"/>
        <v>6</v>
      </c>
      <c r="J2115" s="406"/>
      <c r="K2115" s="406"/>
      <c r="L2115" s="652">
        <f t="shared" si="516"/>
        <v>2.3499999046325684</v>
      </c>
      <c r="M2115" s="652"/>
      <c r="N2115" s="652"/>
      <c r="O2115" s="335">
        <f t="shared" si="517"/>
        <v>20145.462891144547</v>
      </c>
      <c r="P2115" s="335"/>
      <c r="Q2115" s="335"/>
      <c r="R2115" s="335"/>
      <c r="S2115" s="661">
        <f t="shared" si="518"/>
        <v>311</v>
      </c>
      <c r="T2115" s="661"/>
      <c r="U2115" s="661"/>
      <c r="V2115" s="335">
        <f t="shared" si="519"/>
        <v>421</v>
      </c>
      <c r="W2115" s="335"/>
      <c r="X2115" s="335"/>
      <c r="Y2115" s="335"/>
      <c r="Z2115" s="661">
        <f t="shared" si="520"/>
        <v>367.6</v>
      </c>
      <c r="AA2115" s="661"/>
      <c r="AB2115" s="662"/>
    </row>
    <row r="2116" spans="1:62" ht="15.75" customHeight="1" x14ac:dyDescent="0.15">
      <c r="A2116" s="122" t="str">
        <f t="shared" si="514"/>
        <v/>
      </c>
      <c r="B2116" s="53"/>
      <c r="I2116" s="651">
        <f t="shared" si="515"/>
        <v>7</v>
      </c>
      <c r="J2116" s="406"/>
      <c r="K2116" s="406"/>
      <c r="L2116" s="652">
        <f t="shared" si="516"/>
        <v>8.6000003814697266</v>
      </c>
      <c r="M2116" s="652"/>
      <c r="N2116" s="652"/>
      <c r="O2116" s="335">
        <f t="shared" si="517"/>
        <v>95557.823744240741</v>
      </c>
      <c r="P2116" s="335"/>
      <c r="Q2116" s="335"/>
      <c r="R2116" s="335"/>
      <c r="S2116" s="661">
        <f t="shared" si="518"/>
        <v>747.5</v>
      </c>
      <c r="T2116" s="661"/>
      <c r="U2116" s="661"/>
      <c r="V2116" s="335">
        <f t="shared" si="519"/>
        <v>956</v>
      </c>
      <c r="W2116" s="335"/>
      <c r="X2116" s="335"/>
      <c r="Y2116" s="335"/>
      <c r="Z2116" s="661">
        <f t="shared" si="520"/>
        <v>883.4</v>
      </c>
      <c r="AA2116" s="661"/>
      <c r="AB2116" s="662"/>
    </row>
    <row r="2117" spans="1:62" ht="15.75" customHeight="1" x14ac:dyDescent="0.15">
      <c r="A2117" s="122" t="str">
        <f t="shared" si="514"/>
        <v/>
      </c>
      <c r="B2117" s="53"/>
      <c r="I2117" s="651">
        <f t="shared" si="515"/>
        <v>8</v>
      </c>
      <c r="J2117" s="406"/>
      <c r="K2117" s="406"/>
      <c r="L2117" s="652">
        <f t="shared" si="516"/>
        <v>2.2000000476837158</v>
      </c>
      <c r="M2117" s="652"/>
      <c r="N2117" s="652"/>
      <c r="O2117" s="335">
        <f t="shared" si="517"/>
        <v>62981.078722841376</v>
      </c>
      <c r="P2117" s="335"/>
      <c r="Q2117" s="335"/>
      <c r="R2117" s="335"/>
      <c r="S2117" s="661">
        <f t="shared" si="518"/>
        <v>307.39999999999998</v>
      </c>
      <c r="T2117" s="661"/>
      <c r="U2117" s="661"/>
      <c r="V2117" s="335">
        <f t="shared" si="519"/>
        <v>385</v>
      </c>
      <c r="W2117" s="335"/>
      <c r="X2117" s="335"/>
      <c r="Y2117" s="335"/>
      <c r="Z2117" s="661">
        <f t="shared" si="520"/>
        <v>363.3</v>
      </c>
      <c r="AA2117" s="661"/>
      <c r="AB2117" s="662"/>
    </row>
    <row r="2118" spans="1:62" ht="15.75" customHeight="1" x14ac:dyDescent="0.15">
      <c r="A2118" s="122" t="str">
        <f t="shared" si="514"/>
        <v/>
      </c>
      <c r="B2118" s="53"/>
      <c r="I2118" s="651">
        <f t="shared" si="515"/>
        <v>9</v>
      </c>
      <c r="J2118" s="406"/>
      <c r="K2118" s="406"/>
      <c r="L2118" s="652">
        <f t="shared" si="516"/>
        <v>1.5</v>
      </c>
      <c r="M2118" s="652"/>
      <c r="N2118" s="652"/>
      <c r="O2118" s="335">
        <f t="shared" si="517"/>
        <v>102635.83199277853</v>
      </c>
      <c r="P2118" s="335"/>
      <c r="Q2118" s="335"/>
      <c r="R2118" s="335"/>
      <c r="S2118" s="661">
        <f t="shared" si="518"/>
        <v>762</v>
      </c>
      <c r="T2118" s="661"/>
      <c r="U2118" s="661"/>
      <c r="V2118" s="335">
        <f t="shared" si="519"/>
        <v>971</v>
      </c>
      <c r="W2118" s="335"/>
      <c r="X2118" s="335"/>
      <c r="Y2118" s="335"/>
      <c r="Z2118" s="661">
        <f t="shared" si="520"/>
        <v>900.5</v>
      </c>
      <c r="AA2118" s="661"/>
      <c r="AB2118" s="662"/>
    </row>
    <row r="2119" spans="1:62" ht="15.75" customHeight="1" x14ac:dyDescent="0.15">
      <c r="A2119" s="122" t="str">
        <f t="shared" si="514"/>
        <v/>
      </c>
      <c r="B2119" s="53"/>
      <c r="I2119" s="651">
        <f t="shared" si="515"/>
        <v>10</v>
      </c>
      <c r="J2119" s="406"/>
      <c r="K2119" s="406"/>
      <c r="L2119" s="652">
        <f t="shared" si="516"/>
        <v>3.8499999046325684</v>
      </c>
      <c r="M2119" s="652"/>
      <c r="N2119" s="652"/>
      <c r="O2119" s="335">
        <f t="shared" si="517"/>
        <v>73796.011432824234</v>
      </c>
      <c r="P2119" s="335"/>
      <c r="Q2119" s="335"/>
      <c r="R2119" s="335"/>
      <c r="S2119" s="661">
        <f t="shared" si="518"/>
        <v>311.5</v>
      </c>
      <c r="T2119" s="661"/>
      <c r="U2119" s="661"/>
      <c r="V2119" s="335">
        <f t="shared" si="519"/>
        <v>389</v>
      </c>
      <c r="W2119" s="335"/>
      <c r="X2119" s="335"/>
      <c r="Y2119" s="335"/>
      <c r="Z2119" s="661">
        <f t="shared" si="520"/>
        <v>368.2</v>
      </c>
      <c r="AA2119" s="661"/>
      <c r="AB2119" s="662"/>
    </row>
    <row r="2120" spans="1:62" ht="15.75" customHeight="1" x14ac:dyDescent="0.15">
      <c r="A2120" s="122" t="str">
        <f t="shared" si="514"/>
        <v/>
      </c>
      <c r="B2120" s="53"/>
      <c r="I2120" s="651">
        <f t="shared" si="515"/>
        <v>11</v>
      </c>
      <c r="J2120" s="406"/>
      <c r="K2120" s="406"/>
      <c r="L2120" s="652">
        <f t="shared" si="516"/>
        <v>2.4000000953674316</v>
      </c>
      <c r="M2120" s="652"/>
      <c r="N2120" s="652"/>
      <c r="O2120" s="335">
        <f t="shared" si="517"/>
        <v>102635.83199277853</v>
      </c>
      <c r="P2120" s="335"/>
      <c r="Q2120" s="335"/>
      <c r="R2120" s="335"/>
      <c r="S2120" s="661">
        <f t="shared" si="518"/>
        <v>1016</v>
      </c>
      <c r="T2120" s="661"/>
      <c r="U2120" s="661"/>
      <c r="V2120" s="335">
        <f t="shared" si="519"/>
        <v>1318</v>
      </c>
      <c r="W2120" s="335"/>
      <c r="X2120" s="335"/>
      <c r="Y2120" s="335"/>
      <c r="Z2120" s="661">
        <f t="shared" si="520"/>
        <v>1200.7</v>
      </c>
      <c r="AA2120" s="661"/>
      <c r="AB2120" s="662"/>
    </row>
    <row r="2121" spans="1:62" ht="15.75" customHeight="1" x14ac:dyDescent="0.15">
      <c r="A2121" s="122" t="str">
        <f t="shared" si="514"/>
        <v/>
      </c>
      <c r="B2121" s="53"/>
      <c r="I2121" s="651">
        <f t="shared" si="515"/>
        <v>12</v>
      </c>
      <c r="J2121" s="406"/>
      <c r="K2121" s="406"/>
      <c r="L2121" s="652">
        <f t="shared" si="516"/>
        <v>2.2699999809265137</v>
      </c>
      <c r="M2121" s="652"/>
      <c r="N2121" s="652"/>
      <c r="O2121" s="335">
        <f t="shared" si="517"/>
        <v>69554.861350478022</v>
      </c>
      <c r="P2121" s="335"/>
      <c r="Q2121" s="335"/>
      <c r="R2121" s="335"/>
      <c r="S2121" s="661">
        <f t="shared" si="518"/>
        <v>311.5</v>
      </c>
      <c r="T2121" s="661"/>
      <c r="U2121" s="661"/>
      <c r="V2121" s="335">
        <f t="shared" si="519"/>
        <v>390</v>
      </c>
      <c r="W2121" s="335"/>
      <c r="X2121" s="335"/>
      <c r="Y2121" s="335"/>
      <c r="Z2121" s="661">
        <f t="shared" si="520"/>
        <v>368.2</v>
      </c>
      <c r="AA2121" s="661"/>
      <c r="AB2121" s="662"/>
    </row>
    <row r="2122" spans="1:62" ht="15.75" hidden="1" customHeight="1" x14ac:dyDescent="0.15">
      <c r="A2122" s="122" t="str">
        <f t="shared" si="514"/>
        <v>×</v>
      </c>
      <c r="B2122" s="53"/>
      <c r="I2122" s="651" t="str">
        <f t="shared" si="515"/>
        <v/>
      </c>
      <c r="J2122" s="406"/>
      <c r="K2122" s="406"/>
      <c r="L2122" s="652" t="str">
        <f t="shared" si="516"/>
        <v/>
      </c>
      <c r="M2122" s="652"/>
      <c r="N2122" s="652"/>
      <c r="O2122" s="335" t="str">
        <f t="shared" si="517"/>
        <v/>
      </c>
      <c r="P2122" s="335"/>
      <c r="Q2122" s="335"/>
      <c r="R2122" s="335"/>
      <c r="S2122" s="661" t="str">
        <f t="shared" si="518"/>
        <v/>
      </c>
      <c r="T2122" s="661"/>
      <c r="U2122" s="661"/>
      <c r="V2122" s="335" t="str">
        <f t="shared" si="519"/>
        <v/>
      </c>
      <c r="W2122" s="335"/>
      <c r="X2122" s="335"/>
      <c r="Y2122" s="335"/>
      <c r="Z2122" s="661" t="str">
        <f t="shared" si="520"/>
        <v/>
      </c>
      <c r="AA2122" s="661"/>
      <c r="AB2122" s="662"/>
    </row>
    <row r="2123" spans="1:62" ht="15.75" hidden="1" customHeight="1" x14ac:dyDescent="0.15">
      <c r="A2123" s="122" t="str">
        <f t="shared" si="514"/>
        <v>×</v>
      </c>
      <c r="B2123" s="53"/>
      <c r="I2123" s="651" t="str">
        <f t="shared" si="515"/>
        <v/>
      </c>
      <c r="J2123" s="406"/>
      <c r="K2123" s="406"/>
      <c r="L2123" s="652" t="str">
        <f t="shared" si="516"/>
        <v/>
      </c>
      <c r="M2123" s="652"/>
      <c r="N2123" s="652"/>
      <c r="O2123" s="335" t="str">
        <f t="shared" si="517"/>
        <v/>
      </c>
      <c r="P2123" s="335"/>
      <c r="Q2123" s="335"/>
      <c r="R2123" s="335"/>
      <c r="S2123" s="661" t="str">
        <f t="shared" si="518"/>
        <v/>
      </c>
      <c r="T2123" s="661"/>
      <c r="U2123" s="661"/>
      <c r="V2123" s="335" t="str">
        <f t="shared" si="519"/>
        <v/>
      </c>
      <c r="W2123" s="335"/>
      <c r="X2123" s="335"/>
      <c r="Y2123" s="335"/>
      <c r="Z2123" s="661" t="str">
        <f t="shared" si="520"/>
        <v/>
      </c>
      <c r="AA2123" s="661"/>
      <c r="AB2123" s="662"/>
    </row>
    <row r="2124" spans="1:62" ht="15.75" hidden="1" customHeight="1" x14ac:dyDescent="0.15">
      <c r="A2124" s="122" t="str">
        <f t="shared" si="514"/>
        <v>×</v>
      </c>
      <c r="B2124" s="53"/>
      <c r="I2124" s="651" t="str">
        <f t="shared" si="515"/>
        <v/>
      </c>
      <c r="J2124" s="406"/>
      <c r="K2124" s="406"/>
      <c r="L2124" s="652" t="str">
        <f t="shared" si="516"/>
        <v/>
      </c>
      <c r="M2124" s="652"/>
      <c r="N2124" s="652"/>
      <c r="O2124" s="335" t="str">
        <f t="shared" si="517"/>
        <v/>
      </c>
      <c r="P2124" s="335"/>
      <c r="Q2124" s="335"/>
      <c r="R2124" s="335"/>
      <c r="S2124" s="661" t="str">
        <f t="shared" si="518"/>
        <v/>
      </c>
      <c r="T2124" s="661"/>
      <c r="U2124" s="661"/>
      <c r="V2124" s="335" t="str">
        <f t="shared" si="519"/>
        <v/>
      </c>
      <c r="W2124" s="335"/>
      <c r="X2124" s="335"/>
      <c r="Y2124" s="335"/>
      <c r="Z2124" s="661" t="str">
        <f t="shared" si="520"/>
        <v/>
      </c>
      <c r="AA2124" s="661"/>
      <c r="AB2124" s="662"/>
    </row>
    <row r="2125" spans="1:62" ht="15.75" hidden="1" customHeight="1" x14ac:dyDescent="0.15">
      <c r="A2125" s="122" t="str">
        <f t="shared" si="514"/>
        <v>×</v>
      </c>
      <c r="B2125" s="53"/>
      <c r="I2125" s="663" t="str">
        <f t="shared" si="515"/>
        <v/>
      </c>
      <c r="J2125" s="442"/>
      <c r="K2125" s="442"/>
      <c r="L2125" s="664" t="str">
        <f t="shared" si="516"/>
        <v/>
      </c>
      <c r="M2125" s="664"/>
      <c r="N2125" s="664"/>
      <c r="O2125" s="337" t="str">
        <f t="shared" si="517"/>
        <v/>
      </c>
      <c r="P2125" s="337"/>
      <c r="Q2125" s="337"/>
      <c r="R2125" s="337"/>
      <c r="S2125" s="666" t="str">
        <f t="shared" si="518"/>
        <v/>
      </c>
      <c r="T2125" s="666"/>
      <c r="U2125" s="666"/>
      <c r="V2125" s="337" t="str">
        <f t="shared" si="519"/>
        <v/>
      </c>
      <c r="W2125" s="337"/>
      <c r="X2125" s="337"/>
      <c r="Y2125" s="337"/>
      <c r="Z2125" s="666" t="str">
        <f t="shared" si="520"/>
        <v/>
      </c>
      <c r="AA2125" s="666"/>
      <c r="AB2125" s="667"/>
    </row>
    <row r="2126" spans="1:62" ht="15.75" customHeight="1" x14ac:dyDescent="0.15">
      <c r="A2126" s="117" t="str">
        <f>IF(液状化L1の有無="","","×")</f>
        <v/>
      </c>
      <c r="I2126" s="183"/>
      <c r="J2126" s="183"/>
      <c r="K2126" s="183"/>
      <c r="L2126" s="183"/>
      <c r="M2126" s="183"/>
      <c r="N2126" s="183"/>
      <c r="O2126" s="183"/>
      <c r="P2126" s="183"/>
      <c r="Q2126" s="183"/>
      <c r="R2126" s="183"/>
      <c r="S2126" s="183"/>
      <c r="T2126" s="183"/>
      <c r="U2126" s="50" t="s">
        <v>119</v>
      </c>
      <c r="V2126" s="438" t="s">
        <v>551</v>
      </c>
      <c r="W2126" s="438"/>
      <c r="X2126" s="183" t="s">
        <v>25</v>
      </c>
      <c r="Y2126" s="498">
        <f>杭先端径*0.1</f>
        <v>0.15000000000000002</v>
      </c>
      <c r="Z2126" s="498"/>
      <c r="AA2126" s="498"/>
      <c r="AB2126" s="62" t="s">
        <v>416</v>
      </c>
      <c r="AC2126" s="179" t="s">
        <v>149</v>
      </c>
    </row>
    <row r="2127" spans="1:62" ht="15.75" customHeight="1" x14ac:dyDescent="0.15">
      <c r="A2127" s="115" t="str">
        <f t="shared" ref="A2127:A2133" si="521">IF(液状化L2の有無="","","×")</f>
        <v/>
      </c>
      <c r="B2127" s="179" t="s">
        <v>571</v>
      </c>
    </row>
    <row r="2128" spans="1:62" s="53" customFormat="1" ht="15.75" customHeight="1" x14ac:dyDescent="0.15">
      <c r="A2128" s="115" t="str">
        <f t="shared" si="521"/>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x14ac:dyDescent="0.15">
      <c r="A2129" s="115" t="str">
        <f t="shared" si="521"/>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x14ac:dyDescent="0.15">
      <c r="A2130" s="115" t="str">
        <f t="shared" si="521"/>
        <v/>
      </c>
      <c r="B2130" s="179"/>
      <c r="I2130" s="514" t="s">
        <v>417</v>
      </c>
      <c r="J2130" s="361"/>
      <c r="K2130" s="361"/>
      <c r="L2130" s="361"/>
      <c r="M2130" s="361"/>
      <c r="N2130" s="361"/>
      <c r="O2130" s="361"/>
      <c r="P2130" s="361"/>
      <c r="Q2130" s="361"/>
      <c r="R2130" s="361"/>
      <c r="S2130" s="361"/>
      <c r="T2130" s="361"/>
      <c r="U2130" s="361"/>
      <c r="V2130" s="361"/>
      <c r="W2130" s="361"/>
      <c r="X2130" s="361"/>
      <c r="Y2130" s="361"/>
      <c r="Z2130" s="361"/>
      <c r="AA2130" s="361"/>
      <c r="AB2130" s="654"/>
    </row>
    <row r="2131" spans="1:62" s="54" customFormat="1" ht="15.75" customHeight="1" x14ac:dyDescent="0.15">
      <c r="A2131" s="115" t="str">
        <f t="shared" si="521"/>
        <v/>
      </c>
      <c r="B2131" s="179"/>
      <c r="I2131" s="453" t="s">
        <v>74</v>
      </c>
      <c r="J2131" s="403"/>
      <c r="K2131" s="403"/>
      <c r="L2131" s="647" t="s">
        <v>181</v>
      </c>
      <c r="M2131" s="648"/>
      <c r="N2131" s="648"/>
      <c r="O2131" s="305" t="s">
        <v>544</v>
      </c>
      <c r="P2131" s="305"/>
      <c r="Q2131" s="305"/>
      <c r="R2131" s="305"/>
      <c r="S2131" s="305"/>
      <c r="T2131" s="305"/>
      <c r="U2131" s="305"/>
      <c r="V2131" s="305" t="s">
        <v>545</v>
      </c>
      <c r="W2131" s="305"/>
      <c r="X2131" s="305"/>
      <c r="Y2131" s="305"/>
      <c r="Z2131" s="305"/>
      <c r="AA2131" s="305"/>
      <c r="AB2131" s="439"/>
    </row>
    <row r="2132" spans="1:62" s="54" customFormat="1" ht="15.75" customHeight="1" x14ac:dyDescent="0.15">
      <c r="A2132" s="115" t="str">
        <f t="shared" si="521"/>
        <v/>
      </c>
      <c r="B2132" s="179"/>
      <c r="I2132" s="453"/>
      <c r="J2132" s="403"/>
      <c r="K2132" s="403"/>
      <c r="L2132" s="647"/>
      <c r="M2132" s="648"/>
      <c r="N2132" s="648"/>
      <c r="O2132" s="403" t="s">
        <v>543</v>
      </c>
      <c r="P2132" s="403"/>
      <c r="Q2132" s="403"/>
      <c r="R2132" s="403"/>
      <c r="S2132" s="531" t="s">
        <v>514</v>
      </c>
      <c r="T2132" s="531"/>
      <c r="U2132" s="531"/>
      <c r="V2132" s="403" t="s">
        <v>543</v>
      </c>
      <c r="W2132" s="403"/>
      <c r="X2132" s="403"/>
      <c r="Y2132" s="403"/>
      <c r="Z2132" s="531" t="s">
        <v>515</v>
      </c>
      <c r="AA2132" s="531"/>
      <c r="AB2132" s="537"/>
    </row>
    <row r="2133" spans="1:62" s="54" customFormat="1" ht="15.75" customHeight="1" x14ac:dyDescent="0.15">
      <c r="A2133" s="115" t="str">
        <f t="shared" si="521"/>
        <v/>
      </c>
      <c r="B2133" s="179"/>
      <c r="I2133" s="359"/>
      <c r="J2133" s="315"/>
      <c r="K2133" s="315"/>
      <c r="L2133" s="362"/>
      <c r="M2133" s="362"/>
      <c r="N2133" s="362"/>
      <c r="O2133" s="315"/>
      <c r="P2133" s="315"/>
      <c r="Q2133" s="315"/>
      <c r="R2133" s="315"/>
      <c r="S2133" s="533"/>
      <c r="T2133" s="533"/>
      <c r="U2133" s="533"/>
      <c r="V2133" s="315"/>
      <c r="W2133" s="315"/>
      <c r="X2133" s="315"/>
      <c r="Y2133" s="315"/>
      <c r="Z2133" s="533"/>
      <c r="AA2133" s="533"/>
      <c r="AB2133" s="538"/>
    </row>
    <row r="2134" spans="1:62" s="54" customFormat="1" ht="15.75" customHeight="1" x14ac:dyDescent="0.15">
      <c r="A2134" s="124" t="str">
        <f t="shared" ref="A2134:A2149" si="522">IF(液状化L2の有無="",IF(I2134="","×",""),"×")</f>
        <v/>
      </c>
      <c r="B2134" s="53"/>
      <c r="I2134" s="646">
        <f t="shared" ref="I2134:I2149" si="523">IF(G787="","",G787)</f>
        <v>2</v>
      </c>
      <c r="J2134" s="427"/>
      <c r="K2134" s="427"/>
      <c r="L2134" s="649">
        <f t="shared" ref="L2134:L2149" si="524">IF(N787="","",N787)</f>
        <v>0.33000001311302185</v>
      </c>
      <c r="M2134" s="649"/>
      <c r="N2134" s="649"/>
      <c r="O2134" s="475">
        <f t="shared" ref="O2134:O2149" si="525">Q787</f>
        <v>0</v>
      </c>
      <c r="P2134" s="475"/>
      <c r="Q2134" s="475"/>
      <c r="R2134" s="475"/>
      <c r="S2134" s="668">
        <f t="shared" ref="S2134:S2149" si="526">O1804</f>
        <v>0</v>
      </c>
      <c r="T2134" s="668"/>
      <c r="U2134" s="668"/>
      <c r="V2134" s="475">
        <f>IF(O2134="","",IF(O2134=0,0,ROUND((Z2134-S2134)/(Y$2150-(S2134/O2134)),0)))</f>
        <v>0</v>
      </c>
      <c r="W2134" s="475"/>
      <c r="X2134" s="475"/>
      <c r="Y2134" s="475"/>
      <c r="Z2134" s="668">
        <f t="shared" ref="Z2134:Z2149" si="527">R1804</f>
        <v>0</v>
      </c>
      <c r="AA2134" s="668"/>
      <c r="AB2134" s="669"/>
      <c r="AD2134" s="179"/>
      <c r="AE2134" s="179"/>
      <c r="AF2134" s="179"/>
      <c r="AG2134" s="179"/>
      <c r="AH2134" s="179"/>
      <c r="AI2134" s="179"/>
    </row>
    <row r="2135" spans="1:62" s="54" customFormat="1" ht="15.75" customHeight="1" x14ac:dyDescent="0.15">
      <c r="A2135" s="124" t="str">
        <f t="shared" si="522"/>
        <v/>
      </c>
      <c r="B2135" s="53"/>
      <c r="F2135" s="53"/>
      <c r="G2135" s="53"/>
      <c r="H2135" s="55"/>
      <c r="I2135" s="651">
        <f t="shared" si="523"/>
        <v>3</v>
      </c>
      <c r="J2135" s="406"/>
      <c r="K2135" s="406"/>
      <c r="L2135" s="652">
        <f t="shared" si="524"/>
        <v>1.5</v>
      </c>
      <c r="M2135" s="652"/>
      <c r="N2135" s="652"/>
      <c r="O2135" s="335">
        <f t="shared" si="525"/>
        <v>0</v>
      </c>
      <c r="P2135" s="335"/>
      <c r="Q2135" s="335"/>
      <c r="R2135" s="335"/>
      <c r="S2135" s="661">
        <f t="shared" si="526"/>
        <v>0</v>
      </c>
      <c r="T2135" s="661"/>
      <c r="U2135" s="661"/>
      <c r="V2135" s="335">
        <f t="shared" ref="V2135:V2149" si="528">IF(O2135="","",IF(O2135=0,0,ROUND((Z2135-S2135)/(Y$2150-(S2135/O2135)),0)))</f>
        <v>0</v>
      </c>
      <c r="W2135" s="335"/>
      <c r="X2135" s="335"/>
      <c r="Y2135" s="335"/>
      <c r="Z2135" s="661">
        <f t="shared" si="527"/>
        <v>0</v>
      </c>
      <c r="AA2135" s="661"/>
      <c r="AB2135" s="662"/>
      <c r="AD2135" s="179"/>
      <c r="AE2135" s="179"/>
      <c r="AF2135" s="179"/>
      <c r="AG2135" s="179"/>
      <c r="AH2135" s="179"/>
      <c r="AI2135" s="179"/>
    </row>
    <row r="2136" spans="1:62" ht="15.75" customHeight="1" x14ac:dyDescent="0.15">
      <c r="A2136" s="124" t="str">
        <f t="shared" si="522"/>
        <v/>
      </c>
      <c r="B2136" s="53"/>
      <c r="I2136" s="651">
        <f t="shared" si="523"/>
        <v>4</v>
      </c>
      <c r="J2136" s="406"/>
      <c r="K2136" s="406"/>
      <c r="L2136" s="652">
        <f t="shared" si="524"/>
        <v>5.2000002861022949</v>
      </c>
      <c r="M2136" s="652"/>
      <c r="N2136" s="652"/>
      <c r="O2136" s="335">
        <f t="shared" si="525"/>
        <v>0</v>
      </c>
      <c r="P2136" s="335"/>
      <c r="Q2136" s="335"/>
      <c r="R2136" s="335"/>
      <c r="S2136" s="661">
        <f t="shared" si="526"/>
        <v>0</v>
      </c>
      <c r="T2136" s="661"/>
      <c r="U2136" s="661"/>
      <c r="V2136" s="335">
        <f t="shared" si="528"/>
        <v>0</v>
      </c>
      <c r="W2136" s="335"/>
      <c r="X2136" s="335"/>
      <c r="Y2136" s="335"/>
      <c r="Z2136" s="661">
        <f t="shared" si="527"/>
        <v>0</v>
      </c>
      <c r="AA2136" s="661"/>
      <c r="AB2136" s="662"/>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x14ac:dyDescent="0.15">
      <c r="A2137" s="124" t="str">
        <f t="shared" si="522"/>
        <v/>
      </c>
      <c r="B2137" s="53"/>
      <c r="I2137" s="651">
        <f t="shared" si="523"/>
        <v>4</v>
      </c>
      <c r="J2137" s="406"/>
      <c r="K2137" s="406"/>
      <c r="L2137" s="652">
        <f t="shared" si="524"/>
        <v>1.3499999046325684</v>
      </c>
      <c r="M2137" s="652"/>
      <c r="N2137" s="652"/>
      <c r="O2137" s="335">
        <f t="shared" si="525"/>
        <v>20145.462891144547</v>
      </c>
      <c r="P2137" s="335"/>
      <c r="Q2137" s="335"/>
      <c r="R2137" s="335"/>
      <c r="S2137" s="661">
        <f t="shared" si="526"/>
        <v>103.7</v>
      </c>
      <c r="T2137" s="661"/>
      <c r="U2137" s="661"/>
      <c r="V2137" s="335">
        <f t="shared" si="528"/>
        <v>130</v>
      </c>
      <c r="W2137" s="335"/>
      <c r="X2137" s="335"/>
      <c r="Y2137" s="335"/>
      <c r="Z2137" s="661">
        <f t="shared" si="527"/>
        <v>122.5</v>
      </c>
      <c r="AA2137" s="661"/>
      <c r="AB2137" s="662"/>
    </row>
    <row r="2138" spans="1:62" ht="15.75" customHeight="1" x14ac:dyDescent="0.15">
      <c r="A2138" s="124" t="str">
        <f t="shared" si="522"/>
        <v/>
      </c>
      <c r="B2138" s="53"/>
      <c r="I2138" s="651">
        <f t="shared" si="523"/>
        <v>5</v>
      </c>
      <c r="J2138" s="406"/>
      <c r="K2138" s="406"/>
      <c r="L2138" s="652">
        <f t="shared" si="524"/>
        <v>3.4500000476837158</v>
      </c>
      <c r="M2138" s="652"/>
      <c r="N2138" s="652"/>
      <c r="O2138" s="335">
        <f t="shared" si="525"/>
        <v>20145.462891144547</v>
      </c>
      <c r="P2138" s="335"/>
      <c r="Q2138" s="335"/>
      <c r="R2138" s="335"/>
      <c r="S2138" s="661">
        <f t="shared" si="526"/>
        <v>192.8</v>
      </c>
      <c r="T2138" s="661"/>
      <c r="U2138" s="661"/>
      <c r="V2138" s="335">
        <f t="shared" si="528"/>
        <v>250</v>
      </c>
      <c r="W2138" s="335"/>
      <c r="X2138" s="335"/>
      <c r="Y2138" s="335"/>
      <c r="Z2138" s="661">
        <f t="shared" si="527"/>
        <v>227.9</v>
      </c>
      <c r="AA2138" s="661"/>
      <c r="AB2138" s="662"/>
    </row>
    <row r="2139" spans="1:62" ht="15.75" customHeight="1" x14ac:dyDescent="0.15">
      <c r="A2139" s="124" t="str">
        <f t="shared" si="522"/>
        <v/>
      </c>
      <c r="B2139" s="53"/>
      <c r="I2139" s="651">
        <f t="shared" si="523"/>
        <v>6</v>
      </c>
      <c r="J2139" s="406"/>
      <c r="K2139" s="406"/>
      <c r="L2139" s="652">
        <f t="shared" si="524"/>
        <v>2.3499999046325684</v>
      </c>
      <c r="M2139" s="652"/>
      <c r="N2139" s="652"/>
      <c r="O2139" s="335">
        <f t="shared" si="525"/>
        <v>20145.462891144547</v>
      </c>
      <c r="P2139" s="335"/>
      <c r="Q2139" s="335"/>
      <c r="R2139" s="335"/>
      <c r="S2139" s="661">
        <f t="shared" si="526"/>
        <v>311</v>
      </c>
      <c r="T2139" s="661"/>
      <c r="U2139" s="661"/>
      <c r="V2139" s="335">
        <f t="shared" si="528"/>
        <v>421</v>
      </c>
      <c r="W2139" s="335"/>
      <c r="X2139" s="335"/>
      <c r="Y2139" s="335"/>
      <c r="Z2139" s="661">
        <f t="shared" si="527"/>
        <v>367.6</v>
      </c>
      <c r="AA2139" s="661"/>
      <c r="AB2139" s="662"/>
    </row>
    <row r="2140" spans="1:62" ht="15.75" customHeight="1" x14ac:dyDescent="0.15">
      <c r="A2140" s="124" t="str">
        <f t="shared" si="522"/>
        <v/>
      </c>
      <c r="B2140" s="53"/>
      <c r="I2140" s="651">
        <f t="shared" si="523"/>
        <v>7</v>
      </c>
      <c r="J2140" s="406"/>
      <c r="K2140" s="406"/>
      <c r="L2140" s="652">
        <f t="shared" si="524"/>
        <v>8.6000003814697266</v>
      </c>
      <c r="M2140" s="652"/>
      <c r="N2140" s="652"/>
      <c r="O2140" s="335">
        <f t="shared" si="525"/>
        <v>44136.235190283005</v>
      </c>
      <c r="P2140" s="335"/>
      <c r="Q2140" s="335"/>
      <c r="R2140" s="335"/>
      <c r="S2140" s="661">
        <f t="shared" si="526"/>
        <v>345.2</v>
      </c>
      <c r="T2140" s="661"/>
      <c r="U2140" s="661"/>
      <c r="V2140" s="335">
        <f t="shared" si="528"/>
        <v>442</v>
      </c>
      <c r="W2140" s="335"/>
      <c r="X2140" s="335"/>
      <c r="Y2140" s="335"/>
      <c r="Z2140" s="661">
        <f t="shared" si="527"/>
        <v>408</v>
      </c>
      <c r="AA2140" s="661"/>
      <c r="AB2140" s="662"/>
    </row>
    <row r="2141" spans="1:62" ht="15.75" customHeight="1" x14ac:dyDescent="0.15">
      <c r="A2141" s="124" t="str">
        <f t="shared" si="522"/>
        <v/>
      </c>
      <c r="B2141" s="53"/>
      <c r="I2141" s="651">
        <f t="shared" si="523"/>
        <v>8</v>
      </c>
      <c r="J2141" s="406"/>
      <c r="K2141" s="406"/>
      <c r="L2141" s="652">
        <f t="shared" si="524"/>
        <v>2.2000000476837158</v>
      </c>
      <c r="M2141" s="652"/>
      <c r="N2141" s="652"/>
      <c r="O2141" s="335">
        <f t="shared" si="525"/>
        <v>62981.078722841376</v>
      </c>
      <c r="P2141" s="335"/>
      <c r="Q2141" s="335"/>
      <c r="R2141" s="335"/>
      <c r="S2141" s="661">
        <f t="shared" si="526"/>
        <v>307.39999999999998</v>
      </c>
      <c r="T2141" s="661"/>
      <c r="U2141" s="661"/>
      <c r="V2141" s="335">
        <f t="shared" si="528"/>
        <v>385</v>
      </c>
      <c r="W2141" s="335"/>
      <c r="X2141" s="335"/>
      <c r="Y2141" s="335"/>
      <c r="Z2141" s="661">
        <f t="shared" si="527"/>
        <v>363.3</v>
      </c>
      <c r="AA2141" s="661"/>
      <c r="AB2141" s="662"/>
    </row>
    <row r="2142" spans="1:62" ht="15.75" customHeight="1" x14ac:dyDescent="0.15">
      <c r="A2142" s="124" t="str">
        <f t="shared" si="522"/>
        <v/>
      </c>
      <c r="B2142" s="53"/>
      <c r="I2142" s="651">
        <f t="shared" si="523"/>
        <v>9</v>
      </c>
      <c r="J2142" s="406"/>
      <c r="K2142" s="406"/>
      <c r="L2142" s="652">
        <f t="shared" si="524"/>
        <v>1.5</v>
      </c>
      <c r="M2142" s="652"/>
      <c r="N2142" s="652"/>
      <c r="O2142" s="335">
        <f t="shared" si="525"/>
        <v>102635.83199277853</v>
      </c>
      <c r="P2142" s="335"/>
      <c r="Q2142" s="335"/>
      <c r="R2142" s="335"/>
      <c r="S2142" s="661">
        <f t="shared" si="526"/>
        <v>762</v>
      </c>
      <c r="T2142" s="661"/>
      <c r="U2142" s="661"/>
      <c r="V2142" s="335">
        <f t="shared" si="528"/>
        <v>971</v>
      </c>
      <c r="W2142" s="335"/>
      <c r="X2142" s="335"/>
      <c r="Y2142" s="335"/>
      <c r="Z2142" s="661">
        <f t="shared" si="527"/>
        <v>900.5</v>
      </c>
      <c r="AA2142" s="661"/>
      <c r="AB2142" s="662"/>
    </row>
    <row r="2143" spans="1:62" ht="15.75" customHeight="1" x14ac:dyDescent="0.15">
      <c r="A2143" s="124" t="str">
        <f t="shared" si="522"/>
        <v/>
      </c>
      <c r="B2143" s="53"/>
      <c r="I2143" s="651">
        <f t="shared" si="523"/>
        <v>10</v>
      </c>
      <c r="J2143" s="406"/>
      <c r="K2143" s="406"/>
      <c r="L2143" s="652">
        <f t="shared" si="524"/>
        <v>3.8499999046325684</v>
      </c>
      <c r="M2143" s="652"/>
      <c r="N2143" s="652"/>
      <c r="O2143" s="335">
        <f t="shared" si="525"/>
        <v>73796.011432824234</v>
      </c>
      <c r="P2143" s="335"/>
      <c r="Q2143" s="335"/>
      <c r="R2143" s="335"/>
      <c r="S2143" s="661">
        <f t="shared" si="526"/>
        <v>311.5</v>
      </c>
      <c r="T2143" s="661"/>
      <c r="U2143" s="661"/>
      <c r="V2143" s="335">
        <f t="shared" si="528"/>
        <v>389</v>
      </c>
      <c r="W2143" s="335"/>
      <c r="X2143" s="335"/>
      <c r="Y2143" s="335"/>
      <c r="Z2143" s="661">
        <f t="shared" si="527"/>
        <v>368.2</v>
      </c>
      <c r="AA2143" s="661"/>
      <c r="AB2143" s="662"/>
    </row>
    <row r="2144" spans="1:62" ht="15.75" customHeight="1" x14ac:dyDescent="0.15">
      <c r="A2144" s="124" t="str">
        <f t="shared" si="522"/>
        <v/>
      </c>
      <c r="B2144" s="53"/>
      <c r="I2144" s="651">
        <f t="shared" si="523"/>
        <v>11</v>
      </c>
      <c r="J2144" s="406"/>
      <c r="K2144" s="406"/>
      <c r="L2144" s="652">
        <f t="shared" si="524"/>
        <v>2.4000000953674316</v>
      </c>
      <c r="M2144" s="652"/>
      <c r="N2144" s="652"/>
      <c r="O2144" s="335">
        <f t="shared" si="525"/>
        <v>102635.83199277853</v>
      </c>
      <c r="P2144" s="335"/>
      <c r="Q2144" s="335"/>
      <c r="R2144" s="335"/>
      <c r="S2144" s="661">
        <f t="shared" si="526"/>
        <v>1016</v>
      </c>
      <c r="T2144" s="661"/>
      <c r="U2144" s="661"/>
      <c r="V2144" s="335">
        <f t="shared" si="528"/>
        <v>1318</v>
      </c>
      <c r="W2144" s="335"/>
      <c r="X2144" s="335"/>
      <c r="Y2144" s="335"/>
      <c r="Z2144" s="661">
        <f t="shared" si="527"/>
        <v>1200.7</v>
      </c>
      <c r="AA2144" s="661"/>
      <c r="AB2144" s="662"/>
    </row>
    <row r="2145" spans="1:62" ht="15.75" customHeight="1" x14ac:dyDescent="0.15">
      <c r="A2145" s="124" t="str">
        <f t="shared" si="522"/>
        <v/>
      </c>
      <c r="B2145" s="53"/>
      <c r="I2145" s="651">
        <f t="shared" si="523"/>
        <v>12</v>
      </c>
      <c r="J2145" s="406"/>
      <c r="K2145" s="406"/>
      <c r="L2145" s="652">
        <f t="shared" si="524"/>
        <v>2.2699999809265137</v>
      </c>
      <c r="M2145" s="652"/>
      <c r="N2145" s="652"/>
      <c r="O2145" s="335">
        <f t="shared" si="525"/>
        <v>69554.861350478022</v>
      </c>
      <c r="P2145" s="335"/>
      <c r="Q2145" s="335"/>
      <c r="R2145" s="335"/>
      <c r="S2145" s="661">
        <f t="shared" si="526"/>
        <v>311.5</v>
      </c>
      <c r="T2145" s="661"/>
      <c r="U2145" s="661"/>
      <c r="V2145" s="335">
        <f t="shared" si="528"/>
        <v>390</v>
      </c>
      <c r="W2145" s="335"/>
      <c r="X2145" s="335"/>
      <c r="Y2145" s="335"/>
      <c r="Z2145" s="661">
        <f t="shared" si="527"/>
        <v>368.2</v>
      </c>
      <c r="AA2145" s="661"/>
      <c r="AB2145" s="662"/>
    </row>
    <row r="2146" spans="1:62" ht="15.75" hidden="1" customHeight="1" x14ac:dyDescent="0.15">
      <c r="A2146" s="124" t="str">
        <f t="shared" si="522"/>
        <v>×</v>
      </c>
      <c r="B2146" s="53"/>
      <c r="I2146" s="651" t="str">
        <f t="shared" si="523"/>
        <v/>
      </c>
      <c r="J2146" s="406"/>
      <c r="K2146" s="406"/>
      <c r="L2146" s="652" t="str">
        <f t="shared" si="524"/>
        <v/>
      </c>
      <c r="M2146" s="652"/>
      <c r="N2146" s="652"/>
      <c r="O2146" s="335" t="str">
        <f t="shared" si="525"/>
        <v/>
      </c>
      <c r="P2146" s="335"/>
      <c r="Q2146" s="335"/>
      <c r="R2146" s="335"/>
      <c r="S2146" s="661" t="str">
        <f t="shared" si="526"/>
        <v/>
      </c>
      <c r="T2146" s="661"/>
      <c r="U2146" s="661"/>
      <c r="V2146" s="335" t="str">
        <f t="shared" si="528"/>
        <v/>
      </c>
      <c r="W2146" s="335"/>
      <c r="X2146" s="335"/>
      <c r="Y2146" s="335"/>
      <c r="Z2146" s="661" t="str">
        <f t="shared" si="527"/>
        <v/>
      </c>
      <c r="AA2146" s="661"/>
      <c r="AB2146" s="662"/>
    </row>
    <row r="2147" spans="1:62" ht="15.75" hidden="1" customHeight="1" x14ac:dyDescent="0.15">
      <c r="A2147" s="124" t="str">
        <f t="shared" si="522"/>
        <v>×</v>
      </c>
      <c r="B2147" s="53"/>
      <c r="I2147" s="651" t="str">
        <f t="shared" si="523"/>
        <v/>
      </c>
      <c r="J2147" s="406"/>
      <c r="K2147" s="406"/>
      <c r="L2147" s="652" t="str">
        <f t="shared" si="524"/>
        <v/>
      </c>
      <c r="M2147" s="652"/>
      <c r="N2147" s="652"/>
      <c r="O2147" s="335" t="str">
        <f t="shared" si="525"/>
        <v/>
      </c>
      <c r="P2147" s="335"/>
      <c r="Q2147" s="335"/>
      <c r="R2147" s="335"/>
      <c r="S2147" s="661" t="str">
        <f t="shared" si="526"/>
        <v/>
      </c>
      <c r="T2147" s="661"/>
      <c r="U2147" s="661"/>
      <c r="V2147" s="335" t="str">
        <f t="shared" si="528"/>
        <v/>
      </c>
      <c r="W2147" s="335"/>
      <c r="X2147" s="335"/>
      <c r="Y2147" s="335"/>
      <c r="Z2147" s="661" t="str">
        <f t="shared" si="527"/>
        <v/>
      </c>
      <c r="AA2147" s="661"/>
      <c r="AB2147" s="662"/>
    </row>
    <row r="2148" spans="1:62" ht="15.75" hidden="1" customHeight="1" x14ac:dyDescent="0.15">
      <c r="A2148" s="124" t="str">
        <f t="shared" si="522"/>
        <v>×</v>
      </c>
      <c r="B2148" s="53"/>
      <c r="I2148" s="651" t="str">
        <f t="shared" si="523"/>
        <v/>
      </c>
      <c r="J2148" s="406"/>
      <c r="K2148" s="406"/>
      <c r="L2148" s="652" t="str">
        <f t="shared" si="524"/>
        <v/>
      </c>
      <c r="M2148" s="652"/>
      <c r="N2148" s="652"/>
      <c r="O2148" s="335" t="str">
        <f t="shared" si="525"/>
        <v/>
      </c>
      <c r="P2148" s="335"/>
      <c r="Q2148" s="335"/>
      <c r="R2148" s="335"/>
      <c r="S2148" s="661" t="str">
        <f t="shared" si="526"/>
        <v/>
      </c>
      <c r="T2148" s="661"/>
      <c r="U2148" s="661"/>
      <c r="V2148" s="335" t="str">
        <f t="shared" si="528"/>
        <v/>
      </c>
      <c r="W2148" s="335"/>
      <c r="X2148" s="335"/>
      <c r="Y2148" s="335"/>
      <c r="Z2148" s="661" t="str">
        <f t="shared" si="527"/>
        <v/>
      </c>
      <c r="AA2148" s="661"/>
      <c r="AB2148" s="662"/>
    </row>
    <row r="2149" spans="1:62" ht="15.75" hidden="1" customHeight="1" x14ac:dyDescent="0.15">
      <c r="A2149" s="124" t="str">
        <f t="shared" si="522"/>
        <v>×</v>
      </c>
      <c r="B2149" s="53"/>
      <c r="I2149" s="663" t="str">
        <f t="shared" si="523"/>
        <v/>
      </c>
      <c r="J2149" s="442"/>
      <c r="K2149" s="442"/>
      <c r="L2149" s="664" t="str">
        <f t="shared" si="524"/>
        <v/>
      </c>
      <c r="M2149" s="664"/>
      <c r="N2149" s="664"/>
      <c r="O2149" s="337" t="str">
        <f t="shared" si="525"/>
        <v/>
      </c>
      <c r="P2149" s="337"/>
      <c r="Q2149" s="337"/>
      <c r="R2149" s="337"/>
      <c r="S2149" s="666" t="str">
        <f t="shared" si="526"/>
        <v/>
      </c>
      <c r="T2149" s="666"/>
      <c r="U2149" s="666"/>
      <c r="V2149" s="337" t="str">
        <f t="shared" si="528"/>
        <v/>
      </c>
      <c r="W2149" s="337"/>
      <c r="X2149" s="337"/>
      <c r="Y2149" s="337"/>
      <c r="Z2149" s="666" t="str">
        <f t="shared" si="527"/>
        <v/>
      </c>
      <c r="AA2149" s="666"/>
      <c r="AB2149" s="667"/>
    </row>
    <row r="2150" spans="1:62" ht="15.75" customHeight="1" x14ac:dyDescent="0.15">
      <c r="A2150" s="115" t="str">
        <f t="shared" ref="A2150:A2156" si="529">IF(液状化L2の有無="","","×")</f>
        <v/>
      </c>
      <c r="I2150" s="183"/>
      <c r="J2150" s="183"/>
      <c r="K2150" s="183"/>
      <c r="L2150" s="183"/>
      <c r="M2150" s="183"/>
      <c r="N2150" s="183"/>
      <c r="O2150" s="183"/>
      <c r="P2150" s="183"/>
      <c r="Q2150" s="183"/>
      <c r="R2150" s="183"/>
      <c r="S2150" s="183"/>
      <c r="T2150" s="183"/>
      <c r="U2150" s="50" t="s">
        <v>119</v>
      </c>
      <c r="V2150" s="438" t="s">
        <v>551</v>
      </c>
      <c r="W2150" s="438"/>
      <c r="X2150" s="183" t="s">
        <v>25</v>
      </c>
      <c r="Y2150" s="498">
        <f>杭先端径*0.1</f>
        <v>0.15000000000000002</v>
      </c>
      <c r="Z2150" s="498"/>
      <c r="AA2150" s="498"/>
      <c r="AB2150" s="62" t="s">
        <v>416</v>
      </c>
      <c r="AC2150" s="179" t="s">
        <v>149</v>
      </c>
    </row>
    <row r="2151" spans="1:62" ht="15.75" customHeight="1" x14ac:dyDescent="0.15">
      <c r="A2151" s="115" t="str">
        <f t="shared" si="529"/>
        <v/>
      </c>
      <c r="B2151" s="179" t="s">
        <v>571</v>
      </c>
    </row>
    <row r="2152" spans="1:62" ht="15.75" customHeight="1" x14ac:dyDescent="0.15">
      <c r="A2152" s="115" t="str">
        <f t="shared" si="529"/>
        <v/>
      </c>
    </row>
    <row r="2153" spans="1:62" s="23" customFormat="1" ht="15.75" customHeight="1" x14ac:dyDescent="0.15">
      <c r="A2153" s="115" t="str">
        <f t="shared" si="529"/>
        <v/>
      </c>
      <c r="B2153" s="179"/>
      <c r="I2153" s="514" t="s">
        <v>418</v>
      </c>
      <c r="J2153" s="361"/>
      <c r="K2153" s="361"/>
      <c r="L2153" s="361"/>
      <c r="M2153" s="361"/>
      <c r="N2153" s="361"/>
      <c r="O2153" s="361"/>
      <c r="P2153" s="361"/>
      <c r="Q2153" s="361"/>
      <c r="R2153" s="361"/>
      <c r="S2153" s="361"/>
      <c r="T2153" s="361"/>
      <c r="U2153" s="361"/>
      <c r="V2153" s="361"/>
      <c r="W2153" s="361"/>
      <c r="X2153" s="361"/>
      <c r="Y2153" s="361"/>
      <c r="Z2153" s="361"/>
      <c r="AA2153" s="361"/>
      <c r="AB2153" s="654"/>
    </row>
    <row r="2154" spans="1:62" s="54" customFormat="1" ht="15.75" customHeight="1" x14ac:dyDescent="0.15">
      <c r="A2154" s="115" t="str">
        <f t="shared" si="529"/>
        <v/>
      </c>
      <c r="B2154" s="179"/>
      <c r="I2154" s="453" t="s">
        <v>74</v>
      </c>
      <c r="J2154" s="403"/>
      <c r="K2154" s="403"/>
      <c r="L2154" s="647" t="s">
        <v>181</v>
      </c>
      <c r="M2154" s="648"/>
      <c r="N2154" s="648"/>
      <c r="O2154" s="305" t="s">
        <v>544</v>
      </c>
      <c r="P2154" s="305"/>
      <c r="Q2154" s="305"/>
      <c r="R2154" s="305"/>
      <c r="S2154" s="305"/>
      <c r="T2154" s="305"/>
      <c r="U2154" s="305"/>
      <c r="V2154" s="305" t="s">
        <v>545</v>
      </c>
      <c r="W2154" s="305"/>
      <c r="X2154" s="305"/>
      <c r="Y2154" s="305"/>
      <c r="Z2154" s="305"/>
      <c r="AA2154" s="305"/>
      <c r="AB2154" s="439"/>
    </row>
    <row r="2155" spans="1:62" s="54" customFormat="1" ht="15.75" customHeight="1" x14ac:dyDescent="0.15">
      <c r="A2155" s="115" t="str">
        <f t="shared" si="529"/>
        <v/>
      </c>
      <c r="B2155" s="179"/>
      <c r="I2155" s="453"/>
      <c r="J2155" s="403"/>
      <c r="K2155" s="403"/>
      <c r="L2155" s="647"/>
      <c r="M2155" s="648"/>
      <c r="N2155" s="648"/>
      <c r="O2155" s="403" t="s">
        <v>543</v>
      </c>
      <c r="P2155" s="403"/>
      <c r="Q2155" s="403"/>
      <c r="R2155" s="403"/>
      <c r="S2155" s="531" t="s">
        <v>514</v>
      </c>
      <c r="T2155" s="531"/>
      <c r="U2155" s="531"/>
      <c r="V2155" s="403" t="s">
        <v>543</v>
      </c>
      <c r="W2155" s="403"/>
      <c r="X2155" s="403"/>
      <c r="Y2155" s="403"/>
      <c r="Z2155" s="531" t="s">
        <v>515</v>
      </c>
      <c r="AA2155" s="531"/>
      <c r="AB2155" s="537"/>
    </row>
    <row r="2156" spans="1:62" s="54" customFormat="1" ht="15.75" customHeight="1" x14ac:dyDescent="0.15">
      <c r="A2156" s="115" t="str">
        <f t="shared" si="529"/>
        <v/>
      </c>
      <c r="B2156" s="179"/>
      <c r="I2156" s="359"/>
      <c r="J2156" s="315"/>
      <c r="K2156" s="315"/>
      <c r="L2156" s="362"/>
      <c r="M2156" s="362"/>
      <c r="N2156" s="362"/>
      <c r="O2156" s="315"/>
      <c r="P2156" s="315"/>
      <c r="Q2156" s="315"/>
      <c r="R2156" s="315"/>
      <c r="S2156" s="533"/>
      <c r="T2156" s="533"/>
      <c r="U2156" s="533"/>
      <c r="V2156" s="315"/>
      <c r="W2156" s="315"/>
      <c r="X2156" s="315"/>
      <c r="Y2156" s="315"/>
      <c r="Z2156" s="533"/>
      <c r="AA2156" s="533"/>
      <c r="AB2156" s="538"/>
    </row>
    <row r="2157" spans="1:62" s="54" customFormat="1" ht="15.75" customHeight="1" x14ac:dyDescent="0.15">
      <c r="A2157" s="124" t="str">
        <f t="shared" ref="A2157:A2172" si="530">IF(液状化L2の有無="",IF(I2157="","×",""),"×")</f>
        <v/>
      </c>
      <c r="B2157" s="53"/>
      <c r="I2157" s="646">
        <f t="shared" ref="I2157:I2172" si="531">IF(U787="","",U787)</f>
        <v>2</v>
      </c>
      <c r="J2157" s="427"/>
      <c r="K2157" s="427"/>
      <c r="L2157" s="649">
        <f t="shared" ref="L2157:L2172" si="532">IF(AB787="","",AB787)</f>
        <v>0.33000001311302185</v>
      </c>
      <c r="M2157" s="649"/>
      <c r="N2157" s="649"/>
      <c r="O2157" s="475">
        <f t="shared" ref="O2157:O2172" si="533">AE787</f>
        <v>0</v>
      </c>
      <c r="P2157" s="475"/>
      <c r="Q2157" s="475"/>
      <c r="R2157" s="475"/>
      <c r="S2157" s="668">
        <f>AD1804</f>
        <v>0</v>
      </c>
      <c r="T2157" s="668"/>
      <c r="U2157" s="668"/>
      <c r="V2157" s="475">
        <f t="shared" ref="V2157:V2172" si="534">IF(O2157="","",IF(O2157=0,0,ROUND((Z2157-S2157)/(Y$2173-(S2157/O2157)),0)))</f>
        <v>0</v>
      </c>
      <c r="W2157" s="475"/>
      <c r="X2157" s="475"/>
      <c r="Y2157" s="475"/>
      <c r="Z2157" s="668">
        <f>AG1804</f>
        <v>0</v>
      </c>
      <c r="AA2157" s="668"/>
      <c r="AB2157" s="669"/>
      <c r="AD2157" s="179"/>
      <c r="AE2157" s="179"/>
      <c r="AF2157" s="179"/>
      <c r="AG2157" s="179"/>
      <c r="AH2157" s="179"/>
      <c r="AI2157" s="179"/>
    </row>
    <row r="2158" spans="1:62" s="54" customFormat="1" ht="15.75" customHeight="1" x14ac:dyDescent="0.15">
      <c r="A2158" s="124" t="str">
        <f t="shared" si="530"/>
        <v/>
      </c>
      <c r="B2158" s="53"/>
      <c r="F2158" s="53"/>
      <c r="G2158" s="53"/>
      <c r="H2158" s="55"/>
      <c r="I2158" s="651">
        <f t="shared" si="531"/>
        <v>3</v>
      </c>
      <c r="J2158" s="406"/>
      <c r="K2158" s="406"/>
      <c r="L2158" s="652">
        <f t="shared" si="532"/>
        <v>1.5</v>
      </c>
      <c r="M2158" s="652"/>
      <c r="N2158" s="652"/>
      <c r="O2158" s="335">
        <f t="shared" si="533"/>
        <v>0</v>
      </c>
      <c r="P2158" s="335"/>
      <c r="Q2158" s="335"/>
      <c r="R2158" s="335"/>
      <c r="S2158" s="661">
        <f t="shared" ref="S2158:S2172" si="535">AD1805</f>
        <v>0</v>
      </c>
      <c r="T2158" s="661"/>
      <c r="U2158" s="661"/>
      <c r="V2158" s="335">
        <f t="shared" si="534"/>
        <v>0</v>
      </c>
      <c r="W2158" s="335"/>
      <c r="X2158" s="335"/>
      <c r="Y2158" s="335"/>
      <c r="Z2158" s="661">
        <f t="shared" ref="Z2158:Z2172" si="536">AG1805</f>
        <v>0</v>
      </c>
      <c r="AA2158" s="661"/>
      <c r="AB2158" s="662"/>
      <c r="AD2158" s="179"/>
      <c r="AE2158" s="179"/>
      <c r="AF2158" s="179"/>
      <c r="AG2158" s="179"/>
      <c r="AH2158" s="179"/>
      <c r="AI2158" s="179"/>
    </row>
    <row r="2159" spans="1:62" ht="15.75" customHeight="1" x14ac:dyDescent="0.15">
      <c r="A2159" s="124" t="str">
        <f t="shared" si="530"/>
        <v/>
      </c>
      <c r="B2159" s="53"/>
      <c r="I2159" s="651">
        <f t="shared" si="531"/>
        <v>4</v>
      </c>
      <c r="J2159" s="406"/>
      <c r="K2159" s="406"/>
      <c r="L2159" s="652">
        <f t="shared" si="532"/>
        <v>5.2000002861022949</v>
      </c>
      <c r="M2159" s="652"/>
      <c r="N2159" s="652"/>
      <c r="O2159" s="335">
        <f t="shared" si="533"/>
        <v>0</v>
      </c>
      <c r="P2159" s="335"/>
      <c r="Q2159" s="335"/>
      <c r="R2159" s="335"/>
      <c r="S2159" s="661">
        <f t="shared" si="535"/>
        <v>0</v>
      </c>
      <c r="T2159" s="661"/>
      <c r="U2159" s="661"/>
      <c r="V2159" s="335">
        <f t="shared" si="534"/>
        <v>0</v>
      </c>
      <c r="W2159" s="335"/>
      <c r="X2159" s="335"/>
      <c r="Y2159" s="335"/>
      <c r="Z2159" s="661">
        <f t="shared" si="536"/>
        <v>0</v>
      </c>
      <c r="AA2159" s="661"/>
      <c r="AB2159" s="662"/>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x14ac:dyDescent="0.15">
      <c r="A2160" s="124" t="str">
        <f t="shared" si="530"/>
        <v/>
      </c>
      <c r="B2160" s="53"/>
      <c r="I2160" s="651">
        <f t="shared" si="531"/>
        <v>4</v>
      </c>
      <c r="J2160" s="406"/>
      <c r="K2160" s="406"/>
      <c r="L2160" s="652">
        <f t="shared" si="532"/>
        <v>1.3499999046325684</v>
      </c>
      <c r="M2160" s="652"/>
      <c r="N2160" s="652"/>
      <c r="O2160" s="335">
        <f t="shared" si="533"/>
        <v>20145.462891144547</v>
      </c>
      <c r="P2160" s="335"/>
      <c r="Q2160" s="335"/>
      <c r="R2160" s="335"/>
      <c r="S2160" s="661">
        <f t="shared" si="535"/>
        <v>103.7</v>
      </c>
      <c r="T2160" s="661"/>
      <c r="U2160" s="661"/>
      <c r="V2160" s="335">
        <f t="shared" si="534"/>
        <v>130</v>
      </c>
      <c r="W2160" s="335"/>
      <c r="X2160" s="335"/>
      <c r="Y2160" s="335"/>
      <c r="Z2160" s="661">
        <f t="shared" si="536"/>
        <v>122.5</v>
      </c>
      <c r="AA2160" s="661"/>
      <c r="AB2160" s="662"/>
    </row>
    <row r="2161" spans="1:62" ht="15.75" customHeight="1" x14ac:dyDescent="0.15">
      <c r="A2161" s="124" t="str">
        <f t="shared" si="530"/>
        <v/>
      </c>
      <c r="B2161" s="53"/>
      <c r="I2161" s="651">
        <f t="shared" si="531"/>
        <v>5</v>
      </c>
      <c r="J2161" s="406"/>
      <c r="K2161" s="406"/>
      <c r="L2161" s="652">
        <f t="shared" si="532"/>
        <v>3.4500000476837158</v>
      </c>
      <c r="M2161" s="652"/>
      <c r="N2161" s="652"/>
      <c r="O2161" s="335">
        <f t="shared" si="533"/>
        <v>20145.462891144547</v>
      </c>
      <c r="P2161" s="335"/>
      <c r="Q2161" s="335"/>
      <c r="R2161" s="335"/>
      <c r="S2161" s="661">
        <f t="shared" si="535"/>
        <v>192.8</v>
      </c>
      <c r="T2161" s="661"/>
      <c r="U2161" s="661"/>
      <c r="V2161" s="335">
        <f t="shared" si="534"/>
        <v>250</v>
      </c>
      <c r="W2161" s="335"/>
      <c r="X2161" s="335"/>
      <c r="Y2161" s="335"/>
      <c r="Z2161" s="661">
        <f t="shared" si="536"/>
        <v>227.9</v>
      </c>
      <c r="AA2161" s="661"/>
      <c r="AB2161" s="662"/>
    </row>
    <row r="2162" spans="1:62" ht="15.75" customHeight="1" x14ac:dyDescent="0.15">
      <c r="A2162" s="124" t="str">
        <f t="shared" si="530"/>
        <v/>
      </c>
      <c r="B2162" s="53"/>
      <c r="I2162" s="651">
        <f t="shared" si="531"/>
        <v>6</v>
      </c>
      <c r="J2162" s="406"/>
      <c r="K2162" s="406"/>
      <c r="L2162" s="652">
        <f t="shared" si="532"/>
        <v>2.3499999046325684</v>
      </c>
      <c r="M2162" s="652"/>
      <c r="N2162" s="652"/>
      <c r="O2162" s="335">
        <f t="shared" si="533"/>
        <v>20145.462891144547</v>
      </c>
      <c r="P2162" s="335"/>
      <c r="Q2162" s="335"/>
      <c r="R2162" s="335"/>
      <c r="S2162" s="661">
        <f t="shared" si="535"/>
        <v>311</v>
      </c>
      <c r="T2162" s="661"/>
      <c r="U2162" s="661"/>
      <c r="V2162" s="335">
        <f t="shared" si="534"/>
        <v>421</v>
      </c>
      <c r="W2162" s="335"/>
      <c r="X2162" s="335"/>
      <c r="Y2162" s="335"/>
      <c r="Z2162" s="661">
        <f t="shared" si="536"/>
        <v>367.6</v>
      </c>
      <c r="AA2162" s="661"/>
      <c r="AB2162" s="662"/>
    </row>
    <row r="2163" spans="1:62" ht="15.75" customHeight="1" x14ac:dyDescent="0.15">
      <c r="A2163" s="124" t="str">
        <f t="shared" si="530"/>
        <v/>
      </c>
      <c r="B2163" s="53"/>
      <c r="I2163" s="651">
        <f t="shared" si="531"/>
        <v>7</v>
      </c>
      <c r="J2163" s="406"/>
      <c r="K2163" s="406"/>
      <c r="L2163" s="652">
        <f t="shared" si="532"/>
        <v>8.6000003814697266</v>
      </c>
      <c r="M2163" s="652"/>
      <c r="N2163" s="652"/>
      <c r="O2163" s="335">
        <f t="shared" si="533"/>
        <v>44136.235190283005</v>
      </c>
      <c r="P2163" s="335"/>
      <c r="Q2163" s="335"/>
      <c r="R2163" s="335"/>
      <c r="S2163" s="661">
        <f t="shared" si="535"/>
        <v>345.2</v>
      </c>
      <c r="T2163" s="661"/>
      <c r="U2163" s="661"/>
      <c r="V2163" s="335">
        <f t="shared" si="534"/>
        <v>442</v>
      </c>
      <c r="W2163" s="335"/>
      <c r="X2163" s="335"/>
      <c r="Y2163" s="335"/>
      <c r="Z2163" s="661">
        <f t="shared" si="536"/>
        <v>408</v>
      </c>
      <c r="AA2163" s="661"/>
      <c r="AB2163" s="662"/>
    </row>
    <row r="2164" spans="1:62" ht="15.75" customHeight="1" x14ac:dyDescent="0.15">
      <c r="A2164" s="124" t="str">
        <f t="shared" si="530"/>
        <v/>
      </c>
      <c r="B2164" s="53"/>
      <c r="I2164" s="651">
        <f t="shared" si="531"/>
        <v>8</v>
      </c>
      <c r="J2164" s="406"/>
      <c r="K2164" s="406"/>
      <c r="L2164" s="652">
        <f t="shared" si="532"/>
        <v>2.2000000476837158</v>
      </c>
      <c r="M2164" s="652"/>
      <c r="N2164" s="652"/>
      <c r="O2164" s="335">
        <f t="shared" si="533"/>
        <v>62981.078722841376</v>
      </c>
      <c r="P2164" s="335"/>
      <c r="Q2164" s="335"/>
      <c r="R2164" s="335"/>
      <c r="S2164" s="661">
        <f t="shared" si="535"/>
        <v>307.39999999999998</v>
      </c>
      <c r="T2164" s="661"/>
      <c r="U2164" s="661"/>
      <c r="V2164" s="335">
        <f t="shared" si="534"/>
        <v>385</v>
      </c>
      <c r="W2164" s="335"/>
      <c r="X2164" s="335"/>
      <c r="Y2164" s="335"/>
      <c r="Z2164" s="661">
        <f t="shared" si="536"/>
        <v>363.3</v>
      </c>
      <c r="AA2164" s="661"/>
      <c r="AB2164" s="662"/>
    </row>
    <row r="2165" spans="1:62" ht="15.75" customHeight="1" x14ac:dyDescent="0.15">
      <c r="A2165" s="124" t="str">
        <f t="shared" si="530"/>
        <v/>
      </c>
      <c r="B2165" s="53"/>
      <c r="I2165" s="651">
        <f t="shared" si="531"/>
        <v>9</v>
      </c>
      <c r="J2165" s="406"/>
      <c r="K2165" s="406"/>
      <c r="L2165" s="652">
        <f t="shared" si="532"/>
        <v>1.5</v>
      </c>
      <c r="M2165" s="652"/>
      <c r="N2165" s="652"/>
      <c r="O2165" s="335">
        <f t="shared" si="533"/>
        <v>102635.83199277853</v>
      </c>
      <c r="P2165" s="335"/>
      <c r="Q2165" s="335"/>
      <c r="R2165" s="335"/>
      <c r="S2165" s="661">
        <f t="shared" si="535"/>
        <v>762</v>
      </c>
      <c r="T2165" s="661"/>
      <c r="U2165" s="661"/>
      <c r="V2165" s="335">
        <f t="shared" si="534"/>
        <v>971</v>
      </c>
      <c r="W2165" s="335"/>
      <c r="X2165" s="335"/>
      <c r="Y2165" s="335"/>
      <c r="Z2165" s="661">
        <f t="shared" si="536"/>
        <v>900.5</v>
      </c>
      <c r="AA2165" s="661"/>
      <c r="AB2165" s="662"/>
    </row>
    <row r="2166" spans="1:62" ht="15.75" customHeight="1" x14ac:dyDescent="0.15">
      <c r="A2166" s="124" t="str">
        <f t="shared" si="530"/>
        <v/>
      </c>
      <c r="B2166" s="53"/>
      <c r="I2166" s="651">
        <f t="shared" si="531"/>
        <v>10</v>
      </c>
      <c r="J2166" s="406"/>
      <c r="K2166" s="406"/>
      <c r="L2166" s="652">
        <f t="shared" si="532"/>
        <v>3.8499999046325684</v>
      </c>
      <c r="M2166" s="652"/>
      <c r="N2166" s="652"/>
      <c r="O2166" s="335">
        <f t="shared" si="533"/>
        <v>73796.011432824234</v>
      </c>
      <c r="P2166" s="335"/>
      <c r="Q2166" s="335"/>
      <c r="R2166" s="335"/>
      <c r="S2166" s="661">
        <f t="shared" si="535"/>
        <v>311.5</v>
      </c>
      <c r="T2166" s="661"/>
      <c r="U2166" s="661"/>
      <c r="V2166" s="335">
        <f t="shared" si="534"/>
        <v>389</v>
      </c>
      <c r="W2166" s="335"/>
      <c r="X2166" s="335"/>
      <c r="Y2166" s="335"/>
      <c r="Z2166" s="661">
        <f t="shared" si="536"/>
        <v>368.2</v>
      </c>
      <c r="AA2166" s="661"/>
      <c r="AB2166" s="662"/>
    </row>
    <row r="2167" spans="1:62" ht="15.75" customHeight="1" x14ac:dyDescent="0.15">
      <c r="A2167" s="124" t="str">
        <f t="shared" si="530"/>
        <v/>
      </c>
      <c r="B2167" s="53"/>
      <c r="I2167" s="651">
        <f t="shared" si="531"/>
        <v>11</v>
      </c>
      <c r="J2167" s="406"/>
      <c r="K2167" s="406"/>
      <c r="L2167" s="652">
        <f t="shared" si="532"/>
        <v>2.4000000953674316</v>
      </c>
      <c r="M2167" s="652"/>
      <c r="N2167" s="652"/>
      <c r="O2167" s="335">
        <f t="shared" si="533"/>
        <v>102635.83199277853</v>
      </c>
      <c r="P2167" s="335"/>
      <c r="Q2167" s="335"/>
      <c r="R2167" s="335"/>
      <c r="S2167" s="661">
        <f t="shared" si="535"/>
        <v>1016</v>
      </c>
      <c r="T2167" s="661"/>
      <c r="U2167" s="661"/>
      <c r="V2167" s="335">
        <f t="shared" si="534"/>
        <v>1318</v>
      </c>
      <c r="W2167" s="335"/>
      <c r="X2167" s="335"/>
      <c r="Y2167" s="335"/>
      <c r="Z2167" s="661">
        <f t="shared" si="536"/>
        <v>1200.7</v>
      </c>
      <c r="AA2167" s="661"/>
      <c r="AB2167" s="662"/>
    </row>
    <row r="2168" spans="1:62" ht="15.75" customHeight="1" x14ac:dyDescent="0.15">
      <c r="A2168" s="124" t="str">
        <f t="shared" si="530"/>
        <v/>
      </c>
      <c r="B2168" s="53"/>
      <c r="I2168" s="651">
        <f t="shared" si="531"/>
        <v>12</v>
      </c>
      <c r="J2168" s="406"/>
      <c r="K2168" s="406"/>
      <c r="L2168" s="652">
        <f t="shared" si="532"/>
        <v>2.2699999809265137</v>
      </c>
      <c r="M2168" s="652"/>
      <c r="N2168" s="652"/>
      <c r="O2168" s="335">
        <f t="shared" si="533"/>
        <v>69554.861350478022</v>
      </c>
      <c r="P2168" s="335"/>
      <c r="Q2168" s="335"/>
      <c r="R2168" s="335"/>
      <c r="S2168" s="661">
        <f t="shared" si="535"/>
        <v>311.5</v>
      </c>
      <c r="T2168" s="661"/>
      <c r="U2168" s="661"/>
      <c r="V2168" s="335">
        <f t="shared" si="534"/>
        <v>390</v>
      </c>
      <c r="W2168" s="335"/>
      <c r="X2168" s="335"/>
      <c r="Y2168" s="335"/>
      <c r="Z2168" s="661">
        <f t="shared" si="536"/>
        <v>368.2</v>
      </c>
      <c r="AA2168" s="661"/>
      <c r="AB2168" s="662"/>
    </row>
    <row r="2169" spans="1:62" ht="15.75" hidden="1" customHeight="1" x14ac:dyDescent="0.15">
      <c r="A2169" s="124" t="str">
        <f t="shared" si="530"/>
        <v>×</v>
      </c>
      <c r="B2169" s="53"/>
      <c r="I2169" s="651" t="str">
        <f t="shared" si="531"/>
        <v/>
      </c>
      <c r="J2169" s="406"/>
      <c r="K2169" s="406"/>
      <c r="L2169" s="652" t="str">
        <f t="shared" si="532"/>
        <v/>
      </c>
      <c r="M2169" s="652"/>
      <c r="N2169" s="652"/>
      <c r="O2169" s="335" t="str">
        <f t="shared" si="533"/>
        <v/>
      </c>
      <c r="P2169" s="335"/>
      <c r="Q2169" s="335"/>
      <c r="R2169" s="335"/>
      <c r="S2169" s="661" t="str">
        <f t="shared" si="535"/>
        <v/>
      </c>
      <c r="T2169" s="661"/>
      <c r="U2169" s="661"/>
      <c r="V2169" s="335" t="str">
        <f t="shared" si="534"/>
        <v/>
      </c>
      <c r="W2169" s="335"/>
      <c r="X2169" s="335"/>
      <c r="Y2169" s="335"/>
      <c r="Z2169" s="661" t="str">
        <f t="shared" si="536"/>
        <v/>
      </c>
      <c r="AA2169" s="661"/>
      <c r="AB2169" s="662"/>
    </row>
    <row r="2170" spans="1:62" ht="15.75" hidden="1" customHeight="1" x14ac:dyDescent="0.15">
      <c r="A2170" s="124" t="str">
        <f t="shared" si="530"/>
        <v>×</v>
      </c>
      <c r="B2170" s="53"/>
      <c r="I2170" s="651" t="str">
        <f t="shared" si="531"/>
        <v/>
      </c>
      <c r="J2170" s="406"/>
      <c r="K2170" s="406"/>
      <c r="L2170" s="652" t="str">
        <f t="shared" si="532"/>
        <v/>
      </c>
      <c r="M2170" s="652"/>
      <c r="N2170" s="652"/>
      <c r="O2170" s="335" t="str">
        <f t="shared" si="533"/>
        <v/>
      </c>
      <c r="P2170" s="335"/>
      <c r="Q2170" s="335"/>
      <c r="R2170" s="335"/>
      <c r="S2170" s="661" t="str">
        <f t="shared" si="535"/>
        <v/>
      </c>
      <c r="T2170" s="661"/>
      <c r="U2170" s="661"/>
      <c r="V2170" s="335" t="str">
        <f t="shared" si="534"/>
        <v/>
      </c>
      <c r="W2170" s="335"/>
      <c r="X2170" s="335"/>
      <c r="Y2170" s="335"/>
      <c r="Z2170" s="661" t="str">
        <f t="shared" si="536"/>
        <v/>
      </c>
      <c r="AA2170" s="661"/>
      <c r="AB2170" s="662"/>
    </row>
    <row r="2171" spans="1:62" ht="15.75" hidden="1" customHeight="1" x14ac:dyDescent="0.15">
      <c r="A2171" s="124" t="str">
        <f t="shared" si="530"/>
        <v>×</v>
      </c>
      <c r="B2171" s="53"/>
      <c r="I2171" s="651" t="str">
        <f t="shared" si="531"/>
        <v/>
      </c>
      <c r="J2171" s="406"/>
      <c r="K2171" s="406"/>
      <c r="L2171" s="652" t="str">
        <f t="shared" si="532"/>
        <v/>
      </c>
      <c r="M2171" s="652"/>
      <c r="N2171" s="652"/>
      <c r="O2171" s="335" t="str">
        <f t="shared" si="533"/>
        <v/>
      </c>
      <c r="P2171" s="335"/>
      <c r="Q2171" s="335"/>
      <c r="R2171" s="335"/>
      <c r="S2171" s="661" t="str">
        <f t="shared" si="535"/>
        <v/>
      </c>
      <c r="T2171" s="661"/>
      <c r="U2171" s="661"/>
      <c r="V2171" s="335" t="str">
        <f t="shared" si="534"/>
        <v/>
      </c>
      <c r="W2171" s="335"/>
      <c r="X2171" s="335"/>
      <c r="Y2171" s="335"/>
      <c r="Z2171" s="661" t="str">
        <f t="shared" si="536"/>
        <v/>
      </c>
      <c r="AA2171" s="661"/>
      <c r="AB2171" s="662"/>
    </row>
    <row r="2172" spans="1:62" ht="15.75" hidden="1" customHeight="1" x14ac:dyDescent="0.15">
      <c r="A2172" s="124" t="str">
        <f t="shared" si="530"/>
        <v>×</v>
      </c>
      <c r="B2172" s="53"/>
      <c r="I2172" s="663" t="str">
        <f t="shared" si="531"/>
        <v/>
      </c>
      <c r="J2172" s="442"/>
      <c r="K2172" s="442"/>
      <c r="L2172" s="664" t="str">
        <f t="shared" si="532"/>
        <v/>
      </c>
      <c r="M2172" s="664"/>
      <c r="N2172" s="664"/>
      <c r="O2172" s="337" t="str">
        <f t="shared" si="533"/>
        <v/>
      </c>
      <c r="P2172" s="337"/>
      <c r="Q2172" s="337"/>
      <c r="R2172" s="337"/>
      <c r="S2172" s="666" t="str">
        <f t="shared" si="535"/>
        <v/>
      </c>
      <c r="T2172" s="666"/>
      <c r="U2172" s="666"/>
      <c r="V2172" s="337" t="str">
        <f t="shared" si="534"/>
        <v/>
      </c>
      <c r="W2172" s="337"/>
      <c r="X2172" s="337"/>
      <c r="Y2172" s="337"/>
      <c r="Z2172" s="666" t="str">
        <f t="shared" si="536"/>
        <v/>
      </c>
      <c r="AA2172" s="666"/>
      <c r="AB2172" s="667"/>
    </row>
    <row r="2173" spans="1:62" ht="15.75" customHeight="1" x14ac:dyDescent="0.15">
      <c r="A2173" s="115" t="str">
        <f>IF(液状化L2の有無="","","×")</f>
        <v/>
      </c>
      <c r="I2173" s="183"/>
      <c r="J2173" s="183"/>
      <c r="K2173" s="183"/>
      <c r="L2173" s="183"/>
      <c r="M2173" s="183"/>
      <c r="N2173" s="183"/>
      <c r="O2173" s="183"/>
      <c r="P2173" s="183"/>
      <c r="Q2173" s="183"/>
      <c r="R2173" s="183"/>
      <c r="S2173" s="183"/>
      <c r="T2173" s="183"/>
      <c r="U2173" s="50" t="s">
        <v>119</v>
      </c>
      <c r="V2173" s="438" t="s">
        <v>551</v>
      </c>
      <c r="W2173" s="438"/>
      <c r="X2173" s="183" t="s">
        <v>25</v>
      </c>
      <c r="Y2173" s="498">
        <f>杭先端径*0.1</f>
        <v>0.15000000000000002</v>
      </c>
      <c r="Z2173" s="498"/>
      <c r="AA2173" s="498"/>
      <c r="AB2173" s="62" t="s">
        <v>416</v>
      </c>
      <c r="AC2173" s="179" t="s">
        <v>149</v>
      </c>
    </row>
    <row r="2174" spans="1:62" ht="15.75" customHeight="1" x14ac:dyDescent="0.15">
      <c r="B2174" s="179" t="s">
        <v>571</v>
      </c>
    </row>
    <row r="2175" spans="1:62" ht="15.75" customHeight="1" x14ac:dyDescent="0.15">
      <c r="E2175" s="23"/>
      <c r="F2175" s="179"/>
      <c r="AN2175" s="24"/>
      <c r="BJ2175" s="179"/>
    </row>
    <row r="2176" spans="1:62" ht="15.75" customHeight="1" x14ac:dyDescent="0.15">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x14ac:dyDescent="0.15">
      <c r="E2177" s="289" t="s">
        <v>560</v>
      </c>
      <c r="F2177" s="239"/>
      <c r="G2177" s="290"/>
      <c r="H2177" s="672" t="s">
        <v>417</v>
      </c>
      <c r="I2177" s="361"/>
      <c r="J2177" s="361"/>
      <c r="K2177" s="361"/>
      <c r="L2177" s="361"/>
      <c r="M2177" s="361"/>
      <c r="N2177" s="361"/>
      <c r="O2177" s="361"/>
      <c r="P2177" s="361"/>
      <c r="Q2177" s="361"/>
      <c r="R2177" s="361"/>
      <c r="S2177" s="361"/>
      <c r="T2177" s="361"/>
      <c r="U2177" s="515"/>
      <c r="V2177" s="289" t="s">
        <v>418</v>
      </c>
      <c r="W2177" s="239"/>
      <c r="X2177" s="239"/>
      <c r="Y2177" s="239"/>
      <c r="Z2177" s="239"/>
      <c r="AA2177" s="239"/>
      <c r="AB2177" s="239"/>
      <c r="AC2177" s="239"/>
      <c r="AD2177" s="239"/>
      <c r="AE2177" s="239"/>
      <c r="AF2177" s="239"/>
      <c r="AG2177" s="239"/>
      <c r="AH2177" s="239"/>
      <c r="AI2177" s="290"/>
      <c r="AN2177" s="24"/>
      <c r="BJ2177" s="179"/>
    </row>
    <row r="2178" spans="2:62" ht="15.75" customHeight="1" x14ac:dyDescent="0.15">
      <c r="E2178" s="504"/>
      <c r="F2178" s="305"/>
      <c r="G2178" s="439"/>
      <c r="H2178" s="524" t="s">
        <v>544</v>
      </c>
      <c r="I2178" s="305"/>
      <c r="J2178" s="305"/>
      <c r="K2178" s="305"/>
      <c r="L2178" s="305"/>
      <c r="M2178" s="305"/>
      <c r="N2178" s="305"/>
      <c r="O2178" s="305" t="s">
        <v>545</v>
      </c>
      <c r="P2178" s="305"/>
      <c r="Q2178" s="305"/>
      <c r="R2178" s="305"/>
      <c r="S2178" s="305"/>
      <c r="T2178" s="305"/>
      <c r="U2178" s="451"/>
      <c r="V2178" s="504" t="s">
        <v>544</v>
      </c>
      <c r="W2178" s="305"/>
      <c r="X2178" s="305"/>
      <c r="Y2178" s="305"/>
      <c r="Z2178" s="305"/>
      <c r="AA2178" s="305"/>
      <c r="AB2178" s="305"/>
      <c r="AC2178" s="305" t="s">
        <v>545</v>
      </c>
      <c r="AD2178" s="305"/>
      <c r="AE2178" s="305"/>
      <c r="AF2178" s="305"/>
      <c r="AG2178" s="305"/>
      <c r="AH2178" s="305"/>
      <c r="AI2178" s="439"/>
      <c r="AN2178" s="24"/>
      <c r="BJ2178" s="179"/>
    </row>
    <row r="2179" spans="2:62" ht="15.75" customHeight="1" x14ac:dyDescent="0.15">
      <c r="E2179" s="504"/>
      <c r="F2179" s="305"/>
      <c r="G2179" s="439"/>
      <c r="H2179" s="455" t="s">
        <v>543</v>
      </c>
      <c r="I2179" s="403"/>
      <c r="J2179" s="403"/>
      <c r="K2179" s="403"/>
      <c r="L2179" s="531" t="s">
        <v>514</v>
      </c>
      <c r="M2179" s="531"/>
      <c r="N2179" s="531"/>
      <c r="O2179" s="403" t="s">
        <v>543</v>
      </c>
      <c r="P2179" s="403"/>
      <c r="Q2179" s="403"/>
      <c r="R2179" s="403"/>
      <c r="S2179" s="531" t="s">
        <v>515</v>
      </c>
      <c r="T2179" s="531"/>
      <c r="U2179" s="670"/>
      <c r="V2179" s="453" t="s">
        <v>543</v>
      </c>
      <c r="W2179" s="403"/>
      <c r="X2179" s="403"/>
      <c r="Y2179" s="403"/>
      <c r="Z2179" s="531" t="s">
        <v>514</v>
      </c>
      <c r="AA2179" s="531"/>
      <c r="AB2179" s="531"/>
      <c r="AC2179" s="403" t="s">
        <v>543</v>
      </c>
      <c r="AD2179" s="403"/>
      <c r="AE2179" s="403"/>
      <c r="AF2179" s="403"/>
      <c r="AG2179" s="531" t="s">
        <v>515</v>
      </c>
      <c r="AH2179" s="531"/>
      <c r="AI2179" s="537"/>
      <c r="AN2179" s="24"/>
      <c r="BJ2179" s="179"/>
    </row>
    <row r="2180" spans="2:62" ht="15.75" customHeight="1" x14ac:dyDescent="0.15">
      <c r="E2180" s="292"/>
      <c r="F2180" s="240"/>
      <c r="G2180" s="325"/>
      <c r="H2180" s="478"/>
      <c r="I2180" s="315"/>
      <c r="J2180" s="315"/>
      <c r="K2180" s="315"/>
      <c r="L2180" s="533"/>
      <c r="M2180" s="533"/>
      <c r="N2180" s="533"/>
      <c r="O2180" s="315"/>
      <c r="P2180" s="315"/>
      <c r="Q2180" s="315"/>
      <c r="R2180" s="315"/>
      <c r="S2180" s="533"/>
      <c r="T2180" s="533"/>
      <c r="U2180" s="671"/>
      <c r="V2180" s="359"/>
      <c r="W2180" s="315"/>
      <c r="X2180" s="315"/>
      <c r="Y2180" s="315"/>
      <c r="Z2180" s="533"/>
      <c r="AA2180" s="533"/>
      <c r="AB2180" s="533"/>
      <c r="AC2180" s="315"/>
      <c r="AD2180" s="315"/>
      <c r="AE2180" s="315"/>
      <c r="AF2180" s="315"/>
      <c r="AG2180" s="533"/>
      <c r="AH2180" s="533"/>
      <c r="AI2180" s="538"/>
      <c r="AN2180" s="24"/>
      <c r="BJ2180" s="179"/>
    </row>
    <row r="2181" spans="2:62" ht="15.75" customHeight="1" x14ac:dyDescent="0.15">
      <c r="E2181" s="375" t="s">
        <v>559</v>
      </c>
      <c r="F2181" s="357"/>
      <c r="G2181" s="376"/>
      <c r="H2181" s="679">
        <f>IF(先端支持力=0,0,W822)</f>
        <v>0</v>
      </c>
      <c r="I2181" s="658"/>
      <c r="J2181" s="658"/>
      <c r="K2181" s="658"/>
      <c r="L2181" s="659"/>
      <c r="M2181" s="659"/>
      <c r="N2181" s="659"/>
      <c r="O2181" s="658"/>
      <c r="P2181" s="658"/>
      <c r="Q2181" s="658"/>
      <c r="R2181" s="658"/>
      <c r="S2181" s="659"/>
      <c r="T2181" s="659"/>
      <c r="U2181" s="680"/>
      <c r="V2181" s="681"/>
      <c r="W2181" s="658"/>
      <c r="X2181" s="658"/>
      <c r="Y2181" s="658"/>
      <c r="Z2181" s="659"/>
      <c r="AA2181" s="659"/>
      <c r="AB2181" s="659"/>
      <c r="AC2181" s="658"/>
      <c r="AD2181" s="658"/>
      <c r="AE2181" s="658"/>
      <c r="AF2181" s="658"/>
      <c r="AG2181" s="659"/>
      <c r="AH2181" s="659"/>
      <c r="AI2181" s="660"/>
      <c r="AN2181" s="24"/>
      <c r="BJ2181" s="179"/>
    </row>
    <row r="2182" spans="2:62" ht="15.75" customHeight="1" x14ac:dyDescent="0.15">
      <c r="E2182" s="292" t="s">
        <v>389</v>
      </c>
      <c r="F2182" s="240"/>
      <c r="G2182" s="325"/>
      <c r="H2182" s="348">
        <f>IF(先端支持力=0,0,W826)</f>
        <v>0</v>
      </c>
      <c r="I2182" s="337"/>
      <c r="J2182" s="337"/>
      <c r="K2182" s="337"/>
      <c r="L2182" s="673">
        <f>I1668</f>
        <v>0</v>
      </c>
      <c r="M2182" s="666"/>
      <c r="N2182" s="666"/>
      <c r="O2182" s="337">
        <f>IF(先端支持力=0,0,ROUND((S2182-L2182)/(AE2183-(L2182/H2182)),0))</f>
        <v>0</v>
      </c>
      <c r="P2182" s="337"/>
      <c r="Q2182" s="337"/>
      <c r="R2182" s="337"/>
      <c r="S2182" s="673">
        <f>I1672</f>
        <v>0</v>
      </c>
      <c r="T2182" s="666"/>
      <c r="U2182" s="674"/>
      <c r="V2182" s="349"/>
      <c r="W2182" s="337"/>
      <c r="X2182" s="337"/>
      <c r="Y2182" s="337"/>
      <c r="Z2182" s="666"/>
      <c r="AA2182" s="666"/>
      <c r="AB2182" s="666"/>
      <c r="AC2182" s="337"/>
      <c r="AD2182" s="337"/>
      <c r="AE2182" s="337"/>
      <c r="AF2182" s="337"/>
      <c r="AG2182" s="666"/>
      <c r="AH2182" s="666"/>
      <c r="AI2182" s="667"/>
      <c r="AN2182" s="24"/>
      <c r="BJ2182" s="179"/>
    </row>
    <row r="2183" spans="2:62" ht="15.75" customHeight="1" x14ac:dyDescent="0.15">
      <c r="E2183" s="23"/>
      <c r="F2183" s="179"/>
      <c r="AA2183" s="186" t="s">
        <v>119</v>
      </c>
      <c r="AB2183" s="266" t="s">
        <v>551</v>
      </c>
      <c r="AC2183" s="266"/>
      <c r="AD2183" s="179" t="s">
        <v>25</v>
      </c>
      <c r="AE2183" s="295">
        <f>杭先端径*0.1</f>
        <v>0.15000000000000002</v>
      </c>
      <c r="AF2183" s="295"/>
      <c r="AG2183" s="295"/>
      <c r="AH2183" s="199" t="s">
        <v>416</v>
      </c>
      <c r="AI2183" s="179" t="s">
        <v>149</v>
      </c>
      <c r="AN2183" s="24"/>
      <c r="BJ2183" s="179"/>
    </row>
    <row r="2185" spans="2:62" ht="15.75" customHeight="1" x14ac:dyDescent="0.15">
      <c r="B2185" s="179" t="s">
        <v>571</v>
      </c>
    </row>
    <row r="2186" spans="2:62" ht="15.75" customHeight="1" x14ac:dyDescent="0.15">
      <c r="C2186" s="194"/>
      <c r="E2186" s="23"/>
    </row>
    <row r="2187" spans="2:62" ht="15.75" customHeight="1" x14ac:dyDescent="0.15">
      <c r="D2187" s="21" t="s">
        <v>607</v>
      </c>
    </row>
    <row r="2189" spans="2:62" ht="15.75" customHeight="1" x14ac:dyDescent="0.15">
      <c r="E2189" s="21" t="s">
        <v>576</v>
      </c>
    </row>
    <row r="2190" spans="2:62" ht="15.75" customHeight="1" x14ac:dyDescent="0.15">
      <c r="F2190" s="23" t="s">
        <v>577</v>
      </c>
    </row>
    <row r="2191" spans="2:62" ht="15.75" customHeight="1" x14ac:dyDescent="0.15">
      <c r="F2191" s="23" t="s">
        <v>578</v>
      </c>
    </row>
    <row r="2193" spans="1:89" ht="15.75" customHeight="1" x14ac:dyDescent="0.15">
      <c r="F2193" s="23" t="s">
        <v>593</v>
      </c>
    </row>
    <row r="2194" spans="1:89" ht="15.75" customHeight="1" x14ac:dyDescent="0.15">
      <c r="F2194" s="289" t="s">
        <v>242</v>
      </c>
      <c r="G2194" s="239"/>
      <c r="H2194" s="239"/>
      <c r="I2194" s="239" t="s">
        <v>243</v>
      </c>
      <c r="J2194" s="239"/>
      <c r="K2194" s="239"/>
      <c r="L2194" s="239"/>
      <c r="M2194" s="239"/>
      <c r="N2194" s="239"/>
      <c r="O2194" s="238" t="s">
        <v>582</v>
      </c>
      <c r="P2194" s="239"/>
      <c r="Q2194" s="239"/>
      <c r="R2194" s="238" t="s">
        <v>583</v>
      </c>
      <c r="S2194" s="239"/>
      <c r="T2194" s="239"/>
      <c r="U2194" s="238" t="s">
        <v>584</v>
      </c>
      <c r="V2194" s="238"/>
      <c r="W2194" s="239"/>
      <c r="X2194" s="239"/>
      <c r="Y2194" s="238" t="s">
        <v>594</v>
      </c>
      <c r="Z2194" s="238"/>
      <c r="AA2194" s="238"/>
      <c r="AB2194" s="238"/>
      <c r="AC2194" s="238"/>
      <c r="AD2194" s="238"/>
      <c r="AE2194" s="238"/>
      <c r="AF2194" s="238"/>
      <c r="AG2194" s="457"/>
    </row>
    <row r="2195" spans="1:89" ht="15.75" customHeight="1" x14ac:dyDescent="0.15">
      <c r="F2195" s="504"/>
      <c r="G2195" s="305"/>
      <c r="H2195" s="305"/>
      <c r="I2195" s="305"/>
      <c r="J2195" s="305"/>
      <c r="K2195" s="305"/>
      <c r="L2195" s="305"/>
      <c r="M2195" s="305"/>
      <c r="N2195" s="305"/>
      <c r="O2195" s="305"/>
      <c r="P2195" s="305"/>
      <c r="Q2195" s="305"/>
      <c r="R2195" s="305"/>
      <c r="S2195" s="305"/>
      <c r="T2195" s="305"/>
      <c r="U2195" s="305"/>
      <c r="V2195" s="305"/>
      <c r="W2195" s="305"/>
      <c r="X2195" s="305"/>
      <c r="Y2195" s="403"/>
      <c r="Z2195" s="403"/>
      <c r="AA2195" s="403"/>
      <c r="AB2195" s="403"/>
      <c r="AC2195" s="403"/>
      <c r="AD2195" s="403"/>
      <c r="AE2195" s="403"/>
      <c r="AF2195" s="403"/>
      <c r="AG2195" s="458"/>
    </row>
    <row r="2196" spans="1:89" ht="15.75" customHeight="1" x14ac:dyDescent="0.15">
      <c r="F2196" s="504" t="s">
        <v>252</v>
      </c>
      <c r="G2196" s="305"/>
      <c r="H2196" s="305"/>
      <c r="I2196" s="305" t="s">
        <v>250</v>
      </c>
      <c r="J2196" s="305"/>
      <c r="K2196" s="305"/>
      <c r="L2196" s="305"/>
      <c r="M2196" s="305"/>
      <c r="N2196" s="305"/>
      <c r="O2196" s="300">
        <f>'入力 (1)'!杭径</f>
        <v>1.5</v>
      </c>
      <c r="P2196" s="300"/>
      <c r="Q2196" s="300"/>
      <c r="R2196" s="305">
        <f>'入力 (2)'!本数N</f>
        <v>9</v>
      </c>
      <c r="S2196" s="305"/>
      <c r="T2196" s="305"/>
      <c r="U2196" s="297">
        <f>'入力 (2)'!抵抗幅LA</f>
        <v>4.5</v>
      </c>
      <c r="V2196" s="297"/>
      <c r="W2196" s="297"/>
      <c r="X2196" s="297"/>
      <c r="Y2196" s="297">
        <f>MIN((0.4/100)*U2196*1000,40)</f>
        <v>18.000000000000004</v>
      </c>
      <c r="Z2196" s="297"/>
      <c r="AA2196" s="297"/>
      <c r="AB2196" s="297"/>
      <c r="AC2196" s="305" t="s">
        <v>585</v>
      </c>
      <c r="AD2196" s="305"/>
      <c r="AE2196" s="305"/>
      <c r="AF2196" s="305"/>
      <c r="AG2196" s="439"/>
    </row>
    <row r="2197" spans="1:89" ht="15.75" customHeight="1" x14ac:dyDescent="0.15">
      <c r="F2197" s="504"/>
      <c r="G2197" s="305"/>
      <c r="H2197" s="305"/>
      <c r="I2197" s="305" t="s">
        <v>251</v>
      </c>
      <c r="J2197" s="305"/>
      <c r="K2197" s="305"/>
      <c r="L2197" s="305"/>
      <c r="M2197" s="305"/>
      <c r="N2197" s="305"/>
      <c r="O2197" s="300"/>
      <c r="P2197" s="300"/>
      <c r="Q2197" s="300"/>
      <c r="R2197" s="305"/>
      <c r="S2197" s="305"/>
      <c r="T2197" s="305"/>
      <c r="U2197" s="297"/>
      <c r="V2197" s="297"/>
      <c r="W2197" s="297"/>
      <c r="X2197" s="297"/>
      <c r="Y2197" s="297">
        <f>MIN((0.4/100)*U2196*1000,40)</f>
        <v>18.000000000000004</v>
      </c>
      <c r="Z2197" s="297"/>
      <c r="AA2197" s="297"/>
      <c r="AB2197" s="297"/>
      <c r="AC2197" s="439" t="s">
        <v>585</v>
      </c>
      <c r="AD2197" s="678"/>
      <c r="AE2197" s="678"/>
      <c r="AF2197" s="678"/>
      <c r="AG2197" s="678"/>
    </row>
    <row r="2198" spans="1:89" ht="15.75" customHeight="1" x14ac:dyDescent="0.15">
      <c r="F2198" s="504" t="s">
        <v>253</v>
      </c>
      <c r="G2198" s="305"/>
      <c r="H2198" s="305"/>
      <c r="I2198" s="305" t="s">
        <v>327</v>
      </c>
      <c r="J2198" s="305"/>
      <c r="K2198" s="305"/>
      <c r="L2198" s="305"/>
      <c r="M2198" s="305"/>
      <c r="N2198" s="305"/>
      <c r="O2198" s="300"/>
      <c r="P2198" s="300"/>
      <c r="Q2198" s="300"/>
      <c r="R2198" s="305"/>
      <c r="S2198" s="305"/>
      <c r="T2198" s="305"/>
      <c r="U2198" s="297"/>
      <c r="V2198" s="297"/>
      <c r="W2198" s="297"/>
      <c r="X2198" s="297"/>
      <c r="Y2198" s="297">
        <f>MIN((1.2/100)*U2196*1000,100)</f>
        <v>54</v>
      </c>
      <c r="Z2198" s="297"/>
      <c r="AA2198" s="297"/>
      <c r="AB2198" s="297"/>
      <c r="AC2198" s="305" t="s">
        <v>586</v>
      </c>
      <c r="AD2198" s="305"/>
      <c r="AE2198" s="305"/>
      <c r="AF2198" s="305"/>
      <c r="AG2198" s="439"/>
    </row>
    <row r="2199" spans="1:89" ht="15.75" customHeight="1" x14ac:dyDescent="0.15">
      <c r="F2199" s="504"/>
      <c r="G2199" s="305"/>
      <c r="H2199" s="305"/>
      <c r="I2199" s="305" t="s">
        <v>579</v>
      </c>
      <c r="J2199" s="305"/>
      <c r="K2199" s="305"/>
      <c r="L2199" s="305"/>
      <c r="M2199" s="305"/>
      <c r="N2199" s="305"/>
      <c r="O2199" s="300"/>
      <c r="P2199" s="300"/>
      <c r="Q2199" s="300"/>
      <c r="R2199" s="305"/>
      <c r="S2199" s="305"/>
      <c r="T2199" s="305"/>
      <c r="U2199" s="297"/>
      <c r="V2199" s="297"/>
      <c r="W2199" s="297"/>
      <c r="X2199" s="297"/>
      <c r="Y2199" s="297">
        <f>(10/100)*U2196*1000</f>
        <v>450</v>
      </c>
      <c r="Z2199" s="297"/>
      <c r="AA2199" s="297"/>
      <c r="AB2199" s="297"/>
      <c r="AC2199" s="305" t="s">
        <v>587</v>
      </c>
      <c r="AD2199" s="305"/>
      <c r="AE2199" s="305"/>
      <c r="AF2199" s="305"/>
      <c r="AG2199" s="439"/>
    </row>
    <row r="2200" spans="1:89" ht="27.75" customHeight="1" x14ac:dyDescent="0.15">
      <c r="A2200" s="194"/>
      <c r="B2200" s="194"/>
      <c r="C2200" s="194"/>
      <c r="D2200" s="194"/>
      <c r="E2200" s="194"/>
      <c r="F2200" s="504" t="s">
        <v>254</v>
      </c>
      <c r="G2200" s="305"/>
      <c r="H2200" s="305"/>
      <c r="I2200" s="403" t="s">
        <v>580</v>
      </c>
      <c r="J2200" s="305"/>
      <c r="K2200" s="305"/>
      <c r="L2200" s="305"/>
      <c r="M2200" s="305"/>
      <c r="N2200" s="305"/>
      <c r="O2200" s="300"/>
      <c r="P2200" s="300"/>
      <c r="Q2200" s="300"/>
      <c r="R2200" s="305"/>
      <c r="S2200" s="305"/>
      <c r="T2200" s="305"/>
      <c r="U2200" s="297"/>
      <c r="V2200" s="297"/>
      <c r="W2200" s="297"/>
      <c r="X2200" s="297"/>
      <c r="Y2200" s="297">
        <f>MIN((2/100)*U2196*1000,100)</f>
        <v>90</v>
      </c>
      <c r="Z2200" s="297"/>
      <c r="AA2200" s="297"/>
      <c r="AB2200" s="297"/>
      <c r="AC2200" s="305" t="s">
        <v>588</v>
      </c>
      <c r="AD2200" s="305"/>
      <c r="AE2200" s="305"/>
      <c r="AF2200" s="305"/>
      <c r="AG2200" s="439"/>
      <c r="AL2200" s="24"/>
      <c r="AM2200" s="24"/>
      <c r="AN2200" s="24"/>
      <c r="BH2200" s="179"/>
      <c r="BI2200" s="179"/>
      <c r="BJ2200" s="179"/>
    </row>
    <row r="2201" spans="1:89" ht="27.75" customHeight="1" x14ac:dyDescent="0.15">
      <c r="A2201" s="194"/>
      <c r="B2201" s="194"/>
      <c r="C2201" s="194"/>
      <c r="D2201" s="194"/>
      <c r="E2201" s="194"/>
      <c r="F2201" s="292"/>
      <c r="G2201" s="240"/>
      <c r="H2201" s="240"/>
      <c r="I2201" s="315" t="s">
        <v>581</v>
      </c>
      <c r="J2201" s="240"/>
      <c r="K2201" s="240"/>
      <c r="L2201" s="240"/>
      <c r="M2201" s="240"/>
      <c r="N2201" s="240"/>
      <c r="O2201" s="316"/>
      <c r="P2201" s="316"/>
      <c r="Q2201" s="316"/>
      <c r="R2201" s="240"/>
      <c r="S2201" s="240"/>
      <c r="T2201" s="240"/>
      <c r="U2201" s="286"/>
      <c r="V2201" s="286"/>
      <c r="W2201" s="286"/>
      <c r="X2201" s="286"/>
      <c r="Y2201" s="286">
        <f>MIN((8/100)*U2196*1000,400)</f>
        <v>360</v>
      </c>
      <c r="Z2201" s="286"/>
      <c r="AA2201" s="286"/>
      <c r="AB2201" s="286"/>
      <c r="AC2201" s="240" t="s">
        <v>589</v>
      </c>
      <c r="AD2201" s="240"/>
      <c r="AE2201" s="240"/>
      <c r="AF2201" s="240"/>
      <c r="AG2201" s="325"/>
      <c r="AL2201" s="24"/>
      <c r="AM2201" s="24"/>
      <c r="AN2201" s="24"/>
      <c r="BH2201" s="179"/>
      <c r="BI2201" s="179"/>
      <c r="BJ2201" s="179"/>
    </row>
    <row r="2204" spans="1:89" ht="15.75" customHeight="1" x14ac:dyDescent="0.15">
      <c r="E2204" s="21" t="s">
        <v>590</v>
      </c>
    </row>
    <row r="2205" spans="1:89" s="24" customFormat="1" ht="15.75" customHeight="1" x14ac:dyDescent="0.15">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x14ac:dyDescent="0.15">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x14ac:dyDescent="0.15">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x14ac:dyDescent="0.15">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x14ac:dyDescent="0.15">
      <c r="F2209" s="289" t="s">
        <v>242</v>
      </c>
      <c r="G2209" s="239"/>
      <c r="H2209" s="239"/>
      <c r="I2209" s="239" t="s">
        <v>243</v>
      </c>
      <c r="J2209" s="239"/>
      <c r="K2209" s="239"/>
      <c r="L2209" s="239"/>
      <c r="M2209" s="239"/>
      <c r="N2209" s="239"/>
      <c r="O2209" s="276" t="s">
        <v>598</v>
      </c>
      <c r="P2209" s="386"/>
      <c r="Q2209" s="386"/>
      <c r="R2209" s="386"/>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x14ac:dyDescent="0.15">
      <c r="F2210" s="504"/>
      <c r="G2210" s="305"/>
      <c r="H2210" s="305"/>
      <c r="I2210" s="305"/>
      <c r="J2210" s="305"/>
      <c r="K2210" s="305"/>
      <c r="L2210" s="305"/>
      <c r="M2210" s="305"/>
      <c r="N2210" s="305"/>
      <c r="O2210" s="676"/>
      <c r="P2210" s="677"/>
      <c r="Q2210" s="677"/>
      <c r="R2210" s="677"/>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x14ac:dyDescent="0.15">
      <c r="F2211" s="504" t="s">
        <v>252</v>
      </c>
      <c r="G2211" s="305"/>
      <c r="H2211" s="305"/>
      <c r="I2211" s="305" t="s">
        <v>250</v>
      </c>
      <c r="J2211" s="305"/>
      <c r="K2211" s="305"/>
      <c r="L2211" s="305"/>
      <c r="M2211" s="305"/>
      <c r="N2211" s="305"/>
      <c r="O2211" s="305">
        <v>2</v>
      </c>
      <c r="P2211" s="305"/>
      <c r="Q2211" s="305"/>
      <c r="R2211" s="439"/>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x14ac:dyDescent="0.15">
      <c r="F2212" s="504"/>
      <c r="G2212" s="305"/>
      <c r="H2212" s="305"/>
      <c r="I2212" s="305" t="s">
        <v>251</v>
      </c>
      <c r="J2212" s="305"/>
      <c r="K2212" s="305"/>
      <c r="L2212" s="305"/>
      <c r="M2212" s="305"/>
      <c r="N2212" s="305"/>
      <c r="O2212" s="305">
        <v>2</v>
      </c>
      <c r="P2212" s="305"/>
      <c r="Q2212" s="305"/>
      <c r="R2212" s="439"/>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x14ac:dyDescent="0.15">
      <c r="F2213" s="504" t="s">
        <v>253</v>
      </c>
      <c r="G2213" s="305"/>
      <c r="H2213" s="305"/>
      <c r="I2213" s="305" t="s">
        <v>327</v>
      </c>
      <c r="J2213" s="305"/>
      <c r="K2213" s="305"/>
      <c r="L2213" s="305"/>
      <c r="M2213" s="305"/>
      <c r="N2213" s="305"/>
      <c r="O2213" s="305">
        <v>6</v>
      </c>
      <c r="P2213" s="305"/>
      <c r="Q2213" s="305"/>
      <c r="R2213" s="439"/>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x14ac:dyDescent="0.15">
      <c r="F2214" s="504"/>
      <c r="G2214" s="305"/>
      <c r="H2214" s="305"/>
      <c r="I2214" s="305" t="s">
        <v>579</v>
      </c>
      <c r="J2214" s="305"/>
      <c r="K2214" s="305"/>
      <c r="L2214" s="305"/>
      <c r="M2214" s="305"/>
      <c r="N2214" s="305"/>
      <c r="O2214" s="305">
        <v>30</v>
      </c>
      <c r="P2214" s="305"/>
      <c r="Q2214" s="305"/>
      <c r="R2214" s="439"/>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x14ac:dyDescent="0.15">
      <c r="A2215" s="194"/>
      <c r="B2215" s="194"/>
      <c r="C2215" s="194"/>
      <c r="D2215" s="194"/>
      <c r="E2215" s="194"/>
      <c r="F2215" s="504" t="s">
        <v>254</v>
      </c>
      <c r="G2215" s="305"/>
      <c r="H2215" s="305"/>
      <c r="I2215" s="403" t="s">
        <v>596</v>
      </c>
      <c r="J2215" s="305"/>
      <c r="K2215" s="305"/>
      <c r="L2215" s="305"/>
      <c r="M2215" s="305"/>
      <c r="N2215" s="305"/>
      <c r="O2215" s="305">
        <v>10</v>
      </c>
      <c r="P2215" s="305"/>
      <c r="Q2215" s="305"/>
      <c r="R2215" s="439"/>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x14ac:dyDescent="0.15">
      <c r="A2216" s="194"/>
      <c r="B2216" s="194"/>
      <c r="C2216" s="194"/>
      <c r="D2216" s="194"/>
      <c r="E2216" s="194"/>
      <c r="F2216" s="292"/>
      <c r="G2216" s="240"/>
      <c r="H2216" s="240"/>
      <c r="I2216" s="315" t="s">
        <v>597</v>
      </c>
      <c r="J2216" s="240"/>
      <c r="K2216" s="240"/>
      <c r="L2216" s="240"/>
      <c r="M2216" s="240"/>
      <c r="N2216" s="240"/>
      <c r="O2216" s="240">
        <v>20</v>
      </c>
      <c r="P2216" s="240"/>
      <c r="Q2216" s="240"/>
      <c r="R2216" s="325"/>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x14ac:dyDescent="0.15">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xr:uid="{00000000-0009-0000-0000-000004000000}">
    <filterColumn colId="0">
      <filters blank="1"/>
    </filterColumn>
  </autoFilter>
  <dataConsolidate/>
  <mergeCells count="10652">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301</vt:i4>
      </vt:variant>
    </vt:vector>
  </HeadingPairs>
  <TitlesOfParts>
    <vt:vector size="306"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鋼管ソイルセメント!杭先端回転バネ短期</vt:lpstr>
      <vt:lpstr>場所打ち杭!杭先端回転バネ短期</vt:lpstr>
      <vt:lpstr>鋼管ソイルセメント!杭先端回転バネ長期</vt:lpstr>
      <vt:lpstr>場所打ち杭!杭先端回転バネ長期</vt:lpstr>
      <vt:lpstr>鋼管ソイルセメント!杭先端径</vt:lpstr>
      <vt:lpstr>場所打ち杭!杭先端径</vt:lpstr>
      <vt:lpstr>鋼管ソイルセメント!杭先端水平バネ短期</vt:lpstr>
      <vt:lpstr>場所打ち杭!杭先端水平バネ短期</vt:lpstr>
      <vt:lpstr>鋼管ソイルセメント!杭先端水平バネ長期</vt:lpstr>
      <vt:lpstr>場所打ち杭!杭先端水平バネ長期</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p:lastModifiedBy>
  <cp:lastPrinted>2018-09-15T07:45:18Z</cp:lastPrinted>
  <dcterms:created xsi:type="dcterms:W3CDTF">1997-12-09T00:45:52Z</dcterms:created>
  <dcterms:modified xsi:type="dcterms:W3CDTF">2020-05-07T05:47:50Z</dcterms:modified>
</cp:coreProperties>
</file>