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/>
  <mc:AlternateContent xmlns:mc="http://schemas.openxmlformats.org/markup-compatibility/2006">
    <mc:Choice Requires="x15">
      <x15ac:absPath xmlns:x15ac="http://schemas.microsoft.com/office/spreadsheetml/2010/11/ac" url="D:\Work_Python\coping\"/>
    </mc:Choice>
  </mc:AlternateContent>
  <xr:revisionPtr revIDLastSave="0" documentId="13_ncr:1_{E67047EE-FB39-4A6C-BC48-65C049CBD148}" xr6:coauthVersionLast="36" xr6:coauthVersionMax="36" xr10:uidLastSave="{00000000-0000-0000-0000-000000000000}"/>
  <bookViews>
    <workbookView xWindow="480" yWindow="60" windowWidth="18195" windowHeight="85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8" i="1" l="1"/>
  <c r="C47" i="1"/>
  <c r="R27" i="1"/>
  <c r="R32" i="1"/>
  <c r="R31" i="1"/>
  <c r="R26" i="1"/>
  <c r="R21" i="1" l="1"/>
  <c r="S47" i="1"/>
  <c r="R47" i="1"/>
  <c r="Q47" i="1"/>
  <c r="P47" i="1"/>
  <c r="O47" i="1"/>
  <c r="P45" i="1"/>
  <c r="O45" i="1"/>
  <c r="J42" i="1"/>
  <c r="J43" i="1" s="1"/>
  <c r="C28" i="1"/>
  <c r="R20" i="1"/>
  <c r="R15" i="1"/>
  <c r="J49" i="1" s="1"/>
  <c r="R14" i="1"/>
  <c r="R10" i="1"/>
  <c r="J48" i="1" s="1"/>
  <c r="R9" i="1"/>
  <c r="R4" i="1"/>
  <c r="J47" i="1" s="1"/>
  <c r="R3" i="1"/>
  <c r="N47" i="1" l="1"/>
  <c r="T47" i="1" s="1"/>
  <c r="N48" i="1" s="1"/>
  <c r="N45" i="1"/>
  <c r="Q45" i="1" s="1"/>
  <c r="J37" i="1"/>
  <c r="K38" i="1"/>
  <c r="K39" i="1" s="1"/>
  <c r="K40" i="1" s="1"/>
  <c r="K41" i="1" s="1"/>
  <c r="K42" i="1" s="1"/>
  <c r="K37" i="1"/>
  <c r="K44" i="1" l="1"/>
  <c r="K43" i="1"/>
  <c r="J44" i="1"/>
  <c r="J38" i="1"/>
  <c r="J39" i="1" s="1"/>
  <c r="J40" i="1" s="1"/>
  <c r="J41" i="1" s="1"/>
</calcChain>
</file>

<file path=xl/sharedStrings.xml><?xml version="1.0" encoding="utf-8"?>
<sst xmlns="http://schemas.openxmlformats.org/spreadsheetml/2006/main" count="153" uniqueCount="102">
  <si>
    <t>코핑 정보</t>
  </si>
  <si>
    <t>Coping_z</t>
  </si>
  <si>
    <t>Rebar_x</t>
  </si>
  <si>
    <t>좌측부터</t>
  </si>
  <si>
    <t>Half Model</t>
  </si>
  <si>
    <t>합</t>
  </si>
  <si>
    <t>z1</t>
  </si>
  <si>
    <t>개수</t>
  </si>
  <si>
    <t>z2</t>
  </si>
  <si>
    <t>간격</t>
  </si>
  <si>
    <t>z3</t>
  </si>
  <si>
    <t>재료, 직경</t>
  </si>
  <si>
    <t>Coping_x</t>
  </si>
  <si>
    <t>Rebar_y</t>
  </si>
  <si>
    <t>앞쪽부터</t>
  </si>
  <si>
    <t>x1</t>
  </si>
  <si>
    <t>x2</t>
  </si>
  <si>
    <t>x3</t>
  </si>
  <si>
    <t>Coping_Cover</t>
  </si>
  <si>
    <t>Rebar_z</t>
  </si>
  <si>
    <t>위쪽부터</t>
  </si>
  <si>
    <t>코핑 피복두께</t>
  </si>
  <si>
    <t>Thickness</t>
  </si>
  <si>
    <t>H25</t>
  </si>
  <si>
    <t>기둥 정보</t>
  </si>
  <si>
    <t>Column</t>
  </si>
  <si>
    <t>Column_Tie</t>
  </si>
  <si>
    <t>높이</t>
  </si>
  <si>
    <t>height</t>
  </si>
  <si>
    <t>직경</t>
  </si>
  <si>
    <t>diameter</t>
  </si>
  <si>
    <t>피복 두께</t>
  </si>
  <si>
    <t>cover</t>
  </si>
  <si>
    <t>H22</t>
  </si>
  <si>
    <t>Column_Rebar</t>
  </si>
  <si>
    <t>Column_Cross</t>
  </si>
  <si>
    <t>dia</t>
  </si>
  <si>
    <t>num</t>
  </si>
  <si>
    <t>Coping</t>
  </si>
  <si>
    <t>x</t>
  </si>
  <si>
    <t>z</t>
  </si>
  <si>
    <t>단수</t>
  </si>
  <si>
    <t>layer</t>
  </si>
  <si>
    <t>spacing</t>
  </si>
  <si>
    <t>기둥위 길이</t>
  </si>
  <si>
    <t>length_top</t>
  </si>
  <si>
    <t>length_bottom</t>
  </si>
  <si>
    <t>길이</t>
  </si>
  <si>
    <t>length_rebar</t>
  </si>
  <si>
    <t>기초 정보</t>
  </si>
  <si>
    <t>Footing</t>
  </si>
  <si>
    <t>상단 피복</t>
  </si>
  <si>
    <t>cover_upper</t>
  </si>
  <si>
    <t>하단 피복</t>
  </si>
  <si>
    <t>cover_lower</t>
  </si>
  <si>
    <t>x길이</t>
  </si>
  <si>
    <t>length_x</t>
  </si>
  <si>
    <t>Length</t>
  </si>
  <si>
    <t>y길이</t>
  </si>
  <si>
    <t>length_y</t>
  </si>
  <si>
    <t>xy 피복</t>
  </si>
  <si>
    <t>cover_xy</t>
  </si>
  <si>
    <t>y</t>
  </si>
  <si>
    <t>zc</t>
  </si>
  <si>
    <t>직선</t>
  </si>
  <si>
    <t>사선</t>
  </si>
  <si>
    <t>lines.length</t>
  </si>
  <si>
    <t>surface.area</t>
  </si>
  <si>
    <t>volume.volume</t>
  </si>
  <si>
    <t>H25</t>
    <phoneticPr fontId="7" type="noConversion"/>
  </si>
  <si>
    <t>H29</t>
    <phoneticPr fontId="7" type="noConversion"/>
  </si>
  <si>
    <t>H19</t>
    <phoneticPr fontId="7" type="noConversion"/>
  </si>
  <si>
    <t>Fixed</t>
    <phoneticPr fontId="8" type="noConversion"/>
  </si>
  <si>
    <t>Calculated</t>
    <phoneticPr fontId="8" type="noConversion"/>
  </si>
  <si>
    <t>Modified</t>
    <phoneticPr fontId="8" type="noConversion"/>
  </si>
  <si>
    <t>입력값</t>
    <phoneticPr fontId="7" type="noConversion"/>
  </si>
  <si>
    <t>H22</t>
    <phoneticPr fontId="7" type="noConversion"/>
  </si>
  <si>
    <t>x방향 간격</t>
    <phoneticPr fontId="7" type="noConversion"/>
  </si>
  <si>
    <t>y방향 간격</t>
    <phoneticPr fontId="7" type="noConversion"/>
  </si>
  <si>
    <t>z방향 간격</t>
    <phoneticPr fontId="7" type="noConversion"/>
  </si>
  <si>
    <t>zx</t>
    <phoneticPr fontId="7" type="noConversion"/>
  </si>
  <si>
    <t>zy</t>
    <phoneticPr fontId="7" type="noConversion"/>
  </si>
  <si>
    <t>yz</t>
    <phoneticPr fontId="7" type="noConversion"/>
  </si>
  <si>
    <r>
      <t xml:space="preserve">y </t>
    </r>
    <r>
      <rPr>
        <sz val="11"/>
        <color theme="1"/>
        <rFont val="Arial Unicode MS"/>
        <family val="3"/>
        <charset val="129"/>
      </rPr>
      <t>방향 재료, 직경</t>
    </r>
    <phoneticPr fontId="7" type="noConversion"/>
  </si>
  <si>
    <r>
      <t xml:space="preserve">z </t>
    </r>
    <r>
      <rPr>
        <sz val="11"/>
        <color theme="1"/>
        <rFont val="Arial Unicode MS"/>
        <family val="3"/>
        <charset val="129"/>
      </rPr>
      <t>방향 재료, 직경</t>
    </r>
    <phoneticPr fontId="7" type="noConversion"/>
  </si>
  <si>
    <t>외곽 철근</t>
    <phoneticPr fontId="7" type="noConversion"/>
  </si>
  <si>
    <r>
      <t xml:space="preserve">x </t>
    </r>
    <r>
      <rPr>
        <sz val="11"/>
        <color theme="1"/>
        <rFont val="Arial Unicode MS"/>
        <family val="3"/>
        <charset val="129"/>
      </rPr>
      <t>방향 재료, 직경</t>
    </r>
    <phoneticPr fontId="7" type="noConversion"/>
  </si>
  <si>
    <t>자동 계산</t>
    <phoneticPr fontId="7" type="noConversion"/>
  </si>
  <si>
    <t>Footing_Top</t>
    <phoneticPr fontId="7" type="noConversion"/>
  </si>
  <si>
    <t>S19</t>
    <phoneticPr fontId="7" type="noConversion"/>
  </si>
  <si>
    <t>x, y 동일</t>
    <phoneticPr fontId="7" type="noConversion"/>
  </si>
  <si>
    <t>Footing_Bottom</t>
    <phoneticPr fontId="7" type="noConversion"/>
  </si>
  <si>
    <t>S22</t>
    <phoneticPr fontId="7" type="noConversion"/>
  </si>
  <si>
    <t>v_dia</t>
    <phoneticPr fontId="7" type="noConversion"/>
  </si>
  <si>
    <r>
      <rPr>
        <sz val="11"/>
        <color theme="1"/>
        <rFont val="맑은 고딕"/>
        <family val="2"/>
      </rPr>
      <t>수직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</rPr>
      <t>철근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</rPr>
      <t>직경</t>
    </r>
    <phoneticPr fontId="7" type="noConversion"/>
  </si>
  <si>
    <t>v1</t>
    <phoneticPr fontId="7" type="noConversion"/>
  </si>
  <si>
    <t>v2</t>
  </si>
  <si>
    <t>v3</t>
  </si>
  <si>
    <t>v4</t>
  </si>
  <si>
    <t>v5</t>
  </si>
  <si>
    <t>v6</t>
  </si>
  <si>
    <t>Footing_ver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</si>
</sst>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scheme val="minor"/>
    </font>
    <font>
      <b/>
      <sz val="14"/>
      <color rgb="FFFF0000"/>
      <name val="맑은 고딕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 Unicode MS"/>
      <family val="2"/>
    </font>
    <font>
      <sz val="11"/>
      <color rgb="FF000000"/>
      <name val="맑은 고딕"/>
      <family val="2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3"/>
    </font>
    <font>
      <sz val="11"/>
      <color theme="1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1"/>
      <color theme="1"/>
      <name val="맑은 고딕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6" borderId="4" xfId="1" applyBorder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7" borderId="4" xfId="0" applyFill="1" applyBorder="1" applyAlignment="1" applyProtection="1">
      <alignment vertical="center"/>
      <protection locked="0"/>
    </xf>
    <xf numFmtId="0" fontId="0" fillId="8" borderId="4" xfId="0" applyFill="1" applyBorder="1" applyAlignment="1" applyProtection="1">
      <alignment vertical="center"/>
      <protection locked="0"/>
    </xf>
    <xf numFmtId="0" fontId="9" fillId="3" borderId="1" xfId="0" applyFont="1" applyFill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0" fillId="0" borderId="4" xfId="0" applyNumberFormat="1" applyBorder="1" applyAlignment="1"/>
    <xf numFmtId="0" fontId="1" fillId="9" borderId="1" xfId="0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2" fillId="8" borderId="6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3" fontId="0" fillId="8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652393</xdr:colOff>
      <xdr:row>51</xdr:row>
      <xdr:rowOff>63915</xdr:rowOff>
    </xdr:from>
    <xdr:to>
      <xdr:col>13</xdr:col>
      <xdr:colOff>62449</xdr:colOff>
      <xdr:row>65</xdr:row>
      <xdr:rowOff>109501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CDC5455B-76DC-459F-8105-DD3A8293E0C1}"/>
            </a:ext>
          </a:extLst>
        </xdr:cNvPr>
        <xdr:cNvGrpSpPr/>
      </xdr:nvGrpSpPr>
      <xdr:grpSpPr>
        <a:xfrm>
          <a:off x="3396697" y="12866481"/>
          <a:ext cx="9319231" cy="2983152"/>
          <a:chOff x="1337782" y="864300"/>
          <a:chExt cx="9312881" cy="2983152"/>
        </a:xfrm>
      </xdr:grpSpPr>
      <xdr:cxnSp macro="">
        <xdr:nvCxnSpPr>
          <xdr:cNvPr id="28" name="직선 연결선 27">
            <a:extLst>
              <a:ext uri="{FF2B5EF4-FFF2-40B4-BE49-F238E27FC236}">
                <a16:creationId xmlns:a16="http://schemas.microsoft.com/office/drawing/2014/main" id="{E9B82624-DE57-4070-B7AA-8F8BD907049C}"/>
              </a:ext>
            </a:extLst>
          </xdr:cNvPr>
          <xdr:cNvCxnSpPr/>
        </xdr:nvCxnSpPr>
        <xdr:spPr>
          <a:xfrm>
            <a:off x="1731683" y="1235675"/>
            <a:ext cx="8568000" cy="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직선 연결선 28">
            <a:extLst>
              <a:ext uri="{FF2B5EF4-FFF2-40B4-BE49-F238E27FC236}">
                <a16:creationId xmlns:a16="http://schemas.microsoft.com/office/drawing/2014/main" id="{8AA1C8F6-8B6F-4766-B78A-040D1CB308B7}"/>
              </a:ext>
            </a:extLst>
          </xdr:cNvPr>
          <xdr:cNvCxnSpPr>
            <a:cxnSpLocks/>
          </xdr:cNvCxnSpPr>
        </xdr:nvCxnSpPr>
        <xdr:spPr>
          <a:xfrm>
            <a:off x="1731683" y="1235675"/>
            <a:ext cx="0" cy="108000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직선 연결선 29">
            <a:extLst>
              <a:ext uri="{FF2B5EF4-FFF2-40B4-BE49-F238E27FC236}">
                <a16:creationId xmlns:a16="http://schemas.microsoft.com/office/drawing/2014/main" id="{68136C2A-171A-45C3-A529-8F6245F189FD}"/>
              </a:ext>
            </a:extLst>
          </xdr:cNvPr>
          <xdr:cNvCxnSpPr/>
        </xdr:nvCxnSpPr>
        <xdr:spPr>
          <a:xfrm>
            <a:off x="1731683" y="2315675"/>
            <a:ext cx="3024000" cy="122400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직선 연결선 30">
            <a:extLst>
              <a:ext uri="{FF2B5EF4-FFF2-40B4-BE49-F238E27FC236}">
                <a16:creationId xmlns:a16="http://schemas.microsoft.com/office/drawing/2014/main" id="{84A4EC97-6EA5-478D-8255-FB9BCDD05350}"/>
              </a:ext>
            </a:extLst>
          </xdr:cNvPr>
          <xdr:cNvCxnSpPr/>
        </xdr:nvCxnSpPr>
        <xdr:spPr>
          <a:xfrm>
            <a:off x="4755683" y="3539675"/>
            <a:ext cx="1440000" cy="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직선 연결선 31">
            <a:extLst>
              <a:ext uri="{FF2B5EF4-FFF2-40B4-BE49-F238E27FC236}">
                <a16:creationId xmlns:a16="http://schemas.microsoft.com/office/drawing/2014/main" id="{42D807F4-A2CC-42AD-BE20-4DDE09DD46FF}"/>
              </a:ext>
            </a:extLst>
          </xdr:cNvPr>
          <xdr:cNvCxnSpPr>
            <a:cxnSpLocks/>
          </xdr:cNvCxnSpPr>
        </xdr:nvCxnSpPr>
        <xdr:spPr>
          <a:xfrm flipV="1">
            <a:off x="6195683" y="2927675"/>
            <a:ext cx="1440000" cy="61200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직선 연결선 32">
            <a:extLst>
              <a:ext uri="{FF2B5EF4-FFF2-40B4-BE49-F238E27FC236}">
                <a16:creationId xmlns:a16="http://schemas.microsoft.com/office/drawing/2014/main" id="{E0137C59-8B42-4407-86BB-AA14AECFB1E6}"/>
              </a:ext>
            </a:extLst>
          </xdr:cNvPr>
          <xdr:cNvCxnSpPr>
            <a:cxnSpLocks/>
          </xdr:cNvCxnSpPr>
        </xdr:nvCxnSpPr>
        <xdr:spPr>
          <a:xfrm>
            <a:off x="7635683" y="2927675"/>
            <a:ext cx="2664000" cy="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직선 연결선 33">
            <a:extLst>
              <a:ext uri="{FF2B5EF4-FFF2-40B4-BE49-F238E27FC236}">
                <a16:creationId xmlns:a16="http://schemas.microsoft.com/office/drawing/2014/main" id="{EE6B8F15-C702-403D-9E82-4F284EE814B8}"/>
              </a:ext>
            </a:extLst>
          </xdr:cNvPr>
          <xdr:cNvCxnSpPr>
            <a:cxnSpLocks/>
          </xdr:cNvCxnSpPr>
        </xdr:nvCxnSpPr>
        <xdr:spPr>
          <a:xfrm>
            <a:off x="10299683" y="1235675"/>
            <a:ext cx="0" cy="169200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18">
            <a:extLst>
              <a:ext uri="{FF2B5EF4-FFF2-40B4-BE49-F238E27FC236}">
                <a16:creationId xmlns:a16="http://schemas.microsoft.com/office/drawing/2014/main" id="{8D363C7D-6326-4957-AB21-5C3926F5D7DA}"/>
              </a:ext>
            </a:extLst>
          </xdr:cNvPr>
          <xdr:cNvSpPr txBox="1"/>
        </xdr:nvSpPr>
        <xdr:spPr>
          <a:xfrm>
            <a:off x="1346831" y="1081785"/>
            <a:ext cx="48196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rgbClr val="00B050"/>
                </a:solidFill>
                <a:latin typeface="Times New Roman" pitchFamily="18" charset="0"/>
                <a:cs typeface="Times New Roman" pitchFamily="18" charset="0"/>
              </a:rPr>
              <a:t>0</a:t>
            </a:r>
            <a:endParaRPr lang="ko-KR" altLang="en-US" sz="1400" b="1" baseline="-25000">
              <a:solidFill>
                <a:srgbClr val="00B05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36" name="TextBox 19">
            <a:extLst>
              <a:ext uri="{FF2B5EF4-FFF2-40B4-BE49-F238E27FC236}">
                <a16:creationId xmlns:a16="http://schemas.microsoft.com/office/drawing/2014/main" id="{03068F74-067E-445F-97AF-A2C4F6E55716}"/>
              </a:ext>
            </a:extLst>
          </xdr:cNvPr>
          <xdr:cNvSpPr txBox="1"/>
        </xdr:nvSpPr>
        <xdr:spPr>
          <a:xfrm>
            <a:off x="1370029" y="2233784"/>
            <a:ext cx="481968" cy="23596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 baseline="-25000">
                <a:solidFill>
                  <a:srgbClr val="00B050"/>
                </a:solidFill>
                <a:latin typeface="Times New Roman" pitchFamily="18" charset="0"/>
                <a:cs typeface="Times New Roman" pitchFamily="18" charset="0"/>
              </a:rPr>
              <a:t>1</a:t>
            </a:r>
            <a:endParaRPr lang="ko-KR" altLang="en-US" sz="1400" b="1" baseline="-25000">
              <a:solidFill>
                <a:srgbClr val="00B05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37" name="TextBox 20">
            <a:extLst>
              <a:ext uri="{FF2B5EF4-FFF2-40B4-BE49-F238E27FC236}">
                <a16:creationId xmlns:a16="http://schemas.microsoft.com/office/drawing/2014/main" id="{E100FAB7-A16E-4C6D-B48D-B7ED555A8620}"/>
              </a:ext>
            </a:extLst>
          </xdr:cNvPr>
          <xdr:cNvSpPr txBox="1"/>
        </xdr:nvSpPr>
        <xdr:spPr>
          <a:xfrm>
            <a:off x="4449925" y="3539675"/>
            <a:ext cx="48196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rgbClr val="00B050"/>
                </a:solidFill>
                <a:latin typeface="Times New Roman" pitchFamily="18" charset="0"/>
                <a:cs typeface="Times New Roman" pitchFamily="18" charset="0"/>
              </a:rPr>
              <a:t>2</a:t>
            </a:r>
            <a:endParaRPr lang="ko-KR" altLang="en-US" sz="1400" b="1" baseline="-25000">
              <a:solidFill>
                <a:srgbClr val="00B05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38" name="TextBox 21">
            <a:extLst>
              <a:ext uri="{FF2B5EF4-FFF2-40B4-BE49-F238E27FC236}">
                <a16:creationId xmlns:a16="http://schemas.microsoft.com/office/drawing/2014/main" id="{9BAC8D10-BDCB-42F7-AC0B-440133FC50D1}"/>
              </a:ext>
            </a:extLst>
          </xdr:cNvPr>
          <xdr:cNvSpPr txBox="1"/>
        </xdr:nvSpPr>
        <xdr:spPr>
          <a:xfrm>
            <a:off x="5996318" y="3485785"/>
            <a:ext cx="48196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rgbClr val="00B050"/>
                </a:solidFill>
                <a:latin typeface="Times New Roman" pitchFamily="18" charset="0"/>
                <a:cs typeface="Times New Roman" pitchFamily="18" charset="0"/>
              </a:rPr>
              <a:t>3</a:t>
            </a:r>
            <a:endParaRPr lang="ko-KR" altLang="en-US" sz="1400" b="1" baseline="-25000">
              <a:solidFill>
                <a:srgbClr val="00B05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39" name="TextBox 22">
            <a:extLst>
              <a:ext uri="{FF2B5EF4-FFF2-40B4-BE49-F238E27FC236}">
                <a16:creationId xmlns:a16="http://schemas.microsoft.com/office/drawing/2014/main" id="{029E6C86-49C9-4FF5-B201-D680A71D500D}"/>
              </a:ext>
            </a:extLst>
          </xdr:cNvPr>
          <xdr:cNvSpPr txBox="1"/>
        </xdr:nvSpPr>
        <xdr:spPr>
          <a:xfrm>
            <a:off x="7459473" y="2955233"/>
            <a:ext cx="48196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rgbClr val="00B050"/>
                </a:solidFill>
                <a:latin typeface="Times New Roman" pitchFamily="18" charset="0"/>
                <a:cs typeface="Times New Roman" pitchFamily="18" charset="0"/>
              </a:rPr>
              <a:t>4</a:t>
            </a:r>
            <a:endParaRPr lang="ko-KR" altLang="en-US" sz="1400" b="1" baseline="-25000">
              <a:solidFill>
                <a:srgbClr val="00B05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0" name="TextBox 23">
            <a:extLst>
              <a:ext uri="{FF2B5EF4-FFF2-40B4-BE49-F238E27FC236}">
                <a16:creationId xmlns:a16="http://schemas.microsoft.com/office/drawing/2014/main" id="{BC5641CC-DDB6-401B-A9AF-4BB796760462}"/>
              </a:ext>
            </a:extLst>
          </xdr:cNvPr>
          <xdr:cNvSpPr txBox="1"/>
        </xdr:nvSpPr>
        <xdr:spPr>
          <a:xfrm>
            <a:off x="10105033" y="2900118"/>
            <a:ext cx="48196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rgbClr val="00B050"/>
                </a:solidFill>
                <a:latin typeface="Times New Roman" pitchFamily="18" charset="0"/>
                <a:cs typeface="Times New Roman" pitchFamily="18" charset="0"/>
              </a:rPr>
              <a:t>5</a:t>
            </a:r>
            <a:endParaRPr lang="ko-KR" altLang="en-US" sz="1400" b="1" baseline="-25000">
              <a:solidFill>
                <a:srgbClr val="00B05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1" name="TextBox 24">
            <a:extLst>
              <a:ext uri="{FF2B5EF4-FFF2-40B4-BE49-F238E27FC236}">
                <a16:creationId xmlns:a16="http://schemas.microsoft.com/office/drawing/2014/main" id="{D4A67C0E-934D-46AE-9748-37FCD496208D}"/>
              </a:ext>
            </a:extLst>
          </xdr:cNvPr>
          <xdr:cNvSpPr txBox="1"/>
        </xdr:nvSpPr>
        <xdr:spPr>
          <a:xfrm>
            <a:off x="10168695" y="1054716"/>
            <a:ext cx="48196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rgbClr val="00B050"/>
                </a:solidFill>
                <a:latin typeface="Times New Roman" pitchFamily="18" charset="0"/>
                <a:cs typeface="Times New Roman" pitchFamily="18" charset="0"/>
              </a:rPr>
              <a:t>6</a:t>
            </a:r>
            <a:endParaRPr lang="ko-KR" altLang="en-US" sz="1400" b="1" baseline="-25000">
              <a:solidFill>
                <a:srgbClr val="00B05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cxnSp macro="">
        <xdr:nvCxnSpPr>
          <xdr:cNvPr id="42" name="직선 연결선 41">
            <a:extLst>
              <a:ext uri="{FF2B5EF4-FFF2-40B4-BE49-F238E27FC236}">
                <a16:creationId xmlns:a16="http://schemas.microsoft.com/office/drawing/2014/main" id="{4DBE280A-D2A0-48B3-B6CE-9CDD8AB2DD87}"/>
              </a:ext>
            </a:extLst>
          </xdr:cNvPr>
          <xdr:cNvCxnSpPr/>
        </xdr:nvCxnSpPr>
        <xdr:spPr>
          <a:xfrm>
            <a:off x="1731682" y="2315675"/>
            <a:ext cx="3024000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직선 연결선 42">
            <a:extLst>
              <a:ext uri="{FF2B5EF4-FFF2-40B4-BE49-F238E27FC236}">
                <a16:creationId xmlns:a16="http://schemas.microsoft.com/office/drawing/2014/main" id="{968DFC5F-77A2-4145-B5E3-C74BE5491598}"/>
              </a:ext>
            </a:extLst>
          </xdr:cNvPr>
          <xdr:cNvCxnSpPr/>
        </xdr:nvCxnSpPr>
        <xdr:spPr>
          <a:xfrm>
            <a:off x="6195683" y="2927675"/>
            <a:ext cx="1440000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TextBox 30">
            <a:extLst>
              <a:ext uri="{FF2B5EF4-FFF2-40B4-BE49-F238E27FC236}">
                <a16:creationId xmlns:a16="http://schemas.microsoft.com/office/drawing/2014/main" id="{85FE2B68-D0E1-441F-9305-ED8A074095D2}"/>
              </a:ext>
            </a:extLst>
          </xdr:cNvPr>
          <xdr:cNvSpPr txBox="1"/>
        </xdr:nvSpPr>
        <xdr:spPr>
          <a:xfrm>
            <a:off x="2993649" y="1981436"/>
            <a:ext cx="50006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 i="1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x</a:t>
            </a:r>
            <a:r>
              <a:rPr lang="en-US" altLang="ko-KR" sz="1400" b="1" i="1" baseline="-250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1</a:t>
            </a:r>
            <a:endParaRPr lang="ko-KR" altLang="en-US" sz="1400" b="1" i="1" baseline="-25000">
              <a:solidFill>
                <a:srgbClr val="0070C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cxnSp macro="">
        <xdr:nvCxnSpPr>
          <xdr:cNvPr id="45" name="직선 연결선 44">
            <a:extLst>
              <a:ext uri="{FF2B5EF4-FFF2-40B4-BE49-F238E27FC236}">
                <a16:creationId xmlns:a16="http://schemas.microsoft.com/office/drawing/2014/main" id="{D4B66C1A-0453-4EE2-99E8-D1916E56D1D4}"/>
              </a:ext>
            </a:extLst>
          </xdr:cNvPr>
          <xdr:cNvCxnSpPr>
            <a:cxnSpLocks/>
          </xdr:cNvCxnSpPr>
        </xdr:nvCxnSpPr>
        <xdr:spPr>
          <a:xfrm>
            <a:off x="4755682" y="2315675"/>
            <a:ext cx="0" cy="122400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직선 연결선 45">
            <a:extLst>
              <a:ext uri="{FF2B5EF4-FFF2-40B4-BE49-F238E27FC236}">
                <a16:creationId xmlns:a16="http://schemas.microsoft.com/office/drawing/2014/main" id="{886DD49B-BB27-427B-B45F-2B753365CCF2}"/>
              </a:ext>
            </a:extLst>
          </xdr:cNvPr>
          <xdr:cNvCxnSpPr>
            <a:cxnSpLocks/>
          </xdr:cNvCxnSpPr>
        </xdr:nvCxnSpPr>
        <xdr:spPr>
          <a:xfrm>
            <a:off x="6195683" y="2927675"/>
            <a:ext cx="0" cy="61200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TextBox 34">
            <a:extLst>
              <a:ext uri="{FF2B5EF4-FFF2-40B4-BE49-F238E27FC236}">
                <a16:creationId xmlns:a16="http://schemas.microsoft.com/office/drawing/2014/main" id="{E767341B-BC3C-4896-B79C-7DEAEA47836D}"/>
              </a:ext>
            </a:extLst>
          </xdr:cNvPr>
          <xdr:cNvSpPr txBox="1"/>
        </xdr:nvSpPr>
        <xdr:spPr>
          <a:xfrm>
            <a:off x="5254766" y="3207895"/>
            <a:ext cx="50006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 i="1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x</a:t>
            </a:r>
            <a:r>
              <a:rPr lang="en-US" altLang="ko-KR" sz="1400" b="1" i="1" baseline="-250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2</a:t>
            </a:r>
            <a:endParaRPr lang="ko-KR" altLang="en-US" sz="1400" b="1" i="1" baseline="-25000">
              <a:solidFill>
                <a:srgbClr val="0070C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8" name="TextBox 35">
            <a:extLst>
              <a:ext uri="{FF2B5EF4-FFF2-40B4-BE49-F238E27FC236}">
                <a16:creationId xmlns:a16="http://schemas.microsoft.com/office/drawing/2014/main" id="{F21E5B29-4021-4F33-8DD7-AA9BD7E63FAA}"/>
              </a:ext>
            </a:extLst>
          </xdr:cNvPr>
          <xdr:cNvSpPr txBox="1"/>
        </xdr:nvSpPr>
        <xdr:spPr>
          <a:xfrm>
            <a:off x="6640797" y="2619897"/>
            <a:ext cx="50006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 i="1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x</a:t>
            </a:r>
            <a:r>
              <a:rPr lang="en-US" altLang="ko-KR" sz="1400" b="1" i="1" baseline="-250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3</a:t>
            </a:r>
            <a:endParaRPr lang="ko-KR" altLang="en-US" sz="1400" b="1" i="1" baseline="-25000">
              <a:solidFill>
                <a:srgbClr val="0070C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9" name="TextBox 36">
            <a:extLst>
              <a:ext uri="{FF2B5EF4-FFF2-40B4-BE49-F238E27FC236}">
                <a16:creationId xmlns:a16="http://schemas.microsoft.com/office/drawing/2014/main" id="{CDD0A5E6-C4CA-4150-825A-8A281AB75462}"/>
              </a:ext>
            </a:extLst>
          </xdr:cNvPr>
          <xdr:cNvSpPr txBox="1"/>
        </xdr:nvSpPr>
        <xdr:spPr>
          <a:xfrm>
            <a:off x="1337782" y="1576326"/>
            <a:ext cx="50006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 i="1">
                <a:solidFill>
                  <a:srgbClr val="FF00FF"/>
                </a:solidFill>
                <a:latin typeface="Times New Roman" pitchFamily="18" charset="0"/>
                <a:cs typeface="Times New Roman" pitchFamily="18" charset="0"/>
              </a:rPr>
              <a:t>z</a:t>
            </a:r>
            <a:r>
              <a:rPr lang="en-US" altLang="ko-KR" sz="1400" b="1" i="1" baseline="-25000">
                <a:solidFill>
                  <a:srgbClr val="FF00FF"/>
                </a:solidFill>
                <a:latin typeface="Times New Roman" pitchFamily="18" charset="0"/>
                <a:cs typeface="Times New Roman" pitchFamily="18" charset="0"/>
              </a:rPr>
              <a:t>1</a:t>
            </a:r>
            <a:endParaRPr lang="ko-KR" altLang="en-US" sz="1400" b="1" i="1" baseline="-25000">
              <a:solidFill>
                <a:srgbClr val="FF00FF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0" name="TextBox 37">
            <a:extLst>
              <a:ext uri="{FF2B5EF4-FFF2-40B4-BE49-F238E27FC236}">
                <a16:creationId xmlns:a16="http://schemas.microsoft.com/office/drawing/2014/main" id="{D5C8A656-BA0F-4B9D-A458-02244F4EA637}"/>
              </a:ext>
            </a:extLst>
          </xdr:cNvPr>
          <xdr:cNvSpPr txBox="1"/>
        </xdr:nvSpPr>
        <xdr:spPr>
          <a:xfrm>
            <a:off x="4363435" y="2665357"/>
            <a:ext cx="50006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 i="1">
                <a:solidFill>
                  <a:srgbClr val="FF00FF"/>
                </a:solidFill>
                <a:latin typeface="Times New Roman" pitchFamily="18" charset="0"/>
                <a:cs typeface="Times New Roman" pitchFamily="18" charset="0"/>
              </a:rPr>
              <a:t>z</a:t>
            </a:r>
            <a:r>
              <a:rPr lang="en-US" altLang="ko-KR" sz="1400" b="1" i="1" baseline="-25000">
                <a:solidFill>
                  <a:srgbClr val="FF00FF"/>
                </a:solidFill>
                <a:latin typeface="Times New Roman" pitchFamily="18" charset="0"/>
                <a:cs typeface="Times New Roman" pitchFamily="18" charset="0"/>
              </a:rPr>
              <a:t>2</a:t>
            </a:r>
            <a:endParaRPr lang="ko-KR" altLang="en-US" sz="1400" b="1" i="1" baseline="-25000">
              <a:solidFill>
                <a:srgbClr val="FF00FF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1" name="TextBox 38">
            <a:extLst>
              <a:ext uri="{FF2B5EF4-FFF2-40B4-BE49-F238E27FC236}">
                <a16:creationId xmlns:a16="http://schemas.microsoft.com/office/drawing/2014/main" id="{318DAA73-4E94-4AE9-8F7A-AD4D2876FAC7}"/>
              </a:ext>
            </a:extLst>
          </xdr:cNvPr>
          <xdr:cNvSpPr txBox="1"/>
        </xdr:nvSpPr>
        <xdr:spPr>
          <a:xfrm>
            <a:off x="5815442" y="3034973"/>
            <a:ext cx="50006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 i="1">
                <a:solidFill>
                  <a:srgbClr val="FF00FF"/>
                </a:solidFill>
                <a:latin typeface="Times New Roman" pitchFamily="18" charset="0"/>
                <a:cs typeface="Times New Roman" pitchFamily="18" charset="0"/>
              </a:rPr>
              <a:t>z</a:t>
            </a:r>
            <a:r>
              <a:rPr lang="en-US" altLang="ko-KR" sz="1400" b="1" i="1" baseline="-25000">
                <a:solidFill>
                  <a:srgbClr val="FF00FF"/>
                </a:solidFill>
                <a:latin typeface="Times New Roman" pitchFamily="18" charset="0"/>
                <a:cs typeface="Times New Roman" pitchFamily="18" charset="0"/>
              </a:rPr>
              <a:t>3</a:t>
            </a:r>
            <a:endParaRPr lang="ko-KR" altLang="en-US" sz="1400" b="1" i="1" baseline="-25000">
              <a:solidFill>
                <a:srgbClr val="FF00FF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2" name="TextBox 39">
            <a:extLst>
              <a:ext uri="{FF2B5EF4-FFF2-40B4-BE49-F238E27FC236}">
                <a16:creationId xmlns:a16="http://schemas.microsoft.com/office/drawing/2014/main" id="{3851E349-4D5B-485C-A6B7-0852E17BF987}"/>
              </a:ext>
            </a:extLst>
          </xdr:cNvPr>
          <xdr:cNvSpPr txBox="1"/>
        </xdr:nvSpPr>
        <xdr:spPr>
          <a:xfrm>
            <a:off x="5193777" y="864300"/>
            <a:ext cx="1685579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 i="1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Length_x</a:t>
            </a:r>
            <a:endParaRPr lang="ko-KR" altLang="en-US" sz="1400" b="1" i="1" baseline="-25000">
              <a:solidFill>
                <a:srgbClr val="0070C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50"/>
  <sheetViews>
    <sheetView tabSelected="1" topLeftCell="A34" zoomScale="115" zoomScaleNormal="115" workbookViewId="0">
      <selection activeCell="F48" sqref="F48"/>
    </sheetView>
  </sheetViews>
  <sheetFormatPr defaultRowHeight="16.5" x14ac:dyDescent="0.3"/>
  <cols>
    <col min="1" max="1" width="13.625" style="21" bestFit="1" customWidth="1"/>
    <col min="2" max="2" width="13.375" style="21" bestFit="1" customWidth="1"/>
    <col min="3" max="3" width="8.875" style="22" bestFit="1" customWidth="1"/>
    <col min="4" max="5" width="9" style="21" bestFit="1" customWidth="1"/>
    <col min="6" max="6" width="16.125" style="21" bestFit="1" customWidth="1"/>
    <col min="7" max="8" width="13.625" style="22" bestFit="1" customWidth="1"/>
    <col min="9" max="11" width="13.625" style="23" bestFit="1" customWidth="1"/>
    <col min="12" max="12" width="13.625" style="22" bestFit="1" customWidth="1"/>
    <col min="13" max="13" width="13.625" style="23" bestFit="1" customWidth="1"/>
    <col min="14" max="14" width="12.625" style="23" bestFit="1" customWidth="1"/>
    <col min="15" max="15" width="11.75" style="23" bestFit="1" customWidth="1"/>
    <col min="16" max="16" width="9" style="24" bestFit="1" customWidth="1"/>
    <col min="17" max="17" width="10.625" style="21" bestFit="1" customWidth="1"/>
    <col min="18" max="18" width="9.875" style="22" bestFit="1" customWidth="1"/>
    <col min="19" max="19" width="9.875" style="21" bestFit="1" customWidth="1"/>
  </cols>
  <sheetData>
    <row r="1" spans="1:19" ht="25.5" customHeight="1" x14ac:dyDescent="0.35">
      <c r="A1" s="36" t="s">
        <v>0</v>
      </c>
      <c r="B1" s="1"/>
      <c r="C1" s="2"/>
      <c r="D1" s="1"/>
      <c r="E1" s="1"/>
      <c r="F1" s="1"/>
      <c r="G1" s="2"/>
      <c r="H1" s="2"/>
      <c r="I1" s="3"/>
      <c r="J1" s="3"/>
      <c r="K1" s="3"/>
      <c r="L1" s="2"/>
      <c r="M1" s="3"/>
      <c r="N1" s="3"/>
      <c r="O1" s="3"/>
      <c r="P1" s="4"/>
      <c r="Q1" s="1"/>
      <c r="R1" s="2"/>
      <c r="S1" s="1"/>
    </row>
    <row r="2" spans="1:19" ht="21" customHeight="1" x14ac:dyDescent="0.3">
      <c r="A2" s="1"/>
      <c r="B2" s="5" t="s">
        <v>1</v>
      </c>
      <c r="C2" s="32"/>
      <c r="D2" s="1"/>
      <c r="E2" s="1"/>
      <c r="F2" s="7" t="s">
        <v>2</v>
      </c>
      <c r="G2" s="8" t="s">
        <v>77</v>
      </c>
      <c r="H2" s="8" t="s">
        <v>3</v>
      </c>
      <c r="I2" s="6" t="s">
        <v>4</v>
      </c>
      <c r="J2" s="6"/>
      <c r="K2" s="6" t="s">
        <v>80</v>
      </c>
      <c r="L2" s="6"/>
      <c r="M2" s="6"/>
      <c r="N2" s="6"/>
      <c r="O2" s="6"/>
      <c r="P2" s="6"/>
      <c r="Q2" s="6"/>
      <c r="R2" s="6" t="s">
        <v>5</v>
      </c>
      <c r="S2" s="1"/>
    </row>
    <row r="3" spans="1:19" ht="19.5" customHeight="1" x14ac:dyDescent="0.3">
      <c r="A3" s="1"/>
      <c r="B3" s="9" t="s">
        <v>6</v>
      </c>
      <c r="C3" s="10">
        <v>1500</v>
      </c>
      <c r="D3" s="1"/>
      <c r="E3" s="1"/>
      <c r="F3" s="9" t="s">
        <v>7</v>
      </c>
      <c r="G3" s="10">
        <v>1</v>
      </c>
      <c r="H3" s="10">
        <v>1</v>
      </c>
      <c r="I3" s="11">
        <v>12</v>
      </c>
      <c r="J3" s="11">
        <v>9</v>
      </c>
      <c r="K3" s="11">
        <v>5</v>
      </c>
      <c r="L3" s="11">
        <v>20</v>
      </c>
      <c r="M3" s="11">
        <v>9</v>
      </c>
      <c r="N3" s="10"/>
      <c r="O3" s="10"/>
      <c r="P3" s="10"/>
      <c r="Q3" s="10"/>
      <c r="R3" s="12">
        <f>SUM(G3:Q3)</f>
        <v>57</v>
      </c>
      <c r="S3" s="1"/>
    </row>
    <row r="4" spans="1:19" ht="19.5" customHeight="1" x14ac:dyDescent="0.3">
      <c r="A4" s="1"/>
      <c r="B4" s="9" t="s">
        <v>8</v>
      </c>
      <c r="C4" s="10">
        <v>1700</v>
      </c>
      <c r="D4" s="1"/>
      <c r="E4" s="1"/>
      <c r="F4" s="9" t="s">
        <v>9</v>
      </c>
      <c r="G4" s="11">
        <v>120</v>
      </c>
      <c r="H4" s="11">
        <v>205</v>
      </c>
      <c r="I4" s="11">
        <v>250</v>
      </c>
      <c r="J4" s="11">
        <v>175</v>
      </c>
      <c r="K4" s="11">
        <v>250</v>
      </c>
      <c r="L4" s="11">
        <v>175</v>
      </c>
      <c r="M4" s="11">
        <v>250</v>
      </c>
      <c r="N4" s="10"/>
      <c r="O4" s="10"/>
      <c r="P4" s="10"/>
      <c r="Q4" s="10"/>
      <c r="R4" s="12">
        <f>SUMPRODUCT(G3:Q3,G4:Q4)</f>
        <v>11900</v>
      </c>
      <c r="S4" s="1"/>
    </row>
    <row r="5" spans="1:19" ht="19.5" customHeight="1" x14ac:dyDescent="0.3">
      <c r="A5" s="1"/>
      <c r="B5" s="9" t="s">
        <v>10</v>
      </c>
      <c r="C5" s="10">
        <v>850</v>
      </c>
      <c r="D5" s="1"/>
      <c r="E5" s="1"/>
      <c r="F5" s="29" t="s">
        <v>83</v>
      </c>
      <c r="G5" s="10" t="s">
        <v>69</v>
      </c>
      <c r="H5" s="10" t="s">
        <v>69</v>
      </c>
      <c r="I5" s="10" t="s">
        <v>76</v>
      </c>
      <c r="J5" s="10" t="s">
        <v>70</v>
      </c>
      <c r="K5" s="10" t="s">
        <v>23</v>
      </c>
      <c r="L5" s="10" t="s">
        <v>70</v>
      </c>
      <c r="M5" s="10" t="s">
        <v>69</v>
      </c>
      <c r="N5" s="10"/>
      <c r="O5" s="10"/>
      <c r="P5" s="10"/>
      <c r="Q5" s="10"/>
      <c r="R5" s="34"/>
      <c r="S5" s="1"/>
    </row>
    <row r="6" spans="1:19" ht="18.75" customHeight="1" x14ac:dyDescent="0.3">
      <c r="A6" s="1"/>
      <c r="B6" s="14"/>
      <c r="C6" s="14"/>
      <c r="D6" s="1"/>
      <c r="E6" s="1"/>
      <c r="F6" s="29" t="s">
        <v>84</v>
      </c>
      <c r="G6" s="10" t="s">
        <v>69</v>
      </c>
      <c r="H6" s="10" t="s">
        <v>69</v>
      </c>
      <c r="I6" s="10" t="s">
        <v>70</v>
      </c>
      <c r="J6" s="10" t="s">
        <v>23</v>
      </c>
      <c r="K6" s="10" t="s">
        <v>76</v>
      </c>
      <c r="L6" s="10" t="s">
        <v>70</v>
      </c>
      <c r="M6" s="10" t="s">
        <v>69</v>
      </c>
      <c r="N6" s="10"/>
      <c r="O6" s="10"/>
      <c r="P6" s="10"/>
      <c r="Q6" s="33"/>
      <c r="R6" s="35"/>
      <c r="S6" s="1"/>
    </row>
    <row r="7" spans="1:19" ht="21" customHeight="1" x14ac:dyDescent="0.3">
      <c r="A7" s="1"/>
      <c r="B7" s="5" t="s">
        <v>12</v>
      </c>
      <c r="C7" s="32"/>
      <c r="D7" s="1"/>
      <c r="E7" s="1"/>
    </row>
    <row r="8" spans="1:19" ht="19.5" customHeight="1" x14ac:dyDescent="0.3">
      <c r="A8" s="1"/>
      <c r="B8" s="9" t="s">
        <v>15</v>
      </c>
      <c r="C8" s="10">
        <v>4200</v>
      </c>
      <c r="D8" s="1"/>
      <c r="E8" s="1"/>
      <c r="F8" s="7" t="s">
        <v>13</v>
      </c>
      <c r="G8" s="8" t="s">
        <v>78</v>
      </c>
      <c r="H8" s="16" t="s">
        <v>14</v>
      </c>
      <c r="I8" s="6"/>
      <c r="J8" s="6"/>
      <c r="K8" s="6" t="s">
        <v>81</v>
      </c>
      <c r="L8" s="6"/>
      <c r="M8" s="6"/>
      <c r="N8" s="6"/>
      <c r="O8" s="6"/>
      <c r="P8" s="6"/>
      <c r="Q8" s="6"/>
      <c r="R8" s="6" t="s">
        <v>5</v>
      </c>
      <c r="S8" s="1"/>
    </row>
    <row r="9" spans="1:19" ht="19.5" customHeight="1" x14ac:dyDescent="0.3">
      <c r="A9" s="1"/>
      <c r="B9" s="9" t="s">
        <v>16</v>
      </c>
      <c r="C9" s="10">
        <v>2000</v>
      </c>
      <c r="D9" s="1"/>
      <c r="E9" s="1"/>
      <c r="F9" s="9" t="s">
        <v>7</v>
      </c>
      <c r="G9" s="10">
        <v>1</v>
      </c>
      <c r="H9" s="10">
        <v>1</v>
      </c>
      <c r="I9" s="11">
        <v>7</v>
      </c>
      <c r="J9" s="11">
        <v>7</v>
      </c>
      <c r="K9" s="11">
        <v>1</v>
      </c>
      <c r="L9" s="10"/>
      <c r="M9" s="10"/>
      <c r="N9" s="10"/>
      <c r="O9" s="10"/>
      <c r="P9" s="10"/>
      <c r="Q9" s="10"/>
      <c r="R9" s="12">
        <f>SUM(G9:Q9)</f>
        <v>17</v>
      </c>
      <c r="S9" s="1"/>
    </row>
    <row r="10" spans="1:19" ht="20.25" customHeight="1" x14ac:dyDescent="0.3">
      <c r="A10" s="1"/>
      <c r="B10" s="9" t="s">
        <v>17</v>
      </c>
      <c r="C10" s="10">
        <v>2000</v>
      </c>
      <c r="D10" s="1"/>
      <c r="E10" s="1"/>
      <c r="F10" s="9" t="s">
        <v>9</v>
      </c>
      <c r="G10" s="11">
        <v>120</v>
      </c>
      <c r="H10" s="11">
        <v>155</v>
      </c>
      <c r="I10" s="11">
        <v>125</v>
      </c>
      <c r="J10" s="11">
        <v>125</v>
      </c>
      <c r="K10" s="11">
        <v>155</v>
      </c>
      <c r="L10" s="10"/>
      <c r="M10" s="10"/>
      <c r="N10" s="10"/>
      <c r="O10" s="10"/>
      <c r="P10" s="10"/>
      <c r="Q10" s="10"/>
      <c r="R10" s="12">
        <f>SUMPRODUCT(G9:Q9,G10:Q10)+C13</f>
        <v>2300</v>
      </c>
      <c r="S10" s="1"/>
    </row>
    <row r="11" spans="1:19" ht="18.75" customHeight="1" x14ac:dyDescent="0.3">
      <c r="A11" s="1"/>
      <c r="B11" s="14"/>
      <c r="C11" s="14"/>
      <c r="D11" s="1"/>
      <c r="E11" s="1"/>
      <c r="F11" s="29"/>
      <c r="G11" s="10"/>
      <c r="H11" s="10"/>
      <c r="I11" s="10"/>
      <c r="J11" s="10"/>
      <c r="K11" s="10"/>
      <c r="L11" s="11"/>
      <c r="M11" s="11"/>
      <c r="N11" s="10"/>
      <c r="O11" s="10"/>
      <c r="P11" s="10"/>
      <c r="Q11" s="10"/>
      <c r="R11" s="13"/>
      <c r="S11" s="1"/>
    </row>
    <row r="12" spans="1:19" ht="21" customHeight="1" x14ac:dyDescent="0.3">
      <c r="A12" s="1"/>
      <c r="B12" s="5" t="s">
        <v>18</v>
      </c>
      <c r="C12" s="32"/>
      <c r="D12" s="1"/>
      <c r="E12" s="1"/>
      <c r="F12" s="1"/>
      <c r="G12" s="2"/>
      <c r="H12" s="2"/>
      <c r="I12" s="3"/>
      <c r="J12" s="3"/>
      <c r="K12" s="15"/>
      <c r="L12" s="15"/>
      <c r="M12" s="15"/>
      <c r="N12" s="3"/>
      <c r="O12" s="3"/>
      <c r="P12" s="4"/>
      <c r="Q12" s="1"/>
      <c r="R12" s="2"/>
      <c r="S12" s="1"/>
    </row>
    <row r="13" spans="1:19" ht="19.5" customHeight="1" x14ac:dyDescent="0.3">
      <c r="A13" s="18" t="s">
        <v>21</v>
      </c>
      <c r="B13" s="9" t="s">
        <v>22</v>
      </c>
      <c r="C13" s="10">
        <v>120</v>
      </c>
      <c r="D13" s="1"/>
      <c r="E13" s="1"/>
      <c r="F13" s="7" t="s">
        <v>19</v>
      </c>
      <c r="G13" s="8" t="s">
        <v>79</v>
      </c>
      <c r="H13" s="16" t="s">
        <v>20</v>
      </c>
      <c r="I13" s="6"/>
      <c r="J13" s="6"/>
      <c r="K13" s="17" t="s">
        <v>82</v>
      </c>
      <c r="L13" s="17"/>
      <c r="M13" s="17"/>
      <c r="N13" s="6"/>
      <c r="O13" s="6"/>
      <c r="P13" s="6"/>
      <c r="Q13" s="6"/>
      <c r="R13" s="6" t="s">
        <v>5</v>
      </c>
      <c r="S13" s="1"/>
    </row>
    <row r="14" spans="1:19" ht="19.5" customHeight="1" x14ac:dyDescent="0.3">
      <c r="A14" s="1"/>
      <c r="B14" s="1"/>
      <c r="C14" s="2"/>
      <c r="D14" s="1"/>
      <c r="E14" s="1"/>
      <c r="F14" s="9" t="s">
        <v>7</v>
      </c>
      <c r="G14" s="10">
        <v>1</v>
      </c>
      <c r="H14" s="10">
        <v>2</v>
      </c>
      <c r="I14" s="11">
        <v>1</v>
      </c>
      <c r="J14" s="11">
        <v>10</v>
      </c>
      <c r="K14" s="11">
        <v>1</v>
      </c>
      <c r="L14" s="11"/>
      <c r="M14" s="11"/>
      <c r="N14" s="10"/>
      <c r="O14" s="10"/>
      <c r="P14" s="10"/>
      <c r="Q14" s="10"/>
      <c r="R14" s="12">
        <f>SUM(G14:Q14)</f>
        <v>15</v>
      </c>
      <c r="S14" s="1"/>
    </row>
    <row r="15" spans="1:19" ht="19.5" customHeight="1" x14ac:dyDescent="0.3">
      <c r="A15" s="1"/>
      <c r="B15" s="1"/>
      <c r="C15" s="2"/>
      <c r="D15" s="1"/>
      <c r="E15" s="1"/>
      <c r="F15" s="9" t="s">
        <v>9</v>
      </c>
      <c r="G15" s="11">
        <v>120</v>
      </c>
      <c r="H15" s="11">
        <v>100</v>
      </c>
      <c r="I15" s="11">
        <v>155</v>
      </c>
      <c r="J15" s="11">
        <v>250</v>
      </c>
      <c r="K15" s="11">
        <v>105</v>
      </c>
      <c r="L15" s="11"/>
      <c r="M15" s="11"/>
      <c r="N15" s="10"/>
      <c r="O15" s="10"/>
      <c r="P15" s="10"/>
      <c r="Q15" s="10"/>
      <c r="R15" s="12">
        <f>SUMPRODUCT(G14:Q14,G15:Q15)+C13</f>
        <v>3200</v>
      </c>
      <c r="S15" s="1"/>
    </row>
    <row r="16" spans="1:19" ht="18.75" customHeight="1" x14ac:dyDescent="0.3">
      <c r="A16" s="1"/>
      <c r="B16" s="1"/>
      <c r="C16" s="2"/>
      <c r="D16" s="1"/>
      <c r="E16" s="1"/>
      <c r="F16" s="29" t="s">
        <v>86</v>
      </c>
      <c r="G16" s="10" t="s">
        <v>69</v>
      </c>
      <c r="H16" s="10" t="s">
        <v>70</v>
      </c>
      <c r="I16" s="10" t="s">
        <v>69</v>
      </c>
      <c r="J16" s="10" t="s">
        <v>76</v>
      </c>
      <c r="K16" s="10" t="s">
        <v>69</v>
      </c>
      <c r="L16" s="10"/>
      <c r="M16" s="10"/>
      <c r="N16" s="10"/>
      <c r="O16" s="10"/>
      <c r="P16" s="10"/>
      <c r="Q16" s="10"/>
      <c r="R16" s="13"/>
      <c r="S16" s="1"/>
    </row>
    <row r="17" spans="1:21" ht="25.5" customHeight="1" x14ac:dyDescent="0.35">
      <c r="A17" s="36" t="s">
        <v>24</v>
      </c>
      <c r="B17" s="1"/>
      <c r="C17" s="2"/>
      <c r="D17" s="1"/>
      <c r="E17" s="1"/>
      <c r="F17" s="37"/>
      <c r="G17" s="30" t="s">
        <v>85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"/>
    </row>
    <row r="18" spans="1:21" ht="21" customHeight="1" x14ac:dyDescent="0.3">
      <c r="A18" s="1"/>
      <c r="B18" s="5" t="s">
        <v>25</v>
      </c>
      <c r="C18" s="32"/>
      <c r="D18" s="1"/>
      <c r="E18" s="1"/>
      <c r="F18" s="1"/>
      <c r="G18" s="15"/>
      <c r="H18" s="15"/>
      <c r="I18" s="15"/>
      <c r="J18" s="15"/>
      <c r="K18" s="15"/>
      <c r="L18" s="2"/>
      <c r="M18" s="3"/>
      <c r="N18" s="3"/>
      <c r="O18" s="3"/>
      <c r="P18" s="4"/>
      <c r="Q18" s="1"/>
      <c r="R18" s="2"/>
      <c r="S18" s="1"/>
    </row>
    <row r="19" spans="1:21" ht="19.5" customHeight="1" x14ac:dyDescent="0.3">
      <c r="A19" s="18" t="s">
        <v>27</v>
      </c>
      <c r="B19" s="9" t="s">
        <v>28</v>
      </c>
      <c r="C19" s="10">
        <v>14300</v>
      </c>
      <c r="D19" s="1"/>
      <c r="E19" s="1"/>
      <c r="F19" s="5" t="s">
        <v>26</v>
      </c>
      <c r="G19" s="16" t="s">
        <v>20</v>
      </c>
      <c r="H19" s="6"/>
      <c r="I19" s="6"/>
      <c r="J19" s="6"/>
      <c r="K19" s="17"/>
      <c r="L19" s="17"/>
      <c r="M19" s="17"/>
      <c r="N19" s="6"/>
      <c r="O19" s="6"/>
      <c r="P19" s="6"/>
      <c r="Q19" s="6"/>
      <c r="R19" s="6" t="s">
        <v>5</v>
      </c>
      <c r="S19" s="1"/>
    </row>
    <row r="20" spans="1:21" ht="19.5" customHeight="1" x14ac:dyDescent="0.3">
      <c r="A20" s="18" t="s">
        <v>29</v>
      </c>
      <c r="B20" s="9" t="s">
        <v>30</v>
      </c>
      <c r="C20" s="10">
        <v>1800</v>
      </c>
      <c r="D20" s="1"/>
      <c r="E20" s="1"/>
      <c r="F20" s="9" t="s">
        <v>7</v>
      </c>
      <c r="G20" s="10">
        <v>1</v>
      </c>
      <c r="H20" s="10">
        <v>9</v>
      </c>
      <c r="I20" s="11">
        <v>22</v>
      </c>
      <c r="J20" s="11">
        <v>24</v>
      </c>
      <c r="K20" s="11">
        <v>24</v>
      </c>
      <c r="L20" s="11">
        <v>6</v>
      </c>
      <c r="M20" s="11"/>
      <c r="N20" s="10"/>
      <c r="O20" s="10"/>
      <c r="P20" s="10"/>
      <c r="Q20" s="10"/>
      <c r="R20" s="12">
        <f>SUM(G20:Q20)</f>
        <v>86</v>
      </c>
      <c r="S20" s="1"/>
    </row>
    <row r="21" spans="1:21" ht="19.5" customHeight="1" x14ac:dyDescent="0.3">
      <c r="A21" s="18" t="s">
        <v>31</v>
      </c>
      <c r="B21" s="9" t="s">
        <v>32</v>
      </c>
      <c r="C21" s="10">
        <v>125</v>
      </c>
      <c r="D21" s="1"/>
      <c r="E21" s="1"/>
      <c r="F21" s="9" t="s">
        <v>9</v>
      </c>
      <c r="G21" s="11">
        <v>86</v>
      </c>
      <c r="H21" s="11">
        <v>150</v>
      </c>
      <c r="I21" s="11">
        <v>150</v>
      </c>
      <c r="J21" s="11">
        <v>300</v>
      </c>
      <c r="K21" s="11">
        <v>150</v>
      </c>
      <c r="L21" s="11">
        <v>150</v>
      </c>
      <c r="M21" s="11"/>
      <c r="N21" s="10"/>
      <c r="O21" s="10"/>
      <c r="P21" s="10"/>
      <c r="Q21" s="10"/>
      <c r="R21" s="12">
        <f>SUMPRODUCT(G20:Q20,G21:Q21)</f>
        <v>16436</v>
      </c>
      <c r="S21" s="18"/>
    </row>
    <row r="22" spans="1:21" ht="18.75" customHeight="1" x14ac:dyDescent="0.3">
      <c r="A22" s="1"/>
      <c r="B22" s="14"/>
      <c r="C22" s="14"/>
      <c r="D22" s="1"/>
      <c r="E22" s="1"/>
      <c r="F22" s="9" t="s">
        <v>11</v>
      </c>
      <c r="G22" s="10" t="s">
        <v>33</v>
      </c>
      <c r="H22" s="10" t="s">
        <v>33</v>
      </c>
      <c r="I22" s="10" t="s">
        <v>71</v>
      </c>
      <c r="J22" s="10" t="s">
        <v>33</v>
      </c>
      <c r="K22" s="10" t="s">
        <v>71</v>
      </c>
      <c r="L22" s="10" t="s">
        <v>33</v>
      </c>
      <c r="M22" s="10"/>
      <c r="N22" s="10"/>
      <c r="O22" s="10"/>
      <c r="P22" s="10"/>
      <c r="Q22" s="10"/>
      <c r="R22" s="13"/>
      <c r="S22" s="1"/>
    </row>
    <row r="23" spans="1:21" ht="18.75" customHeight="1" x14ac:dyDescent="0.3">
      <c r="A23" s="1"/>
      <c r="B23" s="5" t="s">
        <v>34</v>
      </c>
      <c r="C23" s="32"/>
      <c r="D23" s="1"/>
      <c r="E23" s="1"/>
      <c r="F23" s="1"/>
      <c r="G23" s="14"/>
      <c r="H23" s="14"/>
      <c r="I23" s="14"/>
      <c r="J23" s="14"/>
      <c r="K23" s="14"/>
      <c r="L23" s="14"/>
      <c r="M23" s="3"/>
      <c r="N23" s="3"/>
      <c r="O23" s="3"/>
      <c r="P23" s="4"/>
      <c r="Q23" s="1"/>
      <c r="R23" s="14"/>
      <c r="S23" s="1"/>
    </row>
    <row r="24" spans="1:21" ht="18.75" customHeight="1" x14ac:dyDescent="0.3">
      <c r="A24" s="19" t="s">
        <v>29</v>
      </c>
      <c r="B24" s="9" t="s">
        <v>36</v>
      </c>
      <c r="C24" s="10">
        <v>25</v>
      </c>
      <c r="D24" s="1"/>
      <c r="E24" s="1"/>
    </row>
    <row r="25" spans="1:21" ht="18.75" customHeight="1" x14ac:dyDescent="0.3">
      <c r="A25" s="19" t="s">
        <v>7</v>
      </c>
      <c r="B25" s="9" t="s">
        <v>37</v>
      </c>
      <c r="C25" s="10">
        <v>38</v>
      </c>
      <c r="D25" s="1"/>
      <c r="E25" s="1"/>
      <c r="F25" s="5" t="s">
        <v>88</v>
      </c>
      <c r="G25" s="16" t="s">
        <v>90</v>
      </c>
      <c r="H25" s="6"/>
      <c r="I25" s="6"/>
      <c r="J25" s="6"/>
      <c r="K25" s="17"/>
      <c r="L25" s="17"/>
      <c r="M25" s="17"/>
      <c r="N25" s="6"/>
      <c r="O25" s="6"/>
      <c r="P25" s="6"/>
      <c r="Q25" s="6"/>
      <c r="R25" s="6" t="s">
        <v>5</v>
      </c>
    </row>
    <row r="26" spans="1:21" ht="18.75" customHeight="1" x14ac:dyDescent="0.3">
      <c r="A26" s="19" t="s">
        <v>41</v>
      </c>
      <c r="B26" s="9" t="s">
        <v>42</v>
      </c>
      <c r="C26" s="10">
        <v>2</v>
      </c>
      <c r="D26" s="1"/>
      <c r="E26" s="1"/>
      <c r="F26" s="9" t="s">
        <v>7</v>
      </c>
      <c r="G26" s="10">
        <v>1</v>
      </c>
      <c r="H26" s="10">
        <v>1</v>
      </c>
      <c r="I26" s="11">
        <v>30</v>
      </c>
      <c r="J26" s="11">
        <v>1</v>
      </c>
      <c r="K26" s="11"/>
      <c r="L26" s="11"/>
      <c r="M26" s="11"/>
      <c r="N26" s="10"/>
      <c r="O26" s="10"/>
      <c r="P26" s="10"/>
      <c r="Q26" s="10"/>
      <c r="R26" s="12">
        <f>SUM(G26:Q26)</f>
        <v>33</v>
      </c>
    </row>
    <row r="27" spans="1:21" ht="19.5" customHeight="1" x14ac:dyDescent="0.3">
      <c r="A27" s="19" t="s">
        <v>44</v>
      </c>
      <c r="B27" s="9" t="s">
        <v>45</v>
      </c>
      <c r="C27" s="10">
        <v>911</v>
      </c>
      <c r="D27" s="1"/>
      <c r="E27" s="1"/>
      <c r="F27" s="9" t="s">
        <v>9</v>
      </c>
      <c r="G27" s="11">
        <v>100</v>
      </c>
      <c r="H27" s="11">
        <v>150</v>
      </c>
      <c r="I27" s="11">
        <v>250</v>
      </c>
      <c r="J27" s="11">
        <v>150</v>
      </c>
      <c r="K27" s="11"/>
      <c r="L27" s="11"/>
      <c r="M27" s="11"/>
      <c r="N27" s="10"/>
      <c r="O27" s="10"/>
      <c r="P27" s="10"/>
      <c r="Q27" s="10"/>
      <c r="R27" s="12">
        <f>SUMPRODUCT(G26:Q26,G27:Q27) + $C$37</f>
        <v>8000</v>
      </c>
    </row>
    <row r="28" spans="1:21" ht="19.5" customHeight="1" x14ac:dyDescent="0.3">
      <c r="A28" s="19" t="s">
        <v>47</v>
      </c>
      <c r="B28" s="9" t="s">
        <v>48</v>
      </c>
      <c r="C28" s="12">
        <f>C27+C19+C32-C34</f>
        <v>17261</v>
      </c>
      <c r="D28" s="1"/>
      <c r="E28" s="1"/>
      <c r="F28" s="9" t="s">
        <v>11</v>
      </c>
      <c r="G28" s="10" t="s">
        <v>89</v>
      </c>
      <c r="H28" s="10" t="s">
        <v>89</v>
      </c>
      <c r="I28" s="10" t="s">
        <v>89</v>
      </c>
      <c r="J28" s="10" t="s">
        <v>89</v>
      </c>
      <c r="K28" s="10"/>
      <c r="L28" s="10"/>
      <c r="M28" s="10"/>
      <c r="N28" s="10"/>
      <c r="O28" s="10"/>
      <c r="P28" s="10"/>
      <c r="Q28" s="10"/>
      <c r="R28" s="13"/>
    </row>
    <row r="29" spans="1:21" ht="18.75" customHeight="1" x14ac:dyDescent="0.3">
      <c r="A29" s="1"/>
      <c r="B29" s="1"/>
      <c r="C29" s="2"/>
      <c r="D29" s="1"/>
      <c r="E29" s="1"/>
    </row>
    <row r="30" spans="1:21" ht="25.5" customHeight="1" x14ac:dyDescent="0.35">
      <c r="A30" s="36" t="s">
        <v>49</v>
      </c>
      <c r="B30" s="1"/>
      <c r="C30" s="2"/>
      <c r="D30" s="1"/>
      <c r="E30" s="1"/>
      <c r="F30" s="5" t="s">
        <v>91</v>
      </c>
      <c r="G30" s="16" t="s">
        <v>90</v>
      </c>
      <c r="H30" s="6"/>
      <c r="I30" s="6"/>
      <c r="J30" s="6"/>
      <c r="K30" s="17"/>
      <c r="L30" s="17"/>
      <c r="M30" s="17"/>
      <c r="N30" s="6"/>
      <c r="O30" s="6"/>
      <c r="P30" s="6"/>
      <c r="Q30" s="6"/>
      <c r="R30" s="6" t="s">
        <v>5</v>
      </c>
    </row>
    <row r="31" spans="1:21" ht="18.75" customHeight="1" x14ac:dyDescent="0.3">
      <c r="A31" s="1"/>
      <c r="B31" s="5" t="s">
        <v>50</v>
      </c>
      <c r="C31" s="32"/>
      <c r="D31" s="1"/>
      <c r="E31" s="1"/>
      <c r="F31" s="9" t="s">
        <v>7</v>
      </c>
      <c r="G31" s="10">
        <v>1</v>
      </c>
      <c r="H31" s="10">
        <v>1</v>
      </c>
      <c r="I31" s="11">
        <v>60</v>
      </c>
      <c r="J31" s="11">
        <v>1</v>
      </c>
      <c r="K31" s="11"/>
      <c r="L31" s="11"/>
      <c r="M31" s="11"/>
      <c r="N31" s="10"/>
      <c r="O31" s="10"/>
      <c r="P31" s="10"/>
      <c r="Q31" s="10"/>
      <c r="R31" s="12">
        <f>SUM(G31:Q31)</f>
        <v>63</v>
      </c>
    </row>
    <row r="32" spans="1:21" ht="18.75" customHeight="1" x14ac:dyDescent="0.3">
      <c r="A32" s="18" t="s">
        <v>27</v>
      </c>
      <c r="B32" s="9" t="s">
        <v>28</v>
      </c>
      <c r="C32" s="31">
        <v>2200</v>
      </c>
      <c r="D32" s="1"/>
      <c r="E32" s="1"/>
      <c r="F32" s="9" t="s">
        <v>9</v>
      </c>
      <c r="G32" s="11">
        <v>100</v>
      </c>
      <c r="H32" s="11">
        <v>150</v>
      </c>
      <c r="I32" s="11">
        <v>125</v>
      </c>
      <c r="J32" s="11">
        <v>150</v>
      </c>
      <c r="K32" s="11"/>
      <c r="L32" s="11"/>
      <c r="M32" s="11"/>
      <c r="N32" s="10"/>
      <c r="O32" s="10"/>
      <c r="P32" s="10"/>
      <c r="Q32" s="10"/>
      <c r="R32" s="12">
        <f>SUMPRODUCT(G31:Q31,G32:Q32) + $C$37</f>
        <v>8000</v>
      </c>
      <c r="U32" s="14"/>
    </row>
    <row r="33" spans="1:21" ht="19.5" customHeight="1" x14ac:dyDescent="0.3">
      <c r="A33" s="18" t="s">
        <v>51</v>
      </c>
      <c r="B33" s="9" t="s">
        <v>52</v>
      </c>
      <c r="C33" s="31">
        <v>100</v>
      </c>
      <c r="D33" s="1"/>
      <c r="E33" s="1"/>
      <c r="F33" s="9" t="s">
        <v>11</v>
      </c>
      <c r="G33" s="10" t="s">
        <v>92</v>
      </c>
      <c r="H33" s="10" t="s">
        <v>92</v>
      </c>
      <c r="I33" s="10" t="s">
        <v>92</v>
      </c>
      <c r="J33" s="10" t="s">
        <v>92</v>
      </c>
      <c r="K33" s="10"/>
      <c r="L33" s="10"/>
      <c r="M33" s="10"/>
      <c r="N33" s="10"/>
      <c r="O33" s="10"/>
      <c r="P33" s="10"/>
      <c r="Q33" s="10"/>
      <c r="R33" s="13"/>
      <c r="U33" s="14"/>
    </row>
    <row r="34" spans="1:21" ht="18.75" customHeight="1" x14ac:dyDescent="0.3">
      <c r="A34" s="18" t="s">
        <v>53</v>
      </c>
      <c r="B34" s="9" t="s">
        <v>54</v>
      </c>
      <c r="C34" s="31">
        <v>150</v>
      </c>
      <c r="D34" s="1"/>
      <c r="E34" s="1"/>
      <c r="U34" s="14"/>
    </row>
    <row r="35" spans="1:21" ht="18.75" customHeight="1" x14ac:dyDescent="0.3">
      <c r="A35" s="18" t="s">
        <v>55</v>
      </c>
      <c r="B35" s="9" t="s">
        <v>56</v>
      </c>
      <c r="C35" s="31">
        <v>8000</v>
      </c>
      <c r="D35" s="1"/>
      <c r="E35" s="1"/>
      <c r="U35" s="14"/>
    </row>
    <row r="36" spans="1:21" ht="18.75" customHeight="1" x14ac:dyDescent="0.3">
      <c r="A36" s="18" t="s">
        <v>58</v>
      </c>
      <c r="B36" s="9" t="s">
        <v>59</v>
      </c>
      <c r="C36" s="31">
        <v>8000</v>
      </c>
      <c r="D36" s="1"/>
      <c r="E36" s="1"/>
      <c r="F36" s="5" t="s">
        <v>35</v>
      </c>
      <c r="G36" s="32"/>
      <c r="H36" s="2"/>
      <c r="I36" s="20" t="s">
        <v>38</v>
      </c>
      <c r="J36" s="6" t="s">
        <v>39</v>
      </c>
      <c r="K36" s="6" t="s">
        <v>40</v>
      </c>
      <c r="L36" s="3"/>
      <c r="M36" s="3"/>
      <c r="N36" s="3"/>
      <c r="O36" s="4"/>
      <c r="P36" s="4"/>
      <c r="Q36" s="1"/>
      <c r="R36" s="2"/>
      <c r="S36" s="1"/>
      <c r="U36" s="14"/>
    </row>
    <row r="37" spans="1:21" ht="19.5" customHeight="1" x14ac:dyDescent="0.3">
      <c r="A37" s="18" t="s">
        <v>60</v>
      </c>
      <c r="B37" s="39" t="s">
        <v>61</v>
      </c>
      <c r="C37" s="40">
        <v>100</v>
      </c>
      <c r="D37" s="1"/>
      <c r="E37" s="1"/>
      <c r="F37" s="9" t="s">
        <v>36</v>
      </c>
      <c r="G37" s="10">
        <v>19</v>
      </c>
      <c r="H37" s="2"/>
      <c r="I37" s="6">
        <v>0</v>
      </c>
      <c r="J37" s="12">
        <f>-J47</f>
        <v>-11900</v>
      </c>
      <c r="K37" s="12">
        <f>J49</f>
        <v>10350</v>
      </c>
      <c r="L37" s="3"/>
      <c r="M37" s="25"/>
      <c r="N37" s="26" t="s">
        <v>72</v>
      </c>
      <c r="O37" s="4"/>
      <c r="P37" s="4"/>
      <c r="Q37" s="1"/>
      <c r="R37" s="2"/>
      <c r="S37" s="1"/>
      <c r="U37" s="14"/>
    </row>
    <row r="38" spans="1:21" ht="19.5" customHeight="1" x14ac:dyDescent="0.3">
      <c r="A38" s="38" t="s">
        <v>94</v>
      </c>
      <c r="B38" s="41" t="s">
        <v>93</v>
      </c>
      <c r="C38" s="42">
        <v>16</v>
      </c>
      <c r="D38" s="1"/>
      <c r="E38" s="1"/>
      <c r="F38" s="9" t="s">
        <v>37</v>
      </c>
      <c r="G38" s="10">
        <v>4</v>
      </c>
      <c r="H38" s="2"/>
      <c r="I38" s="6">
        <v>1</v>
      </c>
      <c r="J38" s="12">
        <f>J37</f>
        <v>-11900</v>
      </c>
      <c r="K38" s="12">
        <f>J49-C3</f>
        <v>8850</v>
      </c>
      <c r="L38" s="3"/>
      <c r="M38" s="27"/>
      <c r="N38" s="26" t="s">
        <v>73</v>
      </c>
      <c r="O38" s="4" t="s">
        <v>87</v>
      </c>
      <c r="Q38" s="1"/>
      <c r="R38" s="2"/>
      <c r="S38" s="1"/>
      <c r="U38" s="14"/>
    </row>
    <row r="39" spans="1:21" ht="18.75" customHeight="1" x14ac:dyDescent="0.3">
      <c r="A39" s="1"/>
      <c r="D39" s="1"/>
      <c r="E39" s="1"/>
      <c r="F39" s="9" t="s">
        <v>43</v>
      </c>
      <c r="G39" s="10">
        <v>1800</v>
      </c>
      <c r="H39" s="2"/>
      <c r="I39" s="6">
        <v>2</v>
      </c>
      <c r="J39" s="12">
        <f>J38+C8</f>
        <v>-7700</v>
      </c>
      <c r="K39" s="12">
        <f>K38-C4</f>
        <v>7150</v>
      </c>
      <c r="L39" s="3"/>
      <c r="M39" s="28"/>
      <c r="N39" s="26" t="s">
        <v>74</v>
      </c>
      <c r="O39" s="4" t="s">
        <v>75</v>
      </c>
      <c r="Q39" s="1"/>
      <c r="R39" s="2"/>
      <c r="S39" s="1"/>
    </row>
    <row r="40" spans="1:21" ht="18.75" customHeight="1" x14ac:dyDescent="0.3">
      <c r="A40" s="1"/>
      <c r="D40" s="1"/>
      <c r="E40" s="1"/>
      <c r="F40" s="9" t="s">
        <v>46</v>
      </c>
      <c r="G40" s="10">
        <v>975</v>
      </c>
      <c r="H40" s="2"/>
      <c r="I40" s="6">
        <v>3</v>
      </c>
      <c r="J40" s="12">
        <f>J39+C9</f>
        <v>-5700</v>
      </c>
      <c r="K40" s="12">
        <f>K39</f>
        <v>7150</v>
      </c>
      <c r="L40" s="3"/>
      <c r="M40" s="3"/>
      <c r="N40" s="3"/>
      <c r="O40" s="4"/>
      <c r="Q40" s="1"/>
      <c r="R40" s="2"/>
      <c r="S40" s="1"/>
    </row>
    <row r="41" spans="1:21" ht="18.75" customHeight="1" x14ac:dyDescent="0.3">
      <c r="A41" s="1"/>
      <c r="B41" s="41" t="s">
        <v>101</v>
      </c>
      <c r="C41" s="35"/>
      <c r="D41" s="1"/>
      <c r="E41" s="1"/>
      <c r="F41" s="1"/>
      <c r="G41" s="2"/>
      <c r="H41" s="2"/>
      <c r="I41" s="6">
        <v>4</v>
      </c>
      <c r="J41" s="12">
        <f>J40+C10</f>
        <v>-3700</v>
      </c>
      <c r="K41" s="12">
        <f>K40+C5</f>
        <v>8000</v>
      </c>
      <c r="L41" s="15"/>
      <c r="M41" s="15"/>
      <c r="N41" s="3"/>
      <c r="O41" s="14"/>
      <c r="Q41" s="1"/>
      <c r="R41" s="2"/>
      <c r="S41" s="1"/>
    </row>
    <row r="42" spans="1:21" ht="18.75" customHeight="1" x14ac:dyDescent="0.3">
      <c r="A42" s="1"/>
      <c r="B42" s="43" t="s">
        <v>95</v>
      </c>
      <c r="C42" s="35">
        <v>100</v>
      </c>
      <c r="D42" s="1"/>
      <c r="E42" s="1"/>
      <c r="F42" s="1"/>
      <c r="G42" s="2"/>
      <c r="H42" s="2"/>
      <c r="I42" s="6">
        <v>5</v>
      </c>
      <c r="J42" s="12">
        <f>0</f>
        <v>0</v>
      </c>
      <c r="K42" s="12">
        <f>K41</f>
        <v>8000</v>
      </c>
      <c r="L42" s="3"/>
      <c r="M42" s="14"/>
      <c r="N42" s="3"/>
      <c r="O42" s="14"/>
      <c r="Q42" s="1"/>
      <c r="R42" s="2"/>
      <c r="S42" s="1"/>
    </row>
    <row r="43" spans="1:21" ht="18.75" customHeight="1" x14ac:dyDescent="0.3">
      <c r="A43" s="1"/>
      <c r="B43" s="43" t="s">
        <v>96</v>
      </c>
      <c r="C43" s="35">
        <v>225</v>
      </c>
      <c r="D43" s="1"/>
      <c r="E43" s="1"/>
      <c r="F43" s="1"/>
      <c r="G43" s="2"/>
      <c r="H43" s="2"/>
      <c r="I43" s="6">
        <v>6</v>
      </c>
      <c r="J43" s="12">
        <f>J42</f>
        <v>0</v>
      </c>
      <c r="K43" s="12">
        <f>K37</f>
        <v>10350</v>
      </c>
      <c r="L43" s="3"/>
      <c r="M43" s="3"/>
      <c r="N43" s="3"/>
      <c r="O43" s="14"/>
      <c r="Q43" s="14"/>
      <c r="R43" s="2"/>
      <c r="S43" s="1"/>
    </row>
    <row r="44" spans="1:21" ht="18.75" customHeight="1" x14ac:dyDescent="0.3">
      <c r="A44" s="1"/>
      <c r="B44" s="43" t="s">
        <v>97</v>
      </c>
      <c r="C44" s="35">
        <v>600</v>
      </c>
      <c r="D44" s="1"/>
      <c r="E44" s="1"/>
      <c r="F44" s="1"/>
      <c r="G44" s="2"/>
      <c r="H44" s="2"/>
      <c r="I44" s="6">
        <v>0</v>
      </c>
      <c r="J44" s="12">
        <f>J37</f>
        <v>-11900</v>
      </c>
      <c r="K44" s="12">
        <f>K37</f>
        <v>10350</v>
      </c>
      <c r="L44" s="3"/>
      <c r="M44" s="14"/>
      <c r="N44" s="14" t="s">
        <v>64</v>
      </c>
      <c r="O44" s="14" t="s">
        <v>65</v>
      </c>
      <c r="P44" s="14"/>
      <c r="Q44" s="2"/>
      <c r="R44" s="14"/>
      <c r="S44" s="3"/>
      <c r="T44" s="3"/>
    </row>
    <row r="45" spans="1:21" ht="18.75" customHeight="1" x14ac:dyDescent="0.3">
      <c r="A45" s="1"/>
      <c r="B45" s="43" t="s">
        <v>98</v>
      </c>
      <c r="C45" s="35">
        <v>900</v>
      </c>
      <c r="D45" s="1"/>
      <c r="E45" s="1"/>
      <c r="F45" s="1"/>
      <c r="G45" s="2"/>
      <c r="H45" s="2"/>
      <c r="I45" s="14"/>
      <c r="J45" s="14"/>
      <c r="K45" s="14"/>
      <c r="L45" s="3"/>
      <c r="M45" s="14" t="s">
        <v>66</v>
      </c>
      <c r="N45" s="14">
        <f>J47+C3+C9+3700+2350</f>
        <v>21450</v>
      </c>
      <c r="O45" s="14">
        <f>SQRT(C8^2+C4^2)</f>
        <v>4531.0043036836769</v>
      </c>
      <c r="P45" s="14">
        <f>SQRT(C5^2+C10^2)</f>
        <v>2173.131381210073</v>
      </c>
      <c r="Q45" s="14">
        <f>SUM(N45:P45)</f>
        <v>28154.13568489375</v>
      </c>
      <c r="R45" s="14"/>
      <c r="S45" s="3"/>
      <c r="T45" s="3"/>
    </row>
    <row r="46" spans="1:21" ht="18.75" customHeight="1" x14ac:dyDescent="0.3">
      <c r="A46" s="1"/>
      <c r="B46" s="43" t="s">
        <v>99</v>
      </c>
      <c r="C46" s="35">
        <v>225</v>
      </c>
      <c r="D46" s="1"/>
      <c r="E46" s="1"/>
      <c r="F46" s="1"/>
      <c r="G46" s="2"/>
      <c r="H46" s="2"/>
      <c r="I46" s="20" t="s">
        <v>57</v>
      </c>
      <c r="J46" s="32"/>
      <c r="K46" s="14"/>
      <c r="L46" s="3"/>
      <c r="M46" s="14"/>
      <c r="N46" s="14"/>
      <c r="O46" s="14"/>
      <c r="P46" s="14"/>
      <c r="Q46" s="2"/>
      <c r="R46" s="14"/>
      <c r="S46" s="3"/>
      <c r="T46" s="3"/>
    </row>
    <row r="47" spans="1:21" ht="18.75" customHeight="1" x14ac:dyDescent="0.3">
      <c r="A47" s="1"/>
      <c r="B47" s="43" t="s">
        <v>100</v>
      </c>
      <c r="C47" s="35">
        <f>C34</f>
        <v>150</v>
      </c>
      <c r="D47" s="1"/>
      <c r="E47" s="1"/>
      <c r="F47" s="1"/>
      <c r="G47" s="2"/>
      <c r="H47" s="14"/>
      <c r="I47" s="6" t="s">
        <v>39</v>
      </c>
      <c r="J47" s="12">
        <f>R4</f>
        <v>11900</v>
      </c>
      <c r="K47" s="14"/>
      <c r="L47" s="3"/>
      <c r="M47" s="14" t="s">
        <v>67</v>
      </c>
      <c r="N47" s="14">
        <f>J47*C3</f>
        <v>17850000</v>
      </c>
      <c r="O47" s="14">
        <f>C8*C4/2</f>
        <v>3570000</v>
      </c>
      <c r="P47" s="14">
        <f>C9*C4</f>
        <v>3400000</v>
      </c>
      <c r="Q47" s="14">
        <f>C5*C10/2</f>
        <v>850000</v>
      </c>
      <c r="R47" s="14">
        <f>C5*C10</f>
        <v>1700000</v>
      </c>
      <c r="S47" s="14">
        <f>C5*3700</f>
        <v>3145000</v>
      </c>
      <c r="T47" s="14">
        <f>SUM(N47:S47)</f>
        <v>30515000</v>
      </c>
    </row>
    <row r="48" spans="1:21" ht="18.75" customHeight="1" x14ac:dyDescent="0.3">
      <c r="A48" s="1"/>
      <c r="B48" s="1"/>
      <c r="C48" s="2">
        <f>SUM(C42:C47)</f>
        <v>2200</v>
      </c>
      <c r="D48" s="1"/>
      <c r="E48" s="1"/>
      <c r="F48" s="1"/>
      <c r="G48" s="2"/>
      <c r="H48" s="2"/>
      <c r="I48" s="6" t="s">
        <v>62</v>
      </c>
      <c r="J48" s="12">
        <f>R10</f>
        <v>2300</v>
      </c>
      <c r="K48" s="14"/>
      <c r="L48" s="3"/>
      <c r="M48" s="14" t="s">
        <v>68</v>
      </c>
      <c r="N48" s="14">
        <f>T47*J48</f>
        <v>70184500000</v>
      </c>
      <c r="O48" s="14"/>
      <c r="P48" s="14"/>
      <c r="Q48" s="2"/>
      <c r="R48" s="14"/>
      <c r="S48" s="14"/>
      <c r="T48" s="14"/>
    </row>
    <row r="49" spans="1:20" ht="18.75" customHeight="1" x14ac:dyDescent="0.3">
      <c r="A49" s="1"/>
      <c r="B49" s="1"/>
      <c r="C49" s="2"/>
      <c r="D49" s="1"/>
      <c r="E49" s="1"/>
      <c r="F49" s="1"/>
      <c r="G49" s="2"/>
      <c r="H49" s="2"/>
      <c r="I49" s="6" t="s">
        <v>63</v>
      </c>
      <c r="J49" s="12">
        <f>R15+C19/2</f>
        <v>10350</v>
      </c>
      <c r="K49" s="14"/>
      <c r="L49" s="3"/>
      <c r="M49" s="14"/>
      <c r="N49" s="14"/>
      <c r="O49" s="14"/>
      <c r="P49" s="14"/>
      <c r="Q49" s="2"/>
      <c r="R49" s="14"/>
      <c r="S49" s="14"/>
      <c r="T49" s="14"/>
    </row>
    <row r="50" spans="1:20" ht="18.75" customHeight="1" x14ac:dyDescent="0.3">
      <c r="A50" s="1"/>
      <c r="B50" s="1"/>
      <c r="C50" s="2"/>
      <c r="D50" s="1"/>
      <c r="E50" s="1"/>
      <c r="F50" s="1"/>
      <c r="G50" s="2"/>
      <c r="H50" s="2"/>
      <c r="I50" s="14"/>
      <c r="J50" s="14"/>
      <c r="K50" s="14"/>
      <c r="L50" s="2"/>
      <c r="M50" s="14"/>
      <c r="N50" s="14"/>
      <c r="O50" s="14"/>
      <c r="P50" s="14"/>
      <c r="Q50" s="1"/>
      <c r="R50" s="2"/>
      <c r="S50" s="1"/>
    </row>
  </sheetData>
  <phoneticPr fontId="7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2025-02-21T23:58:35Z</dcterms:created>
  <dcterms:modified xsi:type="dcterms:W3CDTF">2025-02-23T13:08:44Z</dcterms:modified>
</cp:coreProperties>
</file>