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ullSetup" sheetId="1" state="visible" r:id="rId2"/>
    <sheet name="WIP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<sst xmlns="http://schemas.openxmlformats.org/spreadsheetml/2006/main" count="76" uniqueCount="74">
  <si>
    <t xml:space="preserve"># of setups</t>
  </si>
  <si>
    <t xml:space="preserve"># of WIPs</t>
  </si>
  <si>
    <t xml:space="preserve">average tubing length [m]</t>
  </si>
  <si>
    <t xml:space="preserve"># of boxes</t>
  </si>
  <si>
    <t xml:space="preserve">part</t>
  </si>
  <si>
    <t xml:space="preserve">EUR/piece</t>
  </si>
  <si>
    <t xml:space="preserve">1/WIP_or_setup</t>
  </si>
  <si>
    <t xml:space="preserve">cost/WIP_or_setup</t>
  </si>
  <si>
    <t xml:space="preserve">total amount</t>
  </si>
  <si>
    <t xml:space="preserve">total cost</t>
  </si>
  <si>
    <t xml:space="preserve">part #</t>
  </si>
  <si>
    <t xml:space="preserve">url</t>
  </si>
  <si>
    <t xml:space="preserve">MFC</t>
  </si>
  <si>
    <t xml:space="preserve">35362L</t>
  </si>
  <si>
    <t xml:space="preserve">https://analyt-mtc.de/de/contact-2</t>
  </si>
  <si>
    <t xml:space="preserve">valve</t>
  </si>
  <si>
    <t xml:space="preserve">E210C-2W012</t>
  </si>
  <si>
    <t xml:space="preserve">https://shop.clippard.eu/en/product=e210c-2w012&amp;id=evmmnc343t</t>
  </si>
  <si>
    <t xml:space="preserve">valve block</t>
  </si>
  <si>
    <t xml:space="preserve">http://www.schneider-fertigungstechnik.de/</t>
  </si>
  <si>
    <t xml:space="preserve">mixing chamber</t>
  </si>
  <si>
    <t xml:space="preserve">https://kunststoffverarbeitung-freiburg.de/</t>
  </si>
  <si>
    <t xml:space="preserve">probe head</t>
  </si>
  <si>
    <t xml:space="preserve">https://www.porex.com/</t>
  </si>
  <si>
    <t xml:space="preserve">1/16" fitting bla</t>
  </si>
  <si>
    <t xml:space="preserve">UP XP-201X</t>
  </si>
  <si>
    <t xml:space="preserve">https://techlab.de/web/index.php?WSparam=2&amp;WSdaten=5842@0</t>
  </si>
  <si>
    <t xml:space="preserve">1/16" fitting red</t>
  </si>
  <si>
    <t xml:space="preserve">UP XP-202X</t>
  </si>
  <si>
    <t xml:space="preserve">https://techlab.de/web/index.php?WSparam=2&amp;WSdaten=5844@0</t>
  </si>
  <si>
    <t xml:space="preserve">1/16" nut blue</t>
  </si>
  <si>
    <t xml:space="preserve">UP P-206</t>
  </si>
  <si>
    <t xml:space="preserve">https://techlab.de/web/index.php?WSparam=2&amp;WSdaten=1989@0</t>
  </si>
  <si>
    <t xml:space="preserve">ferrule</t>
  </si>
  <si>
    <t xml:space="preserve">UP P-200X</t>
  </si>
  <si>
    <t xml:space="preserve">https://techlab.de/web/index.php?WSparam=2&amp;WSdaten=1978@0</t>
  </si>
  <si>
    <t xml:space="preserve">1/8" fitting bla</t>
  </si>
  <si>
    <t xml:space="preserve">UP XP-301X</t>
  </si>
  <si>
    <t xml:space="preserve">https://techlab.de/web/index.php?WSparam=2&amp;WSdaten=5878@0</t>
  </si>
  <si>
    <t xml:space="preserve">1/16" FEP</t>
  </si>
  <si>
    <t xml:space="preserve">KAP 100.968</t>
  </si>
  <si>
    <t xml:space="preserve">https://techlab.de/web/index.php?WSparam=2&amp;WSdaten=4537@0</t>
  </si>
  <si>
    <t xml:space="preserve">9 mm PVC</t>
  </si>
  <si>
    <t xml:space="preserve">PVC 69</t>
  </si>
  <si>
    <t xml:space="preserve">https://www.landefeld.de/artikel/de/pvc-schlauch-6x9mm-transparent-meterware/PVC%2069?param_1=[{%22artnr%22:%22PVC%2069-100%22,%22uebereinstimmung%22:%22unbekannt%22,%22typ%22:%22alt%22}]</t>
  </si>
  <si>
    <t xml:space="preserve">Setup characteristics</t>
  </si>
  <si>
    <t xml:space="preserve">distance probe to valve manifold [m]:</t>
  </si>
  <si>
    <t xml:space="preserve">Legend:</t>
  </si>
  <si>
    <t xml:space="preserve">distance manifold to analyzer [m]:</t>
  </si>
  <si>
    <t xml:space="preserve">fix input</t>
  </si>
  <si>
    <t xml:space="preserve">probes per valve manifold:</t>
  </si>
  <si>
    <t xml:space="preserve">variable input</t>
  </si>
  <si>
    <t xml:space="preserve">number of lines per probe:</t>
  </si>
  <si>
    <t xml:space="preserve">computed values</t>
  </si>
  <si>
    <t xml:space="preserve">total number of probes:</t>
  </si>
  <si>
    <t xml:space="preserve">IsWIP cost calculation</t>
  </si>
  <si>
    <t xml:space="preserve">Part</t>
  </si>
  <si>
    <t xml:space="preserve">per probe</t>
  </si>
  <si>
    <t xml:space="preserve">cost per piece [EUR]</t>
  </si>
  <si>
    <t xml:space="preserve">cost per probe [EUR]</t>
  </si>
  <si>
    <t xml:space="preserve">total cost [EUR]</t>
  </si>
  <si>
    <t xml:space="preserve">pieces in stock</t>
  </si>
  <si>
    <t xml:space="preserve">credit [EUR]</t>
  </si>
  <si>
    <t xml:space="preserve">missing pieces</t>
  </si>
  <si>
    <t xml:space="preserve">remaining cost [EUR]</t>
  </si>
  <si>
    <t xml:space="preserve">Flangeless nut+ferrule</t>
  </si>
  <si>
    <t xml:space="preserve">Aluminium pipe (10x3mm) </t>
  </si>
  <si>
    <t xml:space="preserve">PAFL-tubing (12x9mm) at shaft</t>
  </si>
  <si>
    <t xml:space="preserve">outer PVC-tubing (9x6mm)</t>
  </si>
  <si>
    <t xml:space="preserve">1/16” FEP-tubing</t>
  </si>
  <si>
    <t xml:space="preserve">1/8" FEP-tubing</t>
  </si>
  <si>
    <t xml:space="preserve">solenoid valve</t>
  </si>
  <si>
    <t xml:space="preserve">valve manifold</t>
  </si>
  <si>
    <t xml:space="preserve">complete probe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</si>
</sst>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10680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FFD7"/>
        <bgColor rgb="FFFFFFFF"/>
      </patternFill>
    </fill>
    <fill>
      <patternFill patternType="solid">
        <fgColor rgb="FFFFFFA6"/>
        <bgColor rgb="FFFFFFD7"/>
      </patternFill>
    </fill>
    <fill>
      <patternFill patternType="solid">
        <fgColor rgb="FFCCF4C6"/>
        <bgColor rgb="FFCCFFFF"/>
      </patternFill>
    </fill>
    <fill>
      <patternFill patternType="solid">
        <fgColor rgb="FFFFA6A6"/>
        <bgColor rgb="FFF4B183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06802"/>
      <rgbColor rgb="FF000080"/>
      <rgbColor rgb="FF548235"/>
      <rgbColor rgb="FF800080"/>
      <rgbColor rgb="FF008080"/>
      <rgbColor rgb="FFB3B3B3"/>
      <rgbColor rgb="FF808080"/>
      <rgbColor rgb="FF5B9BD5"/>
      <rgbColor rgb="FF993366"/>
      <rgbColor rgb="FFFFFFD7"/>
      <rgbColor rgb="FFCCFFFF"/>
      <rgbColor rgb="FF660066"/>
      <rgbColor rgb="FFF4B183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FFFA6"/>
      <rgbColor rgb="FF99CCFF"/>
      <rgbColor rgb="FFFFA6A6"/>
      <rgbColor rgb="FFCC99FF"/>
      <rgbColor rgb="FFFFD966"/>
      <rgbColor rgb="FF3366FF"/>
      <rgbColor rgb="FF33CCCC"/>
      <rgbColor rgb="FF92D050"/>
      <rgbColor rgb="FFFFC0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de-DE" sz="1300" spc="-1" strike="noStrike">
                <a:solidFill>
                  <a:srgbClr val="000000"/>
                </a:solidFill>
                <a:latin typeface="Arial"/>
              </a:rPr>
              <a:t>IsWIP cost composition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71475014244059"/>
          <c:y val="0.104787312879798"/>
          <c:w val="0.951838321547072"/>
          <c:h val="0.41425818882466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WIP!$A$11:$A$11</c:f>
              <c:strCache>
                <c:ptCount val="1"/>
                <c:pt idx="0">
                  <c:v>probe head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WIP!$D$11:$D$11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1"/>
          <c:order val="1"/>
          <c:tx>
            <c:strRef>
              <c:f>WIP!$A$10:$A$10</c:f>
              <c:strCache>
                <c:ptCount val="1"/>
                <c:pt idx="0">
                  <c:v>mixing chamber</c:v>
                </c:pt>
              </c:strCache>
            </c:strRef>
          </c:tx>
          <c:spPr>
            <a:solidFill>
              <a:srgbClr val="bdd7e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WIP!$D$10:$D$10</c:f>
              <c:numCache>
                <c:formatCode>General</c:formatCode>
                <c:ptCount val="1"/>
                <c:pt idx="0">
                  <c:v>17.85</c:v>
                </c:pt>
              </c:numCache>
            </c:numRef>
          </c:val>
        </c:ser>
        <c:ser>
          <c:idx val="2"/>
          <c:order val="2"/>
          <c:tx>
            <c:strRef>
              <c:f>WIP!$A$14:$A$14</c:f>
              <c:strCache>
                <c:ptCount val="1"/>
                <c:pt idx="0">
                  <c:v>PAFL-tubing (12x9mm) at shaft</c:v>
                </c:pt>
              </c:strCache>
            </c:strRef>
          </c:tx>
          <c:spPr>
            <a:solidFill>
              <a:srgbClr val="ffc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WIP!$D$14:$D$14</c:f>
              <c:numCache>
                <c:formatCode>General</c:formatCode>
                <c:ptCount val="1"/>
                <c:pt idx="0">
                  <c:v>0.547</c:v>
                </c:pt>
              </c:numCache>
            </c:numRef>
          </c:val>
        </c:ser>
        <c:ser>
          <c:idx val="3"/>
          <c:order val="3"/>
          <c:tx>
            <c:strRef>
              <c:f>WIP!$A$13:$A$13</c:f>
              <c:strCache>
                <c:ptCount val="1"/>
                <c:pt idx="0">
                  <c:v>Aluminium pipe (10x3mm) </c:v>
                </c:pt>
              </c:strCache>
            </c:strRef>
          </c:tx>
          <c:spPr>
            <a:solidFill>
              <a:srgbClr val="bf900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WIP!$D$13:$D$13</c:f>
              <c:numCache>
                <c:formatCode>General</c:formatCode>
                <c:ptCount val="1"/>
                <c:pt idx="0">
                  <c:v>1.04</c:v>
                </c:pt>
              </c:numCache>
            </c:numRef>
          </c:val>
        </c:ser>
        <c:ser>
          <c:idx val="4"/>
          <c:order val="4"/>
          <c:tx>
            <c:strRef>
              <c:f>WIP!$A$15:$A$15</c:f>
              <c:strCache>
                <c:ptCount val="1"/>
                <c:pt idx="0">
                  <c:v>outer PVC-tubing (9x6mm)</c:v>
                </c:pt>
              </c:strCache>
            </c:strRef>
          </c:tx>
          <c:spPr>
            <a:solidFill>
              <a:srgbClr val="ffd9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WIP!$D$15:$D$15</c:f>
              <c:numCache>
                <c:formatCode>General</c:formatCode>
                <c:ptCount val="1"/>
                <c:pt idx="0">
                  <c:v>5.09978494623656</c:v>
                </c:pt>
              </c:numCache>
            </c:numRef>
          </c:val>
        </c:ser>
        <c:ser>
          <c:idx val="5"/>
          <c:order val="5"/>
          <c:tx>
            <c:strRef>
              <c:f>WIP!$A$16:$A$16</c:f>
              <c:strCache>
                <c:ptCount val="1"/>
                <c:pt idx="0">
                  <c:v>1/16” FEP-tubing</c:v>
                </c:pt>
              </c:strCache>
            </c:strRef>
          </c:tx>
          <c:spPr>
            <a:solidFill>
              <a:srgbClr val="f4b18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WIP!$D$16:$D$16</c:f>
              <c:numCache>
                <c:formatCode>General</c:formatCode>
                <c:ptCount val="1"/>
                <c:pt idx="0">
                  <c:v>25.74</c:v>
                </c:pt>
              </c:numCache>
            </c:numRef>
          </c:val>
        </c:ser>
        <c:ser>
          <c:idx val="6"/>
          <c:order val="6"/>
          <c:tx>
            <c:strRef>
              <c:f>WIP!$A$17:$A$17</c:f>
              <c:strCache>
                <c:ptCount val="1"/>
                <c:pt idx="0">
                  <c:v>1/8" FEP-tubing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WIP!$D$17:$D$17</c:f>
              <c:numCache>
                <c:formatCode>General</c:formatCode>
                <c:ptCount val="1"/>
                <c:pt idx="0">
                  <c:v>17.5677419354839</c:v>
                </c:pt>
              </c:numCache>
            </c:numRef>
          </c:val>
        </c:ser>
        <c:ser>
          <c:idx val="7"/>
          <c:order val="7"/>
          <c:tx>
            <c:strRef>
              <c:f>WIP!$A$12:$A$12</c:f>
              <c:strCache>
                <c:ptCount val="1"/>
                <c:pt idx="0">
                  <c:v>Flangeless nut+ferrule</c:v>
                </c:pt>
              </c:strCache>
            </c:strRef>
          </c:tx>
          <c:spPr>
            <a:solidFill>
              <a:srgbClr val="843c0b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WIP!$D$12:$D$12</c:f>
              <c:numCache>
                <c:formatCode>General</c:formatCode>
                <c:ptCount val="1"/>
                <c:pt idx="0">
                  <c:v>11.43</c:v>
                </c:pt>
              </c:numCache>
            </c:numRef>
          </c:val>
        </c:ser>
        <c:ser>
          <c:idx val="8"/>
          <c:order val="8"/>
          <c:tx>
            <c:strRef>
              <c:f>WIP!$A$18:$A$18</c:f>
              <c:strCache>
                <c:ptCount val="1"/>
                <c:pt idx="0">
                  <c:v>solenoid valve</c:v>
                </c:pt>
              </c:strCache>
            </c:strRef>
          </c:tx>
          <c:spPr>
            <a:solidFill>
              <a:srgbClr val="92d05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WIP!$D$18:$D$18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</c:ser>
        <c:ser>
          <c:idx val="9"/>
          <c:order val="9"/>
          <c:tx>
            <c:strRef>
              <c:f>WIP!$A$19:$A$19</c:f>
              <c:strCache>
                <c:ptCount val="1"/>
                <c:pt idx="0">
                  <c:v>valve manifold</c:v>
                </c:pt>
              </c:strCache>
            </c:strRef>
          </c:tx>
          <c:spPr>
            <a:solidFill>
              <a:srgbClr val="54823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WIP!$D$19:$D$19</c:f>
              <c:numCache>
                <c:formatCode>General</c:formatCode>
                <c:ptCount val="1"/>
                <c:pt idx="0">
                  <c:v>20.9677419354839</c:v>
                </c:pt>
              </c:numCache>
            </c:numRef>
          </c:val>
        </c:ser>
        <c:gapWidth val="80"/>
        <c:overlap val="100"/>
        <c:axId val="7003118"/>
        <c:axId val="48753066"/>
      </c:barChart>
      <c:catAx>
        <c:axId val="700311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753066"/>
        <c:crosses val="autoZero"/>
        <c:auto val="1"/>
        <c:lblAlgn val="ctr"/>
        <c:lblOffset val="100"/>
        <c:noMultiLvlLbl val="0"/>
      </c:catAx>
      <c:valAx>
        <c:axId val="4875306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de-DE" sz="900" spc="-1" strike="noStrike">
                    <a:solidFill>
                      <a:srgbClr val="000000"/>
                    </a:solidFill>
                    <a:latin typeface="Arial"/>
                  </a:rPr>
                  <a:t>Cumulated Costs [EUR]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03118"/>
        <c:crosses val="autoZero"/>
        <c:crossBetween val="between"/>
        <c:majorUnit val="50"/>
        <c:minorUnit val="5"/>
      </c:valAx>
      <c:spPr>
        <a:noFill/>
        <a:ln w="0"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0875652004114682"/>
          <c:y val="0.715487622870671"/>
          <c:w val="0.744002403076726"/>
          <c:h val="0.25981534661108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20</xdr:row>
      <xdr:rowOff>6840</xdr:rowOff>
    </xdr:from>
    <xdr:to>
      <xdr:col>9</xdr:col>
      <xdr:colOff>47160</xdr:colOff>
      <xdr:row>35</xdr:row>
      <xdr:rowOff>6480</xdr:rowOff>
    </xdr:to>
    <xdr:graphicFrame>
      <xdr:nvGraphicFramePr>
        <xdr:cNvPr id="0" name="Chart 1"/>
        <xdr:cNvGraphicFramePr/>
      </xdr:nvGraphicFramePr>
      <xdr:xfrm>
        <a:off x="0" y="3245040"/>
        <a:ext cx="10740960" cy="242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echlab.de/web/index.php?WSparam=2&amp;WSdaten=5842@0" TargetMode="External"/><Relationship Id="rId2" Type="http://schemas.openxmlformats.org/officeDocument/2006/relationships/hyperlink" Target="https://techlab.de/web/index.php?WSparam=2&amp;WSdaten=5844@0" TargetMode="External"/><Relationship Id="rId3" Type="http://schemas.openxmlformats.org/officeDocument/2006/relationships/hyperlink" Target="https://techlab.de/web/index.php?WSparam=2&amp;WSdaten=1989@0" TargetMode="External"/><Relationship Id="rId4" Type="http://schemas.openxmlformats.org/officeDocument/2006/relationships/hyperlink" Target="https://techlab.de/web/index.php?WSparam=2&amp;WSdaten=5878@0" TargetMode="External"/><Relationship Id="rId5" Type="http://schemas.openxmlformats.org/officeDocument/2006/relationships/hyperlink" Target="https://techlab.de/web/index.php?WSparam=2&amp;WSdaten=4537@0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10.6875" defaultRowHeight="12.75" zeroHeight="false" outlineLevelRow="0" outlineLevelCol="0"/>
  <cols>
    <col collapsed="false" customWidth="true" hidden="false" outlineLevel="0" max="2" min="1" style="0" width="13.7"/>
    <col collapsed="false" customWidth="true" hidden="false" outlineLevel="0" max="3" min="3" style="0" width="21.71"/>
    <col collapsed="false" customWidth="true" hidden="false" outlineLevel="0" max="4" min="4" style="0" width="22.7"/>
    <col collapsed="false" customWidth="true" hidden="false" outlineLevel="0" max="5" min="5" style="0" width="13.01"/>
    <col collapsed="false" customWidth="true" hidden="false" outlineLevel="0" max="7" min="7" style="0" width="13.7"/>
  </cols>
  <sheetData>
    <row r="2" customFormat="false" ht="12.75" hidden="false" customHeight="false" outlineLevel="0" collapsed="false">
      <c r="A2" s="0" t="s">
        <v>0</v>
      </c>
      <c r="B2" s="1" t="n">
        <v>1</v>
      </c>
    </row>
    <row r="3" customFormat="false" ht="12.75" hidden="false" customHeight="false" outlineLevel="0" collapsed="false">
      <c r="A3" s="0" t="s">
        <v>1</v>
      </c>
      <c r="B3" s="2" t="n">
        <v>76</v>
      </c>
      <c r="C3" s="0" t="s">
        <v>2</v>
      </c>
      <c r="D3" s="2" t="n">
        <v>3</v>
      </c>
      <c r="E3" s="3"/>
    </row>
    <row r="4" customFormat="false" ht="12.75" hidden="false" customHeight="false" outlineLevel="0" collapsed="false">
      <c r="A4" s="0" t="s">
        <v>3</v>
      </c>
      <c r="B4" s="2" t="n">
        <v>10</v>
      </c>
      <c r="D4" s="2"/>
      <c r="E4" s="3"/>
    </row>
    <row r="6" customFormat="false" ht="12.75" hidden="false" customHeight="false" outlineLevel="0" collapsed="false">
      <c r="A6" s="0" t="s">
        <v>4</v>
      </c>
      <c r="B6" s="0" t="s">
        <v>5</v>
      </c>
      <c r="C6" s="0" t="s">
        <v>6</v>
      </c>
      <c r="D6" s="0" t="s">
        <v>7</v>
      </c>
      <c r="E6" s="0" t="s">
        <v>8</v>
      </c>
      <c r="F6" s="0" t="s">
        <v>9</v>
      </c>
      <c r="G6" s="0" t="s">
        <v>10</v>
      </c>
      <c r="H6" s="0" t="s">
        <v>11</v>
      </c>
    </row>
    <row r="7" customFormat="false" ht="12.75" hidden="false" customHeight="false" outlineLevel="0" collapsed="false">
      <c r="A7" s="0" t="s">
        <v>12</v>
      </c>
      <c r="B7" s="0" t="n">
        <v>1207</v>
      </c>
      <c r="C7" s="1" t="n">
        <v>2</v>
      </c>
      <c r="D7" s="0" t="n">
        <f aca="false">B7*C7</f>
        <v>2414</v>
      </c>
      <c r="E7" s="0" t="n">
        <f aca="false">C7*B2</f>
        <v>2</v>
      </c>
      <c r="F7" s="0" t="n">
        <f aca="false">B7*E7</f>
        <v>2414</v>
      </c>
      <c r="G7" s="0" t="s">
        <v>13</v>
      </c>
      <c r="H7" s="0" t="s">
        <v>14</v>
      </c>
    </row>
    <row r="8" customFormat="false" ht="12.75" hidden="false" customHeight="false" outlineLevel="0" collapsed="false">
      <c r="A8" s="0" t="s">
        <v>15</v>
      </c>
      <c r="B8" s="0" t="n">
        <v>30</v>
      </c>
      <c r="C8" s="2" t="n">
        <v>3</v>
      </c>
      <c r="D8" s="0" t="n">
        <f aca="false">B8*C8</f>
        <v>90</v>
      </c>
      <c r="E8" s="0" t="n">
        <f aca="false">$B$3*C8</f>
        <v>228</v>
      </c>
      <c r="F8" s="0" t="n">
        <f aca="false">B8*E8</f>
        <v>6840</v>
      </c>
      <c r="G8" s="0" t="s">
        <v>16</v>
      </c>
      <c r="H8" s="0" t="s">
        <v>17</v>
      </c>
    </row>
    <row r="9" customFormat="false" ht="12.75" hidden="false" customHeight="false" outlineLevel="0" collapsed="false">
      <c r="A9" s="0" t="s">
        <v>18</v>
      </c>
      <c r="B9" s="0" t="n">
        <v>65.5</v>
      </c>
      <c r="C9" s="2" t="n">
        <f aca="false">3/8</f>
        <v>0.375</v>
      </c>
      <c r="D9" s="0" t="n">
        <f aca="false">B9*C9</f>
        <v>24.5625</v>
      </c>
      <c r="E9" s="0" t="n">
        <f aca="false">$B$3*C9</f>
        <v>28.5</v>
      </c>
      <c r="F9" s="0" t="n">
        <f aca="false">B9*E9</f>
        <v>1866.75</v>
      </c>
      <c r="H9" s="0" t="s">
        <v>19</v>
      </c>
    </row>
    <row r="10" customFormat="false" ht="12.75" hidden="false" customHeight="false" outlineLevel="0" collapsed="false">
      <c r="A10" s="0" t="s">
        <v>20</v>
      </c>
      <c r="B10" s="0" t="n">
        <v>21.36</v>
      </c>
      <c r="C10" s="2" t="n">
        <v>1</v>
      </c>
      <c r="D10" s="0" t="n">
        <f aca="false">B10*C10</f>
        <v>21.36</v>
      </c>
      <c r="E10" s="0" t="n">
        <f aca="false">$B$3*C10</f>
        <v>76</v>
      </c>
      <c r="F10" s="0" t="n">
        <f aca="false">B10*E10</f>
        <v>1623.36</v>
      </c>
      <c r="H10" s="0" t="s">
        <v>21</v>
      </c>
    </row>
    <row r="11" customFormat="false" ht="12.75" hidden="false" customHeight="false" outlineLevel="0" collapsed="false">
      <c r="A11" s="0" t="s">
        <v>22</v>
      </c>
      <c r="B11" s="0" t="n">
        <v>28.6</v>
      </c>
      <c r="C11" s="2" t="n">
        <v>1</v>
      </c>
      <c r="D11" s="0" t="n">
        <f aca="false">B11*C11</f>
        <v>28.6</v>
      </c>
      <c r="E11" s="0" t="n">
        <f aca="false">$B$3*C11</f>
        <v>76</v>
      </c>
      <c r="F11" s="0" t="n">
        <f aca="false">B11*E11</f>
        <v>2173.6</v>
      </c>
      <c r="H11" s="0" t="s">
        <v>23</v>
      </c>
    </row>
    <row r="12" customFormat="false" ht="12.75" hidden="false" customHeight="false" outlineLevel="0" collapsed="false">
      <c r="A12" s="0" t="s">
        <v>24</v>
      </c>
      <c r="B12" s="0" t="n">
        <v>3.93</v>
      </c>
      <c r="C12" s="2" t="n">
        <v>1</v>
      </c>
      <c r="D12" s="0" t="n">
        <f aca="false">B12*C12</f>
        <v>3.93</v>
      </c>
      <c r="E12" s="0" t="n">
        <f aca="false">$B$3*C12</f>
        <v>76</v>
      </c>
      <c r="F12" s="0" t="n">
        <f aca="false">B12*E12</f>
        <v>298.68</v>
      </c>
      <c r="G12" s="0" t="s">
        <v>25</v>
      </c>
      <c r="H12" s="4" t="s">
        <v>26</v>
      </c>
    </row>
    <row r="13" customFormat="false" ht="12.75" hidden="false" customHeight="false" outlineLevel="0" collapsed="false">
      <c r="A13" s="0" t="s">
        <v>27</v>
      </c>
      <c r="B13" s="0" t="n">
        <v>3.93</v>
      </c>
      <c r="C13" s="2" t="n">
        <v>1</v>
      </c>
      <c r="D13" s="0" t="n">
        <f aca="false">B13*C13</f>
        <v>3.93</v>
      </c>
      <c r="E13" s="0" t="n">
        <f aca="false">$B$3*C13</f>
        <v>76</v>
      </c>
      <c r="F13" s="0" t="n">
        <f aca="false">B13*E13</f>
        <v>298.68</v>
      </c>
      <c r="G13" s="0" t="s">
        <v>28</v>
      </c>
      <c r="H13" s="4" t="s">
        <v>29</v>
      </c>
    </row>
    <row r="14" customFormat="false" ht="12.75" hidden="false" customHeight="false" outlineLevel="0" collapsed="false">
      <c r="A14" s="0" t="s">
        <v>30</v>
      </c>
      <c r="B14" s="0" t="n">
        <v>2.26</v>
      </c>
      <c r="C14" s="2" t="n">
        <v>1</v>
      </c>
      <c r="D14" s="0" t="n">
        <f aca="false">B14*C14</f>
        <v>2.26</v>
      </c>
      <c r="E14" s="0" t="n">
        <f aca="false">$B$3*C14</f>
        <v>76</v>
      </c>
      <c r="F14" s="0" t="n">
        <f aca="false">B14*E14</f>
        <v>171.76</v>
      </c>
      <c r="G14" s="0" t="s">
        <v>31</v>
      </c>
      <c r="H14" s="4" t="s">
        <v>32</v>
      </c>
    </row>
    <row r="15" customFormat="false" ht="12.75" hidden="false" customHeight="false" outlineLevel="0" collapsed="false">
      <c r="A15" s="0" t="s">
        <v>33</v>
      </c>
      <c r="B15" s="0" t="n">
        <v>2.16</v>
      </c>
      <c r="C15" s="2" t="n">
        <v>1</v>
      </c>
      <c r="D15" s="0" t="n">
        <f aca="false">B15*C15</f>
        <v>2.16</v>
      </c>
      <c r="E15" s="0" t="n">
        <f aca="false">$B$3*C15</f>
        <v>76</v>
      </c>
      <c r="F15" s="0" t="n">
        <f aca="false">B15*E15</f>
        <v>164.16</v>
      </c>
      <c r="G15" s="0" t="s">
        <v>34</v>
      </c>
      <c r="H15" s="0" t="s">
        <v>35</v>
      </c>
    </row>
    <row r="16" customFormat="false" ht="12.75" hidden="false" customHeight="false" outlineLevel="0" collapsed="false">
      <c r="A16" s="0" t="s">
        <v>36</v>
      </c>
      <c r="B16" s="0" t="n">
        <v>3.93</v>
      </c>
      <c r="C16" s="2"/>
      <c r="E16" s="0" t="n">
        <f aca="false">$B$4*6</f>
        <v>60</v>
      </c>
      <c r="F16" s="0" t="n">
        <f aca="false">B16*E16</f>
        <v>235.8</v>
      </c>
      <c r="G16" s="0" t="s">
        <v>37</v>
      </c>
      <c r="H16" s="4" t="s">
        <v>38</v>
      </c>
    </row>
    <row r="17" customFormat="false" ht="12.75" hidden="false" customHeight="false" outlineLevel="0" collapsed="false">
      <c r="A17" s="0" t="s">
        <v>39</v>
      </c>
      <c r="B17" s="0" t="n">
        <v>2.86</v>
      </c>
      <c r="C17" s="2" t="n">
        <f aca="false">3*D3</f>
        <v>9</v>
      </c>
      <c r="D17" s="0" t="n">
        <f aca="false">B17*C17</f>
        <v>25.74</v>
      </c>
      <c r="E17" s="0" t="n">
        <f aca="false">$B$3*C17</f>
        <v>684</v>
      </c>
      <c r="F17" s="0" t="n">
        <f aca="false">B17*E17</f>
        <v>1956.24</v>
      </c>
      <c r="G17" s="0" t="s">
        <v>40</v>
      </c>
      <c r="H17" s="4" t="s">
        <v>41</v>
      </c>
    </row>
    <row r="18" customFormat="false" ht="12.75" hidden="false" customHeight="false" outlineLevel="0" collapsed="false">
      <c r="A18" s="0" t="s">
        <v>42</v>
      </c>
      <c r="B18" s="0" t="n">
        <v>0.45</v>
      </c>
      <c r="C18" s="2" t="n">
        <f aca="false">D3</f>
        <v>3</v>
      </c>
      <c r="D18" s="0" t="n">
        <f aca="false">B18*C18</f>
        <v>1.35</v>
      </c>
      <c r="E18" s="0" t="n">
        <f aca="false">$B$3*C18</f>
        <v>228</v>
      </c>
      <c r="F18" s="0" t="n">
        <f aca="false">B18*E18</f>
        <v>102.6</v>
      </c>
      <c r="G18" s="0" t="s">
        <v>43</v>
      </c>
      <c r="H18" s="0" t="s">
        <v>44</v>
      </c>
    </row>
    <row r="19" customFormat="false" ht="12.75" hidden="false" customHeight="false" outlineLevel="0" collapsed="false">
      <c r="F19" s="5" t="n">
        <f aca="false">SUM(F7:F18)</f>
        <v>18145.63</v>
      </c>
    </row>
  </sheetData>
  <hyperlinks>
    <hyperlink ref="H12" r:id="rId1" display="https://techlab.de/web/index.php?WSparam=2&amp;WSdaten=5842@0"/>
    <hyperlink ref="H13" r:id="rId2" display="https://techlab.de/web/index.php?WSparam=2&amp;WSdaten=5844@0"/>
    <hyperlink ref="H14" r:id="rId3" display="https://techlab.de/web/index.php?WSparam=2&amp;WSdaten=1989@0"/>
    <hyperlink ref="H16" r:id="rId4" display="https://techlab.de/web/index.php?WSparam=2&amp;WSdaten=5878@0"/>
    <hyperlink ref="H17" r:id="rId5" display="https://techlab.de/web/index.php?WSparam=2&amp;WSdaten=4537@0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1" activeCellId="0" sqref="A4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31.57"/>
    <col collapsed="false" customWidth="true" hidden="false" outlineLevel="0" max="3" min="3" style="0" width="17.58"/>
    <col collapsed="false" customWidth="true" hidden="false" outlineLevel="0" max="4" min="4" style="0" width="18.42"/>
    <col collapsed="false" customWidth="true" hidden="false" outlineLevel="0" max="5" min="5" style="0" width="14.01"/>
    <col collapsed="false" customWidth="true" hidden="false" outlineLevel="0" max="6" min="6" style="0" width="13.14"/>
    <col collapsed="false" customWidth="true" hidden="false" outlineLevel="0" max="7" min="7" style="0" width="13.43"/>
    <col collapsed="false" customWidth="true" hidden="false" outlineLevel="0" max="8" min="8" style="0" width="13.14"/>
    <col collapsed="false" customWidth="true" hidden="false" outlineLevel="0" max="9" min="9" style="0" width="18.71"/>
    <col collapsed="false" customWidth="true" hidden="false" outlineLevel="0" max="12" min="12" style="0" width="14.01"/>
  </cols>
  <sheetData>
    <row r="1" customFormat="false" ht="12.75" hidden="false" customHeight="false" outlineLevel="0" collapsed="false">
      <c r="A1" s="5" t="s">
        <v>45</v>
      </c>
    </row>
    <row r="2" customFormat="false" ht="12.75" hidden="false" customHeight="false" outlineLevel="0" collapsed="false">
      <c r="A2" s="0" t="s">
        <v>46</v>
      </c>
      <c r="B2" s="6" t="n">
        <v>3</v>
      </c>
      <c r="D2" s="7" t="s">
        <v>47</v>
      </c>
    </row>
    <row r="3" customFormat="false" ht="12.75" hidden="false" customHeight="false" outlineLevel="0" collapsed="false">
      <c r="A3" s="0" t="s">
        <v>48</v>
      </c>
      <c r="B3" s="6" t="n">
        <v>38.9</v>
      </c>
      <c r="D3" s="8" t="s">
        <v>49</v>
      </c>
    </row>
    <row r="4" customFormat="false" ht="12.75" hidden="false" customHeight="false" outlineLevel="0" collapsed="false">
      <c r="A4" s="0" t="s">
        <v>50</v>
      </c>
      <c r="B4" s="6" t="n">
        <v>9.3</v>
      </c>
      <c r="D4" s="9" t="s">
        <v>51</v>
      </c>
    </row>
    <row r="5" customFormat="false" ht="12.75" hidden="false" customHeight="false" outlineLevel="0" collapsed="false">
      <c r="A5" s="0" t="s">
        <v>52</v>
      </c>
      <c r="B5" s="10" t="n">
        <v>3</v>
      </c>
      <c r="D5" s="11" t="s">
        <v>53</v>
      </c>
    </row>
    <row r="6" customFormat="false" ht="12.75" hidden="false" customHeight="false" outlineLevel="0" collapsed="false">
      <c r="A6" s="0" t="s">
        <v>54</v>
      </c>
      <c r="B6" s="12" t="n">
        <v>76</v>
      </c>
    </row>
    <row r="8" customFormat="false" ht="12.75" hidden="false" customHeight="false" outlineLevel="0" collapsed="false">
      <c r="A8" s="5" t="s">
        <v>55</v>
      </c>
    </row>
    <row r="9" customFormat="false" ht="12.75" hidden="false" customHeight="false" outlineLevel="0" collapsed="false">
      <c r="A9" s="13" t="s">
        <v>56</v>
      </c>
      <c r="B9" s="14" t="s">
        <v>57</v>
      </c>
      <c r="C9" s="14" t="s">
        <v>58</v>
      </c>
      <c r="D9" s="14" t="s">
        <v>59</v>
      </c>
      <c r="E9" s="14" t="s">
        <v>60</v>
      </c>
      <c r="F9" s="15" t="s">
        <v>61</v>
      </c>
      <c r="G9" s="16" t="s">
        <v>62</v>
      </c>
      <c r="H9" s="17" t="s">
        <v>63</v>
      </c>
      <c r="I9" s="17" t="s">
        <v>64</v>
      </c>
    </row>
    <row r="10" customFormat="false" ht="12.75" hidden="false" customHeight="false" outlineLevel="0" collapsed="false">
      <c r="A10" s="18" t="s">
        <v>20</v>
      </c>
      <c r="B10" s="19" t="n">
        <v>1</v>
      </c>
      <c r="C10" s="19" t="n">
        <v>15</v>
      </c>
      <c r="D10" s="20" t="n">
        <v>17.85</v>
      </c>
      <c r="E10" s="20" t="n">
        <f aca="false">B10*C10*$B$6</f>
        <v>1140</v>
      </c>
      <c r="F10" s="21" t="n">
        <v>150</v>
      </c>
      <c r="G10" s="20" t="n">
        <f aca="false">IF(F10&gt;($B$6*B10),$B$6/B10*C10,  F10/B10*D10)</f>
        <v>1140</v>
      </c>
      <c r="H10" s="0" t="n">
        <f aca="false">_xlfn.CEILING.MATH(IF((F10/B10)&gt;$B$6,0,$B$6*B10-F10))</f>
        <v>0</v>
      </c>
      <c r="I10" s="20" t="n">
        <f aca="false">H10*C10</f>
        <v>0</v>
      </c>
    </row>
    <row r="11" customFormat="false" ht="12.75" hidden="false" customHeight="false" outlineLevel="0" collapsed="false">
      <c r="A11" s="18" t="s">
        <v>22</v>
      </c>
      <c r="B11" s="19" t="n">
        <v>1</v>
      </c>
      <c r="C11" s="19" t="n">
        <v>34</v>
      </c>
      <c r="D11" s="20" t="n">
        <f aca="false">C11*B11</f>
        <v>34</v>
      </c>
      <c r="E11" s="20" t="n">
        <f aca="false">B11*C11*$B$6</f>
        <v>2584</v>
      </c>
      <c r="F11" s="21" t="n">
        <v>150</v>
      </c>
      <c r="G11" s="20" t="n">
        <f aca="false">IF(F11&gt;($B$6*B11),$B$6/B11*C11,  F11/B11*D11)</f>
        <v>2584</v>
      </c>
      <c r="H11" s="0" t="n">
        <f aca="false">_xlfn.CEILING.MATH(IF((F11/B11)&gt;$B$6,0,$B$6*B11-F11))</f>
        <v>0</v>
      </c>
      <c r="I11" s="20" t="n">
        <f aca="false">H11*C11</f>
        <v>0</v>
      </c>
    </row>
    <row r="12" customFormat="false" ht="12.75" hidden="false" customHeight="false" outlineLevel="0" collapsed="false">
      <c r="A12" s="18" t="s">
        <v>65</v>
      </c>
      <c r="B12" s="22" t="n">
        <f aca="false">$B$5</f>
        <v>3</v>
      </c>
      <c r="C12" s="19" t="n">
        <v>3.81</v>
      </c>
      <c r="D12" s="20" t="n">
        <f aca="false">C12*B12</f>
        <v>11.43</v>
      </c>
      <c r="E12" s="20" t="n">
        <f aca="false">B12*C12*$B$6</f>
        <v>868.68</v>
      </c>
      <c r="F12" s="21" t="n">
        <v>30</v>
      </c>
      <c r="G12" s="20" t="n">
        <f aca="false">IF(F12&gt;($B$6*B12),$B$6/B12*C12,  F12/B12*D12)</f>
        <v>114.3</v>
      </c>
      <c r="H12" s="0" t="n">
        <f aca="false">_xlfn.CEILING.MATH(IF((F12/B12)&gt;$B$6,0,$B$6*B12-F12))</f>
        <v>198</v>
      </c>
      <c r="I12" s="20" t="n">
        <f aca="false">H12*C12</f>
        <v>754.38</v>
      </c>
    </row>
    <row r="13" customFormat="false" ht="12.75" hidden="false" customHeight="false" outlineLevel="0" collapsed="false">
      <c r="A13" s="18" t="s">
        <v>66</v>
      </c>
      <c r="B13" s="19" t="n">
        <v>0.1</v>
      </c>
      <c r="C13" s="19" t="n">
        <v>10.4</v>
      </c>
      <c r="D13" s="20" t="n">
        <f aca="false">C13*B13</f>
        <v>1.04</v>
      </c>
      <c r="E13" s="20" t="n">
        <f aca="false">B13*C13*$B$6</f>
        <v>79.04</v>
      </c>
      <c r="F13" s="21" t="n">
        <v>1</v>
      </c>
      <c r="G13" s="20" t="n">
        <f aca="false">IF(F13&gt;($B$6*B13),$B$6/B13*C13,  F13/B13*D13)</f>
        <v>10.4</v>
      </c>
      <c r="H13" s="0" t="n">
        <f aca="false">_xlfn.CEILING.MATH(IF((F13/B13)&gt;$B$6,0,$B$6*B13-F13))</f>
        <v>7</v>
      </c>
      <c r="I13" s="20" t="n">
        <f aca="false">H13*C13</f>
        <v>72.8</v>
      </c>
    </row>
    <row r="14" customFormat="false" ht="12.75" hidden="false" customHeight="false" outlineLevel="0" collapsed="false">
      <c r="A14" s="18" t="s">
        <v>67</v>
      </c>
      <c r="B14" s="19" t="n">
        <v>0.1</v>
      </c>
      <c r="C14" s="19" t="n">
        <v>5.47</v>
      </c>
      <c r="D14" s="20" t="n">
        <f aca="false">C14*B14</f>
        <v>0.547</v>
      </c>
      <c r="E14" s="20" t="n">
        <f aca="false">B14*C14*$B$6</f>
        <v>41.572</v>
      </c>
      <c r="F14" s="21" t="n">
        <v>0</v>
      </c>
      <c r="G14" s="20" t="n">
        <f aca="false">IF(F14&gt;($B$6*B14),$B$6/B14*C14,  F14/B14*D14)</f>
        <v>0</v>
      </c>
      <c r="H14" s="0" t="n">
        <f aca="false">_xlfn.CEILING.MATH(IF((F14/B14)&gt;$B$6,0,$B$6*B14-F14))</f>
        <v>8</v>
      </c>
      <c r="I14" s="20" t="n">
        <f aca="false">H14*C14</f>
        <v>43.76</v>
      </c>
    </row>
    <row r="15" customFormat="false" ht="12.75" hidden="false" customHeight="false" outlineLevel="0" collapsed="false">
      <c r="A15" s="18" t="s">
        <v>68</v>
      </c>
      <c r="B15" s="22" t="n">
        <f aca="false">$B$2 + $B$3/$B$4</f>
        <v>7.18279569892473</v>
      </c>
      <c r="C15" s="19" t="n">
        <v>0.71</v>
      </c>
      <c r="D15" s="20" t="n">
        <f aca="false">C15*B15</f>
        <v>5.09978494623656</v>
      </c>
      <c r="E15" s="20" t="n">
        <f aca="false">B15*C15*$B$6</f>
        <v>387.583655913978</v>
      </c>
      <c r="F15" s="21" t="n">
        <v>0</v>
      </c>
      <c r="G15" s="20" t="n">
        <f aca="false">IF(F15&gt;($B$6*B15),$B$6/B15*C15,  F15/B15*D15)</f>
        <v>0</v>
      </c>
      <c r="H15" s="0" t="n">
        <f aca="false">_xlfn.CEILING.MATH(IF((F15/B15)&gt;$B$6,0,$B$6*B15-F15))</f>
        <v>546</v>
      </c>
      <c r="I15" s="20" t="n">
        <f aca="false">H15*C15</f>
        <v>387.66</v>
      </c>
    </row>
    <row r="16" customFormat="false" ht="12.75" hidden="false" customHeight="false" outlineLevel="0" collapsed="false">
      <c r="A16" s="18" t="s">
        <v>69</v>
      </c>
      <c r="B16" s="22" t="n">
        <f aca="false">$B$5*$B$2</f>
        <v>9</v>
      </c>
      <c r="C16" s="19" t="n">
        <v>2.86</v>
      </c>
      <c r="D16" s="20" t="n">
        <f aca="false">C16*B16</f>
        <v>25.74</v>
      </c>
      <c r="E16" s="20" t="n">
        <f aca="false">B16*C16*$B$6</f>
        <v>1956.24</v>
      </c>
      <c r="F16" s="21" t="n">
        <v>250</v>
      </c>
      <c r="G16" s="20" t="n">
        <f aca="false">IF(F16&gt;($B$6*B16),$B$6/B16*C16,  F16/B16*D16)</f>
        <v>715</v>
      </c>
      <c r="H16" s="0" t="n">
        <f aca="false">_xlfn.CEILING.MATH(IF((F16/B16)&gt;$B$6,0,$B$6*B16-F16))</f>
        <v>434</v>
      </c>
      <c r="I16" s="20" t="n">
        <f aca="false">H16*C16</f>
        <v>1241.24</v>
      </c>
    </row>
    <row r="17" customFormat="false" ht="12.75" hidden="false" customHeight="false" outlineLevel="0" collapsed="false">
      <c r="A17" s="18" t="s">
        <v>70</v>
      </c>
      <c r="B17" s="22" t="n">
        <f aca="false">$B$5*$B$3/$B$4</f>
        <v>12.5483870967742</v>
      </c>
      <c r="C17" s="19" t="n">
        <v>1.4</v>
      </c>
      <c r="D17" s="20" t="n">
        <f aca="false">C17*B17</f>
        <v>17.5677419354839</v>
      </c>
      <c r="E17" s="20" t="n">
        <f aca="false">B17*C17*$B$6</f>
        <v>1335.14838709677</v>
      </c>
      <c r="F17" s="21" t="n">
        <v>0</v>
      </c>
      <c r="G17" s="20" t="n">
        <f aca="false">IF(F17&gt;($B$6*B17),$B$6/B17*C17,  F17/B17*D17)</f>
        <v>0</v>
      </c>
      <c r="H17" s="0" t="n">
        <f aca="false">_xlfn.CEILING.MATH(IF((F17/B17)&gt;$B$6,0,$B$6*B17-F17))</f>
        <v>954</v>
      </c>
      <c r="I17" s="20" t="n">
        <f aca="false">H17*C17</f>
        <v>1335.6</v>
      </c>
    </row>
    <row r="18" customFormat="false" ht="12.75" hidden="false" customHeight="false" outlineLevel="0" collapsed="false">
      <c r="A18" s="18" t="s">
        <v>71</v>
      </c>
      <c r="B18" s="22" t="n">
        <f aca="false">$B$5</f>
        <v>3</v>
      </c>
      <c r="C18" s="6" t="n">
        <v>30</v>
      </c>
      <c r="D18" s="20" t="n">
        <f aca="false">C18*B18</f>
        <v>90</v>
      </c>
      <c r="E18" s="20" t="n">
        <f aca="false">B18*C18*$B$6</f>
        <v>6840</v>
      </c>
      <c r="F18" s="21" t="n">
        <v>48</v>
      </c>
      <c r="G18" s="20" t="n">
        <f aca="false">IF(F18&gt;($B$6*B18),$B$6/B18*C18,  F18/B18*D18)</f>
        <v>1440</v>
      </c>
      <c r="H18" s="0" t="n">
        <f aca="false">_xlfn.CEILING.MATH(IF((F18/B18)&gt;$B$6,0,$B$6*B18-F18))</f>
        <v>180</v>
      </c>
      <c r="I18" s="20" t="n">
        <f aca="false">H18*C18</f>
        <v>5400</v>
      </c>
    </row>
    <row r="19" customFormat="false" ht="12.75" hidden="false" customHeight="false" outlineLevel="0" collapsed="false">
      <c r="A19" s="18" t="s">
        <v>72</v>
      </c>
      <c r="B19" s="22" t="n">
        <f aca="false">$B$5/$B$4</f>
        <v>0.32258064516129</v>
      </c>
      <c r="C19" s="6" t="n">
        <v>65</v>
      </c>
      <c r="D19" s="20" t="n">
        <f aca="false">C19*B19</f>
        <v>20.9677419354839</v>
      </c>
      <c r="E19" s="20" t="n">
        <f aca="false">B19*C19*$B$6</f>
        <v>1593.54838709677</v>
      </c>
      <c r="F19" s="21" t="n">
        <v>6</v>
      </c>
      <c r="G19" s="20" t="n">
        <f aca="false">IF(F19&gt;($B$6*B19),$B$6/B19*C19,  F19/B19*D19)</f>
        <v>390</v>
      </c>
      <c r="H19" s="0" t="n">
        <f aca="false">_xlfn.CEILING.MATH(IF((F19/B19)&gt;$B$6,0,$B$6*B19-F19))</f>
        <v>19</v>
      </c>
      <c r="I19" s="20" t="n">
        <f aca="false">H19*C19</f>
        <v>1235</v>
      </c>
    </row>
    <row r="20" customFormat="false" ht="12.75" hidden="false" customHeight="false" outlineLevel="0" collapsed="false">
      <c r="A20" s="23" t="s">
        <v>73</v>
      </c>
      <c r="B20" s="24"/>
      <c r="C20" s="24"/>
      <c r="D20" s="25" t="n">
        <f aca="false">SUM(D10:D19)</f>
        <v>224.242268817204</v>
      </c>
      <c r="E20" s="25" t="n">
        <f aca="false">SUM(E10:E19)</f>
        <v>16825.8124301075</v>
      </c>
      <c r="F20" s="26"/>
      <c r="G20" s="27" t="n">
        <f aca="false">SUM(G10:G19)</f>
        <v>6393.7</v>
      </c>
      <c r="H20" s="28"/>
      <c r="I20" s="29" t="n">
        <f aca="false">SUM(I10:I19)</f>
        <v>10470.44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LibreOffice/7.2.6.2$Windows_X86_64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2021-01-07T11:38:02Z</dcterms:created>
  <dc:creator>Stefan Seeger</dc:creator>
  <dc:description/>
  <dc:language>en-GB</dc:language>
  <cp:lastModifiedBy/>
  <dcterms:modified xsi:type="dcterms:W3CDTF">2023-05-26T16:05:40Z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