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ofia\Desktop\Матстат\"/>
    </mc:Choice>
  </mc:AlternateContent>
  <xr:revisionPtr revIDLastSave="0" documentId="13_ncr:1_{57E95080-BAB8-4EB1-A939-6C450A731209}" xr6:coauthVersionLast="47" xr6:coauthVersionMax="47" xr10:uidLastSave="{00000000-0000-0000-0000-000000000000}"/>
  <bookViews>
    <workbookView xWindow="-108" yWindow="-108" windowWidth="23256" windowHeight="12720" activeTab="15" xr2:uid="{00000000-000D-0000-FFFF-FFFF00000000}"/>
  </bookViews>
  <sheets>
    <sheet name="1" sheetId="5" r:id="rId1"/>
    <sheet name="2" sheetId="2" r:id="rId2"/>
    <sheet name="3" sheetId="3" r:id="rId3"/>
    <sheet name="4" sheetId="4" r:id="rId4"/>
    <sheet name="5" sheetId="1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definedNames>
    <definedName name="Вес">'1'!$C$4:$C$203</definedName>
    <definedName name="Рост">'1'!$B$4:$B$203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4" l="1"/>
  <c r="C11" i="14"/>
  <c r="H8" i="8"/>
  <c r="H15" i="8" s="1"/>
  <c r="C44" i="6"/>
  <c r="C43" i="6"/>
  <c r="C42" i="6"/>
  <c r="C41" i="6"/>
  <c r="P51" i="6"/>
  <c r="P40" i="6"/>
  <c r="O41" i="6"/>
  <c r="O40" i="6"/>
  <c r="H48" i="4"/>
  <c r="H47" i="4"/>
  <c r="H50" i="4"/>
  <c r="H22" i="4"/>
  <c r="H21" i="4"/>
  <c r="H20" i="4"/>
  <c r="H19" i="4"/>
  <c r="H18" i="4"/>
  <c r="E16" i="4"/>
  <c r="E15" i="4"/>
  <c r="E4" i="4"/>
  <c r="D4" i="4"/>
  <c r="G33" i="2"/>
  <c r="F34" i="2"/>
  <c r="E36" i="2"/>
  <c r="E30" i="2"/>
  <c r="D30" i="2" a="1"/>
  <c r="D30" i="2" s="1"/>
  <c r="G11" i="2"/>
  <c r="F16" i="2"/>
  <c r="F10" i="2"/>
  <c r="E18" i="2"/>
  <c r="E10" i="2"/>
  <c r="D20" i="2"/>
  <c r="D10" i="2" a="1"/>
  <c r="D10" i="2" s="1"/>
  <c r="P46" i="6" l="1"/>
  <c r="P42" i="6"/>
  <c r="P48" i="6"/>
  <c r="P41" i="6"/>
  <c r="O42" i="6"/>
  <c r="O43" i="6"/>
  <c r="P43" i="6" s="1"/>
  <c r="O44" i="6"/>
  <c r="P44" i="6" s="1"/>
  <c r="O45" i="6"/>
  <c r="P45" i="6" s="1"/>
  <c r="O46" i="6"/>
  <c r="O47" i="6"/>
  <c r="P47" i="6" s="1"/>
  <c r="O48" i="6"/>
  <c r="O49" i="6"/>
  <c r="P49" i="6" s="1"/>
  <c r="C22" i="6" l="1"/>
  <c r="D17" i="16"/>
  <c r="D18" i="16"/>
  <c r="D23" i="16"/>
  <c r="C33" i="13"/>
  <c r="C32" i="13"/>
  <c r="N5" i="13"/>
  <c r="N4" i="13"/>
  <c r="O4" i="11"/>
  <c r="H22" i="1"/>
  <c r="J20" i="7"/>
  <c r="J19" i="7"/>
  <c r="C21" i="6"/>
  <c r="C23" i="6" s="1"/>
  <c r="C28" i="6"/>
  <c r="M51" i="6"/>
  <c r="H24" i="1"/>
  <c r="H12" i="1"/>
  <c r="H10" i="1"/>
  <c r="B15" i="4"/>
  <c r="E34" i="2"/>
  <c r="C32" i="2"/>
  <c r="B25" i="2"/>
  <c r="B19" i="2" l="1"/>
  <c r="C19" i="2"/>
  <c r="C17" i="2"/>
  <c r="C13" i="2"/>
  <c r="G10" i="2"/>
  <c r="B5" i="2"/>
  <c r="C16" i="2"/>
  <c r="C14" i="2"/>
  <c r="C11" i="2"/>
  <c r="B11" i="2"/>
  <c r="C10" i="2"/>
  <c r="F11" i="2" l="1"/>
  <c r="F19" i="2"/>
  <c r="H16" i="8"/>
  <c r="H7" i="8"/>
  <c r="D47" i="16" l="1"/>
  <c r="D31" i="16"/>
  <c r="C6" i="16" a="1"/>
  <c r="C6" i="16" s="1"/>
  <c r="E6" i="15"/>
  <c r="C12" i="14"/>
  <c r="N10" i="13"/>
  <c r="N6" i="13"/>
  <c r="N7" i="13"/>
  <c r="N8" i="13"/>
  <c r="N9" i="13"/>
  <c r="N11" i="13"/>
  <c r="N12" i="13"/>
  <c r="N13" i="13"/>
  <c r="B23" i="12"/>
  <c r="B22" i="12"/>
  <c r="N7" i="11"/>
  <c r="N6" i="11"/>
  <c r="N5" i="11"/>
  <c r="N4" i="11"/>
  <c r="L14" i="11"/>
  <c r="N8" i="11"/>
  <c r="N9" i="11"/>
  <c r="N10" i="11"/>
  <c r="N11" i="11"/>
  <c r="N12" i="11"/>
  <c r="N13" i="11"/>
  <c r="D34" i="16" l="1"/>
  <c r="N15" i="13"/>
  <c r="C33" i="16"/>
  <c r="D33" i="16"/>
  <c r="C34" i="16"/>
  <c r="E17" i="11"/>
  <c r="E19" i="11"/>
  <c r="E23" i="11" s="1"/>
  <c r="P35" i="10" l="1"/>
  <c r="O35" i="10"/>
  <c r="N35" i="10"/>
  <c r="M35" i="10"/>
  <c r="L35" i="10"/>
  <c r="K35" i="10"/>
  <c r="J35" i="10"/>
  <c r="I35" i="10"/>
  <c r="H35" i="10"/>
  <c r="G35" i="10"/>
  <c r="P34" i="10"/>
  <c r="P33" i="10"/>
  <c r="P32" i="10"/>
  <c r="P31" i="10"/>
  <c r="P30" i="10"/>
  <c r="P29" i="10"/>
  <c r="P28" i="10"/>
  <c r="P27" i="10"/>
  <c r="P26" i="10"/>
  <c r="O34" i="10"/>
  <c r="N34" i="10"/>
  <c r="M34" i="10"/>
  <c r="L34" i="10"/>
  <c r="K34" i="10"/>
  <c r="J34" i="10"/>
  <c r="I34" i="10"/>
  <c r="H34" i="10"/>
  <c r="G34" i="10"/>
  <c r="O33" i="10"/>
  <c r="N33" i="10"/>
  <c r="M33" i="10"/>
  <c r="L33" i="10"/>
  <c r="K33" i="10"/>
  <c r="J33" i="10"/>
  <c r="I33" i="10"/>
  <c r="H33" i="10"/>
  <c r="G33" i="10"/>
  <c r="O32" i="10"/>
  <c r="N32" i="10"/>
  <c r="M32" i="10"/>
  <c r="L32" i="10"/>
  <c r="K32" i="10"/>
  <c r="J32" i="10"/>
  <c r="I32" i="10"/>
  <c r="H32" i="10"/>
  <c r="G32" i="10"/>
  <c r="O31" i="10"/>
  <c r="N31" i="10"/>
  <c r="M31" i="10"/>
  <c r="L31" i="10"/>
  <c r="K31" i="10"/>
  <c r="J31" i="10"/>
  <c r="I31" i="10"/>
  <c r="H31" i="10"/>
  <c r="G31" i="10"/>
  <c r="O30" i="10"/>
  <c r="N30" i="10"/>
  <c r="M30" i="10"/>
  <c r="L30" i="10"/>
  <c r="K30" i="10"/>
  <c r="J30" i="10"/>
  <c r="I30" i="10"/>
  <c r="H30" i="10"/>
  <c r="G30" i="10"/>
  <c r="O29" i="10"/>
  <c r="N29" i="10"/>
  <c r="M29" i="10"/>
  <c r="L29" i="10"/>
  <c r="K29" i="10"/>
  <c r="J29" i="10"/>
  <c r="I29" i="10"/>
  <c r="H29" i="10"/>
  <c r="G29" i="10"/>
  <c r="O28" i="10"/>
  <c r="N28" i="10"/>
  <c r="M28" i="10"/>
  <c r="L28" i="10"/>
  <c r="K28" i="10"/>
  <c r="J28" i="10"/>
  <c r="I28" i="10"/>
  <c r="H28" i="10"/>
  <c r="G28" i="10"/>
  <c r="O27" i="10"/>
  <c r="N27" i="10"/>
  <c r="M27" i="10"/>
  <c r="L27" i="10"/>
  <c r="K27" i="10"/>
  <c r="J27" i="10"/>
  <c r="I27" i="10"/>
  <c r="H27" i="10"/>
  <c r="G27" i="10"/>
  <c r="O26" i="10"/>
  <c r="N26" i="10"/>
  <c r="M26" i="10"/>
  <c r="L26" i="10"/>
  <c r="K26" i="10"/>
  <c r="J26" i="10"/>
  <c r="J36" i="10" s="1"/>
  <c r="I26" i="10"/>
  <c r="H26" i="10"/>
  <c r="G26" i="10"/>
  <c r="Q16" i="10"/>
  <c r="Q8" i="10"/>
  <c r="Q9" i="10"/>
  <c r="Q10" i="10"/>
  <c r="Q11" i="10"/>
  <c r="Q12" i="10"/>
  <c r="Q13" i="10"/>
  <c r="Q14" i="10"/>
  <c r="Q15" i="10"/>
  <c r="H16" i="10"/>
  <c r="K7" i="10"/>
  <c r="K16" i="10"/>
  <c r="I16" i="10"/>
  <c r="J16" i="10"/>
  <c r="L16" i="10"/>
  <c r="M16" i="10"/>
  <c r="N16" i="10"/>
  <c r="O16" i="10"/>
  <c r="P16" i="10"/>
  <c r="Q7" i="10"/>
  <c r="H7" i="10"/>
  <c r="L12" i="10"/>
  <c r="O8" i="10"/>
  <c r="P8" i="10"/>
  <c r="O9" i="10"/>
  <c r="P9" i="10"/>
  <c r="O10" i="10"/>
  <c r="P10" i="10"/>
  <c r="O11" i="10"/>
  <c r="P11" i="10"/>
  <c r="O12" i="10"/>
  <c r="P12" i="10"/>
  <c r="O13" i="10"/>
  <c r="P13" i="10"/>
  <c r="O14" i="10"/>
  <c r="P14" i="10"/>
  <c r="O15" i="10"/>
  <c r="P15" i="10"/>
  <c r="P7" i="10"/>
  <c r="H8" i="10"/>
  <c r="I8" i="10"/>
  <c r="J8" i="10"/>
  <c r="K8" i="10"/>
  <c r="L8" i="10"/>
  <c r="M8" i="10"/>
  <c r="N8" i="10"/>
  <c r="H9" i="10"/>
  <c r="I9" i="10"/>
  <c r="J9" i="10"/>
  <c r="K9" i="10"/>
  <c r="L9" i="10"/>
  <c r="M9" i="10"/>
  <c r="N9" i="10"/>
  <c r="H10" i="10"/>
  <c r="I10" i="10"/>
  <c r="J10" i="10"/>
  <c r="K10" i="10"/>
  <c r="L10" i="10"/>
  <c r="M10" i="10"/>
  <c r="N10" i="10"/>
  <c r="H11" i="10"/>
  <c r="I11" i="10"/>
  <c r="J11" i="10"/>
  <c r="K11" i="10"/>
  <c r="L11" i="10"/>
  <c r="M11" i="10"/>
  <c r="N11" i="10"/>
  <c r="H12" i="10"/>
  <c r="I12" i="10"/>
  <c r="J12" i="10"/>
  <c r="K12" i="10"/>
  <c r="M12" i="10"/>
  <c r="N12" i="10"/>
  <c r="H13" i="10"/>
  <c r="I13" i="10"/>
  <c r="J13" i="10"/>
  <c r="K13" i="10"/>
  <c r="L13" i="10"/>
  <c r="M13" i="10"/>
  <c r="N13" i="10"/>
  <c r="H14" i="10"/>
  <c r="I14" i="10"/>
  <c r="J14" i="10"/>
  <c r="K14" i="10"/>
  <c r="L14" i="10"/>
  <c r="M14" i="10"/>
  <c r="N14" i="10"/>
  <c r="H15" i="10"/>
  <c r="I15" i="10"/>
  <c r="J15" i="10"/>
  <c r="K15" i="10"/>
  <c r="L15" i="10"/>
  <c r="M15" i="10"/>
  <c r="N15" i="10"/>
  <c r="I7" i="10"/>
  <c r="J7" i="10"/>
  <c r="L7" i="10"/>
  <c r="M7" i="10"/>
  <c r="N7" i="10"/>
  <c r="O7" i="10"/>
  <c r="C35" i="6"/>
  <c r="C36" i="6" s="1"/>
  <c r="C34" i="6"/>
  <c r="C37" i="6" s="1"/>
  <c r="C29" i="6"/>
  <c r="H23" i="1"/>
  <c r="H11" i="1"/>
  <c r="H21" i="1"/>
  <c r="H9" i="1"/>
  <c r="H20" i="1"/>
  <c r="H8" i="1"/>
  <c r="H19" i="1"/>
  <c r="H7" i="1"/>
  <c r="B42" i="4"/>
  <c r="H23" i="4"/>
  <c r="D31" i="4"/>
  <c r="E3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C30" i="2"/>
  <c r="C24" i="2"/>
  <c r="C30" i="6" l="1"/>
  <c r="D15" i="4"/>
  <c r="E42" i="4"/>
  <c r="E43" i="4" s="1"/>
  <c r="D42" i="4"/>
  <c r="H45" i="4" s="1"/>
  <c r="L36" i="10"/>
  <c r="M36" i="10"/>
  <c r="N36" i="10"/>
  <c r="O36" i="10"/>
  <c r="H36" i="10"/>
  <c r="K36" i="10"/>
  <c r="Q30" i="10"/>
  <c r="R30" i="10" s="1"/>
  <c r="I36" i="10"/>
  <c r="Q31" i="10"/>
  <c r="R31" i="10" s="1"/>
  <c r="Q32" i="10"/>
  <c r="R32" i="10" s="1"/>
  <c r="P36" i="10"/>
  <c r="Q29" i="10"/>
  <c r="R29" i="10" s="1"/>
  <c r="Q26" i="10"/>
  <c r="R26" i="10" s="1"/>
  <c r="Q28" i="10"/>
  <c r="R28" i="10" s="1"/>
  <c r="Q35" i="10"/>
  <c r="R35" i="10" s="1"/>
  <c r="Q27" i="10"/>
  <c r="R27" i="10" s="1"/>
  <c r="Q34" i="10"/>
  <c r="R34" i="10" s="1"/>
  <c r="G36" i="10"/>
  <c r="Q33" i="10"/>
  <c r="R33" i="10" s="1"/>
  <c r="D24" i="16"/>
  <c r="Q17" i="10"/>
  <c r="C4" i="2"/>
  <c r="H46" i="4" l="1"/>
  <c r="C21" i="13" s="1"/>
  <c r="D25" i="16"/>
  <c r="C25" i="16"/>
  <c r="H49" i="4" l="1"/>
  <c r="C20" i="13"/>
  <c r="F27" i="13" s="1"/>
  <c r="B31" i="2"/>
  <c r="B19" i="7" l="1"/>
  <c r="E11" i="2"/>
  <c r="C31" i="2"/>
  <c r="B32" i="2" s="1"/>
  <c r="K8" i="7" l="1"/>
  <c r="L7" i="7" s="1"/>
  <c r="M7" i="7" s="1"/>
  <c r="N7" i="7" s="1"/>
  <c r="K9" i="7"/>
  <c r="L8" i="7" s="1"/>
  <c r="M8" i="7" s="1"/>
  <c r="K11" i="7"/>
  <c r="K15" i="7"/>
  <c r="K10" i="7"/>
  <c r="K14" i="7"/>
  <c r="K12" i="7"/>
  <c r="K13" i="7"/>
  <c r="B12" i="2"/>
  <c r="C12" i="2" s="1"/>
  <c r="B33" i="2"/>
  <c r="E31" i="2"/>
  <c r="L14" i="7" l="1"/>
  <c r="M14" i="7" s="1"/>
  <c r="N14" i="7" s="1"/>
  <c r="L10" i="7"/>
  <c r="M10" i="7" s="1"/>
  <c r="N10" i="7" s="1"/>
  <c r="L15" i="7"/>
  <c r="M15" i="7" s="1"/>
  <c r="N15" i="7" s="1"/>
  <c r="L12" i="7"/>
  <c r="M12" i="7" s="1"/>
  <c r="N12" i="7" s="1"/>
  <c r="L13" i="7"/>
  <c r="M13" i="7" s="1"/>
  <c r="N13" i="7" s="1"/>
  <c r="L9" i="7"/>
  <c r="M9" i="7" s="1"/>
  <c r="N9" i="7" s="1"/>
  <c r="L11" i="7"/>
  <c r="M11" i="7" s="1"/>
  <c r="N11" i="7" s="1"/>
  <c r="N8" i="7"/>
  <c r="E33" i="2"/>
  <c r="E32" i="2"/>
  <c r="C33" i="2"/>
  <c r="B34" i="2" s="1"/>
  <c r="C34" i="2" s="1"/>
  <c r="N16" i="7" l="1"/>
  <c r="B13" i="2"/>
  <c r="E12" i="2"/>
  <c r="B35" i="2"/>
  <c r="E13" i="2" l="1"/>
  <c r="C35" i="2"/>
  <c r="B14" i="2" l="1"/>
  <c r="E35" i="2"/>
  <c r="B36" i="2"/>
  <c r="E14" i="2" l="1"/>
  <c r="C36" i="2"/>
  <c r="B37" i="2" s="1"/>
  <c r="B15" i="2" l="1"/>
  <c r="C15" i="2" s="1"/>
  <c r="C37" i="2"/>
  <c r="B38" i="2" s="1"/>
  <c r="E15" i="2" l="1"/>
  <c r="E37" i="2"/>
  <c r="C38" i="2"/>
  <c r="D40" i="2" s="1"/>
  <c r="F39" i="2" l="1"/>
  <c r="F35" i="2"/>
  <c r="F38" i="2"/>
  <c r="F31" i="2"/>
  <c r="F30" i="2"/>
  <c r="F33" i="2"/>
  <c r="F37" i="2"/>
  <c r="F32" i="2"/>
  <c r="F36" i="2"/>
  <c r="E38" i="2"/>
  <c r="B16" i="2"/>
  <c r="B39" i="2"/>
  <c r="G30" i="2" l="1"/>
  <c r="G31" i="2" s="1"/>
  <c r="G32" i="2" s="1"/>
  <c r="G34" i="2" s="1"/>
  <c r="G35" i="2" s="1"/>
  <c r="G36" i="2" s="1"/>
  <c r="G37" i="2" s="1"/>
  <c r="G38" i="2" s="1"/>
  <c r="G39" i="2" s="1"/>
  <c r="F40" i="2"/>
  <c r="B17" i="2"/>
  <c r="E16" i="2"/>
  <c r="C39" i="2"/>
  <c r="E39" i="2"/>
  <c r="P37" i="10"/>
  <c r="B18" i="2" l="1"/>
  <c r="C18" i="2" s="1"/>
  <c r="E17" i="2"/>
  <c r="E19" i="2" l="1"/>
  <c r="F14" i="2" l="1"/>
  <c r="F18" i="2"/>
  <c r="F17" i="2"/>
  <c r="F12" i="2"/>
  <c r="F13" i="2"/>
  <c r="F15" i="2"/>
  <c r="F20" i="2" l="1"/>
  <c r="G12" i="2"/>
  <c r="G13" i="2" s="1"/>
  <c r="G14" i="2" s="1"/>
  <c r="G15" i="2" s="1"/>
  <c r="G16" i="2" s="1"/>
  <c r="G17" i="2" s="1"/>
  <c r="G18" i="2" s="1"/>
  <c r="G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<sst xmlns="http://schemas.openxmlformats.org/spreadsheetml/2006/main" count="156" uniqueCount="85">
  <si>
    <t>№</t>
  </si>
  <si>
    <t>Рост</t>
  </si>
  <si>
    <t>Вес</t>
  </si>
  <si>
    <t>Частота</t>
  </si>
  <si>
    <t>Построим интервальные вариационные ряды, разбив каждую выборку на 10 интервалов</t>
  </si>
  <si>
    <t>Для роста:</t>
  </si>
  <si>
    <t>Для веса:</t>
  </si>
  <si>
    <t>Интервал</t>
  </si>
  <si>
    <t>Сумма</t>
  </si>
  <si>
    <t>X</t>
  </si>
  <si>
    <t>Y</t>
  </si>
  <si>
    <t>Серединные интервалы</t>
  </si>
  <si>
    <t>Относительные частоты</t>
  </si>
  <si>
    <t>Выборочная функция распределения</t>
  </si>
  <si>
    <t>Выборочное среднее:</t>
  </si>
  <si>
    <t>Выборочная дисперсия:</t>
  </si>
  <si>
    <t>Мода:</t>
  </si>
  <si>
    <t>Найдем точечные оценки из предыдущего пункта (кроме моды) и медиану, применив встроенные функции к исходным данным</t>
  </si>
  <si>
    <t xml:space="preserve"> </t>
  </si>
  <si>
    <t>а)</t>
  </si>
  <si>
    <t>левая граница</t>
  </si>
  <si>
    <t>правая граница</t>
  </si>
  <si>
    <t>б)</t>
  </si>
  <si>
    <t>в)</t>
  </si>
  <si>
    <t>г)</t>
  </si>
  <si>
    <t>Проверим гипотезу о нормальном распределении роста при уровне значимости 0,05</t>
  </si>
  <si>
    <t>Коррелляционная таблица для интервалов</t>
  </si>
  <si>
    <t>X\Y</t>
  </si>
  <si>
    <t>Т. к. основные частоты расположены в районе главной диагонали, то предполагаем прямую корреляцию</t>
  </si>
  <si>
    <t>Для середин интервалов</t>
  </si>
  <si>
    <t>Т. к. условные средние растут, то предполагаем прямую корреляцию</t>
  </si>
  <si>
    <t>Теорема подтверждается</t>
  </si>
  <si>
    <t xml:space="preserve">Используя встроенную функцию ЛИНЕЙН, по исходным данным найти:           </t>
  </si>
  <si>
    <t>Параметры b; a</t>
  </si>
  <si>
    <t>Стандартные ошибки b; a</t>
  </si>
  <si>
    <t>Коэффициент детерминации и стандартная ошибка регрессии</t>
  </si>
  <si>
    <t>Стандартная ошибка прогноза</t>
  </si>
  <si>
    <t>Выборочная дисперсия</t>
  </si>
  <si>
    <t>Доверительный интервал</t>
  </si>
  <si>
    <t>Доверительный интервал для α</t>
  </si>
  <si>
    <t>Доверительный интервал для β</t>
  </si>
  <si>
    <t>Разбить исходную выборку роста на две одинакового объема (с 1 по 100 номер и с 101 по 200). Проверить гипотезу об однородности данных выборок. При этом считаем распределение роста нормальным.</t>
  </si>
  <si>
    <t>Критерий Фишера</t>
  </si>
  <si>
    <t>Ранжируя выборки, составим вариационные ряды</t>
  </si>
  <si>
    <t>Исходная выборка</t>
  </si>
  <si>
    <t>б) полигон частот:</t>
  </si>
  <si>
    <t>Построим для первой выборки (рост)</t>
  </si>
  <si>
    <t>а) гистограмму:</t>
  </si>
  <si>
    <t>в) выборочную функцию распределения:</t>
  </si>
  <si>
    <t>Исправленная выборочная дисперсия:</t>
  </si>
  <si>
    <t>Выборочное среднеквадратическое отклонение:</t>
  </si>
  <si>
    <t>Исправленное выборочное среднеквадратическое отклонение:</t>
  </si>
  <si>
    <t>Медиана:</t>
  </si>
  <si>
    <t xml:space="preserve">Найдем интервальные оценки надежности 0,95 параметров роста, считая его нормальной случайной величиной: </t>
  </si>
  <si>
    <t>Доверительный интервал параметра</t>
  </si>
  <si>
    <t xml:space="preserve">Доверительный интервал параметра </t>
  </si>
  <si>
    <t>считая известным параметр</t>
  </si>
  <si>
    <t>считая неизвестным параметр</t>
  </si>
  <si>
    <t xml:space="preserve"> считая неизвестным параметр </t>
  </si>
  <si>
    <t>считая известным  параметр</t>
  </si>
  <si>
    <t>Сливаем интервалы с частотами</t>
  </si>
  <si>
    <t>Изобразим корреляционное облако</t>
  </si>
  <si>
    <t>Составим корреляционную таблицу веса и роста</t>
  </si>
  <si>
    <t>Найдем внутригрупповую и межгрупповую дисперсии</t>
  </si>
  <si>
    <t>Внутригрупповая дисперсия:</t>
  </si>
  <si>
    <t>Межгрупповая дисперсия:</t>
  </si>
  <si>
    <t>Проверим теорему о разложении дисперсии</t>
  </si>
  <si>
    <r>
      <t xml:space="preserve">Проверим гипотезу о независимости </t>
    </r>
    <r>
      <rPr>
        <sz val="11"/>
        <color theme="1"/>
        <rFont val="Cambria"/>
        <family val="1"/>
        <charset val="204"/>
      </rPr>
      <t>при уровне значимости 0,05</t>
    </r>
    <r>
      <rPr>
        <sz val="11"/>
        <color rgb="FF000000"/>
        <rFont val="Cambria"/>
        <family val="1"/>
        <charset val="204"/>
      </rPr>
      <t>, считая распределение веса нормальным</t>
    </r>
  </si>
  <si>
    <t>По интервальной корреляционной таблице найдем выборочный коэффициент линейной корреляции</t>
  </si>
  <si>
    <t>Коэффициент коррелляции:</t>
  </si>
  <si>
    <t>Cоставим уравнение линейной регрессии веса от роста</t>
  </si>
  <si>
    <r>
      <t xml:space="preserve"> </t>
    </r>
    <r>
      <rPr>
        <sz val="11"/>
        <color theme="1"/>
        <rFont val="Cambria"/>
        <family val="1"/>
        <charset val="204"/>
      </rPr>
      <t>Построим график линии регрессии. Нанесем на этот же график точки условных средних</t>
    </r>
  </si>
  <si>
    <t>Общая дисперсия:</t>
  </si>
  <si>
    <t>Найдем выборочное корреляционное отношение и сравним его с коэффициентом корреляции</t>
  </si>
  <si>
    <t>Выборочное корреляционное отношение:</t>
  </si>
  <si>
    <t xml:space="preserve">а) </t>
  </si>
  <si>
    <t xml:space="preserve">Сделать прогноз веса при росте 180 см. Найти стандартную ошибку прогноза и его доверительный интервал. </t>
  </si>
  <si>
    <t>Параметры a и b линейной регрессии, их стандартные ошибки, стандартную ошибку регрессии, коэффициент детерминации, значение F-статистики, дисперсии расчетных значений и остатков. Написать уравнение регрессии.</t>
  </si>
  <si>
    <t>Найти доверительные интервалы коэффициентов линейной регрессии.</t>
  </si>
  <si>
    <t>Проверить гипотезу о статистической значимости уравнения линейной регрессии при уровне 0,05.</t>
  </si>
  <si>
    <t>F-статистика и степени свободы</t>
  </si>
  <si>
    <t>Дисперсия расчетных значений и остатков</t>
  </si>
  <si>
    <t>Уравнение регрессии:</t>
  </si>
  <si>
    <t>Вывод: по шкале Чеддока имеется заметная прямая коррелляция</t>
  </si>
  <si>
    <t>Вывод: так как выборочное коррелляционное отношение не намного больше коэффициента линейной коррелляции, то модель линейной регрессии видимо выбрана правильно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</si>
</sst>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1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sz val="11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27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2" xfId="15" applyFont="1" applyBorder="1" applyAlignment="1">
      <alignment horizontal="left" vertical="center"/>
    </xf>
    <xf numFmtId="0" fontId="5" fillId="0" borderId="2" xfId="15" applyFont="1" applyBorder="1" applyAlignment="1">
      <alignment horizontal="center" vertical="center"/>
    </xf>
    <xf numFmtId="0" fontId="5" fillId="0" borderId="1" xfId="15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3" fillId="0" borderId="0" xfId="0" applyNumberFormat="1" applyFont="1"/>
    <xf numFmtId="0" fontId="6" fillId="0" borderId="0" xfId="0" applyFont="1" applyAlignment="1">
      <alignment horizontal="left" vertical="center"/>
    </xf>
    <xf numFmtId="0" fontId="7" fillId="0" borderId="1" xfId="15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8">
    <cellStyle name="Обычный" xfId="0" builtinId="0"/>
    <cellStyle name="Обычный 10" xfId="10" xr:uid="{335B7A25-00BB-4F4E-AB19-9903C1A881DE}"/>
    <cellStyle name="Обычный 11" xfId="11" xr:uid="{CCA42695-1652-4CD9-BED1-029610FCF63B}"/>
    <cellStyle name="Обычный 12" xfId="12" xr:uid="{35C038C2-4F4B-48F8-9DB7-D2E3B80C8548}"/>
    <cellStyle name="Обычный 13" xfId="13" xr:uid="{370039CF-F16D-4FE7-A63D-9E531F9A8DFE}"/>
    <cellStyle name="Обычный 14" xfId="14" xr:uid="{9F6411F5-11A3-4926-9303-268594EDA134}"/>
    <cellStyle name="Обычный 15" xfId="15" xr:uid="{1A641E7F-599D-44F8-A662-D3F0A14B575E}"/>
    <cellStyle name="Обычный 16" xfId="16" xr:uid="{F1DCCC30-ADCC-4670-A594-FCF064A960CB}"/>
    <cellStyle name="Обычный 17" xfId="17" xr:uid="{5E644AB2-5E71-45E9-88B2-AD9A3B9776BB}"/>
    <cellStyle name="Обычный 18" xfId="18" xr:uid="{6D073B88-390E-4352-AC9F-43B561D7D6DE}"/>
    <cellStyle name="Обычный 19" xfId="19" xr:uid="{33EDBB61-5CEC-4DA7-8930-43C64009658A}"/>
    <cellStyle name="Обычный 2" xfId="2" xr:uid="{A6111E58-8594-44C5-98D0-3B507F42880F}"/>
    <cellStyle name="Обычный 20" xfId="20" xr:uid="{B9C2FB29-9F37-4A36-A81D-509D8786E606}"/>
    <cellStyle name="Обычный 21" xfId="21" xr:uid="{1AD4F9C6-7A25-4C31-8D71-EFE41AE635B6}"/>
    <cellStyle name="Обычный 22" xfId="22" xr:uid="{710A586A-41B2-42FA-8548-F1079A63F737}"/>
    <cellStyle name="Обычный 23" xfId="23" xr:uid="{46AD84A9-D36D-49C3-9247-DDFF60BEC12F}"/>
    <cellStyle name="Обычный 24" xfId="24" xr:uid="{074FFD49-35B3-4050-8FD2-369B76621548}"/>
    <cellStyle name="Обычный 25" xfId="25" xr:uid="{591939D2-27FD-4EF8-AC3F-02AA59B5611B}"/>
    <cellStyle name="Обычный 26" xfId="26" xr:uid="{AEB0352C-84BB-4686-A355-AB18C7AF776C}"/>
    <cellStyle name="Обычный 27" xfId="1" xr:uid="{1D4F39BA-7673-475B-94BA-A78E9843889E}"/>
    <cellStyle name="Обычный 28" xfId="27" xr:uid="{972A4FE9-2A65-427E-B97F-318292219AB2}"/>
    <cellStyle name="Обычный 3" xfId="3" xr:uid="{E5BAAD3A-40FD-424A-8D80-E790849C41F8}"/>
    <cellStyle name="Обычный 4" xfId="4" xr:uid="{7FF44884-AB16-44F5-AADF-1C504EA7679B}"/>
    <cellStyle name="Обычный 5" xfId="5" xr:uid="{E7C46FFC-800C-4F69-8A98-14CA830217BC}"/>
    <cellStyle name="Обычный 6" xfId="6" xr:uid="{E2F383B0-EE94-4507-BCA1-97617C9B084B}"/>
    <cellStyle name="Обычный 7" xfId="7" xr:uid="{C3A645E3-B1E0-4A13-AB38-0018040975A7}"/>
    <cellStyle name="Обычный 8" xfId="8" xr:uid="{04D40D46-EF22-4985-B86F-2DAABF9C8EB3}"/>
    <cellStyle name="Обычный 9" xfId="9" xr:uid="{ED90F04D-8022-4E0F-A931-C7AC50881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'3'!$B$7:$B$16</c:f>
              <c:numCache>
                <c:formatCode>General</c:formatCode>
                <c:ptCount val="10"/>
                <c:pt idx="0">
                  <c:v>159.19999999999999</c:v>
                </c:pt>
                <c:pt idx="1">
                  <c:v>162.39999999999998</c:v>
                </c:pt>
                <c:pt idx="2">
                  <c:v>165.59999999999997</c:v>
                </c:pt>
                <c:pt idx="3">
                  <c:v>168.79999999999995</c:v>
                </c:pt>
                <c:pt idx="4">
                  <c:v>171.99999999999994</c:v>
                </c:pt>
                <c:pt idx="5">
                  <c:v>175.19999999999993</c:v>
                </c:pt>
                <c:pt idx="6">
                  <c:v>178.39999999999992</c:v>
                </c:pt>
                <c:pt idx="7">
                  <c:v>181.59999999999991</c:v>
                </c:pt>
                <c:pt idx="8">
                  <c:v>184.7999999999999</c:v>
                </c:pt>
                <c:pt idx="9">
                  <c:v>187.99999999999989</c:v>
                </c:pt>
              </c:numCache>
            </c:numRef>
          </c:cat>
          <c:val>
            <c:numRef>
              <c:f>'3'!$C$7:$C$16</c:f>
              <c:numCache>
                <c:formatCode>General</c:formatCode>
                <c:ptCount val="10"/>
                <c:pt idx="0">
                  <c:v>6</c:v>
                </c:pt>
                <c:pt idx="1">
                  <c:v>20</c:v>
                </c:pt>
                <c:pt idx="2">
                  <c:v>32</c:v>
                </c:pt>
                <c:pt idx="3">
                  <c:v>33</c:v>
                </c:pt>
                <c:pt idx="4">
                  <c:v>41</c:v>
                </c:pt>
                <c:pt idx="5">
                  <c:v>36</c:v>
                </c:pt>
                <c:pt idx="6">
                  <c:v>19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C-410D-9722-2B8DDA9DB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60113391"/>
        <c:axId val="1460078831"/>
      </c:barChart>
      <c:catAx>
        <c:axId val="146011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078831"/>
        <c:crosses val="autoZero"/>
        <c:auto val="1"/>
        <c:lblAlgn val="ctr"/>
        <c:lblOffset val="100"/>
        <c:noMultiLvlLbl val="0"/>
      </c:catAx>
      <c:valAx>
        <c:axId val="146007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11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'3'!$B$23:$B$32</c:f>
              <c:numCache>
                <c:formatCode>General</c:formatCode>
                <c:ptCount val="10"/>
                <c:pt idx="0">
                  <c:v>157.6</c:v>
                </c:pt>
                <c:pt idx="1">
                  <c:v>160.79999999999998</c:v>
                </c:pt>
                <c:pt idx="2">
                  <c:v>163.99999999999997</c:v>
                </c:pt>
                <c:pt idx="3">
                  <c:v>167.19999999999996</c:v>
                </c:pt>
                <c:pt idx="4">
                  <c:v>170.39999999999995</c:v>
                </c:pt>
                <c:pt idx="5">
                  <c:v>173.59999999999994</c:v>
                </c:pt>
                <c:pt idx="6">
                  <c:v>176.79999999999993</c:v>
                </c:pt>
                <c:pt idx="7">
                  <c:v>179.99999999999991</c:v>
                </c:pt>
                <c:pt idx="8">
                  <c:v>183.1999999999999</c:v>
                </c:pt>
                <c:pt idx="9">
                  <c:v>186.39999999999989</c:v>
                </c:pt>
              </c:numCache>
            </c:numRef>
          </c:xVal>
          <c:yVal>
            <c:numRef>
              <c:f>'3'!$C$23:$C$32</c:f>
              <c:numCache>
                <c:formatCode>General</c:formatCode>
                <c:ptCount val="10"/>
                <c:pt idx="0">
                  <c:v>6</c:v>
                </c:pt>
                <c:pt idx="1">
                  <c:v>20</c:v>
                </c:pt>
                <c:pt idx="2">
                  <c:v>32</c:v>
                </c:pt>
                <c:pt idx="3">
                  <c:v>33</c:v>
                </c:pt>
                <c:pt idx="4">
                  <c:v>41</c:v>
                </c:pt>
                <c:pt idx="5">
                  <c:v>36</c:v>
                </c:pt>
                <c:pt idx="6">
                  <c:v>19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3-4B69-98E8-594689D7B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193167"/>
        <c:axId val="1696186447"/>
      </c:scatterChart>
      <c:valAx>
        <c:axId val="169619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186447"/>
        <c:crosses val="autoZero"/>
        <c:crossBetween val="midCat"/>
      </c:valAx>
      <c:valAx>
        <c:axId val="169618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19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'3'!$B$40:$B$49</c:f>
              <c:numCache>
                <c:formatCode>General</c:formatCode>
                <c:ptCount val="10"/>
                <c:pt idx="0">
                  <c:v>157.6</c:v>
                </c:pt>
                <c:pt idx="1">
                  <c:v>160.79999999999998</c:v>
                </c:pt>
                <c:pt idx="2">
                  <c:v>163.99999999999997</c:v>
                </c:pt>
                <c:pt idx="3">
                  <c:v>167.19999999999996</c:v>
                </c:pt>
                <c:pt idx="4">
                  <c:v>170.39999999999995</c:v>
                </c:pt>
                <c:pt idx="5">
                  <c:v>173.59999999999994</c:v>
                </c:pt>
                <c:pt idx="6">
                  <c:v>176.79999999999993</c:v>
                </c:pt>
                <c:pt idx="7">
                  <c:v>179.99999999999991</c:v>
                </c:pt>
                <c:pt idx="8">
                  <c:v>183.1999999999999</c:v>
                </c:pt>
                <c:pt idx="9">
                  <c:v>186.39999999999989</c:v>
                </c:pt>
              </c:numCache>
            </c:numRef>
          </c:xVal>
          <c:yVal>
            <c:numRef>
              <c:f>'3'!$C$40:$C$49</c:f>
              <c:numCache>
                <c:formatCode>General</c:formatCode>
                <c:ptCount val="10"/>
                <c:pt idx="0">
                  <c:v>0.03</c:v>
                </c:pt>
                <c:pt idx="1">
                  <c:v>0.13</c:v>
                </c:pt>
                <c:pt idx="2">
                  <c:v>0.29000000000000004</c:v>
                </c:pt>
                <c:pt idx="3">
                  <c:v>0.45500000000000007</c:v>
                </c:pt>
                <c:pt idx="4">
                  <c:v>0.66</c:v>
                </c:pt>
                <c:pt idx="5">
                  <c:v>0.84000000000000008</c:v>
                </c:pt>
                <c:pt idx="6">
                  <c:v>0.93500000000000005</c:v>
                </c:pt>
                <c:pt idx="7">
                  <c:v>0.96500000000000008</c:v>
                </c:pt>
                <c:pt idx="8">
                  <c:v>0.9850000000000001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1-45E7-A688-F0FAD9B3E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41647"/>
        <c:axId val="1696220047"/>
      </c:scatterChart>
      <c:valAx>
        <c:axId val="16962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220047"/>
        <c:crosses val="autoZero"/>
        <c:crossBetween val="midCat"/>
      </c:valAx>
      <c:valAx>
        <c:axId val="16962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624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'9'!$B$5:$B$204</c:f>
              <c:numCache>
                <c:formatCode>General</c:formatCode>
                <c:ptCount val="200"/>
                <c:pt idx="0">
                  <c:v>176</c:v>
                </c:pt>
                <c:pt idx="1">
                  <c:v>171</c:v>
                </c:pt>
                <c:pt idx="2">
                  <c:v>166</c:v>
                </c:pt>
                <c:pt idx="3">
                  <c:v>182</c:v>
                </c:pt>
                <c:pt idx="4">
                  <c:v>165</c:v>
                </c:pt>
                <c:pt idx="5">
                  <c:v>168</c:v>
                </c:pt>
                <c:pt idx="6">
                  <c:v>170</c:v>
                </c:pt>
                <c:pt idx="7">
                  <c:v>181</c:v>
                </c:pt>
                <c:pt idx="8">
                  <c:v>161</c:v>
                </c:pt>
                <c:pt idx="9">
                  <c:v>168</c:v>
                </c:pt>
                <c:pt idx="10">
                  <c:v>161</c:v>
                </c:pt>
                <c:pt idx="11">
                  <c:v>161</c:v>
                </c:pt>
                <c:pt idx="12">
                  <c:v>165</c:v>
                </c:pt>
                <c:pt idx="13">
                  <c:v>176</c:v>
                </c:pt>
                <c:pt idx="14">
                  <c:v>165</c:v>
                </c:pt>
                <c:pt idx="15">
                  <c:v>161</c:v>
                </c:pt>
                <c:pt idx="16">
                  <c:v>166</c:v>
                </c:pt>
                <c:pt idx="17">
                  <c:v>167</c:v>
                </c:pt>
                <c:pt idx="18">
                  <c:v>167</c:v>
                </c:pt>
                <c:pt idx="19">
                  <c:v>165</c:v>
                </c:pt>
                <c:pt idx="20">
                  <c:v>168</c:v>
                </c:pt>
                <c:pt idx="21">
                  <c:v>161</c:v>
                </c:pt>
                <c:pt idx="22">
                  <c:v>163</c:v>
                </c:pt>
                <c:pt idx="23">
                  <c:v>168</c:v>
                </c:pt>
                <c:pt idx="24">
                  <c:v>175</c:v>
                </c:pt>
                <c:pt idx="25">
                  <c:v>161</c:v>
                </c:pt>
                <c:pt idx="26">
                  <c:v>171</c:v>
                </c:pt>
                <c:pt idx="27">
                  <c:v>184</c:v>
                </c:pt>
                <c:pt idx="28">
                  <c:v>173</c:v>
                </c:pt>
                <c:pt idx="29">
                  <c:v>166</c:v>
                </c:pt>
                <c:pt idx="30">
                  <c:v>170</c:v>
                </c:pt>
                <c:pt idx="31">
                  <c:v>172</c:v>
                </c:pt>
                <c:pt idx="32">
                  <c:v>176</c:v>
                </c:pt>
                <c:pt idx="33">
                  <c:v>162</c:v>
                </c:pt>
                <c:pt idx="34">
                  <c:v>157</c:v>
                </c:pt>
                <c:pt idx="35">
                  <c:v>188</c:v>
                </c:pt>
                <c:pt idx="36">
                  <c:v>164</c:v>
                </c:pt>
                <c:pt idx="37">
                  <c:v>167</c:v>
                </c:pt>
                <c:pt idx="38">
                  <c:v>174</c:v>
                </c:pt>
                <c:pt idx="39">
                  <c:v>161</c:v>
                </c:pt>
                <c:pt idx="40">
                  <c:v>172</c:v>
                </c:pt>
                <c:pt idx="41">
                  <c:v>171</c:v>
                </c:pt>
                <c:pt idx="42">
                  <c:v>173</c:v>
                </c:pt>
                <c:pt idx="43">
                  <c:v>176</c:v>
                </c:pt>
                <c:pt idx="44">
                  <c:v>156</c:v>
                </c:pt>
                <c:pt idx="45">
                  <c:v>161</c:v>
                </c:pt>
                <c:pt idx="46">
                  <c:v>165</c:v>
                </c:pt>
                <c:pt idx="47">
                  <c:v>174</c:v>
                </c:pt>
                <c:pt idx="48">
                  <c:v>183</c:v>
                </c:pt>
                <c:pt idx="49">
                  <c:v>173</c:v>
                </c:pt>
                <c:pt idx="50">
                  <c:v>160</c:v>
                </c:pt>
                <c:pt idx="51">
                  <c:v>178</c:v>
                </c:pt>
                <c:pt idx="52">
                  <c:v>170</c:v>
                </c:pt>
                <c:pt idx="53">
                  <c:v>168</c:v>
                </c:pt>
                <c:pt idx="54">
                  <c:v>173</c:v>
                </c:pt>
                <c:pt idx="55">
                  <c:v>176</c:v>
                </c:pt>
                <c:pt idx="56">
                  <c:v>170</c:v>
                </c:pt>
                <c:pt idx="57">
                  <c:v>163</c:v>
                </c:pt>
                <c:pt idx="58">
                  <c:v>165</c:v>
                </c:pt>
                <c:pt idx="59">
                  <c:v>165</c:v>
                </c:pt>
                <c:pt idx="60">
                  <c:v>170</c:v>
                </c:pt>
                <c:pt idx="61">
                  <c:v>166</c:v>
                </c:pt>
                <c:pt idx="62">
                  <c:v>165</c:v>
                </c:pt>
                <c:pt idx="63">
                  <c:v>181</c:v>
                </c:pt>
                <c:pt idx="64">
                  <c:v>172</c:v>
                </c:pt>
                <c:pt idx="65">
                  <c:v>165</c:v>
                </c:pt>
                <c:pt idx="66">
                  <c:v>172</c:v>
                </c:pt>
                <c:pt idx="67">
                  <c:v>178</c:v>
                </c:pt>
                <c:pt idx="68">
                  <c:v>169</c:v>
                </c:pt>
                <c:pt idx="69">
                  <c:v>165</c:v>
                </c:pt>
                <c:pt idx="70">
                  <c:v>174</c:v>
                </c:pt>
                <c:pt idx="71">
                  <c:v>159</c:v>
                </c:pt>
                <c:pt idx="72">
                  <c:v>171</c:v>
                </c:pt>
                <c:pt idx="73">
                  <c:v>169</c:v>
                </c:pt>
                <c:pt idx="74">
                  <c:v>176</c:v>
                </c:pt>
                <c:pt idx="75">
                  <c:v>170</c:v>
                </c:pt>
                <c:pt idx="76">
                  <c:v>170</c:v>
                </c:pt>
                <c:pt idx="77">
                  <c:v>165</c:v>
                </c:pt>
                <c:pt idx="78">
                  <c:v>162</c:v>
                </c:pt>
                <c:pt idx="79">
                  <c:v>175</c:v>
                </c:pt>
                <c:pt idx="80">
                  <c:v>157</c:v>
                </c:pt>
                <c:pt idx="81">
                  <c:v>161</c:v>
                </c:pt>
                <c:pt idx="82">
                  <c:v>172</c:v>
                </c:pt>
                <c:pt idx="83">
                  <c:v>159</c:v>
                </c:pt>
                <c:pt idx="84">
                  <c:v>162</c:v>
                </c:pt>
                <c:pt idx="85">
                  <c:v>167</c:v>
                </c:pt>
                <c:pt idx="86">
                  <c:v>159</c:v>
                </c:pt>
                <c:pt idx="87">
                  <c:v>160</c:v>
                </c:pt>
                <c:pt idx="88">
                  <c:v>175</c:v>
                </c:pt>
                <c:pt idx="89">
                  <c:v>163</c:v>
                </c:pt>
                <c:pt idx="90">
                  <c:v>169</c:v>
                </c:pt>
                <c:pt idx="91">
                  <c:v>180</c:v>
                </c:pt>
                <c:pt idx="92">
                  <c:v>165</c:v>
                </c:pt>
                <c:pt idx="93">
                  <c:v>168</c:v>
                </c:pt>
                <c:pt idx="94">
                  <c:v>169</c:v>
                </c:pt>
                <c:pt idx="95">
                  <c:v>170</c:v>
                </c:pt>
                <c:pt idx="96">
                  <c:v>163</c:v>
                </c:pt>
                <c:pt idx="97">
                  <c:v>178</c:v>
                </c:pt>
                <c:pt idx="98">
                  <c:v>162</c:v>
                </c:pt>
                <c:pt idx="99">
                  <c:v>178</c:v>
                </c:pt>
                <c:pt idx="100">
                  <c:v>164</c:v>
                </c:pt>
                <c:pt idx="101">
                  <c:v>176</c:v>
                </c:pt>
                <c:pt idx="102">
                  <c:v>163</c:v>
                </c:pt>
                <c:pt idx="103">
                  <c:v>164</c:v>
                </c:pt>
                <c:pt idx="104">
                  <c:v>170</c:v>
                </c:pt>
                <c:pt idx="105">
                  <c:v>177</c:v>
                </c:pt>
                <c:pt idx="106">
                  <c:v>180</c:v>
                </c:pt>
                <c:pt idx="107">
                  <c:v>175</c:v>
                </c:pt>
                <c:pt idx="108">
                  <c:v>168</c:v>
                </c:pt>
                <c:pt idx="109">
                  <c:v>175</c:v>
                </c:pt>
                <c:pt idx="110">
                  <c:v>171</c:v>
                </c:pt>
                <c:pt idx="111">
                  <c:v>170</c:v>
                </c:pt>
                <c:pt idx="112">
                  <c:v>168</c:v>
                </c:pt>
                <c:pt idx="113">
                  <c:v>160</c:v>
                </c:pt>
                <c:pt idx="114">
                  <c:v>171</c:v>
                </c:pt>
                <c:pt idx="115">
                  <c:v>180</c:v>
                </c:pt>
                <c:pt idx="116">
                  <c:v>165</c:v>
                </c:pt>
                <c:pt idx="117">
                  <c:v>176</c:v>
                </c:pt>
                <c:pt idx="118">
                  <c:v>167</c:v>
                </c:pt>
                <c:pt idx="119">
                  <c:v>163</c:v>
                </c:pt>
                <c:pt idx="120">
                  <c:v>170</c:v>
                </c:pt>
                <c:pt idx="121">
                  <c:v>174</c:v>
                </c:pt>
                <c:pt idx="122">
                  <c:v>167</c:v>
                </c:pt>
                <c:pt idx="123">
                  <c:v>172</c:v>
                </c:pt>
                <c:pt idx="124">
                  <c:v>173</c:v>
                </c:pt>
                <c:pt idx="125">
                  <c:v>164</c:v>
                </c:pt>
                <c:pt idx="126">
                  <c:v>170</c:v>
                </c:pt>
                <c:pt idx="127">
                  <c:v>168</c:v>
                </c:pt>
                <c:pt idx="128">
                  <c:v>176</c:v>
                </c:pt>
                <c:pt idx="129">
                  <c:v>168</c:v>
                </c:pt>
                <c:pt idx="130">
                  <c:v>179</c:v>
                </c:pt>
                <c:pt idx="131">
                  <c:v>168</c:v>
                </c:pt>
                <c:pt idx="132">
                  <c:v>176</c:v>
                </c:pt>
                <c:pt idx="133">
                  <c:v>184</c:v>
                </c:pt>
                <c:pt idx="134">
                  <c:v>165</c:v>
                </c:pt>
                <c:pt idx="135">
                  <c:v>176</c:v>
                </c:pt>
                <c:pt idx="136">
                  <c:v>163</c:v>
                </c:pt>
                <c:pt idx="137">
                  <c:v>167</c:v>
                </c:pt>
                <c:pt idx="138">
                  <c:v>160</c:v>
                </c:pt>
                <c:pt idx="139">
                  <c:v>186</c:v>
                </c:pt>
                <c:pt idx="140">
                  <c:v>172</c:v>
                </c:pt>
                <c:pt idx="141">
                  <c:v>166</c:v>
                </c:pt>
                <c:pt idx="142">
                  <c:v>170</c:v>
                </c:pt>
                <c:pt idx="143">
                  <c:v>173</c:v>
                </c:pt>
                <c:pt idx="144">
                  <c:v>166</c:v>
                </c:pt>
                <c:pt idx="145">
                  <c:v>171</c:v>
                </c:pt>
                <c:pt idx="146">
                  <c:v>169</c:v>
                </c:pt>
                <c:pt idx="147">
                  <c:v>162</c:v>
                </c:pt>
                <c:pt idx="148">
                  <c:v>185</c:v>
                </c:pt>
                <c:pt idx="149">
                  <c:v>178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'9'!$C$5:$C$204</c:f>
              <c:numCache>
                <c:formatCode>General</c:formatCode>
                <c:ptCount val="200"/>
                <c:pt idx="0">
                  <c:v>65</c:v>
                </c:pt>
                <c:pt idx="1">
                  <c:v>70</c:v>
                </c:pt>
                <c:pt idx="2">
                  <c:v>57</c:v>
                </c:pt>
                <c:pt idx="3">
                  <c:v>76</c:v>
                </c:pt>
                <c:pt idx="4">
                  <c:v>59</c:v>
                </c:pt>
                <c:pt idx="5">
                  <c:v>62</c:v>
                </c:pt>
                <c:pt idx="6">
                  <c:v>76</c:v>
                </c:pt>
                <c:pt idx="7">
                  <c:v>68</c:v>
                </c:pt>
                <c:pt idx="8">
                  <c:v>66</c:v>
                </c:pt>
                <c:pt idx="9">
                  <c:v>67</c:v>
                </c:pt>
                <c:pt idx="10">
                  <c:v>55</c:v>
                </c:pt>
                <c:pt idx="11">
                  <c:v>66</c:v>
                </c:pt>
                <c:pt idx="12">
                  <c:v>63</c:v>
                </c:pt>
                <c:pt idx="13">
                  <c:v>78</c:v>
                </c:pt>
                <c:pt idx="14">
                  <c:v>56</c:v>
                </c:pt>
                <c:pt idx="15">
                  <c:v>51</c:v>
                </c:pt>
                <c:pt idx="16">
                  <c:v>62</c:v>
                </c:pt>
                <c:pt idx="17">
                  <c:v>65</c:v>
                </c:pt>
                <c:pt idx="18">
                  <c:v>63</c:v>
                </c:pt>
                <c:pt idx="19">
                  <c:v>63</c:v>
                </c:pt>
                <c:pt idx="20">
                  <c:v>73</c:v>
                </c:pt>
                <c:pt idx="21">
                  <c:v>59</c:v>
                </c:pt>
                <c:pt idx="22">
                  <c:v>65</c:v>
                </c:pt>
                <c:pt idx="23">
                  <c:v>66</c:v>
                </c:pt>
                <c:pt idx="24">
                  <c:v>66</c:v>
                </c:pt>
                <c:pt idx="25">
                  <c:v>52</c:v>
                </c:pt>
                <c:pt idx="26">
                  <c:v>63</c:v>
                </c:pt>
                <c:pt idx="27">
                  <c:v>72</c:v>
                </c:pt>
                <c:pt idx="28">
                  <c:v>63</c:v>
                </c:pt>
                <c:pt idx="29">
                  <c:v>67</c:v>
                </c:pt>
                <c:pt idx="30">
                  <c:v>61</c:v>
                </c:pt>
                <c:pt idx="31">
                  <c:v>74</c:v>
                </c:pt>
                <c:pt idx="32">
                  <c:v>81</c:v>
                </c:pt>
                <c:pt idx="33">
                  <c:v>60</c:v>
                </c:pt>
                <c:pt idx="34">
                  <c:v>60</c:v>
                </c:pt>
                <c:pt idx="35">
                  <c:v>75</c:v>
                </c:pt>
                <c:pt idx="36">
                  <c:v>53</c:v>
                </c:pt>
                <c:pt idx="37">
                  <c:v>64</c:v>
                </c:pt>
                <c:pt idx="38">
                  <c:v>69</c:v>
                </c:pt>
                <c:pt idx="39">
                  <c:v>62</c:v>
                </c:pt>
                <c:pt idx="40">
                  <c:v>63</c:v>
                </c:pt>
                <c:pt idx="41">
                  <c:v>69</c:v>
                </c:pt>
                <c:pt idx="42">
                  <c:v>68</c:v>
                </c:pt>
                <c:pt idx="43">
                  <c:v>70</c:v>
                </c:pt>
                <c:pt idx="44">
                  <c:v>54</c:v>
                </c:pt>
                <c:pt idx="45">
                  <c:v>59</c:v>
                </c:pt>
                <c:pt idx="46">
                  <c:v>63</c:v>
                </c:pt>
                <c:pt idx="47">
                  <c:v>66</c:v>
                </c:pt>
                <c:pt idx="48">
                  <c:v>73</c:v>
                </c:pt>
                <c:pt idx="49">
                  <c:v>71</c:v>
                </c:pt>
                <c:pt idx="50">
                  <c:v>61</c:v>
                </c:pt>
                <c:pt idx="51">
                  <c:v>69</c:v>
                </c:pt>
                <c:pt idx="52">
                  <c:v>70</c:v>
                </c:pt>
                <c:pt idx="53">
                  <c:v>60</c:v>
                </c:pt>
                <c:pt idx="54">
                  <c:v>69</c:v>
                </c:pt>
                <c:pt idx="55">
                  <c:v>70</c:v>
                </c:pt>
                <c:pt idx="56">
                  <c:v>58</c:v>
                </c:pt>
                <c:pt idx="57">
                  <c:v>64</c:v>
                </c:pt>
                <c:pt idx="58">
                  <c:v>57</c:v>
                </c:pt>
                <c:pt idx="59">
                  <c:v>60</c:v>
                </c:pt>
                <c:pt idx="60">
                  <c:v>61</c:v>
                </c:pt>
                <c:pt idx="61">
                  <c:v>55</c:v>
                </c:pt>
                <c:pt idx="62">
                  <c:v>63</c:v>
                </c:pt>
                <c:pt idx="63">
                  <c:v>77</c:v>
                </c:pt>
                <c:pt idx="64">
                  <c:v>64</c:v>
                </c:pt>
                <c:pt idx="65">
                  <c:v>63</c:v>
                </c:pt>
                <c:pt idx="66">
                  <c:v>78</c:v>
                </c:pt>
                <c:pt idx="67">
                  <c:v>75</c:v>
                </c:pt>
                <c:pt idx="68">
                  <c:v>74</c:v>
                </c:pt>
                <c:pt idx="69">
                  <c:v>63</c:v>
                </c:pt>
                <c:pt idx="70">
                  <c:v>75</c:v>
                </c:pt>
                <c:pt idx="71">
                  <c:v>54</c:v>
                </c:pt>
                <c:pt idx="72">
                  <c:v>66</c:v>
                </c:pt>
                <c:pt idx="73">
                  <c:v>67</c:v>
                </c:pt>
                <c:pt idx="74">
                  <c:v>62</c:v>
                </c:pt>
                <c:pt idx="75">
                  <c:v>65</c:v>
                </c:pt>
                <c:pt idx="76">
                  <c:v>66</c:v>
                </c:pt>
                <c:pt idx="77">
                  <c:v>61</c:v>
                </c:pt>
                <c:pt idx="78">
                  <c:v>66</c:v>
                </c:pt>
                <c:pt idx="79">
                  <c:v>75</c:v>
                </c:pt>
                <c:pt idx="80">
                  <c:v>53</c:v>
                </c:pt>
                <c:pt idx="81">
                  <c:v>55</c:v>
                </c:pt>
                <c:pt idx="82">
                  <c:v>66</c:v>
                </c:pt>
                <c:pt idx="83">
                  <c:v>55</c:v>
                </c:pt>
                <c:pt idx="84">
                  <c:v>65</c:v>
                </c:pt>
                <c:pt idx="85">
                  <c:v>63</c:v>
                </c:pt>
                <c:pt idx="86">
                  <c:v>68</c:v>
                </c:pt>
                <c:pt idx="87">
                  <c:v>62</c:v>
                </c:pt>
                <c:pt idx="88">
                  <c:v>75</c:v>
                </c:pt>
                <c:pt idx="89">
                  <c:v>67</c:v>
                </c:pt>
                <c:pt idx="90">
                  <c:v>56</c:v>
                </c:pt>
                <c:pt idx="91">
                  <c:v>65</c:v>
                </c:pt>
                <c:pt idx="92">
                  <c:v>63</c:v>
                </c:pt>
                <c:pt idx="93">
                  <c:v>67</c:v>
                </c:pt>
                <c:pt idx="94">
                  <c:v>68</c:v>
                </c:pt>
                <c:pt idx="95">
                  <c:v>69</c:v>
                </c:pt>
                <c:pt idx="96">
                  <c:v>57</c:v>
                </c:pt>
                <c:pt idx="97">
                  <c:v>75</c:v>
                </c:pt>
                <c:pt idx="98">
                  <c:v>53</c:v>
                </c:pt>
                <c:pt idx="99">
                  <c:v>69</c:v>
                </c:pt>
                <c:pt idx="100">
                  <c:v>70</c:v>
                </c:pt>
                <c:pt idx="101">
                  <c:v>67</c:v>
                </c:pt>
                <c:pt idx="102">
                  <c:v>58</c:v>
                </c:pt>
                <c:pt idx="103">
                  <c:v>62</c:v>
                </c:pt>
                <c:pt idx="104">
                  <c:v>68</c:v>
                </c:pt>
                <c:pt idx="105">
                  <c:v>60</c:v>
                </c:pt>
                <c:pt idx="106">
                  <c:v>75</c:v>
                </c:pt>
                <c:pt idx="107">
                  <c:v>75</c:v>
                </c:pt>
                <c:pt idx="108">
                  <c:v>55</c:v>
                </c:pt>
                <c:pt idx="109">
                  <c:v>67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57</c:v>
                </c:pt>
                <c:pt idx="114">
                  <c:v>66</c:v>
                </c:pt>
                <c:pt idx="115">
                  <c:v>65</c:v>
                </c:pt>
                <c:pt idx="116">
                  <c:v>57</c:v>
                </c:pt>
                <c:pt idx="117">
                  <c:v>77</c:v>
                </c:pt>
                <c:pt idx="118">
                  <c:v>68</c:v>
                </c:pt>
                <c:pt idx="119">
                  <c:v>54</c:v>
                </c:pt>
                <c:pt idx="120">
                  <c:v>75</c:v>
                </c:pt>
                <c:pt idx="121">
                  <c:v>67</c:v>
                </c:pt>
                <c:pt idx="122">
                  <c:v>65</c:v>
                </c:pt>
                <c:pt idx="123">
                  <c:v>73</c:v>
                </c:pt>
                <c:pt idx="124">
                  <c:v>69</c:v>
                </c:pt>
                <c:pt idx="125">
                  <c:v>65</c:v>
                </c:pt>
                <c:pt idx="126">
                  <c:v>58</c:v>
                </c:pt>
                <c:pt idx="127">
                  <c:v>58</c:v>
                </c:pt>
                <c:pt idx="128">
                  <c:v>67</c:v>
                </c:pt>
                <c:pt idx="129">
                  <c:v>60</c:v>
                </c:pt>
                <c:pt idx="130">
                  <c:v>71</c:v>
                </c:pt>
                <c:pt idx="131">
                  <c:v>67</c:v>
                </c:pt>
                <c:pt idx="132">
                  <c:v>65</c:v>
                </c:pt>
                <c:pt idx="133">
                  <c:v>68</c:v>
                </c:pt>
                <c:pt idx="134">
                  <c:v>60</c:v>
                </c:pt>
                <c:pt idx="135">
                  <c:v>72</c:v>
                </c:pt>
                <c:pt idx="136">
                  <c:v>65</c:v>
                </c:pt>
                <c:pt idx="137">
                  <c:v>60</c:v>
                </c:pt>
                <c:pt idx="138">
                  <c:v>57</c:v>
                </c:pt>
                <c:pt idx="139">
                  <c:v>72</c:v>
                </c:pt>
                <c:pt idx="140">
                  <c:v>67</c:v>
                </c:pt>
                <c:pt idx="141">
                  <c:v>62</c:v>
                </c:pt>
                <c:pt idx="142">
                  <c:v>61</c:v>
                </c:pt>
                <c:pt idx="143">
                  <c:v>72</c:v>
                </c:pt>
                <c:pt idx="144">
                  <c:v>67</c:v>
                </c:pt>
                <c:pt idx="145">
                  <c:v>59</c:v>
                </c:pt>
                <c:pt idx="146">
                  <c:v>67</c:v>
                </c:pt>
                <c:pt idx="147">
                  <c:v>66</c:v>
                </c:pt>
                <c:pt idx="148">
                  <c:v>82</c:v>
                </c:pt>
                <c:pt idx="149">
                  <c:v>71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D6-4C79-9152-B6FC9006D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757087"/>
        <c:axId val="617742687"/>
      </c:scatterChart>
      <c:valAx>
        <c:axId val="617757087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742687"/>
        <c:crosses val="autoZero"/>
        <c:crossBetween val="midCat"/>
      </c:valAx>
      <c:valAx>
        <c:axId val="617742687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75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'14'!$B$11:$B$13</c:f>
              <c:numCache>
                <c:formatCode>General</c:formatCode>
                <c:ptCount val="3"/>
                <c:pt idx="0">
                  <c:v>150</c:v>
                </c:pt>
                <c:pt idx="1">
                  <c:v>190</c:v>
                </c:pt>
                <c:pt idx="2" formatCode="0.00">
                  <c:v>169.47200000000001</c:v>
                </c:pt>
              </c:numCache>
            </c:numRef>
          </c:xVal>
          <c:yVal>
            <c:numRef>
              <c:f>'14'!$C$11:$C$13</c:f>
              <c:numCache>
                <c:formatCode>0.00</c:formatCode>
                <c:ptCount val="3"/>
                <c:pt idx="0">
                  <c:v>51.771318327871072</c:v>
                </c:pt>
                <c:pt idx="1">
                  <c:v>79.19363071926162</c:v>
                </c:pt>
                <c:pt idx="2">
                  <c:v>65.120500000000007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E-429D-A1A1-5E96649F1E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'14'!$B$14:$B$23</c:f>
              <c:numCache>
                <c:formatCode>General</c:formatCode>
                <c:ptCount val="10"/>
                <c:pt idx="0">
                  <c:v>157.6</c:v>
                </c:pt>
                <c:pt idx="1">
                  <c:v>160.79999999999998</c:v>
                </c:pt>
                <c:pt idx="2">
                  <c:v>163.99999999999997</c:v>
                </c:pt>
                <c:pt idx="3">
                  <c:v>167.19999999999996</c:v>
                </c:pt>
                <c:pt idx="4">
                  <c:v>170.39999999999995</c:v>
                </c:pt>
                <c:pt idx="5">
                  <c:v>173.59999999999994</c:v>
                </c:pt>
                <c:pt idx="6">
                  <c:v>176.79999999999993</c:v>
                </c:pt>
                <c:pt idx="7">
                  <c:v>179.99999999999991</c:v>
                </c:pt>
                <c:pt idx="8">
                  <c:v>183.1999999999999</c:v>
                </c:pt>
                <c:pt idx="9">
                  <c:v>186.39999999999989</c:v>
                </c:pt>
              </c:numCache>
            </c:numRef>
          </c:xVal>
          <c:yVal>
            <c:numRef>
              <c:f>'14'!$C$14:$C$23</c:f>
              <c:numCache>
                <c:formatCode>0.00</c:formatCode>
                <c:ptCount val="10"/>
                <c:pt idx="0">
                  <c:v>56.683333333333302</c:v>
                </c:pt>
                <c:pt idx="1">
                  <c:v>58.75</c:v>
                </c:pt>
                <c:pt idx="2">
                  <c:v>60.881250000000001</c:v>
                </c:pt>
                <c:pt idx="3">
                  <c:v>64.104545454545502</c:v>
                </c:pt>
                <c:pt idx="4">
                  <c:v>65.479268292682931</c:v>
                </c:pt>
                <c:pt idx="5">
                  <c:v>69.169444444444423</c:v>
                </c:pt>
                <c:pt idx="6">
                  <c:v>70.171052631578945</c:v>
                </c:pt>
                <c:pt idx="7">
                  <c:v>70.11666666666666</c:v>
                </c:pt>
                <c:pt idx="8">
                  <c:v>72.699999999999989</c:v>
                </c:pt>
                <c:pt idx="9">
                  <c:v>75.283333333333317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5E-429D-A1A1-5E96649F1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126240"/>
        <c:axId val="2097099360"/>
      </c:scatterChart>
      <c:valAx>
        <c:axId val="2097126240"/>
        <c:scaling>
          <c:orientation val="minMax"/>
          <c:min val="1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099360"/>
        <c:crosses val="autoZero"/>
        <c:crossBetween val="midCat"/>
      </c:valAx>
      <c:valAx>
        <c:axId val="209709936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126240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8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8.png"/><Relationship Id="rId5" Type="http://schemas.openxmlformats.org/officeDocument/2006/relationships/image" Target="../media/image14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5.png"/><Relationship Id="rId3" Type="http://schemas.openxmlformats.org/officeDocument/2006/relationships/image" Target="../media/image21.png"/><Relationship Id="rId7" Type="http://schemas.openxmlformats.org/officeDocument/2006/relationships/image" Target="../media/image5.png"/><Relationship Id="rId12" Type="http://schemas.openxmlformats.org/officeDocument/2006/relationships/image" Target="../media/image17.png"/><Relationship Id="rId17" Type="http://schemas.openxmlformats.org/officeDocument/2006/relationships/image" Target="../media/image27.png"/><Relationship Id="rId2" Type="http://schemas.openxmlformats.org/officeDocument/2006/relationships/image" Target="../media/image20.png"/><Relationship Id="rId16" Type="http://schemas.openxmlformats.org/officeDocument/2006/relationships/image" Target="../media/image26.png"/><Relationship Id="rId1" Type="http://schemas.openxmlformats.org/officeDocument/2006/relationships/image" Target="../media/image19.png"/><Relationship Id="rId6" Type="http://schemas.openxmlformats.org/officeDocument/2006/relationships/image" Target="../media/image23.png"/><Relationship Id="rId11" Type="http://schemas.openxmlformats.org/officeDocument/2006/relationships/image" Target="../media/image13.png"/><Relationship Id="rId5" Type="http://schemas.openxmlformats.org/officeDocument/2006/relationships/image" Target="../media/image22.png"/><Relationship Id="rId15" Type="http://schemas.openxmlformats.org/officeDocument/2006/relationships/image" Target="../media/image25.png"/><Relationship Id="rId10" Type="http://schemas.openxmlformats.org/officeDocument/2006/relationships/image" Target="../media/image12.png"/><Relationship Id="rId4" Type="http://schemas.openxmlformats.org/officeDocument/2006/relationships/image" Target="../media/image14.png"/><Relationship Id="rId9" Type="http://schemas.openxmlformats.org/officeDocument/2006/relationships/image" Target="../media/image24.png"/><Relationship Id="rId1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3" Type="http://schemas.openxmlformats.org/officeDocument/2006/relationships/image" Target="../media/image3.png"/><Relationship Id="rId7" Type="http://schemas.openxmlformats.org/officeDocument/2006/relationships/image" Target="../media/image14.png"/><Relationship Id="rId12" Type="http://schemas.openxmlformats.org/officeDocument/2006/relationships/image" Target="../media/image34.png"/><Relationship Id="rId2" Type="http://schemas.openxmlformats.org/officeDocument/2006/relationships/image" Target="../media/image29.png"/><Relationship Id="rId16" Type="http://schemas.openxmlformats.org/officeDocument/2006/relationships/image" Target="../media/image38.png"/><Relationship Id="rId1" Type="http://schemas.openxmlformats.org/officeDocument/2006/relationships/image" Target="../media/image28.png"/><Relationship Id="rId6" Type="http://schemas.openxmlformats.org/officeDocument/2006/relationships/image" Target="../media/image12.png"/><Relationship Id="rId11" Type="http://schemas.openxmlformats.org/officeDocument/2006/relationships/image" Target="../media/image33.png"/><Relationship Id="rId5" Type="http://schemas.openxmlformats.org/officeDocument/2006/relationships/image" Target="../media/image5.png"/><Relationship Id="rId15" Type="http://schemas.openxmlformats.org/officeDocument/2006/relationships/image" Target="../media/image37.png"/><Relationship Id="rId10" Type="http://schemas.openxmlformats.org/officeDocument/2006/relationships/image" Target="../media/image32.png"/><Relationship Id="rId4" Type="http://schemas.openxmlformats.org/officeDocument/2006/relationships/image" Target="../media/image4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3" Type="http://schemas.openxmlformats.org/officeDocument/2006/relationships/image" Target="../media/image39.png"/><Relationship Id="rId7" Type="http://schemas.openxmlformats.org/officeDocument/2006/relationships/image" Target="../media/image36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42.png"/><Relationship Id="rId5" Type="http://schemas.openxmlformats.org/officeDocument/2006/relationships/image" Target="../media/image41.png"/><Relationship Id="rId4" Type="http://schemas.openxmlformats.org/officeDocument/2006/relationships/image" Target="../media/image40.png"/><Relationship Id="rId9" Type="http://schemas.openxmlformats.org/officeDocument/2006/relationships/image" Target="../media/image4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4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4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7.png"/><Relationship Id="rId7" Type="http://schemas.openxmlformats.org/officeDocument/2006/relationships/image" Target="../media/image50.png"/><Relationship Id="rId2" Type="http://schemas.openxmlformats.org/officeDocument/2006/relationships/image" Target="../media/image46.png"/><Relationship Id="rId1" Type="http://schemas.openxmlformats.org/officeDocument/2006/relationships/image" Target="../media/image45.png"/><Relationship Id="rId6" Type="http://schemas.openxmlformats.org/officeDocument/2006/relationships/image" Target="../media/image49.png"/><Relationship Id="rId5" Type="http://schemas.openxmlformats.org/officeDocument/2006/relationships/image" Target="../media/image48.png"/><Relationship Id="rId4" Type="http://schemas.openxmlformats.org/officeDocument/2006/relationships/image" Target="../media/image44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4.png"/><Relationship Id="rId3" Type="http://schemas.openxmlformats.org/officeDocument/2006/relationships/image" Target="../media/image29.png"/><Relationship Id="rId7" Type="http://schemas.openxmlformats.org/officeDocument/2006/relationships/image" Target="../media/image46.png"/><Relationship Id="rId12" Type="http://schemas.openxmlformats.org/officeDocument/2006/relationships/image" Target="../media/image51.png"/><Relationship Id="rId2" Type="http://schemas.openxmlformats.org/officeDocument/2006/relationships/image" Target="../media/image35.png"/><Relationship Id="rId1" Type="http://schemas.openxmlformats.org/officeDocument/2006/relationships/image" Target="../media/image28.png"/><Relationship Id="rId6" Type="http://schemas.openxmlformats.org/officeDocument/2006/relationships/image" Target="../media/image45.png"/><Relationship Id="rId11" Type="http://schemas.openxmlformats.org/officeDocument/2006/relationships/image" Target="../media/image49.png"/><Relationship Id="rId5" Type="http://schemas.openxmlformats.org/officeDocument/2006/relationships/image" Target="../media/image38.png"/><Relationship Id="rId10" Type="http://schemas.openxmlformats.org/officeDocument/2006/relationships/image" Target="../media/image48.png"/><Relationship Id="rId4" Type="http://schemas.openxmlformats.org/officeDocument/2006/relationships/image" Target="../media/image36.png"/><Relationship Id="rId9" Type="http://schemas.openxmlformats.org/officeDocument/2006/relationships/image" Target="../media/image47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3" Type="http://schemas.openxmlformats.org/officeDocument/2006/relationships/image" Target="../media/image12.png"/><Relationship Id="rId7" Type="http://schemas.openxmlformats.org/officeDocument/2006/relationships/image" Target="../media/image55.png"/><Relationship Id="rId2" Type="http://schemas.openxmlformats.org/officeDocument/2006/relationships/image" Target="../media/image44.png"/><Relationship Id="rId1" Type="http://schemas.openxmlformats.org/officeDocument/2006/relationships/image" Target="../media/image45.png"/><Relationship Id="rId6" Type="http://schemas.openxmlformats.org/officeDocument/2006/relationships/image" Target="../media/image54.png"/><Relationship Id="rId11" Type="http://schemas.openxmlformats.org/officeDocument/2006/relationships/image" Target="../media/image58.png"/><Relationship Id="rId5" Type="http://schemas.openxmlformats.org/officeDocument/2006/relationships/image" Target="../media/image53.png"/><Relationship Id="rId10" Type="http://schemas.openxmlformats.org/officeDocument/2006/relationships/image" Target="../media/image57.png"/><Relationship Id="rId4" Type="http://schemas.openxmlformats.org/officeDocument/2006/relationships/image" Target="../media/image52.png"/><Relationship Id="rId9" Type="http://schemas.openxmlformats.org/officeDocument/2006/relationships/image" Target="../media/image27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56.png"/><Relationship Id="rId1" Type="http://schemas.openxmlformats.org/officeDocument/2006/relationships/chart" Target="../charts/chart5.xml"/><Relationship Id="rId4" Type="http://schemas.openxmlformats.org/officeDocument/2006/relationships/image" Target="../media/image58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49.png"/><Relationship Id="rId1" Type="http://schemas.openxmlformats.org/officeDocument/2006/relationships/image" Target="../media/image50.png"/><Relationship Id="rId4" Type="http://schemas.openxmlformats.org/officeDocument/2006/relationships/image" Target="../media/image5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38.png"/><Relationship Id="rId3" Type="http://schemas.openxmlformats.org/officeDocument/2006/relationships/image" Target="../media/image35.png"/><Relationship Id="rId7" Type="http://schemas.openxmlformats.org/officeDocument/2006/relationships/image" Target="../media/image63.png"/><Relationship Id="rId12" Type="http://schemas.openxmlformats.org/officeDocument/2006/relationships/image" Target="../media/image36.png"/><Relationship Id="rId2" Type="http://schemas.openxmlformats.org/officeDocument/2006/relationships/image" Target="../media/image19.png"/><Relationship Id="rId16" Type="http://schemas.openxmlformats.org/officeDocument/2006/relationships/image" Target="../media/image67.png"/><Relationship Id="rId1" Type="http://schemas.openxmlformats.org/officeDocument/2006/relationships/image" Target="../media/image60.png"/><Relationship Id="rId6" Type="http://schemas.openxmlformats.org/officeDocument/2006/relationships/image" Target="../media/image62.png"/><Relationship Id="rId11" Type="http://schemas.openxmlformats.org/officeDocument/2006/relationships/image" Target="../media/image24.png"/><Relationship Id="rId5" Type="http://schemas.openxmlformats.org/officeDocument/2006/relationships/image" Target="../media/image13.png"/><Relationship Id="rId15" Type="http://schemas.openxmlformats.org/officeDocument/2006/relationships/image" Target="../media/image66.png"/><Relationship Id="rId10" Type="http://schemas.openxmlformats.org/officeDocument/2006/relationships/image" Target="../media/image29.png"/><Relationship Id="rId4" Type="http://schemas.openxmlformats.org/officeDocument/2006/relationships/image" Target="../media/image61.png"/><Relationship Id="rId9" Type="http://schemas.openxmlformats.org/officeDocument/2006/relationships/image" Target="../media/image64.png"/><Relationship Id="rId14" Type="http://schemas.openxmlformats.org/officeDocument/2006/relationships/image" Target="../media/image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599162</xdr:colOff>
      <xdr:row>4</xdr:row>
      <xdr:rowOff>13982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D9B7B47-9BE0-3EFE-8A16-DD3B7A93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84"/>
          <a:ext cx="1207364" cy="195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205740</xdr:colOff>
      <xdr:row>5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DBE7B09-207D-4EBE-6C71-24067A2AE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2057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274320</xdr:colOff>
      <xdr:row>9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C5CB14C-14A6-9E36-9685-3390B0EB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"/>
          <a:ext cx="2743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129540</xdr:colOff>
      <xdr:row>9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5C7076A-CDF5-15D9-8DEF-C678B98F0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04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137160</xdr:colOff>
      <xdr:row>9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1CABE68-DE71-2E5E-A5BC-D6F70952F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04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129540</xdr:colOff>
      <xdr:row>9</xdr:row>
      <xdr:rowOff>22860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A655EF4-7506-A492-6CF9-853CE4E2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121920</xdr:colOff>
      <xdr:row>9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67773D2-B597-F603-3C28-BDE5A437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4780" y="1463040"/>
          <a:ext cx="1219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373380</xdr:colOff>
      <xdr:row>9</xdr:row>
      <xdr:rowOff>22860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E8862AB-9686-5936-5AF0-CF3AA21E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1463040"/>
          <a:ext cx="3733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2</xdr:col>
      <xdr:colOff>0</xdr:colOff>
      <xdr:row>24</xdr:row>
      <xdr:rowOff>22860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D5C23C9-4C3B-FFE8-51B1-46A82126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12192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205740</xdr:colOff>
      <xdr:row>25</xdr:row>
      <xdr:rowOff>22860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C5A3A57-AAE4-18A0-3C03-A9ECAC78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2057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274320</xdr:colOff>
      <xdr:row>29</xdr:row>
      <xdr:rowOff>22860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29AB3BC-405C-E00D-07DF-B88DEC25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640"/>
          <a:ext cx="2743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129540</xdr:colOff>
      <xdr:row>29</xdr:row>
      <xdr:rowOff>22860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FAF7312-9B4E-D9A3-E68D-0896D575A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064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137160</xdr:colOff>
      <xdr:row>29</xdr:row>
      <xdr:rowOff>22860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8FFEB11-0E1F-31A9-2573-98A618EF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064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129540</xdr:colOff>
      <xdr:row>29</xdr:row>
      <xdr:rowOff>22860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D3B0422E-CA8A-9956-32FF-43F4F6216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064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121920</xdr:colOff>
      <xdr:row>29</xdr:row>
      <xdr:rowOff>22860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75F03E20-FCDD-CF6D-3165-F4BCBD3E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4780" y="5120640"/>
          <a:ext cx="1219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373380</xdr:colOff>
      <xdr:row>29</xdr:row>
      <xdr:rowOff>22860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31D4C8CB-4C1D-FBC9-17D8-A493925A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120640"/>
          <a:ext cx="3733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205616</xdr:colOff>
      <xdr:row>3</xdr:row>
      <xdr:rowOff>162838</xdr:rowOff>
    </xdr:from>
    <xdr:to>
      <xdr:col>11</xdr:col>
      <xdr:colOff>510417</xdr:colOff>
      <xdr:row>18</xdr:row>
      <xdr:rowOff>162838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CE0C26-E989-9C39-C743-4C0E93147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226529</xdr:colOff>
      <xdr:row>20</xdr:row>
      <xdr:rowOff>6344</xdr:rowOff>
    </xdr:from>
    <xdr:to>
      <xdr:col>11</xdr:col>
      <xdr:colOff>557549</xdr:colOff>
      <xdr:row>35</xdr:row>
      <xdr:rowOff>42699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6778E88-EB3C-3B4B-FF24-27E1C26A1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225405</xdr:colOff>
      <xdr:row>36</xdr:row>
      <xdr:rowOff>148385</xdr:rowOff>
    </xdr:from>
    <xdr:to>
      <xdr:col>11</xdr:col>
      <xdr:colOff>553147</xdr:colOff>
      <xdr:row>52</xdr:row>
      <xdr:rowOff>4834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BB69CE8-3B49-C046-E9C1-E26EC57D3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</xdr:row>
      <xdr:rowOff>0</xdr:rowOff>
    </xdr:from>
    <xdr:to>
      <xdr:col>1</xdr:col>
      <xdr:colOff>129540</xdr:colOff>
      <xdr:row>6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C8FC016-375C-84FA-69A9-0B3B6BFA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137160</xdr:colOff>
      <xdr:row>6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1239EB6-6D0A-EED1-F8B5-4CE995604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129540</xdr:colOff>
      <xdr:row>22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61F0E5C-162D-F5B5-A3BD-42591AF4C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137160</xdr:colOff>
      <xdr:row>22</xdr:row>
      <xdr:rowOff>22860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668AB0F-BB10-4E6A-BD3F-388FD924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129540</xdr:colOff>
      <xdr:row>39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D922792-B16F-A667-5AB6-3AB3809F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373380</xdr:colOff>
      <xdr:row>39</xdr:row>
      <xdr:rowOff>22860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AF6E9B5-6BC7-6E66-97EE-AB3F2ED3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9440"/>
          <a:ext cx="3733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137160</xdr:colOff>
      <xdr:row>3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5CACC06-7613-929D-DC90-0360B908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129540</xdr:colOff>
      <xdr:row>3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9BE00D8-FF2F-334E-2A88-4217E68B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373380</xdr:colOff>
      <xdr:row>3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A136E63-A3F5-AEB1-3690-5022C24D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"/>
          <a:ext cx="3733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441960</xdr:colOff>
      <xdr:row>3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4171B5A-362E-CAF8-2DE9-74A113AF4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"/>
          <a:ext cx="4419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243840</xdr:colOff>
      <xdr:row>18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7893C6C-88F8-18B9-7BE1-4D6613D9E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0896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327660</xdr:colOff>
      <xdr:row>19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970F6CA-E56E-5361-9F89-944D045C1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3688" y="3286125"/>
          <a:ext cx="327660" cy="205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251460</xdr:colOff>
      <xdr:row>22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AEB8E5D-2093-5D2B-6C33-01ED8C324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65760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426720</xdr:colOff>
      <xdr:row>23</xdr:row>
      <xdr:rowOff>22860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B4B3699-DCE3-585C-3B90-875A4249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840480"/>
          <a:ext cx="4267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312420</xdr:colOff>
      <xdr:row>21</xdr:row>
      <xdr:rowOff>22860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AA24711-97C7-6C1A-2CF4-F2CDEC34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65760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243840</xdr:colOff>
      <xdr:row>45</xdr:row>
      <xdr:rowOff>22860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A1FC1B0-1377-B0DE-D037-50B23056F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768096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327660</xdr:colOff>
      <xdr:row>46</xdr:row>
      <xdr:rowOff>22860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3DAE5A2-9A7F-AF2A-A5C7-514967BA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7863840"/>
          <a:ext cx="3276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312420</xdr:colOff>
      <xdr:row>48</xdr:row>
      <xdr:rowOff>22860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10B0E1B-2C03-D167-46DA-5E794DD6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822960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251460</xdr:colOff>
      <xdr:row>49</xdr:row>
      <xdr:rowOff>22860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A3D0ED6-2853-B70A-41B5-A0EB6191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841248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426720</xdr:colOff>
      <xdr:row>50</xdr:row>
      <xdr:rowOff>22860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B2977E67-3CC1-B16D-3A0D-3C6662EF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8595360"/>
          <a:ext cx="4267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137160</xdr:colOff>
      <xdr:row>30</xdr:row>
      <xdr:rowOff>22860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F26270F-7D49-9181-0A2F-B1D6F352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52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129540</xdr:colOff>
      <xdr:row>30</xdr:row>
      <xdr:rowOff>22860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F860D730-2A72-F4BD-9F50-13F9C17D5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352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373380</xdr:colOff>
      <xdr:row>30</xdr:row>
      <xdr:rowOff>22860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A7C428D9-5921-D51F-4731-5B327FB48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520"/>
          <a:ext cx="3733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441960</xdr:colOff>
      <xdr:row>30</xdr:row>
      <xdr:rowOff>38100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DE44C80-FEEC-1A9C-718C-7F5B82043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"/>
          <a:ext cx="4419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401687</xdr:colOff>
      <xdr:row>47</xdr:row>
      <xdr:rowOff>22860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B0F34916-5D59-4B34-83D4-A616DA04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7228" y="7982139"/>
          <a:ext cx="401687" cy="196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401687</xdr:colOff>
      <xdr:row>20</xdr:row>
      <xdr:rowOff>22860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1B890B06-B570-4F77-8352-AECC1438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7228" y="3296970"/>
          <a:ext cx="401687" cy="196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6</xdr:col>
      <xdr:colOff>243840</xdr:colOff>
      <xdr:row>7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E160BBF-ACB9-A445-3FB7-A3408FBD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9728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243840</xdr:colOff>
      <xdr:row>19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5DE45D6-1687-7E4C-4978-82ABF151A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29184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327660</xdr:colOff>
      <xdr:row>8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ED64D4D-4D2E-4F89-8666-8B9181B4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80160"/>
          <a:ext cx="3276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327660</xdr:colOff>
      <xdr:row>20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F3C461E-8932-3864-30D3-47AB43751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474720"/>
          <a:ext cx="3276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312420</xdr:colOff>
      <xdr:row>9</xdr:row>
      <xdr:rowOff>22860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868FE36-BE86-2CAF-3A2C-3D1F5C856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6304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312420</xdr:colOff>
      <xdr:row>21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77D4265-41B7-7EB7-F425-9BF27473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65760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312420</xdr:colOff>
      <xdr:row>10</xdr:row>
      <xdr:rowOff>22860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3556633-4D22-B3CD-A77F-A7E4D39D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64592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312420</xdr:colOff>
      <xdr:row>22</xdr:row>
      <xdr:rowOff>22860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7716041-7E10-DA0F-A5CF-99A885A5C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84048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251460</xdr:colOff>
      <xdr:row>11</xdr:row>
      <xdr:rowOff>22860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5D61EA6-5F90-04BB-57F0-063FAF3CF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82880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251460</xdr:colOff>
      <xdr:row>23</xdr:row>
      <xdr:rowOff>22860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F3E5EE6-AEAE-4548-8F13-C47CCE22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02336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426720</xdr:colOff>
      <xdr:row>24</xdr:row>
      <xdr:rowOff>22860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90EB6C6-CAB5-9DB9-131A-00E02579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206240"/>
          <a:ext cx="4267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426720</xdr:colOff>
      <xdr:row>12</xdr:row>
      <xdr:rowOff>22860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2411CF2F-A28C-9C83-3BA2-FD39D2B7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011680"/>
          <a:ext cx="4267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1</xdr:col>
      <xdr:colOff>129540</xdr:colOff>
      <xdr:row>21</xdr:row>
      <xdr:rowOff>38100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DE18B31-1351-0DBC-556F-72EB3535E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295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129540</xdr:colOff>
      <xdr:row>28</xdr:row>
      <xdr:rowOff>38100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829E6AC-17B0-4E97-953A-24845FC88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295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160020</xdr:colOff>
      <xdr:row>34</xdr:row>
      <xdr:rowOff>22860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6CF9E63-0D8B-4736-1590-DA8F565E8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2960"/>
          <a:ext cx="1600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160020</xdr:colOff>
      <xdr:row>35</xdr:row>
      <xdr:rowOff>22860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2EC23D2-61A8-8B63-5304-FC857A827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5840"/>
          <a:ext cx="1600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160020</xdr:colOff>
      <xdr:row>41</xdr:row>
      <xdr:rowOff>22860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5FE748A-E71A-4783-9EF0-030CD2638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2960"/>
          <a:ext cx="1600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160020</xdr:colOff>
      <xdr:row>42</xdr:row>
      <xdr:rowOff>22860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33109BCC-1394-4179-A192-53C5D8A1F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5840"/>
          <a:ext cx="1600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251460</xdr:colOff>
      <xdr:row>20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31BFD92-606F-6391-B252-0CD11D0C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12776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320040</xdr:colOff>
      <xdr:row>19</xdr:row>
      <xdr:rowOff>7620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F69B3F4-599D-6640-BA38-1A98D766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929640"/>
          <a:ext cx="3200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243840</xdr:colOff>
      <xdr:row>3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2BA8E32-3113-D1B0-38BB-451DC4F7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137160</xdr:colOff>
      <xdr:row>39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E248066-DD57-4D98-8690-12EC3CE05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38</xdr:row>
      <xdr:rowOff>0</xdr:rowOff>
    </xdr:from>
    <xdr:to>
      <xdr:col>13</xdr:col>
      <xdr:colOff>129540</xdr:colOff>
      <xdr:row>39</xdr:row>
      <xdr:rowOff>22860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E1879C7-5247-415A-908E-0FCF5459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243840</xdr:colOff>
      <xdr:row>4</xdr:row>
      <xdr:rowOff>22860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49F58B-D157-5EE7-EC03-0C1E13FA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243840</xdr:colOff>
      <xdr:row>6</xdr:row>
      <xdr:rowOff>22860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A98894B8-F6C1-43B0-AD69-B363CB9BE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10896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327660</xdr:colOff>
      <xdr:row>7</xdr:row>
      <xdr:rowOff>22860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511CB43D-6E48-49B2-8252-6366719C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291840"/>
          <a:ext cx="3276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1036320</xdr:colOff>
      <xdr:row>7</xdr:row>
      <xdr:rowOff>6096</xdr:rowOff>
    </xdr:from>
    <xdr:to>
      <xdr:col>6</xdr:col>
      <xdr:colOff>306324</xdr:colOff>
      <xdr:row>8</xdr:row>
      <xdr:rowOff>28956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C580A003-6314-470E-8315-3A21551EE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" y="3480816"/>
          <a:ext cx="313944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251460</xdr:colOff>
      <xdr:row>10</xdr:row>
      <xdr:rowOff>22860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3380C76F-03A7-40C0-87A2-38D7831E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84048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426720</xdr:colOff>
      <xdr:row>11</xdr:row>
      <xdr:rowOff>22860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F281060B-86C2-47FF-9973-A49573A6D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4023360"/>
          <a:ext cx="4267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312420</xdr:colOff>
      <xdr:row>9</xdr:row>
      <xdr:rowOff>22860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A99DC461-1719-4DAE-BD88-0B5D6E50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65760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91440</xdr:colOff>
      <xdr:row>26</xdr:row>
      <xdr:rowOff>7620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6F83B0E-2A9A-A52D-EB0D-91753F1E7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820" y="4602480"/>
          <a:ext cx="914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167640</xdr:colOff>
      <xdr:row>32</xdr:row>
      <xdr:rowOff>7620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74904801-B01A-4BE5-AFBB-6C3114B7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596" y="5722327"/>
          <a:ext cx="167640" cy="20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95250</xdr:colOff>
      <xdr:row>31</xdr:row>
      <xdr:rowOff>14654</xdr:rowOff>
    </xdr:from>
    <xdr:to>
      <xdr:col>8</xdr:col>
      <xdr:colOff>186690</xdr:colOff>
      <xdr:row>32</xdr:row>
      <xdr:rowOff>22274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BE931EBA-5EBE-4E17-800E-07CE3E31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4308" y="5465885"/>
          <a:ext cx="91440" cy="183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124558</xdr:colOff>
      <xdr:row>25</xdr:row>
      <xdr:rowOff>14654</xdr:rowOff>
    </xdr:from>
    <xdr:to>
      <xdr:col>8</xdr:col>
      <xdr:colOff>292198</xdr:colOff>
      <xdr:row>26</xdr:row>
      <xdr:rowOff>22274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F6BC4F1C-A82F-4053-95F4-954AF6FFD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3616" y="4410808"/>
          <a:ext cx="167640" cy="183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167640</xdr:colOff>
      <xdr:row>39</xdr:row>
      <xdr:rowOff>7620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375B2183-B757-4E0C-BB4C-2EDC946A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596" y="7019192"/>
          <a:ext cx="167640" cy="20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243840</xdr:colOff>
      <xdr:row>39</xdr:row>
      <xdr:rowOff>7620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A3669B21-DB01-DAC9-0C17-5C732D96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" y="701040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91440</xdr:colOff>
      <xdr:row>19</xdr:row>
      <xdr:rowOff>7620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A5D1FF05-AAC5-4EDF-9B33-9FED5441A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596" y="4608635"/>
          <a:ext cx="91440" cy="20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99060</xdr:colOff>
      <xdr:row>3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2236784-90CF-5C24-AB48-E8E429096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90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251460</xdr:colOff>
      <xdr:row>3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9AED053-23C4-2010-1184-6B451E1A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274320</xdr:colOff>
      <xdr:row>6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664859B-495E-4E3D-8642-DE141ECA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652"/>
          <a:ext cx="274320" cy="20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129540</xdr:colOff>
      <xdr:row>6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69A13CC-D105-4A83-886B-10342D39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04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137160</xdr:colOff>
      <xdr:row>6</xdr:row>
      <xdr:rowOff>22860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55203B2-C9A6-4FF5-85A1-9BCDFA64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040"/>
          <a:ext cx="1371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243840</xdr:colOff>
      <xdr:row>18</xdr:row>
      <xdr:rowOff>22860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564050D-ACC1-42E6-810F-84A1ACAB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10896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251460</xdr:colOff>
      <xdr:row>19</xdr:row>
      <xdr:rowOff>22860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664638B-FB7A-4426-95D7-595B41D5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384048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274320</xdr:colOff>
      <xdr:row>6</xdr:row>
      <xdr:rowOff>22860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A3901A71-75B1-4EC6-920F-95FBB036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652"/>
          <a:ext cx="274320" cy="20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129540</xdr:colOff>
      <xdr:row>6</xdr:row>
      <xdr:rowOff>22860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73B1FB4F-74B2-488C-9231-7A0EA3FE8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591" y="927652"/>
          <a:ext cx="129540" cy="20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137160</xdr:colOff>
      <xdr:row>6</xdr:row>
      <xdr:rowOff>22860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5FD45D29-D46B-4AC9-B4D3-FBB4221CF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8191" y="927652"/>
          <a:ext cx="137160" cy="20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165653</xdr:colOff>
      <xdr:row>2</xdr:row>
      <xdr:rowOff>178904</xdr:rowOff>
    </xdr:from>
    <xdr:to>
      <xdr:col>9</xdr:col>
      <xdr:colOff>409493</xdr:colOff>
      <xdr:row>4</xdr:row>
      <xdr:rowOff>16234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69E0E2CF-E13F-B0C8-0A5F-70289BBD9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1444" y="549965"/>
          <a:ext cx="243840" cy="20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129540</xdr:colOff>
      <xdr:row>6</xdr:row>
      <xdr:rowOff>22860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DED5444-176E-F1DD-F686-3C4FC90E4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914400"/>
          <a:ext cx="1295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662940</xdr:colOff>
      <xdr:row>6</xdr:row>
      <xdr:rowOff>22860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FD96648C-A512-171E-812A-CC2F9497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914400"/>
          <a:ext cx="6629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861060</xdr:colOff>
      <xdr:row>6</xdr:row>
      <xdr:rowOff>30480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8974F83-3617-9434-EF34-001A9EEF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260" y="914400"/>
          <a:ext cx="8610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822960</xdr:colOff>
      <xdr:row>19</xdr:row>
      <xdr:rowOff>22860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4AC8023B-C1A9-D7A1-5C1E-1A5A61E2C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3291840"/>
          <a:ext cx="8229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182880</xdr:colOff>
      <xdr:row>20</xdr:row>
      <xdr:rowOff>45720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A3CDD80B-11B5-C213-1ED3-AE384F9F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3474720"/>
          <a:ext cx="1828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266700</xdr:colOff>
      <xdr:row>16</xdr:row>
      <xdr:rowOff>22860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9ECA0858-0952-8B40-03D0-38436E06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240" y="2743200"/>
          <a:ext cx="2667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12</xdr:col>
      <xdr:colOff>693420</xdr:colOff>
      <xdr:row>22</xdr:row>
      <xdr:rowOff>45720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3C21E9F2-C3CC-4000-2351-DA374D5A2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3680460"/>
          <a:ext cx="3733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335280</xdr:colOff>
      <xdr:row>20</xdr:row>
      <xdr:rowOff>45720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69138661-8135-3E01-63B2-00C539C3B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3329940"/>
          <a:ext cx="3352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6</xdr:col>
      <xdr:colOff>99060</xdr:colOff>
      <xdr:row>3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2A92B9-3C39-364C-6EB8-29E572C1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990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251460</xdr:colOff>
      <xdr:row>3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1BA3E5E-6FCC-B3F7-491A-F198E4B5D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76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312420</xdr:colOff>
      <xdr:row>7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5870858-88DA-46F5-263D-2FA92DF60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42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312420</xdr:colOff>
      <xdr:row>8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26D4F2C-6294-8440-0445-69967D58F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7</xdr:col>
      <xdr:colOff>121920</xdr:colOff>
      <xdr:row>12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5D8B6A7-75BB-4449-B0E9-4FA5BB05D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5960"/>
          <a:ext cx="7315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121920</xdr:colOff>
      <xdr:row>13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B97A0D3-B84B-2719-0892-409A9FD3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8840"/>
          <a:ext cx="7315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266700</xdr:colOff>
      <xdr:row>15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EE438C6-1B2F-5266-28DE-DBD1A4430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6980"/>
          <a:ext cx="2667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335280</xdr:colOff>
      <xdr:row>16</xdr:row>
      <xdr:rowOff>45720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66C98C4-A39C-6CA2-5C5F-52B865C9D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65120"/>
          <a:ext cx="3352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525780</xdr:colOff>
      <xdr:row>19</xdr:row>
      <xdr:rowOff>45720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26B32CE-885A-B235-9ABB-BE2F1F087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23260"/>
          <a:ext cx="35737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528527</xdr:colOff>
      <xdr:row>4</xdr:row>
      <xdr:rowOff>13727</xdr:rowOff>
    </xdr:from>
    <xdr:to>
      <xdr:col>12</xdr:col>
      <xdr:colOff>340849</xdr:colOff>
      <xdr:row>24</xdr:row>
      <xdr:rowOff>80964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E056A6-D06F-B275-BCBF-420A36C82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137160</xdr:colOff>
      <xdr:row>4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37ABE4-3524-4FFD-A99F-06973609A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080"/>
          <a:ext cx="1371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129540</xdr:colOff>
      <xdr:row>4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1B76AEC-E972-458E-9569-94707746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2080"/>
          <a:ext cx="1295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137160</xdr:colOff>
      <xdr:row>17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FAFC57A-69F8-4822-8264-250F9FF84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080"/>
          <a:ext cx="1371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129540</xdr:colOff>
      <xdr:row>17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B162C29-56BD-4964-B9AF-7369C9ECC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2080"/>
          <a:ext cx="1295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160020</xdr:colOff>
      <xdr:row>25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2104A7B-3A77-3F1D-BAD2-D6CDFC7A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213860"/>
          <a:ext cx="1600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144780</xdr:colOff>
      <xdr:row>25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78E44A7-8268-34B4-9D67-999F457B5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213860"/>
          <a:ext cx="144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12</xdr:col>
      <xdr:colOff>144780</xdr:colOff>
      <xdr:row>3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8996183-49DE-48D4-82D7-F6EDC426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213860"/>
          <a:ext cx="144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144780</xdr:colOff>
      <xdr:row>3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9402D6B-07A4-F4BD-82A5-2951AE7B5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381000"/>
          <a:ext cx="144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</xdr:row>
      <xdr:rowOff>0</xdr:rowOff>
    </xdr:from>
    <xdr:to>
      <xdr:col>14</xdr:col>
      <xdr:colOff>91440</xdr:colOff>
      <xdr:row>3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467FE79-C902-866F-6703-5C0FE5EE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2520" y="381000"/>
          <a:ext cx="914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160020</xdr:colOff>
      <xdr:row>3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760E31C-DFF9-4A93-954F-F51A97BE1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000"/>
          <a:ext cx="1600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312420</xdr:colOff>
      <xdr:row>17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ED2194B-1828-2C96-A769-242353B7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819400"/>
          <a:ext cx="3124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335280</xdr:colOff>
      <xdr:row>19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3E80114-6D68-163A-7208-FC0FF8C3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3177540"/>
          <a:ext cx="3352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327660</xdr:colOff>
      <xdr:row>23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8036539-4F44-E9B7-6E7C-A2A5F659B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3909060"/>
          <a:ext cx="3276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99060</xdr:colOff>
      <xdr:row>3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15698A4-9084-42BB-A99E-1050BBBC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"/>
          <a:ext cx="990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182880</xdr:colOff>
      <xdr:row>23</xdr:row>
      <xdr:rowOff>45720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4329E8B-165F-BD2B-F3F5-398E30707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1828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251460</xdr:colOff>
      <xdr:row>3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68A0927-23C3-31E4-3CDF-CEE52D112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266700</xdr:colOff>
      <xdr:row>22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ED8A08D-BA1B-D579-1075-B830E0367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"/>
          <a:ext cx="2667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335280</xdr:colOff>
      <xdr:row>23</xdr:row>
      <xdr:rowOff>45720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FFD4B65-302E-B8CB-8A0E-2234D1EE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180"/>
          <a:ext cx="3352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144780</xdr:colOff>
      <xdr:row>6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8768672-4817-4D2F-8D7F-A8D4F995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5220" y="350520"/>
          <a:ext cx="1447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144780</xdr:colOff>
      <xdr:row>6</xdr:row>
      <xdr:rowOff>22860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635ACEB-D92A-4222-A755-9FAD2816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1980" y="350520"/>
          <a:ext cx="1447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160020</xdr:colOff>
      <xdr:row>6</xdr:row>
      <xdr:rowOff>22860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BC097FF-2660-4D54-BE8F-33A247EA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5620" y="35052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91440</xdr:colOff>
      <xdr:row>6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672CAA5A-97C5-4026-A267-E85E02DB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350520"/>
          <a:ext cx="914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312420</xdr:colOff>
      <xdr:row>19</xdr:row>
      <xdr:rowOff>22860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502C3E3-B042-4863-809D-4D214277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2804160"/>
          <a:ext cx="3124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335280</xdr:colOff>
      <xdr:row>20</xdr:row>
      <xdr:rowOff>22860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A10CE39-05D5-4487-A0AE-71677F604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3154680"/>
          <a:ext cx="3352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7</xdr:col>
      <xdr:colOff>464820</xdr:colOff>
      <xdr:row>25</xdr:row>
      <xdr:rowOff>45720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ECE1F49-1331-4A87-445E-BD1F7807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"/>
          <a:ext cx="49987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12</xdr:col>
      <xdr:colOff>144780</xdr:colOff>
      <xdr:row>3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0278E37-F38D-4DCC-8CB4-98149E8DC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876300"/>
          <a:ext cx="1447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160020</xdr:colOff>
      <xdr:row>3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798BD83-4ED9-4665-B2D5-25EEA874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87630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243840</xdr:colOff>
      <xdr:row>17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77325B5-E0C7-77E5-7873-BB3D00C6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16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243840</xdr:colOff>
      <xdr:row>18</xdr:row>
      <xdr:rowOff>22860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434A28C-4FE5-09E4-4688-0C43A7ECF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704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304800</xdr:colOff>
      <xdr:row>27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16A2DAE-D91A-4FD7-188F-46068E878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67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304800</xdr:colOff>
      <xdr:row>20</xdr:row>
      <xdr:rowOff>22860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9296617-4E21-3FAD-DA22-78403C683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518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312420</xdr:colOff>
      <xdr:row>21</xdr:row>
      <xdr:rowOff>38100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D80FD77-BD5F-A90E-1B25-B13FAC1F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8060"/>
          <a:ext cx="3124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243840</xdr:colOff>
      <xdr:row>32</xdr:row>
      <xdr:rowOff>22860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434173E-2941-398F-7F73-2201572F3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060" y="459486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243840</xdr:colOff>
      <xdr:row>33</xdr:row>
      <xdr:rowOff>22860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B3744A2-1D95-9C2D-6E57-0EA15730D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060" y="566928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327660</xdr:colOff>
      <xdr:row>23</xdr:row>
      <xdr:rowOff>22860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4EB3D57-DE73-939D-CF90-EF2FED492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5720"/>
          <a:ext cx="3276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6</xdr:col>
      <xdr:colOff>198120</xdr:colOff>
      <xdr:row>32</xdr:row>
      <xdr:rowOff>22860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BA647D1E-D0E1-59CA-9BDA-7C9A69CD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448300"/>
          <a:ext cx="14173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225618</xdr:colOff>
      <xdr:row>5</xdr:row>
      <xdr:rowOff>125897</xdr:rowOff>
    </xdr:from>
    <xdr:to>
      <xdr:col>13</xdr:col>
      <xdr:colOff>417443</xdr:colOff>
      <xdr:row>23</xdr:row>
      <xdr:rowOff>97569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5CAF549-F818-2E21-0FAC-187EDA28C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1</xdr:col>
      <xdr:colOff>243840</xdr:colOff>
      <xdr:row>3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5FD93FF-2062-43B6-BE6B-1BD72DA8B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3060"/>
          <a:ext cx="2438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243840</xdr:colOff>
      <xdr:row>4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4905AAC-FD13-41D8-8F76-AC0CC3E2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8320"/>
          <a:ext cx="2438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3</xdr:col>
      <xdr:colOff>198120</xdr:colOff>
      <xdr:row>6</xdr:row>
      <xdr:rowOff>29875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4D1A637-500B-45EA-B760-72CED6049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391"/>
          <a:ext cx="1417320" cy="202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327660</xdr:colOff>
      <xdr:row>3</xdr:row>
      <xdr:rowOff>21227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B7F9BF-0DB3-496F-9427-C09239704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482" y="353786"/>
          <a:ext cx="3276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335280</xdr:colOff>
      <xdr:row>4</xdr:row>
      <xdr:rowOff>21228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C3DFE2D-577D-48BA-87D4-78F101A3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482" y="530679"/>
          <a:ext cx="3352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304800</xdr:colOff>
      <xdr:row>7</xdr:row>
      <xdr:rowOff>23177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9FEA72B-0386-4CEA-B12C-015099A8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482" y="1061357"/>
          <a:ext cx="304800" cy="200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243840</xdr:colOff>
      <xdr:row>6</xdr:row>
      <xdr:rowOff>22860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4622388-36B2-1056-05DA-0E67724D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87630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0</xdr:rowOff>
    </xdr:from>
    <xdr:to>
      <xdr:col>2</xdr:col>
      <xdr:colOff>83820</xdr:colOff>
      <xdr:row>22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E2D2A44-880A-6746-9E76-A17023261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838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129540</xdr:colOff>
      <xdr:row>31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0873944-6FDD-45C1-B345-8299E38E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973" y="4118919"/>
          <a:ext cx="129540" cy="223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83820</xdr:colOff>
      <xdr:row>30</xdr:row>
      <xdr:rowOff>22860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76B5667-79D8-44B2-9800-CD77F0D1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973" y="3933568"/>
          <a:ext cx="83820" cy="208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182880</xdr:colOff>
      <xdr:row>47</xdr:row>
      <xdr:rowOff>45720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734D6F2-CD67-41DC-944F-A33BD8A17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22920"/>
          <a:ext cx="1828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4</xdr:col>
      <xdr:colOff>198120</xdr:colOff>
      <xdr:row>12</xdr:row>
      <xdr:rowOff>22860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BDF15E4-439C-D8C9-5FAB-2273CFF86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927860"/>
          <a:ext cx="14173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327660</xdr:colOff>
      <xdr:row>18</xdr:row>
      <xdr:rowOff>24938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C7A75CA-CCDB-465E-83FC-DF4381F15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6455" y="2955636"/>
          <a:ext cx="3276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259080</xdr:colOff>
      <xdr:row>16</xdr:row>
      <xdr:rowOff>22860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90D54DB-6653-5361-B710-8E25FB6CB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2636520"/>
          <a:ext cx="2590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251460</xdr:colOff>
      <xdr:row>17</xdr:row>
      <xdr:rowOff>22860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21E3695-EDC4-2C85-9AD6-E02776FD2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281940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243840</xdr:colOff>
      <xdr:row>22</xdr:row>
      <xdr:rowOff>22860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C6FAB5F-A5CB-2717-253D-54B0B162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370332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289560</xdr:colOff>
      <xdr:row>23</xdr:row>
      <xdr:rowOff>38100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043266D-B085-E7BC-F385-690F837AA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3886200"/>
          <a:ext cx="2895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243840</xdr:colOff>
      <xdr:row>30</xdr:row>
      <xdr:rowOff>34406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ADC0878C-25C4-49B9-8EBC-A80C3D44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3364" y="5068455"/>
          <a:ext cx="243840" cy="207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289560</xdr:colOff>
      <xdr:row>31</xdr:row>
      <xdr:rowOff>38100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575F1DD-839A-48A7-99AC-19D75BDD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3364" y="5241636"/>
          <a:ext cx="289560" cy="211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251460</xdr:colOff>
      <xdr:row>39</xdr:row>
      <xdr:rowOff>22860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31F2401-5777-787F-996C-9EBB1266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6690360"/>
          <a:ext cx="2514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243840</xdr:colOff>
      <xdr:row>45</xdr:row>
      <xdr:rowOff>22860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660321C4-5BE4-61A8-32CA-9C2E325A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7399020"/>
          <a:ext cx="2438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266700</xdr:colOff>
      <xdr:row>46</xdr:row>
      <xdr:rowOff>22860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239AEF0-188C-E73F-246A-845B4A33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7581900"/>
          <a:ext cx="2667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335280</xdr:colOff>
      <xdr:row>47</xdr:row>
      <xdr:rowOff>45720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8F03418B-6F1A-C8DB-8B72-25C3DE61F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7764780"/>
          <a:ext cx="3352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338599</xdr:colOff>
      <xdr:row>44</xdr:row>
      <xdr:rowOff>74357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8EDC460-3F95-EDAF-E3B9-78AFE5C39296}"/>
            </a:ext>
          </a:extLst>
        </xdr:cNvPr>
        <xdr:cNvSpPr txBox="1"/>
      </xdr:nvSpPr>
      <xdr:spPr>
        <a:xfrm>
          <a:off x="5230147" y="75898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0</xdr:colOff>
      <xdr:row>48</xdr:row>
      <xdr:rowOff>0</xdr:rowOff>
    </xdr:from>
    <xdr:to>
      <xdr:col>2</xdr:col>
      <xdr:colOff>68580</xdr:colOff>
      <xdr:row>49</xdr:row>
      <xdr:rowOff>45720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4F49C541-FC6C-15D3-9570-F25E5CF9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22920"/>
          <a:ext cx="37414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3</xdr:col>
      <xdr:colOff>556260</xdr:colOff>
      <xdr:row>41</xdr:row>
      <xdr:rowOff>22860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1A1F625B-8D58-B90F-1444-6413FAC97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48387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3</xdr:col>
      <xdr:colOff>548640</xdr:colOff>
      <xdr:row>42</xdr:row>
      <xdr:rowOff>22860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960FDBDC-3F82-8A8B-023E-9639C775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1380"/>
          <a:ext cx="48310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2D74-7795-40DC-85DC-47582AA81EF8}">
  <dimension ref="A1:I203"/>
  <sheetViews>
    <sheetView zoomScale="101" zoomScaleNormal="120" workbookViewId="0">
      <selection activeCell="L17" sqref="L17"/>
    </sheetView>
  </sheetViews>
  <sheetFormatPr defaultRowHeight="13.8" x14ac:dyDescent="0.25"/>
  <cols>
    <col min="1" max="16384" width="8.88671875" style="1"/>
  </cols>
  <sheetData>
    <row r="1" spans="1:9" x14ac:dyDescent="0.25">
      <c r="A1" s="1" t="s">
        <v>44</v>
      </c>
      <c r="E1" s="8" t="s">
        <v>43</v>
      </c>
      <c r="H1" s="9"/>
    </row>
    <row r="3" spans="1:9" x14ac:dyDescent="0.25">
      <c r="A3" s="10" t="s">
        <v>0</v>
      </c>
      <c r="B3" s="10" t="s">
        <v>1</v>
      </c>
      <c r="C3" s="10" t="s">
        <v>2</v>
      </c>
      <c r="E3" s="10" t="s">
        <v>0</v>
      </c>
      <c r="F3" s="10" t="s">
        <v>1</v>
      </c>
      <c r="H3" s="10" t="s">
        <v>0</v>
      </c>
      <c r="I3" s="10" t="s">
        <v>2</v>
      </c>
    </row>
    <row r="4" spans="1:9" x14ac:dyDescent="0.25">
      <c r="A4" s="11">
        <v>1</v>
      </c>
      <c r="B4" s="11">
        <v>176</v>
      </c>
      <c r="C4" s="11">
        <v>65</v>
      </c>
      <c r="E4" s="11">
        <v>1</v>
      </c>
      <c r="F4" s="11">
        <v>156</v>
      </c>
      <c r="H4" s="11">
        <v>1</v>
      </c>
      <c r="I4" s="11">
        <v>51</v>
      </c>
    </row>
    <row r="5" spans="1:9" x14ac:dyDescent="0.25">
      <c r="A5" s="11">
        <v>2</v>
      </c>
      <c r="B5" s="11">
        <v>171</v>
      </c>
      <c r="C5" s="11">
        <v>70</v>
      </c>
      <c r="E5" s="11">
        <v>2</v>
      </c>
      <c r="F5" s="11">
        <v>157</v>
      </c>
      <c r="H5" s="11">
        <v>2</v>
      </c>
      <c r="I5" s="11">
        <v>52</v>
      </c>
    </row>
    <row r="6" spans="1:9" x14ac:dyDescent="0.25">
      <c r="A6" s="11">
        <v>3</v>
      </c>
      <c r="B6" s="11">
        <v>166</v>
      </c>
      <c r="C6" s="11">
        <v>57</v>
      </c>
      <c r="E6" s="11">
        <v>3</v>
      </c>
      <c r="F6" s="11">
        <v>157</v>
      </c>
      <c r="H6" s="11">
        <v>3</v>
      </c>
      <c r="I6" s="11">
        <v>53</v>
      </c>
    </row>
    <row r="7" spans="1:9" x14ac:dyDescent="0.25">
      <c r="A7" s="11">
        <v>4</v>
      </c>
      <c r="B7" s="11">
        <v>182</v>
      </c>
      <c r="C7" s="11">
        <v>76</v>
      </c>
      <c r="E7" s="11">
        <v>4</v>
      </c>
      <c r="F7" s="11">
        <v>159</v>
      </c>
      <c r="H7" s="11">
        <v>4</v>
      </c>
      <c r="I7" s="11">
        <v>53</v>
      </c>
    </row>
    <row r="8" spans="1:9" x14ac:dyDescent="0.25">
      <c r="A8" s="11">
        <v>5</v>
      </c>
      <c r="B8" s="11">
        <v>165</v>
      </c>
      <c r="C8" s="11">
        <v>59</v>
      </c>
      <c r="E8" s="11">
        <v>5</v>
      </c>
      <c r="F8" s="11">
        <v>159</v>
      </c>
      <c r="H8" s="11">
        <v>5</v>
      </c>
      <c r="I8" s="11">
        <v>53</v>
      </c>
    </row>
    <row r="9" spans="1:9" x14ac:dyDescent="0.25">
      <c r="A9" s="11">
        <v>6</v>
      </c>
      <c r="B9" s="11">
        <v>168</v>
      </c>
      <c r="C9" s="11">
        <v>62</v>
      </c>
      <c r="E9" s="11">
        <v>6</v>
      </c>
      <c r="F9" s="11">
        <v>159</v>
      </c>
      <c r="H9" s="11">
        <v>6</v>
      </c>
      <c r="I9" s="11">
        <v>54</v>
      </c>
    </row>
    <row r="10" spans="1:9" x14ac:dyDescent="0.25">
      <c r="A10" s="11">
        <v>7</v>
      </c>
      <c r="B10" s="11">
        <v>170</v>
      </c>
      <c r="C10" s="11">
        <v>76</v>
      </c>
      <c r="E10" s="11">
        <v>7</v>
      </c>
      <c r="F10" s="11">
        <v>160</v>
      </c>
      <c r="H10" s="11">
        <v>7</v>
      </c>
      <c r="I10" s="11">
        <v>54</v>
      </c>
    </row>
    <row r="11" spans="1:9" x14ac:dyDescent="0.25">
      <c r="A11" s="11">
        <v>8</v>
      </c>
      <c r="B11" s="11">
        <v>181</v>
      </c>
      <c r="C11" s="11">
        <v>68</v>
      </c>
      <c r="E11" s="11">
        <v>8</v>
      </c>
      <c r="F11" s="11">
        <v>160</v>
      </c>
      <c r="H11" s="11">
        <v>8</v>
      </c>
      <c r="I11" s="11">
        <v>54</v>
      </c>
    </row>
    <row r="12" spans="1:9" x14ac:dyDescent="0.25">
      <c r="A12" s="11">
        <v>9</v>
      </c>
      <c r="B12" s="11">
        <v>161</v>
      </c>
      <c r="C12" s="11">
        <v>66</v>
      </c>
      <c r="E12" s="11">
        <v>9</v>
      </c>
      <c r="F12" s="11">
        <v>160</v>
      </c>
      <c r="H12" s="11">
        <v>9</v>
      </c>
      <c r="I12" s="11">
        <v>54</v>
      </c>
    </row>
    <row r="13" spans="1:9" x14ac:dyDescent="0.25">
      <c r="A13" s="11">
        <v>10</v>
      </c>
      <c r="B13" s="11">
        <v>168</v>
      </c>
      <c r="C13" s="11">
        <v>67</v>
      </c>
      <c r="E13" s="11">
        <v>10</v>
      </c>
      <c r="F13" s="11">
        <v>160</v>
      </c>
      <c r="H13" s="11">
        <v>10</v>
      </c>
      <c r="I13" s="11">
        <v>55</v>
      </c>
    </row>
    <row r="14" spans="1:9" x14ac:dyDescent="0.25">
      <c r="A14" s="11">
        <v>11</v>
      </c>
      <c r="B14" s="11">
        <v>161</v>
      </c>
      <c r="C14" s="11">
        <v>55</v>
      </c>
      <c r="E14" s="11">
        <v>11</v>
      </c>
      <c r="F14" s="11">
        <v>161</v>
      </c>
      <c r="H14" s="11">
        <v>11</v>
      </c>
      <c r="I14" s="11">
        <v>55</v>
      </c>
    </row>
    <row r="15" spans="1:9" x14ac:dyDescent="0.25">
      <c r="A15" s="11">
        <v>12</v>
      </c>
      <c r="B15" s="11">
        <v>161</v>
      </c>
      <c r="C15" s="11">
        <v>66</v>
      </c>
      <c r="E15" s="11">
        <v>12</v>
      </c>
      <c r="F15" s="11">
        <v>161</v>
      </c>
      <c r="H15" s="11">
        <v>12</v>
      </c>
      <c r="I15" s="11">
        <v>55</v>
      </c>
    </row>
    <row r="16" spans="1:9" x14ac:dyDescent="0.25">
      <c r="A16" s="11">
        <v>13</v>
      </c>
      <c r="B16" s="11">
        <v>165</v>
      </c>
      <c r="C16" s="11">
        <v>63</v>
      </c>
      <c r="E16" s="11">
        <v>13</v>
      </c>
      <c r="F16" s="11">
        <v>161</v>
      </c>
      <c r="H16" s="11">
        <v>13</v>
      </c>
      <c r="I16" s="11">
        <v>55</v>
      </c>
    </row>
    <row r="17" spans="1:9" x14ac:dyDescent="0.25">
      <c r="A17" s="11">
        <v>14</v>
      </c>
      <c r="B17" s="11">
        <v>176</v>
      </c>
      <c r="C17" s="11">
        <v>78</v>
      </c>
      <c r="E17" s="11">
        <v>14</v>
      </c>
      <c r="F17" s="11">
        <v>161</v>
      </c>
      <c r="H17" s="11">
        <v>14</v>
      </c>
      <c r="I17" s="11">
        <v>55</v>
      </c>
    </row>
    <row r="18" spans="1:9" x14ac:dyDescent="0.25">
      <c r="A18" s="11">
        <v>15</v>
      </c>
      <c r="B18" s="11">
        <v>165</v>
      </c>
      <c r="C18" s="11">
        <v>56</v>
      </c>
      <c r="E18" s="11">
        <v>15</v>
      </c>
      <c r="F18" s="11">
        <v>161</v>
      </c>
      <c r="H18" s="11">
        <v>15</v>
      </c>
      <c r="I18" s="11">
        <v>55</v>
      </c>
    </row>
    <row r="19" spans="1:9" x14ac:dyDescent="0.25">
      <c r="A19" s="11">
        <v>16</v>
      </c>
      <c r="B19" s="11">
        <v>161</v>
      </c>
      <c r="C19" s="11">
        <v>51</v>
      </c>
      <c r="E19" s="11">
        <v>16</v>
      </c>
      <c r="F19" s="11">
        <v>161</v>
      </c>
      <c r="H19" s="11">
        <v>16</v>
      </c>
      <c r="I19" s="11">
        <v>55</v>
      </c>
    </row>
    <row r="20" spans="1:9" x14ac:dyDescent="0.25">
      <c r="A20" s="11">
        <v>17</v>
      </c>
      <c r="B20" s="11">
        <v>166</v>
      </c>
      <c r="C20" s="11">
        <v>62</v>
      </c>
      <c r="E20" s="11">
        <v>17</v>
      </c>
      <c r="F20" s="11">
        <v>161</v>
      </c>
      <c r="H20" s="11">
        <v>17</v>
      </c>
      <c r="I20" s="11">
        <v>56</v>
      </c>
    </row>
    <row r="21" spans="1:9" x14ac:dyDescent="0.25">
      <c r="A21" s="11">
        <v>18</v>
      </c>
      <c r="B21" s="11">
        <v>167</v>
      </c>
      <c r="C21" s="11">
        <v>65</v>
      </c>
      <c r="E21" s="11">
        <v>18</v>
      </c>
      <c r="F21" s="11">
        <v>161</v>
      </c>
      <c r="H21" s="11">
        <v>18</v>
      </c>
      <c r="I21" s="11">
        <v>56</v>
      </c>
    </row>
    <row r="22" spans="1:9" x14ac:dyDescent="0.25">
      <c r="A22" s="11">
        <v>19</v>
      </c>
      <c r="B22" s="11">
        <v>167</v>
      </c>
      <c r="C22" s="11">
        <v>63</v>
      </c>
      <c r="E22" s="11">
        <v>19</v>
      </c>
      <c r="F22" s="11">
        <v>161</v>
      </c>
      <c r="H22" s="11">
        <v>19</v>
      </c>
      <c r="I22" s="11">
        <v>57</v>
      </c>
    </row>
    <row r="23" spans="1:9" x14ac:dyDescent="0.25">
      <c r="A23" s="11">
        <v>20</v>
      </c>
      <c r="B23" s="11">
        <v>165</v>
      </c>
      <c r="C23" s="11">
        <v>63</v>
      </c>
      <c r="E23" s="11">
        <v>20</v>
      </c>
      <c r="F23" s="11">
        <v>161</v>
      </c>
      <c r="H23" s="11">
        <v>20</v>
      </c>
      <c r="I23" s="11">
        <v>57</v>
      </c>
    </row>
    <row r="24" spans="1:9" x14ac:dyDescent="0.25">
      <c r="A24" s="11">
        <v>21</v>
      </c>
      <c r="B24" s="11">
        <v>168</v>
      </c>
      <c r="C24" s="11">
        <v>73</v>
      </c>
      <c r="E24" s="11">
        <v>21</v>
      </c>
      <c r="F24" s="11">
        <v>162</v>
      </c>
      <c r="H24" s="11">
        <v>21</v>
      </c>
      <c r="I24" s="11">
        <v>57</v>
      </c>
    </row>
    <row r="25" spans="1:9" x14ac:dyDescent="0.25">
      <c r="A25" s="11">
        <v>22</v>
      </c>
      <c r="B25" s="11">
        <v>161</v>
      </c>
      <c r="C25" s="11">
        <v>59</v>
      </c>
      <c r="E25" s="11">
        <v>22</v>
      </c>
      <c r="F25" s="11">
        <v>162</v>
      </c>
      <c r="H25" s="11">
        <v>22</v>
      </c>
      <c r="I25" s="11">
        <v>57</v>
      </c>
    </row>
    <row r="26" spans="1:9" x14ac:dyDescent="0.25">
      <c r="A26" s="11">
        <v>23</v>
      </c>
      <c r="B26" s="11">
        <v>163</v>
      </c>
      <c r="C26" s="11">
        <v>65</v>
      </c>
      <c r="E26" s="11">
        <v>23</v>
      </c>
      <c r="F26" s="11">
        <v>162</v>
      </c>
      <c r="H26" s="11">
        <v>23</v>
      </c>
      <c r="I26" s="11">
        <v>57</v>
      </c>
    </row>
    <row r="27" spans="1:9" x14ac:dyDescent="0.25">
      <c r="A27" s="11">
        <v>24</v>
      </c>
      <c r="B27" s="11">
        <v>168</v>
      </c>
      <c r="C27" s="11">
        <v>66</v>
      </c>
      <c r="E27" s="11">
        <v>24</v>
      </c>
      <c r="F27" s="11">
        <v>162</v>
      </c>
      <c r="H27" s="11">
        <v>24</v>
      </c>
      <c r="I27" s="11">
        <v>57</v>
      </c>
    </row>
    <row r="28" spans="1:9" x14ac:dyDescent="0.25">
      <c r="A28" s="11">
        <v>25</v>
      </c>
      <c r="B28" s="11">
        <v>175</v>
      </c>
      <c r="C28" s="11">
        <v>66</v>
      </c>
      <c r="E28" s="11">
        <v>25</v>
      </c>
      <c r="F28" s="11">
        <v>162</v>
      </c>
      <c r="H28" s="11">
        <v>25</v>
      </c>
      <c r="I28" s="11">
        <v>57</v>
      </c>
    </row>
    <row r="29" spans="1:9" x14ac:dyDescent="0.25">
      <c r="A29" s="11">
        <v>26</v>
      </c>
      <c r="B29" s="11">
        <v>161</v>
      </c>
      <c r="C29" s="11">
        <v>52</v>
      </c>
      <c r="E29" s="11">
        <v>26</v>
      </c>
      <c r="F29" s="11">
        <v>162</v>
      </c>
      <c r="H29" s="11">
        <v>26</v>
      </c>
      <c r="I29" s="11">
        <v>58</v>
      </c>
    </row>
    <row r="30" spans="1:9" x14ac:dyDescent="0.25">
      <c r="A30" s="11">
        <v>27</v>
      </c>
      <c r="B30" s="11">
        <v>171</v>
      </c>
      <c r="C30" s="11">
        <v>63</v>
      </c>
      <c r="E30" s="11">
        <v>27</v>
      </c>
      <c r="F30" s="11">
        <v>163</v>
      </c>
      <c r="H30" s="11">
        <v>27</v>
      </c>
      <c r="I30" s="11">
        <v>58</v>
      </c>
    </row>
    <row r="31" spans="1:9" x14ac:dyDescent="0.25">
      <c r="A31" s="11">
        <v>28</v>
      </c>
      <c r="B31" s="11">
        <v>184</v>
      </c>
      <c r="C31" s="11">
        <v>72</v>
      </c>
      <c r="E31" s="11">
        <v>28</v>
      </c>
      <c r="F31" s="11">
        <v>163</v>
      </c>
      <c r="H31" s="11">
        <v>28</v>
      </c>
      <c r="I31" s="11">
        <v>58</v>
      </c>
    </row>
    <row r="32" spans="1:9" x14ac:dyDescent="0.25">
      <c r="A32" s="11">
        <v>29</v>
      </c>
      <c r="B32" s="11">
        <v>173</v>
      </c>
      <c r="C32" s="11">
        <v>63</v>
      </c>
      <c r="E32" s="11">
        <v>29</v>
      </c>
      <c r="F32" s="11">
        <v>163</v>
      </c>
      <c r="H32" s="11">
        <v>29</v>
      </c>
      <c r="I32" s="11">
        <v>58</v>
      </c>
    </row>
    <row r="33" spans="1:9" x14ac:dyDescent="0.25">
      <c r="A33" s="11">
        <v>30</v>
      </c>
      <c r="B33" s="11">
        <v>166</v>
      </c>
      <c r="C33" s="11">
        <v>67</v>
      </c>
      <c r="E33" s="11">
        <v>30</v>
      </c>
      <c r="F33" s="11">
        <v>163</v>
      </c>
      <c r="H33" s="11">
        <v>30</v>
      </c>
      <c r="I33" s="11">
        <v>59</v>
      </c>
    </row>
    <row r="34" spans="1:9" x14ac:dyDescent="0.25">
      <c r="A34" s="11">
        <v>31</v>
      </c>
      <c r="B34" s="11">
        <v>170</v>
      </c>
      <c r="C34" s="11">
        <v>61</v>
      </c>
      <c r="E34" s="11">
        <v>31</v>
      </c>
      <c r="F34" s="11">
        <v>163</v>
      </c>
      <c r="H34" s="11">
        <v>31</v>
      </c>
      <c r="I34" s="11">
        <v>59</v>
      </c>
    </row>
    <row r="35" spans="1:9" x14ac:dyDescent="0.25">
      <c r="A35" s="11">
        <v>32</v>
      </c>
      <c r="B35" s="11">
        <v>172</v>
      </c>
      <c r="C35" s="11">
        <v>74</v>
      </c>
      <c r="E35" s="11">
        <v>32</v>
      </c>
      <c r="F35" s="11">
        <v>163</v>
      </c>
      <c r="H35" s="11">
        <v>32</v>
      </c>
      <c r="I35" s="11">
        <v>59</v>
      </c>
    </row>
    <row r="36" spans="1:9" x14ac:dyDescent="0.25">
      <c r="A36" s="11">
        <v>33</v>
      </c>
      <c r="B36" s="11">
        <v>176</v>
      </c>
      <c r="C36" s="11">
        <v>81</v>
      </c>
      <c r="E36" s="11">
        <v>33</v>
      </c>
      <c r="F36" s="11">
        <v>163</v>
      </c>
      <c r="H36" s="11">
        <v>33</v>
      </c>
      <c r="I36" s="11">
        <v>59</v>
      </c>
    </row>
    <row r="37" spans="1:9" x14ac:dyDescent="0.25">
      <c r="A37" s="11">
        <v>34</v>
      </c>
      <c r="B37" s="11">
        <v>162</v>
      </c>
      <c r="C37" s="11">
        <v>60</v>
      </c>
      <c r="E37" s="11">
        <v>34</v>
      </c>
      <c r="F37" s="11">
        <v>163</v>
      </c>
      <c r="H37" s="11">
        <v>34</v>
      </c>
      <c r="I37" s="11">
        <v>60</v>
      </c>
    </row>
    <row r="38" spans="1:9" x14ac:dyDescent="0.25">
      <c r="A38" s="11">
        <v>35</v>
      </c>
      <c r="B38" s="11">
        <v>157</v>
      </c>
      <c r="C38" s="11">
        <v>60</v>
      </c>
      <c r="E38" s="11">
        <v>35</v>
      </c>
      <c r="F38" s="11">
        <v>163</v>
      </c>
      <c r="H38" s="11">
        <v>35</v>
      </c>
      <c r="I38" s="11">
        <v>60</v>
      </c>
    </row>
    <row r="39" spans="1:9" x14ac:dyDescent="0.25">
      <c r="A39" s="11">
        <v>36</v>
      </c>
      <c r="B39" s="11">
        <v>188</v>
      </c>
      <c r="C39" s="11">
        <v>75</v>
      </c>
      <c r="E39" s="11">
        <v>36</v>
      </c>
      <c r="F39" s="11">
        <v>163</v>
      </c>
      <c r="H39" s="11">
        <v>36</v>
      </c>
      <c r="I39" s="11">
        <v>60</v>
      </c>
    </row>
    <row r="40" spans="1:9" x14ac:dyDescent="0.25">
      <c r="A40" s="11">
        <v>37</v>
      </c>
      <c r="B40" s="11">
        <v>164</v>
      </c>
      <c r="C40" s="11">
        <v>53</v>
      </c>
      <c r="E40" s="11">
        <v>37</v>
      </c>
      <c r="F40" s="11">
        <v>164</v>
      </c>
      <c r="H40" s="11">
        <v>37</v>
      </c>
      <c r="I40" s="11">
        <v>60</v>
      </c>
    </row>
    <row r="41" spans="1:9" x14ac:dyDescent="0.25">
      <c r="A41" s="11">
        <v>38</v>
      </c>
      <c r="B41" s="11">
        <v>167</v>
      </c>
      <c r="C41" s="11">
        <v>64</v>
      </c>
      <c r="E41" s="11">
        <v>38</v>
      </c>
      <c r="F41" s="11">
        <v>164</v>
      </c>
      <c r="H41" s="11">
        <v>38</v>
      </c>
      <c r="I41" s="11">
        <v>60</v>
      </c>
    </row>
    <row r="42" spans="1:9" x14ac:dyDescent="0.25">
      <c r="A42" s="11">
        <v>39</v>
      </c>
      <c r="B42" s="11">
        <v>174</v>
      </c>
      <c r="C42" s="11">
        <v>69</v>
      </c>
      <c r="E42" s="11">
        <v>39</v>
      </c>
      <c r="F42" s="11">
        <v>164</v>
      </c>
      <c r="H42" s="11">
        <v>39</v>
      </c>
      <c r="I42" s="11">
        <v>60</v>
      </c>
    </row>
    <row r="43" spans="1:9" x14ac:dyDescent="0.25">
      <c r="A43" s="11">
        <v>40</v>
      </c>
      <c r="B43" s="11">
        <v>161</v>
      </c>
      <c r="C43" s="11">
        <v>62</v>
      </c>
      <c r="E43" s="11">
        <v>40</v>
      </c>
      <c r="F43" s="11">
        <v>164</v>
      </c>
      <c r="H43" s="11">
        <v>40</v>
      </c>
      <c r="I43" s="11">
        <v>60</v>
      </c>
    </row>
    <row r="44" spans="1:9" x14ac:dyDescent="0.25">
      <c r="A44" s="11">
        <v>41</v>
      </c>
      <c r="B44" s="11">
        <v>172</v>
      </c>
      <c r="C44" s="11">
        <v>63</v>
      </c>
      <c r="E44" s="11">
        <v>41</v>
      </c>
      <c r="F44" s="11">
        <v>164</v>
      </c>
      <c r="H44" s="11">
        <v>41</v>
      </c>
      <c r="I44" s="11">
        <v>60</v>
      </c>
    </row>
    <row r="45" spans="1:9" x14ac:dyDescent="0.25">
      <c r="A45" s="11">
        <v>42</v>
      </c>
      <c r="B45" s="11">
        <v>171</v>
      </c>
      <c r="C45" s="11">
        <v>69</v>
      </c>
      <c r="E45" s="11">
        <v>42</v>
      </c>
      <c r="F45" s="11">
        <v>164</v>
      </c>
      <c r="H45" s="11">
        <v>42</v>
      </c>
      <c r="I45" s="11">
        <v>60</v>
      </c>
    </row>
    <row r="46" spans="1:9" x14ac:dyDescent="0.25">
      <c r="A46" s="11">
        <v>43</v>
      </c>
      <c r="B46" s="11">
        <v>173</v>
      </c>
      <c r="C46" s="11">
        <v>68</v>
      </c>
      <c r="E46" s="11">
        <v>43</v>
      </c>
      <c r="F46" s="11">
        <v>165</v>
      </c>
      <c r="H46" s="11">
        <v>43</v>
      </c>
      <c r="I46" s="11">
        <v>60</v>
      </c>
    </row>
    <row r="47" spans="1:9" x14ac:dyDescent="0.25">
      <c r="A47" s="11">
        <v>44</v>
      </c>
      <c r="B47" s="11">
        <v>176</v>
      </c>
      <c r="C47" s="11">
        <v>70</v>
      </c>
      <c r="E47" s="11">
        <v>44</v>
      </c>
      <c r="F47" s="11">
        <v>165</v>
      </c>
      <c r="H47" s="11">
        <v>44</v>
      </c>
      <c r="I47" s="11">
        <v>61</v>
      </c>
    </row>
    <row r="48" spans="1:9" x14ac:dyDescent="0.25">
      <c r="A48" s="11">
        <v>45</v>
      </c>
      <c r="B48" s="11">
        <v>156</v>
      </c>
      <c r="C48" s="11">
        <v>54</v>
      </c>
      <c r="E48" s="11">
        <v>45</v>
      </c>
      <c r="F48" s="11">
        <v>165</v>
      </c>
      <c r="H48" s="11">
        <v>45</v>
      </c>
      <c r="I48" s="11">
        <v>61</v>
      </c>
    </row>
    <row r="49" spans="1:9" x14ac:dyDescent="0.25">
      <c r="A49" s="11">
        <v>46</v>
      </c>
      <c r="B49" s="11">
        <v>161</v>
      </c>
      <c r="C49" s="11">
        <v>59</v>
      </c>
      <c r="E49" s="11">
        <v>46</v>
      </c>
      <c r="F49" s="11">
        <v>165</v>
      </c>
      <c r="H49" s="11">
        <v>46</v>
      </c>
      <c r="I49" s="11">
        <v>61</v>
      </c>
    </row>
    <row r="50" spans="1:9" x14ac:dyDescent="0.25">
      <c r="A50" s="11">
        <v>47</v>
      </c>
      <c r="B50" s="11">
        <v>165</v>
      </c>
      <c r="C50" s="11">
        <v>63</v>
      </c>
      <c r="E50" s="11">
        <v>47</v>
      </c>
      <c r="F50" s="11">
        <v>165</v>
      </c>
      <c r="H50" s="11">
        <v>47</v>
      </c>
      <c r="I50" s="11">
        <v>61</v>
      </c>
    </row>
    <row r="51" spans="1:9" x14ac:dyDescent="0.25">
      <c r="A51" s="11">
        <v>48</v>
      </c>
      <c r="B51" s="11">
        <v>174</v>
      </c>
      <c r="C51" s="11">
        <v>66</v>
      </c>
      <c r="E51" s="11">
        <v>48</v>
      </c>
      <c r="F51" s="11">
        <v>165</v>
      </c>
      <c r="H51" s="11">
        <v>48</v>
      </c>
      <c r="I51" s="11">
        <v>61</v>
      </c>
    </row>
    <row r="52" spans="1:9" x14ac:dyDescent="0.25">
      <c r="A52" s="11">
        <v>49</v>
      </c>
      <c r="B52" s="11">
        <v>183</v>
      </c>
      <c r="C52" s="11">
        <v>73</v>
      </c>
      <c r="E52" s="11">
        <v>49</v>
      </c>
      <c r="F52" s="11">
        <v>165</v>
      </c>
      <c r="H52" s="11">
        <v>49</v>
      </c>
      <c r="I52" s="11">
        <v>61</v>
      </c>
    </row>
    <row r="53" spans="1:9" x14ac:dyDescent="0.25">
      <c r="A53" s="11">
        <v>50</v>
      </c>
      <c r="B53" s="11">
        <v>173</v>
      </c>
      <c r="C53" s="11">
        <v>71</v>
      </c>
      <c r="E53" s="11">
        <v>50</v>
      </c>
      <c r="F53" s="11">
        <v>165</v>
      </c>
      <c r="H53" s="11">
        <v>50</v>
      </c>
      <c r="I53" s="11">
        <v>61</v>
      </c>
    </row>
    <row r="54" spans="1:9" x14ac:dyDescent="0.25">
      <c r="A54" s="11">
        <v>51</v>
      </c>
      <c r="B54" s="11">
        <v>160</v>
      </c>
      <c r="C54" s="11">
        <v>61</v>
      </c>
      <c r="E54" s="11">
        <v>51</v>
      </c>
      <c r="F54" s="11">
        <v>165</v>
      </c>
      <c r="H54" s="11">
        <v>51</v>
      </c>
      <c r="I54" s="11">
        <v>61</v>
      </c>
    </row>
    <row r="55" spans="1:9" x14ac:dyDescent="0.25">
      <c r="A55" s="11">
        <v>52</v>
      </c>
      <c r="B55" s="11">
        <v>178</v>
      </c>
      <c r="C55" s="11">
        <v>69</v>
      </c>
      <c r="E55" s="11">
        <v>52</v>
      </c>
      <c r="F55" s="11">
        <v>165</v>
      </c>
      <c r="H55" s="11">
        <v>52</v>
      </c>
      <c r="I55" s="11">
        <v>61</v>
      </c>
    </row>
    <row r="56" spans="1:9" x14ac:dyDescent="0.25">
      <c r="A56" s="11">
        <v>53</v>
      </c>
      <c r="B56" s="11">
        <v>170</v>
      </c>
      <c r="C56" s="11">
        <v>70</v>
      </c>
      <c r="E56" s="11">
        <v>53</v>
      </c>
      <c r="F56" s="11">
        <v>165</v>
      </c>
      <c r="H56" s="11">
        <v>53</v>
      </c>
      <c r="I56" s="11">
        <v>62</v>
      </c>
    </row>
    <row r="57" spans="1:9" x14ac:dyDescent="0.25">
      <c r="A57" s="11">
        <v>54</v>
      </c>
      <c r="B57" s="11">
        <v>168</v>
      </c>
      <c r="C57" s="11">
        <v>60</v>
      </c>
      <c r="E57" s="11">
        <v>54</v>
      </c>
      <c r="F57" s="11">
        <v>165</v>
      </c>
      <c r="H57" s="11">
        <v>54</v>
      </c>
      <c r="I57" s="11">
        <v>62</v>
      </c>
    </row>
    <row r="58" spans="1:9" x14ac:dyDescent="0.25">
      <c r="A58" s="11">
        <v>55</v>
      </c>
      <c r="B58" s="11">
        <v>173</v>
      </c>
      <c r="C58" s="11">
        <v>69</v>
      </c>
      <c r="E58" s="11">
        <v>55</v>
      </c>
      <c r="F58" s="11">
        <v>165</v>
      </c>
      <c r="H58" s="11">
        <v>55</v>
      </c>
      <c r="I58" s="11">
        <v>62</v>
      </c>
    </row>
    <row r="59" spans="1:9" x14ac:dyDescent="0.25">
      <c r="A59" s="11">
        <v>56</v>
      </c>
      <c r="B59" s="11">
        <v>176</v>
      </c>
      <c r="C59" s="11">
        <v>70</v>
      </c>
      <c r="E59" s="11">
        <v>56</v>
      </c>
      <c r="F59" s="11">
        <v>165</v>
      </c>
      <c r="H59" s="11">
        <v>56</v>
      </c>
      <c r="I59" s="11">
        <v>62</v>
      </c>
    </row>
    <row r="60" spans="1:9" x14ac:dyDescent="0.25">
      <c r="A60" s="11">
        <v>57</v>
      </c>
      <c r="B60" s="11">
        <v>170</v>
      </c>
      <c r="C60" s="11">
        <v>58</v>
      </c>
      <c r="E60" s="11">
        <v>57</v>
      </c>
      <c r="F60" s="11">
        <v>165</v>
      </c>
      <c r="H60" s="11">
        <v>57</v>
      </c>
      <c r="I60" s="11">
        <v>62</v>
      </c>
    </row>
    <row r="61" spans="1:9" x14ac:dyDescent="0.25">
      <c r="A61" s="11">
        <v>58</v>
      </c>
      <c r="B61" s="11">
        <v>163</v>
      </c>
      <c r="C61" s="11">
        <v>64</v>
      </c>
      <c r="E61" s="11">
        <v>58</v>
      </c>
      <c r="F61" s="11">
        <v>165</v>
      </c>
      <c r="H61" s="11">
        <v>58</v>
      </c>
      <c r="I61" s="11">
        <v>62</v>
      </c>
    </row>
    <row r="62" spans="1:9" x14ac:dyDescent="0.25">
      <c r="A62" s="11">
        <v>59</v>
      </c>
      <c r="B62" s="11">
        <v>165</v>
      </c>
      <c r="C62" s="11">
        <v>57</v>
      </c>
      <c r="E62" s="11">
        <v>59</v>
      </c>
      <c r="F62" s="11">
        <v>166</v>
      </c>
      <c r="H62" s="11">
        <v>59</v>
      </c>
      <c r="I62" s="11">
        <v>62</v>
      </c>
    </row>
    <row r="63" spans="1:9" x14ac:dyDescent="0.25">
      <c r="A63" s="11">
        <v>60</v>
      </c>
      <c r="B63" s="11">
        <v>165</v>
      </c>
      <c r="C63" s="11">
        <v>60</v>
      </c>
      <c r="E63" s="11">
        <v>60</v>
      </c>
      <c r="F63" s="11">
        <v>166</v>
      </c>
      <c r="H63" s="11">
        <v>60</v>
      </c>
      <c r="I63" s="11">
        <v>62</v>
      </c>
    </row>
    <row r="64" spans="1:9" x14ac:dyDescent="0.25">
      <c r="A64" s="11">
        <v>61</v>
      </c>
      <c r="B64" s="11">
        <v>170</v>
      </c>
      <c r="C64" s="11">
        <v>61</v>
      </c>
      <c r="E64" s="11">
        <v>61</v>
      </c>
      <c r="F64" s="11">
        <v>166</v>
      </c>
      <c r="H64" s="11">
        <v>61</v>
      </c>
      <c r="I64" s="11">
        <v>63</v>
      </c>
    </row>
    <row r="65" spans="1:9" x14ac:dyDescent="0.25">
      <c r="A65" s="11">
        <v>62</v>
      </c>
      <c r="B65" s="11">
        <v>166</v>
      </c>
      <c r="C65" s="11">
        <v>55</v>
      </c>
      <c r="E65" s="11">
        <v>62</v>
      </c>
      <c r="F65" s="11">
        <v>166</v>
      </c>
      <c r="H65" s="11">
        <v>62</v>
      </c>
      <c r="I65" s="11">
        <v>63</v>
      </c>
    </row>
    <row r="66" spans="1:9" x14ac:dyDescent="0.25">
      <c r="A66" s="11">
        <v>63</v>
      </c>
      <c r="B66" s="11">
        <v>165</v>
      </c>
      <c r="C66" s="11">
        <v>63</v>
      </c>
      <c r="E66" s="11">
        <v>63</v>
      </c>
      <c r="F66" s="11">
        <v>166</v>
      </c>
      <c r="H66" s="11">
        <v>63</v>
      </c>
      <c r="I66" s="11">
        <v>63</v>
      </c>
    </row>
    <row r="67" spans="1:9" x14ac:dyDescent="0.25">
      <c r="A67" s="11">
        <v>64</v>
      </c>
      <c r="B67" s="11">
        <v>181</v>
      </c>
      <c r="C67" s="11">
        <v>77</v>
      </c>
      <c r="E67" s="11">
        <v>64</v>
      </c>
      <c r="F67" s="11">
        <v>166</v>
      </c>
      <c r="H67" s="11">
        <v>64</v>
      </c>
      <c r="I67" s="11">
        <v>63</v>
      </c>
    </row>
    <row r="68" spans="1:9" x14ac:dyDescent="0.25">
      <c r="A68" s="11">
        <v>65</v>
      </c>
      <c r="B68" s="11">
        <v>172</v>
      </c>
      <c r="C68" s="11">
        <v>64</v>
      </c>
      <c r="E68" s="11">
        <v>65</v>
      </c>
      <c r="F68" s="11">
        <v>166</v>
      </c>
      <c r="H68" s="11">
        <v>65</v>
      </c>
      <c r="I68" s="11">
        <v>63</v>
      </c>
    </row>
    <row r="69" spans="1:9" x14ac:dyDescent="0.25">
      <c r="A69" s="11">
        <v>66</v>
      </c>
      <c r="B69" s="11">
        <v>165</v>
      </c>
      <c r="C69" s="11">
        <v>63</v>
      </c>
      <c r="E69" s="11">
        <v>66</v>
      </c>
      <c r="F69" s="11">
        <v>166</v>
      </c>
      <c r="H69" s="11">
        <v>66</v>
      </c>
      <c r="I69" s="11">
        <v>63</v>
      </c>
    </row>
    <row r="70" spans="1:9" x14ac:dyDescent="0.25">
      <c r="A70" s="11">
        <v>67</v>
      </c>
      <c r="B70" s="11">
        <v>172</v>
      </c>
      <c r="C70" s="11">
        <v>78</v>
      </c>
      <c r="E70" s="11">
        <v>67</v>
      </c>
      <c r="F70" s="11">
        <v>166</v>
      </c>
      <c r="H70" s="11">
        <v>67</v>
      </c>
      <c r="I70" s="11">
        <v>63</v>
      </c>
    </row>
    <row r="71" spans="1:9" x14ac:dyDescent="0.25">
      <c r="A71" s="11">
        <v>68</v>
      </c>
      <c r="B71" s="11">
        <v>178</v>
      </c>
      <c r="C71" s="11">
        <v>75</v>
      </c>
      <c r="E71" s="11">
        <v>68</v>
      </c>
      <c r="F71" s="11">
        <v>167</v>
      </c>
      <c r="H71" s="11">
        <v>68</v>
      </c>
      <c r="I71" s="11">
        <v>63</v>
      </c>
    </row>
    <row r="72" spans="1:9" x14ac:dyDescent="0.25">
      <c r="A72" s="11">
        <v>69</v>
      </c>
      <c r="B72" s="11">
        <v>169</v>
      </c>
      <c r="C72" s="11">
        <v>74</v>
      </c>
      <c r="E72" s="11">
        <v>69</v>
      </c>
      <c r="F72" s="11">
        <v>167</v>
      </c>
      <c r="H72" s="11">
        <v>69</v>
      </c>
      <c r="I72" s="11">
        <v>63</v>
      </c>
    </row>
    <row r="73" spans="1:9" x14ac:dyDescent="0.25">
      <c r="A73" s="11">
        <v>70</v>
      </c>
      <c r="B73" s="11">
        <v>165</v>
      </c>
      <c r="C73" s="11">
        <v>63</v>
      </c>
      <c r="E73" s="11">
        <v>70</v>
      </c>
      <c r="F73" s="11">
        <v>167</v>
      </c>
      <c r="H73" s="11">
        <v>70</v>
      </c>
      <c r="I73" s="11">
        <v>63</v>
      </c>
    </row>
    <row r="74" spans="1:9" x14ac:dyDescent="0.25">
      <c r="A74" s="11">
        <v>71</v>
      </c>
      <c r="B74" s="11">
        <v>174</v>
      </c>
      <c r="C74" s="11">
        <v>75</v>
      </c>
      <c r="E74" s="11">
        <v>71</v>
      </c>
      <c r="F74" s="11">
        <v>167</v>
      </c>
      <c r="H74" s="11">
        <v>71</v>
      </c>
      <c r="I74" s="11">
        <v>63</v>
      </c>
    </row>
    <row r="75" spans="1:9" x14ac:dyDescent="0.25">
      <c r="A75" s="11">
        <v>72</v>
      </c>
      <c r="B75" s="11">
        <v>159</v>
      </c>
      <c r="C75" s="11">
        <v>54</v>
      </c>
      <c r="E75" s="11">
        <v>72</v>
      </c>
      <c r="F75" s="11">
        <v>167</v>
      </c>
      <c r="H75" s="11">
        <v>72</v>
      </c>
      <c r="I75" s="11">
        <v>63</v>
      </c>
    </row>
    <row r="76" spans="1:9" x14ac:dyDescent="0.25">
      <c r="A76" s="11">
        <v>73</v>
      </c>
      <c r="B76" s="11">
        <v>171</v>
      </c>
      <c r="C76" s="11">
        <v>66</v>
      </c>
      <c r="E76" s="11">
        <v>73</v>
      </c>
      <c r="F76" s="11">
        <v>167</v>
      </c>
      <c r="H76" s="11">
        <v>73</v>
      </c>
      <c r="I76" s="11">
        <v>63</v>
      </c>
    </row>
    <row r="77" spans="1:9" x14ac:dyDescent="0.25">
      <c r="A77" s="11">
        <v>74</v>
      </c>
      <c r="B77" s="11">
        <v>169</v>
      </c>
      <c r="C77" s="11">
        <v>67</v>
      </c>
      <c r="E77" s="11">
        <v>74</v>
      </c>
      <c r="F77" s="11">
        <v>167</v>
      </c>
      <c r="H77" s="11">
        <v>74</v>
      </c>
      <c r="I77" s="11">
        <v>63</v>
      </c>
    </row>
    <row r="78" spans="1:9" x14ac:dyDescent="0.25">
      <c r="A78" s="11">
        <v>75</v>
      </c>
      <c r="B78" s="11">
        <v>176</v>
      </c>
      <c r="C78" s="11">
        <v>62</v>
      </c>
      <c r="E78" s="11">
        <v>75</v>
      </c>
      <c r="F78" s="11">
        <v>167</v>
      </c>
      <c r="H78" s="11">
        <v>75</v>
      </c>
      <c r="I78" s="11">
        <v>63</v>
      </c>
    </row>
    <row r="79" spans="1:9" x14ac:dyDescent="0.25">
      <c r="A79" s="11">
        <v>76</v>
      </c>
      <c r="B79" s="11">
        <v>170</v>
      </c>
      <c r="C79" s="11">
        <v>65</v>
      </c>
      <c r="E79" s="11">
        <v>76</v>
      </c>
      <c r="F79" s="11">
        <v>167</v>
      </c>
      <c r="H79" s="11">
        <v>76</v>
      </c>
      <c r="I79" s="11">
        <v>63</v>
      </c>
    </row>
    <row r="80" spans="1:9" x14ac:dyDescent="0.25">
      <c r="A80" s="11">
        <v>77</v>
      </c>
      <c r="B80" s="11">
        <v>170</v>
      </c>
      <c r="C80" s="11">
        <v>66</v>
      </c>
      <c r="E80" s="11">
        <v>77</v>
      </c>
      <c r="F80" s="11">
        <v>167</v>
      </c>
      <c r="H80" s="11">
        <v>77</v>
      </c>
      <c r="I80" s="11">
        <v>63</v>
      </c>
    </row>
    <row r="81" spans="1:9" x14ac:dyDescent="0.25">
      <c r="A81" s="11">
        <v>78</v>
      </c>
      <c r="B81" s="11">
        <v>165</v>
      </c>
      <c r="C81" s="11">
        <v>61</v>
      </c>
      <c r="E81" s="11">
        <v>78</v>
      </c>
      <c r="F81" s="11">
        <v>168</v>
      </c>
      <c r="H81" s="11">
        <v>78</v>
      </c>
      <c r="I81" s="11">
        <v>63</v>
      </c>
    </row>
    <row r="82" spans="1:9" x14ac:dyDescent="0.25">
      <c r="A82" s="11">
        <v>79</v>
      </c>
      <c r="B82" s="11">
        <v>162</v>
      </c>
      <c r="C82" s="11">
        <v>66</v>
      </c>
      <c r="E82" s="11">
        <v>79</v>
      </c>
      <c r="F82" s="11">
        <v>168</v>
      </c>
      <c r="H82" s="11">
        <v>79</v>
      </c>
      <c r="I82" s="11">
        <v>63</v>
      </c>
    </row>
    <row r="83" spans="1:9" x14ac:dyDescent="0.25">
      <c r="A83" s="11">
        <v>80</v>
      </c>
      <c r="B83" s="11">
        <v>175</v>
      </c>
      <c r="C83" s="11">
        <v>75</v>
      </c>
      <c r="E83" s="11">
        <v>80</v>
      </c>
      <c r="F83" s="11">
        <v>168</v>
      </c>
      <c r="H83" s="11">
        <v>80</v>
      </c>
      <c r="I83" s="11">
        <v>64</v>
      </c>
    </row>
    <row r="84" spans="1:9" x14ac:dyDescent="0.25">
      <c r="A84" s="11">
        <v>81</v>
      </c>
      <c r="B84" s="11">
        <v>157</v>
      </c>
      <c r="C84" s="11">
        <v>53</v>
      </c>
      <c r="E84" s="11">
        <v>81</v>
      </c>
      <c r="F84" s="11">
        <v>168</v>
      </c>
      <c r="H84" s="11">
        <v>81</v>
      </c>
      <c r="I84" s="11">
        <v>64</v>
      </c>
    </row>
    <row r="85" spans="1:9" x14ac:dyDescent="0.25">
      <c r="A85" s="11">
        <v>82</v>
      </c>
      <c r="B85" s="11">
        <v>161</v>
      </c>
      <c r="C85" s="11">
        <v>55</v>
      </c>
      <c r="E85" s="11">
        <v>82</v>
      </c>
      <c r="F85" s="11">
        <v>168</v>
      </c>
      <c r="H85" s="11">
        <v>82</v>
      </c>
      <c r="I85" s="11">
        <v>64</v>
      </c>
    </row>
    <row r="86" spans="1:9" x14ac:dyDescent="0.25">
      <c r="A86" s="11">
        <v>83</v>
      </c>
      <c r="B86" s="11">
        <v>172</v>
      </c>
      <c r="C86" s="11">
        <v>66</v>
      </c>
      <c r="E86" s="11">
        <v>83</v>
      </c>
      <c r="F86" s="11">
        <v>168</v>
      </c>
      <c r="H86" s="11">
        <v>83</v>
      </c>
      <c r="I86" s="11">
        <v>64</v>
      </c>
    </row>
    <row r="87" spans="1:9" x14ac:dyDescent="0.25">
      <c r="A87" s="11">
        <v>84</v>
      </c>
      <c r="B87" s="11">
        <v>159</v>
      </c>
      <c r="C87" s="11">
        <v>55</v>
      </c>
      <c r="E87" s="11">
        <v>84</v>
      </c>
      <c r="F87" s="11">
        <v>168</v>
      </c>
      <c r="H87" s="11">
        <v>84</v>
      </c>
      <c r="I87" s="11">
        <v>64</v>
      </c>
    </row>
    <row r="88" spans="1:9" x14ac:dyDescent="0.25">
      <c r="A88" s="11">
        <v>85</v>
      </c>
      <c r="B88" s="11">
        <v>162</v>
      </c>
      <c r="C88" s="11">
        <v>65</v>
      </c>
      <c r="E88" s="11">
        <v>85</v>
      </c>
      <c r="F88" s="11">
        <v>168</v>
      </c>
      <c r="H88" s="11">
        <v>85</v>
      </c>
      <c r="I88" s="11">
        <v>65</v>
      </c>
    </row>
    <row r="89" spans="1:9" x14ac:dyDescent="0.25">
      <c r="A89" s="11">
        <v>86</v>
      </c>
      <c r="B89" s="11">
        <v>167</v>
      </c>
      <c r="C89" s="11">
        <v>63</v>
      </c>
      <c r="E89" s="11">
        <v>86</v>
      </c>
      <c r="F89" s="11">
        <v>168</v>
      </c>
      <c r="H89" s="11">
        <v>86</v>
      </c>
      <c r="I89" s="11">
        <v>65</v>
      </c>
    </row>
    <row r="90" spans="1:9" x14ac:dyDescent="0.25">
      <c r="A90" s="11">
        <v>87</v>
      </c>
      <c r="B90" s="11">
        <v>159</v>
      </c>
      <c r="C90" s="11">
        <v>68</v>
      </c>
      <c r="E90" s="11">
        <v>87</v>
      </c>
      <c r="F90" s="11">
        <v>168</v>
      </c>
      <c r="H90" s="11">
        <v>87</v>
      </c>
      <c r="I90" s="11">
        <v>65</v>
      </c>
    </row>
    <row r="91" spans="1:9" x14ac:dyDescent="0.25">
      <c r="A91" s="11">
        <v>88</v>
      </c>
      <c r="B91" s="11">
        <v>160</v>
      </c>
      <c r="C91" s="11">
        <v>62</v>
      </c>
      <c r="E91" s="11">
        <v>88</v>
      </c>
      <c r="F91" s="11">
        <v>168</v>
      </c>
      <c r="H91" s="11">
        <v>88</v>
      </c>
      <c r="I91" s="11">
        <v>65</v>
      </c>
    </row>
    <row r="92" spans="1:9" x14ac:dyDescent="0.25">
      <c r="A92" s="11">
        <v>89</v>
      </c>
      <c r="B92" s="11">
        <v>175</v>
      </c>
      <c r="C92" s="11">
        <v>75</v>
      </c>
      <c r="E92" s="11">
        <v>89</v>
      </c>
      <c r="F92" s="11">
        <v>168</v>
      </c>
      <c r="H92" s="11">
        <v>89</v>
      </c>
      <c r="I92" s="11">
        <v>65</v>
      </c>
    </row>
    <row r="93" spans="1:9" x14ac:dyDescent="0.25">
      <c r="A93" s="11">
        <v>90</v>
      </c>
      <c r="B93" s="11">
        <v>163</v>
      </c>
      <c r="C93" s="11">
        <v>67</v>
      </c>
      <c r="E93" s="11">
        <v>90</v>
      </c>
      <c r="F93" s="11">
        <v>168</v>
      </c>
      <c r="H93" s="11">
        <v>90</v>
      </c>
      <c r="I93" s="11">
        <v>65</v>
      </c>
    </row>
    <row r="94" spans="1:9" x14ac:dyDescent="0.25">
      <c r="A94" s="11">
        <v>91</v>
      </c>
      <c r="B94" s="11">
        <v>169</v>
      </c>
      <c r="C94" s="11">
        <v>56</v>
      </c>
      <c r="E94" s="11">
        <v>91</v>
      </c>
      <c r="F94" s="11">
        <v>168</v>
      </c>
      <c r="H94" s="11">
        <v>91</v>
      </c>
      <c r="I94" s="11">
        <v>65</v>
      </c>
    </row>
    <row r="95" spans="1:9" x14ac:dyDescent="0.25">
      <c r="A95" s="11">
        <v>92</v>
      </c>
      <c r="B95" s="11">
        <v>180</v>
      </c>
      <c r="C95" s="11">
        <v>65</v>
      </c>
      <c r="E95" s="11">
        <v>92</v>
      </c>
      <c r="F95" s="11">
        <v>169</v>
      </c>
      <c r="H95" s="11">
        <v>92</v>
      </c>
      <c r="I95" s="11">
        <v>65</v>
      </c>
    </row>
    <row r="96" spans="1:9" x14ac:dyDescent="0.25">
      <c r="A96" s="11">
        <v>93</v>
      </c>
      <c r="B96" s="11">
        <v>165</v>
      </c>
      <c r="C96" s="11">
        <v>63</v>
      </c>
      <c r="E96" s="11">
        <v>93</v>
      </c>
      <c r="F96" s="11">
        <v>169</v>
      </c>
      <c r="H96" s="11">
        <v>93</v>
      </c>
      <c r="I96" s="11">
        <v>65</v>
      </c>
    </row>
    <row r="97" spans="1:9" x14ac:dyDescent="0.25">
      <c r="A97" s="11">
        <v>94</v>
      </c>
      <c r="B97" s="11">
        <v>168</v>
      </c>
      <c r="C97" s="11">
        <v>67</v>
      </c>
      <c r="E97" s="11">
        <v>94</v>
      </c>
      <c r="F97" s="11">
        <v>169</v>
      </c>
      <c r="H97" s="11">
        <v>94</v>
      </c>
      <c r="I97" s="11">
        <v>65</v>
      </c>
    </row>
    <row r="98" spans="1:9" x14ac:dyDescent="0.25">
      <c r="A98" s="11">
        <v>95</v>
      </c>
      <c r="B98" s="11">
        <v>169</v>
      </c>
      <c r="C98" s="11">
        <v>68</v>
      </c>
      <c r="E98" s="11">
        <v>95</v>
      </c>
      <c r="F98" s="11">
        <v>169</v>
      </c>
      <c r="H98" s="11">
        <v>95</v>
      </c>
      <c r="I98" s="11">
        <v>65</v>
      </c>
    </row>
    <row r="99" spans="1:9" x14ac:dyDescent="0.25">
      <c r="A99" s="11">
        <v>96</v>
      </c>
      <c r="B99" s="11">
        <v>170</v>
      </c>
      <c r="C99" s="11">
        <v>69</v>
      </c>
      <c r="E99" s="11">
        <v>96</v>
      </c>
      <c r="F99" s="11">
        <v>169</v>
      </c>
      <c r="H99" s="11">
        <v>96</v>
      </c>
      <c r="I99" s="11">
        <v>65</v>
      </c>
    </row>
    <row r="100" spans="1:9" x14ac:dyDescent="0.25">
      <c r="A100" s="11">
        <v>97</v>
      </c>
      <c r="B100" s="11">
        <v>163</v>
      </c>
      <c r="C100" s="11">
        <v>57</v>
      </c>
      <c r="E100" s="11">
        <v>97</v>
      </c>
      <c r="F100" s="11">
        <v>169</v>
      </c>
      <c r="H100" s="11">
        <v>97</v>
      </c>
      <c r="I100" s="11">
        <v>65</v>
      </c>
    </row>
    <row r="101" spans="1:9" x14ac:dyDescent="0.25">
      <c r="A101" s="11">
        <v>98</v>
      </c>
      <c r="B101" s="11">
        <v>178</v>
      </c>
      <c r="C101" s="11">
        <v>75</v>
      </c>
      <c r="E101" s="11">
        <v>98</v>
      </c>
      <c r="F101" s="11">
        <v>169</v>
      </c>
      <c r="H101" s="11">
        <v>98</v>
      </c>
      <c r="I101" s="11">
        <v>65</v>
      </c>
    </row>
    <row r="102" spans="1:9" x14ac:dyDescent="0.25">
      <c r="A102" s="11">
        <v>99</v>
      </c>
      <c r="B102" s="11">
        <v>162</v>
      </c>
      <c r="C102" s="11">
        <v>53</v>
      </c>
      <c r="E102" s="11">
        <v>99</v>
      </c>
      <c r="F102" s="11">
        <v>169</v>
      </c>
      <c r="H102" s="11">
        <v>99</v>
      </c>
      <c r="I102" s="11">
        <v>65</v>
      </c>
    </row>
    <row r="103" spans="1:9" x14ac:dyDescent="0.25">
      <c r="A103" s="11">
        <v>100</v>
      </c>
      <c r="B103" s="11">
        <v>178</v>
      </c>
      <c r="C103" s="11">
        <v>69</v>
      </c>
      <c r="E103" s="11">
        <v>100</v>
      </c>
      <c r="F103" s="11">
        <v>169</v>
      </c>
      <c r="H103" s="11">
        <v>100</v>
      </c>
      <c r="I103" s="11">
        <v>65</v>
      </c>
    </row>
    <row r="104" spans="1:9" x14ac:dyDescent="0.25">
      <c r="A104" s="11">
        <v>101</v>
      </c>
      <c r="B104" s="11">
        <v>164</v>
      </c>
      <c r="C104" s="11">
        <v>70</v>
      </c>
      <c r="E104" s="11">
        <v>101</v>
      </c>
      <c r="F104" s="11">
        <v>169</v>
      </c>
      <c r="H104" s="11">
        <v>101</v>
      </c>
      <c r="I104" s="11">
        <v>66</v>
      </c>
    </row>
    <row r="105" spans="1:9" x14ac:dyDescent="0.25">
      <c r="A105" s="11">
        <v>102</v>
      </c>
      <c r="B105" s="11">
        <v>176</v>
      </c>
      <c r="C105" s="11">
        <v>67</v>
      </c>
      <c r="E105" s="11">
        <v>102</v>
      </c>
      <c r="F105" s="11">
        <v>170</v>
      </c>
      <c r="H105" s="11">
        <v>102</v>
      </c>
      <c r="I105" s="11">
        <v>66</v>
      </c>
    </row>
    <row r="106" spans="1:9" x14ac:dyDescent="0.25">
      <c r="A106" s="11">
        <v>103</v>
      </c>
      <c r="B106" s="11">
        <v>163</v>
      </c>
      <c r="C106" s="11">
        <v>58</v>
      </c>
      <c r="E106" s="11">
        <v>103</v>
      </c>
      <c r="F106" s="11">
        <v>170</v>
      </c>
      <c r="H106" s="11">
        <v>103</v>
      </c>
      <c r="I106" s="11">
        <v>66</v>
      </c>
    </row>
    <row r="107" spans="1:9" x14ac:dyDescent="0.25">
      <c r="A107" s="11">
        <v>104</v>
      </c>
      <c r="B107" s="11">
        <v>164</v>
      </c>
      <c r="C107" s="11">
        <v>62</v>
      </c>
      <c r="E107" s="11">
        <v>104</v>
      </c>
      <c r="F107" s="11">
        <v>170</v>
      </c>
      <c r="H107" s="11">
        <v>104</v>
      </c>
      <c r="I107" s="11">
        <v>66</v>
      </c>
    </row>
    <row r="108" spans="1:9" x14ac:dyDescent="0.25">
      <c r="A108" s="11">
        <v>105</v>
      </c>
      <c r="B108" s="11">
        <v>170</v>
      </c>
      <c r="C108" s="11">
        <v>68</v>
      </c>
      <c r="E108" s="11">
        <v>105</v>
      </c>
      <c r="F108" s="11">
        <v>170</v>
      </c>
      <c r="H108" s="11">
        <v>105</v>
      </c>
      <c r="I108" s="11">
        <v>66</v>
      </c>
    </row>
    <row r="109" spans="1:9" x14ac:dyDescent="0.25">
      <c r="A109" s="11">
        <v>106</v>
      </c>
      <c r="B109" s="11">
        <v>177</v>
      </c>
      <c r="C109" s="11">
        <v>60</v>
      </c>
      <c r="E109" s="11">
        <v>106</v>
      </c>
      <c r="F109" s="11">
        <v>170</v>
      </c>
      <c r="H109" s="11">
        <v>106</v>
      </c>
      <c r="I109" s="11">
        <v>66</v>
      </c>
    </row>
    <row r="110" spans="1:9" x14ac:dyDescent="0.25">
      <c r="A110" s="11">
        <v>107</v>
      </c>
      <c r="B110" s="11">
        <v>180</v>
      </c>
      <c r="C110" s="11">
        <v>75</v>
      </c>
      <c r="E110" s="11">
        <v>107</v>
      </c>
      <c r="F110" s="11">
        <v>170</v>
      </c>
      <c r="H110" s="11">
        <v>107</v>
      </c>
      <c r="I110" s="11">
        <v>66</v>
      </c>
    </row>
    <row r="111" spans="1:9" x14ac:dyDescent="0.25">
      <c r="A111" s="11">
        <v>108</v>
      </c>
      <c r="B111" s="11">
        <v>175</v>
      </c>
      <c r="C111" s="11">
        <v>75</v>
      </c>
      <c r="E111" s="11">
        <v>108</v>
      </c>
      <c r="F111" s="11">
        <v>170</v>
      </c>
      <c r="H111" s="11">
        <v>108</v>
      </c>
      <c r="I111" s="11">
        <v>66</v>
      </c>
    </row>
    <row r="112" spans="1:9" x14ac:dyDescent="0.25">
      <c r="A112" s="11">
        <v>109</v>
      </c>
      <c r="B112" s="11">
        <v>168</v>
      </c>
      <c r="C112" s="11">
        <v>55</v>
      </c>
      <c r="E112" s="11">
        <v>109</v>
      </c>
      <c r="F112" s="11">
        <v>170</v>
      </c>
      <c r="H112" s="11">
        <v>109</v>
      </c>
      <c r="I112" s="11">
        <v>66</v>
      </c>
    </row>
    <row r="113" spans="1:9" x14ac:dyDescent="0.25">
      <c r="A113" s="11">
        <v>110</v>
      </c>
      <c r="B113" s="11">
        <v>175</v>
      </c>
      <c r="C113" s="11">
        <v>67</v>
      </c>
      <c r="E113" s="11">
        <v>110</v>
      </c>
      <c r="F113" s="11">
        <v>170</v>
      </c>
      <c r="H113" s="11">
        <v>110</v>
      </c>
      <c r="I113" s="11">
        <v>66</v>
      </c>
    </row>
    <row r="114" spans="1:9" x14ac:dyDescent="0.25">
      <c r="A114" s="11">
        <v>111</v>
      </c>
      <c r="B114" s="11">
        <v>171</v>
      </c>
      <c r="C114" s="11">
        <v>63</v>
      </c>
      <c r="E114" s="11">
        <v>111</v>
      </c>
      <c r="F114" s="11">
        <v>170</v>
      </c>
      <c r="H114" s="11">
        <v>111</v>
      </c>
      <c r="I114" s="11">
        <v>66</v>
      </c>
    </row>
    <row r="115" spans="1:9" x14ac:dyDescent="0.25">
      <c r="A115" s="11">
        <v>112</v>
      </c>
      <c r="B115" s="11">
        <v>170</v>
      </c>
      <c r="C115" s="11">
        <v>65</v>
      </c>
      <c r="E115" s="11">
        <v>112</v>
      </c>
      <c r="F115" s="11">
        <v>170</v>
      </c>
      <c r="H115" s="11">
        <v>112</v>
      </c>
      <c r="I115" s="11">
        <v>66</v>
      </c>
    </row>
    <row r="116" spans="1:9" x14ac:dyDescent="0.25">
      <c r="A116" s="11">
        <v>113</v>
      </c>
      <c r="B116" s="11">
        <v>168</v>
      </c>
      <c r="C116" s="11">
        <v>64</v>
      </c>
      <c r="E116" s="11">
        <v>113</v>
      </c>
      <c r="F116" s="11">
        <v>170</v>
      </c>
      <c r="H116" s="11">
        <v>113</v>
      </c>
      <c r="I116" s="11">
        <v>66</v>
      </c>
    </row>
    <row r="117" spans="1:9" x14ac:dyDescent="0.25">
      <c r="A117" s="11">
        <v>114</v>
      </c>
      <c r="B117" s="11">
        <v>160</v>
      </c>
      <c r="C117" s="11">
        <v>57</v>
      </c>
      <c r="E117" s="11">
        <v>114</v>
      </c>
      <c r="F117" s="11">
        <v>170</v>
      </c>
      <c r="H117" s="11">
        <v>114</v>
      </c>
      <c r="I117" s="11">
        <v>66</v>
      </c>
    </row>
    <row r="118" spans="1:9" x14ac:dyDescent="0.25">
      <c r="A118" s="11">
        <v>115</v>
      </c>
      <c r="B118" s="11">
        <v>171</v>
      </c>
      <c r="C118" s="11">
        <v>66</v>
      </c>
      <c r="E118" s="11">
        <v>115</v>
      </c>
      <c r="F118" s="11">
        <v>170</v>
      </c>
      <c r="H118" s="11">
        <v>115</v>
      </c>
      <c r="I118" s="11">
        <v>66</v>
      </c>
    </row>
    <row r="119" spans="1:9" x14ac:dyDescent="0.25">
      <c r="A119" s="11">
        <v>116</v>
      </c>
      <c r="B119" s="11">
        <v>180</v>
      </c>
      <c r="C119" s="11">
        <v>65</v>
      </c>
      <c r="E119" s="11">
        <v>116</v>
      </c>
      <c r="F119" s="11">
        <v>170</v>
      </c>
      <c r="H119" s="11">
        <v>116</v>
      </c>
      <c r="I119" s="11">
        <v>66</v>
      </c>
    </row>
    <row r="120" spans="1:9" x14ac:dyDescent="0.25">
      <c r="A120" s="11">
        <v>117</v>
      </c>
      <c r="B120" s="11">
        <v>165</v>
      </c>
      <c r="C120" s="11">
        <v>57</v>
      </c>
      <c r="E120" s="11">
        <v>117</v>
      </c>
      <c r="F120" s="11">
        <v>171</v>
      </c>
      <c r="H120" s="11">
        <v>117</v>
      </c>
      <c r="I120" s="11">
        <v>66</v>
      </c>
    </row>
    <row r="121" spans="1:9" x14ac:dyDescent="0.25">
      <c r="A121" s="11">
        <v>118</v>
      </c>
      <c r="B121" s="11">
        <v>176</v>
      </c>
      <c r="C121" s="11">
        <v>77</v>
      </c>
      <c r="E121" s="11">
        <v>118</v>
      </c>
      <c r="F121" s="11">
        <v>171</v>
      </c>
      <c r="H121" s="11">
        <v>118</v>
      </c>
      <c r="I121" s="11">
        <v>67</v>
      </c>
    </row>
    <row r="122" spans="1:9" x14ac:dyDescent="0.25">
      <c r="A122" s="11">
        <v>119</v>
      </c>
      <c r="B122" s="11">
        <v>167</v>
      </c>
      <c r="C122" s="11">
        <v>68</v>
      </c>
      <c r="E122" s="11">
        <v>119</v>
      </c>
      <c r="F122" s="11">
        <v>171</v>
      </c>
      <c r="H122" s="11">
        <v>119</v>
      </c>
      <c r="I122" s="11">
        <v>67</v>
      </c>
    </row>
    <row r="123" spans="1:9" x14ac:dyDescent="0.25">
      <c r="A123" s="11">
        <v>120</v>
      </c>
      <c r="B123" s="11">
        <v>163</v>
      </c>
      <c r="C123" s="11">
        <v>54</v>
      </c>
      <c r="E123" s="11">
        <v>120</v>
      </c>
      <c r="F123" s="11">
        <v>171</v>
      </c>
      <c r="H123" s="11">
        <v>120</v>
      </c>
      <c r="I123" s="11">
        <v>67</v>
      </c>
    </row>
    <row r="124" spans="1:9" x14ac:dyDescent="0.25">
      <c r="A124" s="11">
        <v>121</v>
      </c>
      <c r="B124" s="11">
        <v>170</v>
      </c>
      <c r="C124" s="11">
        <v>75</v>
      </c>
      <c r="E124" s="11">
        <v>121</v>
      </c>
      <c r="F124" s="11">
        <v>171</v>
      </c>
      <c r="H124" s="11">
        <v>121</v>
      </c>
      <c r="I124" s="11">
        <v>67</v>
      </c>
    </row>
    <row r="125" spans="1:9" x14ac:dyDescent="0.25">
      <c r="A125" s="11">
        <v>122</v>
      </c>
      <c r="B125" s="11">
        <v>174</v>
      </c>
      <c r="C125" s="11">
        <v>67</v>
      </c>
      <c r="E125" s="11">
        <v>122</v>
      </c>
      <c r="F125" s="11">
        <v>171</v>
      </c>
      <c r="H125" s="11">
        <v>122</v>
      </c>
      <c r="I125" s="11">
        <v>67</v>
      </c>
    </row>
    <row r="126" spans="1:9" x14ac:dyDescent="0.25">
      <c r="A126" s="11">
        <v>123</v>
      </c>
      <c r="B126" s="11">
        <v>167</v>
      </c>
      <c r="C126" s="11">
        <v>65</v>
      </c>
      <c r="E126" s="11">
        <v>123</v>
      </c>
      <c r="F126" s="11">
        <v>171</v>
      </c>
      <c r="H126" s="11">
        <v>123</v>
      </c>
      <c r="I126" s="11">
        <v>67</v>
      </c>
    </row>
    <row r="127" spans="1:9" x14ac:dyDescent="0.25">
      <c r="A127" s="11">
        <v>124</v>
      </c>
      <c r="B127" s="11">
        <v>172</v>
      </c>
      <c r="C127" s="11">
        <v>73</v>
      </c>
      <c r="E127" s="11">
        <v>124</v>
      </c>
      <c r="F127" s="11">
        <v>171</v>
      </c>
      <c r="H127" s="11">
        <v>124</v>
      </c>
      <c r="I127" s="11">
        <v>67</v>
      </c>
    </row>
    <row r="128" spans="1:9" x14ac:dyDescent="0.25">
      <c r="A128" s="11">
        <v>125</v>
      </c>
      <c r="B128" s="11">
        <v>173</v>
      </c>
      <c r="C128" s="11">
        <v>69</v>
      </c>
      <c r="E128" s="11">
        <v>125</v>
      </c>
      <c r="F128" s="11">
        <v>171</v>
      </c>
      <c r="H128" s="11">
        <v>125</v>
      </c>
      <c r="I128" s="11">
        <v>67</v>
      </c>
    </row>
    <row r="129" spans="1:9" x14ac:dyDescent="0.25">
      <c r="A129" s="11">
        <v>126</v>
      </c>
      <c r="B129" s="11">
        <v>164</v>
      </c>
      <c r="C129" s="11">
        <v>65</v>
      </c>
      <c r="E129" s="11">
        <v>126</v>
      </c>
      <c r="F129" s="11">
        <v>171</v>
      </c>
      <c r="H129" s="11">
        <v>126</v>
      </c>
      <c r="I129" s="11">
        <v>67</v>
      </c>
    </row>
    <row r="130" spans="1:9" x14ac:dyDescent="0.25">
      <c r="A130" s="11">
        <v>127</v>
      </c>
      <c r="B130" s="11">
        <v>170</v>
      </c>
      <c r="C130" s="11">
        <v>58</v>
      </c>
      <c r="E130" s="11">
        <v>127</v>
      </c>
      <c r="F130" s="11">
        <v>171</v>
      </c>
      <c r="H130" s="11">
        <v>127</v>
      </c>
      <c r="I130" s="11">
        <v>67</v>
      </c>
    </row>
    <row r="131" spans="1:9" x14ac:dyDescent="0.25">
      <c r="A131" s="11">
        <v>128</v>
      </c>
      <c r="B131" s="11">
        <v>168</v>
      </c>
      <c r="C131" s="11">
        <v>58</v>
      </c>
      <c r="E131" s="11">
        <v>128</v>
      </c>
      <c r="F131" s="11">
        <v>171</v>
      </c>
      <c r="H131" s="11">
        <v>128</v>
      </c>
      <c r="I131" s="11">
        <v>67</v>
      </c>
    </row>
    <row r="132" spans="1:9" x14ac:dyDescent="0.25">
      <c r="A132" s="11">
        <v>129</v>
      </c>
      <c r="B132" s="11">
        <v>176</v>
      </c>
      <c r="C132" s="11">
        <v>67</v>
      </c>
      <c r="E132" s="11">
        <v>129</v>
      </c>
      <c r="F132" s="11">
        <v>171</v>
      </c>
      <c r="H132" s="11">
        <v>129</v>
      </c>
      <c r="I132" s="11">
        <v>67</v>
      </c>
    </row>
    <row r="133" spans="1:9" x14ac:dyDescent="0.25">
      <c r="A133" s="11">
        <v>130</v>
      </c>
      <c r="B133" s="11">
        <v>168</v>
      </c>
      <c r="C133" s="11">
        <v>60</v>
      </c>
      <c r="E133" s="11">
        <v>130</v>
      </c>
      <c r="F133" s="11">
        <v>171</v>
      </c>
      <c r="H133" s="11">
        <v>130</v>
      </c>
      <c r="I133" s="11">
        <v>67</v>
      </c>
    </row>
    <row r="134" spans="1:9" x14ac:dyDescent="0.25">
      <c r="A134" s="11">
        <v>131</v>
      </c>
      <c r="B134" s="11">
        <v>179</v>
      </c>
      <c r="C134" s="11">
        <v>71</v>
      </c>
      <c r="E134" s="11">
        <v>131</v>
      </c>
      <c r="F134" s="11">
        <v>171</v>
      </c>
      <c r="H134" s="11">
        <v>131</v>
      </c>
      <c r="I134" s="11">
        <v>67</v>
      </c>
    </row>
    <row r="135" spans="1:9" x14ac:dyDescent="0.25">
      <c r="A135" s="11">
        <v>132</v>
      </c>
      <c r="B135" s="11">
        <v>168</v>
      </c>
      <c r="C135" s="11">
        <v>67</v>
      </c>
      <c r="E135" s="11">
        <v>132</v>
      </c>
      <c r="F135" s="11">
        <v>171</v>
      </c>
      <c r="H135" s="11">
        <v>132</v>
      </c>
      <c r="I135" s="11">
        <v>67</v>
      </c>
    </row>
    <row r="136" spans="1:9" x14ac:dyDescent="0.25">
      <c r="A136" s="11">
        <v>133</v>
      </c>
      <c r="B136" s="11">
        <v>176</v>
      </c>
      <c r="C136" s="11">
        <v>65</v>
      </c>
      <c r="E136" s="11">
        <v>133</v>
      </c>
      <c r="F136" s="11">
        <v>172</v>
      </c>
      <c r="H136" s="11">
        <v>133</v>
      </c>
      <c r="I136" s="11">
        <v>67</v>
      </c>
    </row>
    <row r="137" spans="1:9" x14ac:dyDescent="0.25">
      <c r="A137" s="11">
        <v>134</v>
      </c>
      <c r="B137" s="11">
        <v>184</v>
      </c>
      <c r="C137" s="11">
        <v>68</v>
      </c>
      <c r="E137" s="11">
        <v>134</v>
      </c>
      <c r="F137" s="11">
        <v>172</v>
      </c>
      <c r="H137" s="11">
        <v>134</v>
      </c>
      <c r="I137" s="11">
        <v>67</v>
      </c>
    </row>
    <row r="138" spans="1:9" x14ac:dyDescent="0.25">
      <c r="A138" s="11">
        <v>135</v>
      </c>
      <c r="B138" s="11">
        <v>165</v>
      </c>
      <c r="C138" s="11">
        <v>60</v>
      </c>
      <c r="E138" s="11">
        <v>135</v>
      </c>
      <c r="F138" s="11">
        <v>172</v>
      </c>
      <c r="H138" s="11">
        <v>135</v>
      </c>
      <c r="I138" s="11">
        <v>68</v>
      </c>
    </row>
    <row r="139" spans="1:9" x14ac:dyDescent="0.25">
      <c r="A139" s="11">
        <v>136</v>
      </c>
      <c r="B139" s="11">
        <v>176</v>
      </c>
      <c r="C139" s="11">
        <v>72</v>
      </c>
      <c r="E139" s="11">
        <v>136</v>
      </c>
      <c r="F139" s="11">
        <v>172</v>
      </c>
      <c r="H139" s="11">
        <v>136</v>
      </c>
      <c r="I139" s="11">
        <v>68</v>
      </c>
    </row>
    <row r="140" spans="1:9" x14ac:dyDescent="0.25">
      <c r="A140" s="11">
        <v>137</v>
      </c>
      <c r="B140" s="11">
        <v>163</v>
      </c>
      <c r="C140" s="11">
        <v>65</v>
      </c>
      <c r="E140" s="11">
        <v>137</v>
      </c>
      <c r="F140" s="11">
        <v>172</v>
      </c>
      <c r="H140" s="11">
        <v>137</v>
      </c>
      <c r="I140" s="11">
        <v>68</v>
      </c>
    </row>
    <row r="141" spans="1:9" x14ac:dyDescent="0.25">
      <c r="A141" s="11">
        <v>138</v>
      </c>
      <c r="B141" s="11">
        <v>167</v>
      </c>
      <c r="C141" s="11">
        <v>60</v>
      </c>
      <c r="E141" s="11">
        <v>138</v>
      </c>
      <c r="F141" s="11">
        <v>172</v>
      </c>
      <c r="H141" s="11">
        <v>138</v>
      </c>
      <c r="I141" s="11">
        <v>68</v>
      </c>
    </row>
    <row r="142" spans="1:9" x14ac:dyDescent="0.25">
      <c r="A142" s="11">
        <v>139</v>
      </c>
      <c r="B142" s="11">
        <v>160</v>
      </c>
      <c r="C142" s="11">
        <v>57</v>
      </c>
      <c r="E142" s="11">
        <v>139</v>
      </c>
      <c r="F142" s="11">
        <v>172</v>
      </c>
      <c r="H142" s="11">
        <v>139</v>
      </c>
      <c r="I142" s="11">
        <v>68</v>
      </c>
    </row>
    <row r="143" spans="1:9" x14ac:dyDescent="0.25">
      <c r="A143" s="11">
        <v>140</v>
      </c>
      <c r="B143" s="11">
        <v>186</v>
      </c>
      <c r="C143" s="11">
        <v>72</v>
      </c>
      <c r="E143" s="11">
        <v>140</v>
      </c>
      <c r="F143" s="11">
        <v>172</v>
      </c>
      <c r="H143" s="11">
        <v>140</v>
      </c>
      <c r="I143" s="11">
        <v>68</v>
      </c>
    </row>
    <row r="144" spans="1:9" x14ac:dyDescent="0.25">
      <c r="A144" s="11">
        <v>141</v>
      </c>
      <c r="B144" s="11">
        <v>172</v>
      </c>
      <c r="C144" s="11">
        <v>67</v>
      </c>
      <c r="E144" s="11">
        <v>141</v>
      </c>
      <c r="F144" s="11">
        <v>172</v>
      </c>
      <c r="H144" s="11">
        <v>141</v>
      </c>
      <c r="I144" s="11">
        <v>68</v>
      </c>
    </row>
    <row r="145" spans="1:9" x14ac:dyDescent="0.25">
      <c r="A145" s="11">
        <v>142</v>
      </c>
      <c r="B145" s="11">
        <v>166</v>
      </c>
      <c r="C145" s="11">
        <v>62</v>
      </c>
      <c r="E145" s="11">
        <v>142</v>
      </c>
      <c r="F145" s="11">
        <v>172</v>
      </c>
      <c r="H145" s="11">
        <v>142</v>
      </c>
      <c r="I145" s="11">
        <v>68</v>
      </c>
    </row>
    <row r="146" spans="1:9" x14ac:dyDescent="0.25">
      <c r="A146" s="11">
        <v>143</v>
      </c>
      <c r="B146" s="11">
        <v>170</v>
      </c>
      <c r="C146" s="11">
        <v>61</v>
      </c>
      <c r="E146" s="11">
        <v>143</v>
      </c>
      <c r="F146" s="11">
        <v>172</v>
      </c>
      <c r="H146" s="11">
        <v>143</v>
      </c>
      <c r="I146" s="11">
        <v>69</v>
      </c>
    </row>
    <row r="147" spans="1:9" x14ac:dyDescent="0.25">
      <c r="A147" s="11">
        <v>144</v>
      </c>
      <c r="B147" s="11">
        <v>173</v>
      </c>
      <c r="C147" s="11">
        <v>72</v>
      </c>
      <c r="E147" s="11">
        <v>144</v>
      </c>
      <c r="F147" s="11">
        <v>172</v>
      </c>
      <c r="H147" s="11">
        <v>144</v>
      </c>
      <c r="I147" s="11">
        <v>69</v>
      </c>
    </row>
    <row r="148" spans="1:9" x14ac:dyDescent="0.25">
      <c r="A148" s="11">
        <v>145</v>
      </c>
      <c r="B148" s="11">
        <v>166</v>
      </c>
      <c r="C148" s="11">
        <v>67</v>
      </c>
      <c r="E148" s="11">
        <v>145</v>
      </c>
      <c r="F148" s="11">
        <v>172</v>
      </c>
      <c r="H148" s="11">
        <v>145</v>
      </c>
      <c r="I148" s="11">
        <v>69</v>
      </c>
    </row>
    <row r="149" spans="1:9" x14ac:dyDescent="0.25">
      <c r="A149" s="11">
        <v>146</v>
      </c>
      <c r="B149" s="11">
        <v>171</v>
      </c>
      <c r="C149" s="11">
        <v>59</v>
      </c>
      <c r="E149" s="11">
        <v>146</v>
      </c>
      <c r="F149" s="11">
        <v>173</v>
      </c>
      <c r="H149" s="11">
        <v>146</v>
      </c>
      <c r="I149" s="11">
        <v>69</v>
      </c>
    </row>
    <row r="150" spans="1:9" x14ac:dyDescent="0.25">
      <c r="A150" s="11">
        <v>147</v>
      </c>
      <c r="B150" s="11">
        <v>169</v>
      </c>
      <c r="C150" s="11">
        <v>67</v>
      </c>
      <c r="E150" s="11">
        <v>147</v>
      </c>
      <c r="F150" s="11">
        <v>173</v>
      </c>
      <c r="H150" s="11">
        <v>147</v>
      </c>
      <c r="I150" s="11">
        <v>69</v>
      </c>
    </row>
    <row r="151" spans="1:9" x14ac:dyDescent="0.25">
      <c r="A151" s="11">
        <v>148</v>
      </c>
      <c r="B151" s="11">
        <v>162</v>
      </c>
      <c r="C151" s="11">
        <v>66</v>
      </c>
      <c r="E151" s="11">
        <v>148</v>
      </c>
      <c r="F151" s="11">
        <v>173</v>
      </c>
      <c r="H151" s="11">
        <v>148</v>
      </c>
      <c r="I151" s="11">
        <v>69</v>
      </c>
    </row>
    <row r="152" spans="1:9" x14ac:dyDescent="0.25">
      <c r="A152" s="11">
        <v>149</v>
      </c>
      <c r="B152" s="11">
        <v>185</v>
      </c>
      <c r="C152" s="11">
        <v>82</v>
      </c>
      <c r="E152" s="11">
        <v>149</v>
      </c>
      <c r="F152" s="11">
        <v>173</v>
      </c>
      <c r="H152" s="11">
        <v>149</v>
      </c>
      <c r="I152" s="11">
        <v>69</v>
      </c>
    </row>
    <row r="153" spans="1:9" x14ac:dyDescent="0.25">
      <c r="A153" s="11">
        <v>150</v>
      </c>
      <c r="B153" s="11">
        <v>178</v>
      </c>
      <c r="C153" s="11">
        <v>71</v>
      </c>
      <c r="E153" s="11">
        <v>150</v>
      </c>
      <c r="F153" s="11">
        <v>173</v>
      </c>
      <c r="H153" s="11">
        <v>150</v>
      </c>
      <c r="I153" s="11">
        <v>69</v>
      </c>
    </row>
    <row r="154" spans="1:9" x14ac:dyDescent="0.25">
      <c r="A154" s="11">
        <v>151</v>
      </c>
      <c r="B154" s="11">
        <v>165</v>
      </c>
      <c r="C154" s="11">
        <v>60</v>
      </c>
      <c r="E154" s="11">
        <v>151</v>
      </c>
      <c r="F154" s="11">
        <v>173</v>
      </c>
      <c r="H154" s="11">
        <v>151</v>
      </c>
      <c r="I154" s="11">
        <v>69</v>
      </c>
    </row>
    <row r="155" spans="1:9" x14ac:dyDescent="0.25">
      <c r="A155" s="11">
        <v>152</v>
      </c>
      <c r="B155" s="11">
        <v>163</v>
      </c>
      <c r="C155" s="11">
        <v>63</v>
      </c>
      <c r="E155" s="11">
        <v>152</v>
      </c>
      <c r="F155" s="11">
        <v>173</v>
      </c>
      <c r="H155" s="11">
        <v>152</v>
      </c>
      <c r="I155" s="11">
        <v>69</v>
      </c>
    </row>
    <row r="156" spans="1:9" x14ac:dyDescent="0.25">
      <c r="A156" s="11">
        <v>153</v>
      </c>
      <c r="B156" s="11">
        <v>171</v>
      </c>
      <c r="C156" s="11">
        <v>57</v>
      </c>
      <c r="E156" s="11">
        <v>153</v>
      </c>
      <c r="F156" s="11">
        <v>173</v>
      </c>
      <c r="H156" s="11">
        <v>153</v>
      </c>
      <c r="I156" s="11">
        <v>69</v>
      </c>
    </row>
    <row r="157" spans="1:9" x14ac:dyDescent="0.25">
      <c r="A157" s="11">
        <v>154</v>
      </c>
      <c r="B157" s="11">
        <v>172</v>
      </c>
      <c r="C157" s="11">
        <v>67</v>
      </c>
      <c r="E157" s="11">
        <v>154</v>
      </c>
      <c r="F157" s="11">
        <v>173</v>
      </c>
      <c r="H157" s="11">
        <v>154</v>
      </c>
      <c r="I157" s="11">
        <v>69</v>
      </c>
    </row>
    <row r="158" spans="1:9" x14ac:dyDescent="0.25">
      <c r="A158" s="11">
        <v>155</v>
      </c>
      <c r="B158" s="11">
        <v>175</v>
      </c>
      <c r="C158" s="11">
        <v>67</v>
      </c>
      <c r="E158" s="11">
        <v>155</v>
      </c>
      <c r="F158" s="11">
        <v>173</v>
      </c>
      <c r="H158" s="11">
        <v>155</v>
      </c>
      <c r="I158" s="11">
        <v>69</v>
      </c>
    </row>
    <row r="159" spans="1:9" x14ac:dyDescent="0.25">
      <c r="A159" s="11">
        <v>156</v>
      </c>
      <c r="B159" s="11">
        <v>172</v>
      </c>
      <c r="C159" s="11">
        <v>70</v>
      </c>
      <c r="E159" s="11">
        <v>156</v>
      </c>
      <c r="F159" s="11">
        <v>173</v>
      </c>
      <c r="H159" s="11">
        <v>156</v>
      </c>
      <c r="I159" s="11">
        <v>70</v>
      </c>
    </row>
    <row r="160" spans="1:9" x14ac:dyDescent="0.25">
      <c r="A160" s="11">
        <v>157</v>
      </c>
      <c r="B160" s="11">
        <v>162</v>
      </c>
      <c r="C160" s="11">
        <v>54</v>
      </c>
      <c r="E160" s="11">
        <v>157</v>
      </c>
      <c r="F160" s="11">
        <v>174</v>
      </c>
      <c r="H160" s="11">
        <v>157</v>
      </c>
      <c r="I160" s="11">
        <v>70</v>
      </c>
    </row>
    <row r="161" spans="1:9" x14ac:dyDescent="0.25">
      <c r="A161" s="11">
        <v>158</v>
      </c>
      <c r="B161" s="11">
        <v>163</v>
      </c>
      <c r="C161" s="11">
        <v>60</v>
      </c>
      <c r="E161" s="11">
        <v>158</v>
      </c>
      <c r="F161" s="11">
        <v>174</v>
      </c>
      <c r="H161" s="11">
        <v>158</v>
      </c>
      <c r="I161" s="11">
        <v>70</v>
      </c>
    </row>
    <row r="162" spans="1:9" x14ac:dyDescent="0.25">
      <c r="A162" s="11">
        <v>159</v>
      </c>
      <c r="B162" s="11">
        <v>173</v>
      </c>
      <c r="C162" s="11">
        <v>66</v>
      </c>
      <c r="E162" s="11">
        <v>159</v>
      </c>
      <c r="F162" s="11">
        <v>174</v>
      </c>
      <c r="H162" s="11">
        <v>159</v>
      </c>
      <c r="I162" s="11">
        <v>70</v>
      </c>
    </row>
    <row r="163" spans="1:9" x14ac:dyDescent="0.25">
      <c r="A163" s="11">
        <v>160</v>
      </c>
      <c r="B163" s="11">
        <v>174</v>
      </c>
      <c r="C163" s="11">
        <v>79</v>
      </c>
      <c r="E163" s="11">
        <v>160</v>
      </c>
      <c r="F163" s="11">
        <v>174</v>
      </c>
      <c r="H163" s="11">
        <v>160</v>
      </c>
      <c r="I163" s="11">
        <v>70</v>
      </c>
    </row>
    <row r="164" spans="1:9" x14ac:dyDescent="0.25">
      <c r="A164" s="11">
        <v>161</v>
      </c>
      <c r="B164" s="11">
        <v>164</v>
      </c>
      <c r="C164" s="11">
        <v>61</v>
      </c>
      <c r="E164" s="11">
        <v>161</v>
      </c>
      <c r="F164" s="11">
        <v>174</v>
      </c>
      <c r="H164" s="11">
        <v>161</v>
      </c>
      <c r="I164" s="11">
        <v>70</v>
      </c>
    </row>
    <row r="165" spans="1:9" x14ac:dyDescent="0.25">
      <c r="A165" s="11">
        <v>162</v>
      </c>
      <c r="B165" s="11">
        <v>176</v>
      </c>
      <c r="C165" s="11">
        <v>71</v>
      </c>
      <c r="E165" s="11">
        <v>162</v>
      </c>
      <c r="F165" s="11">
        <v>174</v>
      </c>
      <c r="H165" s="11">
        <v>162</v>
      </c>
      <c r="I165" s="11">
        <v>70</v>
      </c>
    </row>
    <row r="166" spans="1:9" x14ac:dyDescent="0.25">
      <c r="A166" s="11">
        <v>163</v>
      </c>
      <c r="B166" s="11">
        <v>171</v>
      </c>
      <c r="C166" s="11">
        <v>66</v>
      </c>
      <c r="E166" s="11">
        <v>163</v>
      </c>
      <c r="F166" s="11">
        <v>175</v>
      </c>
      <c r="H166" s="11">
        <v>163</v>
      </c>
      <c r="I166" s="11">
        <v>70</v>
      </c>
    </row>
    <row r="167" spans="1:9" x14ac:dyDescent="0.25">
      <c r="A167" s="11">
        <v>164</v>
      </c>
      <c r="B167" s="11">
        <v>173</v>
      </c>
      <c r="C167" s="11">
        <v>69</v>
      </c>
      <c r="E167" s="11">
        <v>164</v>
      </c>
      <c r="F167" s="11">
        <v>175</v>
      </c>
      <c r="H167" s="11">
        <v>164</v>
      </c>
      <c r="I167" s="11">
        <v>70</v>
      </c>
    </row>
    <row r="168" spans="1:9" x14ac:dyDescent="0.25">
      <c r="A168" s="11">
        <v>165</v>
      </c>
      <c r="B168" s="11">
        <v>169</v>
      </c>
      <c r="C168" s="11">
        <v>68</v>
      </c>
      <c r="E168" s="11">
        <v>165</v>
      </c>
      <c r="F168" s="11">
        <v>175</v>
      </c>
      <c r="H168" s="11">
        <v>165</v>
      </c>
      <c r="I168" s="11">
        <v>70</v>
      </c>
    </row>
    <row r="169" spans="1:9" x14ac:dyDescent="0.25">
      <c r="A169" s="11">
        <v>166</v>
      </c>
      <c r="B169" s="11">
        <v>166</v>
      </c>
      <c r="C169" s="11">
        <v>61</v>
      </c>
      <c r="E169" s="11">
        <v>166</v>
      </c>
      <c r="F169" s="11">
        <v>175</v>
      </c>
      <c r="H169" s="11">
        <v>166</v>
      </c>
      <c r="I169" s="11">
        <v>71</v>
      </c>
    </row>
    <row r="170" spans="1:9" x14ac:dyDescent="0.25">
      <c r="A170" s="11">
        <v>167</v>
      </c>
      <c r="B170" s="11">
        <v>173</v>
      </c>
      <c r="C170" s="11">
        <v>69</v>
      </c>
      <c r="E170" s="11">
        <v>167</v>
      </c>
      <c r="F170" s="11">
        <v>175</v>
      </c>
      <c r="H170" s="11">
        <v>167</v>
      </c>
      <c r="I170" s="11">
        <v>71</v>
      </c>
    </row>
    <row r="171" spans="1:9" x14ac:dyDescent="0.25">
      <c r="A171" s="11">
        <v>168</v>
      </c>
      <c r="B171" s="11">
        <v>172</v>
      </c>
      <c r="C171" s="11">
        <v>74</v>
      </c>
      <c r="E171" s="11">
        <v>168</v>
      </c>
      <c r="F171" s="11">
        <v>175</v>
      </c>
      <c r="H171" s="11">
        <v>168</v>
      </c>
      <c r="I171" s="11">
        <v>71</v>
      </c>
    </row>
    <row r="172" spans="1:9" x14ac:dyDescent="0.25">
      <c r="A172" s="11">
        <v>169</v>
      </c>
      <c r="B172" s="11">
        <v>173</v>
      </c>
      <c r="C172" s="11">
        <v>69</v>
      </c>
      <c r="E172" s="11">
        <v>169</v>
      </c>
      <c r="F172" s="11">
        <v>176</v>
      </c>
      <c r="H172" s="11">
        <v>169</v>
      </c>
      <c r="I172" s="11">
        <v>71</v>
      </c>
    </row>
    <row r="173" spans="1:9" x14ac:dyDescent="0.25">
      <c r="A173" s="11">
        <v>170</v>
      </c>
      <c r="B173" s="11">
        <v>161</v>
      </c>
      <c r="C173" s="11">
        <v>55</v>
      </c>
      <c r="E173" s="11">
        <v>170</v>
      </c>
      <c r="F173" s="11">
        <v>176</v>
      </c>
      <c r="H173" s="11">
        <v>170</v>
      </c>
      <c r="I173" s="11">
        <v>72</v>
      </c>
    </row>
    <row r="174" spans="1:9" x14ac:dyDescent="0.25">
      <c r="A174" s="11">
        <v>171</v>
      </c>
      <c r="B174" s="11">
        <v>169</v>
      </c>
      <c r="C174" s="11">
        <v>61</v>
      </c>
      <c r="E174" s="11">
        <v>171</v>
      </c>
      <c r="F174" s="11">
        <v>176</v>
      </c>
      <c r="H174" s="11">
        <v>171</v>
      </c>
      <c r="I174" s="11">
        <v>72</v>
      </c>
    </row>
    <row r="175" spans="1:9" x14ac:dyDescent="0.25">
      <c r="A175" s="11">
        <v>172</v>
      </c>
      <c r="B175" s="11">
        <v>172</v>
      </c>
      <c r="C175" s="11">
        <v>63</v>
      </c>
      <c r="E175" s="11">
        <v>172</v>
      </c>
      <c r="F175" s="11">
        <v>176</v>
      </c>
      <c r="H175" s="11">
        <v>172</v>
      </c>
      <c r="I175" s="11">
        <v>72</v>
      </c>
    </row>
    <row r="176" spans="1:9" x14ac:dyDescent="0.25">
      <c r="A176" s="11">
        <v>173</v>
      </c>
      <c r="B176" s="11">
        <v>168</v>
      </c>
      <c r="C176" s="11">
        <v>70</v>
      </c>
      <c r="E176" s="11">
        <v>173</v>
      </c>
      <c r="F176" s="11">
        <v>176</v>
      </c>
      <c r="H176" s="11">
        <v>173</v>
      </c>
      <c r="I176" s="11">
        <v>72</v>
      </c>
    </row>
    <row r="177" spans="1:9" x14ac:dyDescent="0.25">
      <c r="A177" s="11">
        <v>174</v>
      </c>
      <c r="B177" s="11">
        <v>171</v>
      </c>
      <c r="C177" s="11">
        <v>66</v>
      </c>
      <c r="E177" s="11">
        <v>174</v>
      </c>
      <c r="F177" s="11">
        <v>176</v>
      </c>
      <c r="H177" s="11">
        <v>174</v>
      </c>
      <c r="I177" s="11">
        <v>72</v>
      </c>
    </row>
    <row r="178" spans="1:9" x14ac:dyDescent="0.25">
      <c r="A178" s="11">
        <v>175</v>
      </c>
      <c r="B178" s="11">
        <v>173</v>
      </c>
      <c r="C178" s="11">
        <v>65</v>
      </c>
      <c r="E178" s="11">
        <v>175</v>
      </c>
      <c r="F178" s="11">
        <v>176</v>
      </c>
      <c r="H178" s="11">
        <v>175</v>
      </c>
      <c r="I178" s="11">
        <v>73</v>
      </c>
    </row>
    <row r="179" spans="1:9" x14ac:dyDescent="0.25">
      <c r="A179" s="11">
        <v>176</v>
      </c>
      <c r="B179" s="11">
        <v>170</v>
      </c>
      <c r="C179" s="11">
        <v>61</v>
      </c>
      <c r="E179" s="11">
        <v>176</v>
      </c>
      <c r="F179" s="11">
        <v>176</v>
      </c>
      <c r="H179" s="11">
        <v>176</v>
      </c>
      <c r="I179" s="11">
        <v>73</v>
      </c>
    </row>
    <row r="180" spans="1:9" x14ac:dyDescent="0.25">
      <c r="A180" s="11">
        <v>177</v>
      </c>
      <c r="B180" s="11">
        <v>163</v>
      </c>
      <c r="C180" s="11">
        <v>65</v>
      </c>
      <c r="E180" s="11">
        <v>177</v>
      </c>
      <c r="F180" s="11">
        <v>176</v>
      </c>
      <c r="H180" s="11">
        <v>177</v>
      </c>
      <c r="I180" s="11">
        <v>73</v>
      </c>
    </row>
    <row r="181" spans="1:9" x14ac:dyDescent="0.25">
      <c r="A181" s="11">
        <v>178</v>
      </c>
      <c r="B181" s="11">
        <v>167</v>
      </c>
      <c r="C181" s="11">
        <v>55</v>
      </c>
      <c r="E181" s="11">
        <v>178</v>
      </c>
      <c r="F181" s="11">
        <v>176</v>
      </c>
      <c r="H181" s="11">
        <v>178</v>
      </c>
      <c r="I181" s="11">
        <v>74</v>
      </c>
    </row>
    <row r="182" spans="1:9" x14ac:dyDescent="0.25">
      <c r="A182" s="11">
        <v>179</v>
      </c>
      <c r="B182" s="11">
        <v>171</v>
      </c>
      <c r="C182" s="11">
        <v>70</v>
      </c>
      <c r="E182" s="11">
        <v>179</v>
      </c>
      <c r="F182" s="11">
        <v>176</v>
      </c>
      <c r="H182" s="11">
        <v>179</v>
      </c>
      <c r="I182" s="11">
        <v>74</v>
      </c>
    </row>
    <row r="183" spans="1:9" x14ac:dyDescent="0.25">
      <c r="A183" s="11">
        <v>180</v>
      </c>
      <c r="B183" s="11">
        <v>169</v>
      </c>
      <c r="C183" s="11">
        <v>70</v>
      </c>
      <c r="E183" s="11">
        <v>180</v>
      </c>
      <c r="F183" s="11">
        <v>176</v>
      </c>
      <c r="H183" s="11">
        <v>180</v>
      </c>
      <c r="I183" s="11">
        <v>74</v>
      </c>
    </row>
    <row r="184" spans="1:9" x14ac:dyDescent="0.25">
      <c r="A184" s="11">
        <v>181</v>
      </c>
      <c r="B184" s="11">
        <v>170</v>
      </c>
      <c r="C184" s="11">
        <v>63</v>
      </c>
      <c r="E184" s="11">
        <v>181</v>
      </c>
      <c r="F184" s="11">
        <v>177</v>
      </c>
      <c r="H184" s="11">
        <v>181</v>
      </c>
      <c r="I184" s="11">
        <v>74</v>
      </c>
    </row>
    <row r="185" spans="1:9" x14ac:dyDescent="0.25">
      <c r="A185" s="11">
        <v>182</v>
      </c>
      <c r="B185" s="11">
        <v>166</v>
      </c>
      <c r="C185" s="11">
        <v>63</v>
      </c>
      <c r="E185" s="11">
        <v>182</v>
      </c>
      <c r="F185" s="11">
        <v>177</v>
      </c>
      <c r="H185" s="11">
        <v>182</v>
      </c>
      <c r="I185" s="11">
        <v>75</v>
      </c>
    </row>
    <row r="186" spans="1:9" x14ac:dyDescent="0.25">
      <c r="A186" s="11">
        <v>183</v>
      </c>
      <c r="B186" s="11">
        <v>172</v>
      </c>
      <c r="C186" s="11">
        <v>65</v>
      </c>
      <c r="E186" s="11">
        <v>183</v>
      </c>
      <c r="F186" s="11">
        <v>178</v>
      </c>
      <c r="H186" s="11">
        <v>183</v>
      </c>
      <c r="I186" s="11">
        <v>75</v>
      </c>
    </row>
    <row r="187" spans="1:9" x14ac:dyDescent="0.25">
      <c r="A187" s="11">
        <v>184</v>
      </c>
      <c r="B187" s="11">
        <v>171</v>
      </c>
      <c r="C187" s="11">
        <v>64</v>
      </c>
      <c r="E187" s="11">
        <v>184</v>
      </c>
      <c r="F187" s="11">
        <v>178</v>
      </c>
      <c r="H187" s="11">
        <v>184</v>
      </c>
      <c r="I187" s="11">
        <v>75</v>
      </c>
    </row>
    <row r="188" spans="1:9" x14ac:dyDescent="0.25">
      <c r="A188" s="11">
        <v>185</v>
      </c>
      <c r="B188" s="11">
        <v>166</v>
      </c>
      <c r="C188" s="11">
        <v>78</v>
      </c>
      <c r="E188" s="11">
        <v>185</v>
      </c>
      <c r="F188" s="11">
        <v>178</v>
      </c>
      <c r="H188" s="11">
        <v>185</v>
      </c>
      <c r="I188" s="11">
        <v>75</v>
      </c>
    </row>
    <row r="189" spans="1:9" x14ac:dyDescent="0.25">
      <c r="A189" s="11">
        <v>186</v>
      </c>
      <c r="B189" s="11">
        <v>177</v>
      </c>
      <c r="C189" s="11">
        <v>72</v>
      </c>
      <c r="E189" s="11">
        <v>186</v>
      </c>
      <c r="F189" s="11">
        <v>178</v>
      </c>
      <c r="H189" s="11">
        <v>186</v>
      </c>
      <c r="I189" s="11">
        <v>75</v>
      </c>
    </row>
    <row r="190" spans="1:9" x14ac:dyDescent="0.25">
      <c r="A190" s="11">
        <v>187</v>
      </c>
      <c r="B190" s="11">
        <v>171</v>
      </c>
      <c r="C190" s="11">
        <v>66</v>
      </c>
      <c r="E190" s="11">
        <v>187</v>
      </c>
      <c r="F190" s="11">
        <v>178</v>
      </c>
      <c r="H190" s="11">
        <v>187</v>
      </c>
      <c r="I190" s="11">
        <v>75</v>
      </c>
    </row>
    <row r="191" spans="1:9" x14ac:dyDescent="0.25">
      <c r="A191" s="11">
        <v>188</v>
      </c>
      <c r="B191" s="11">
        <v>164</v>
      </c>
      <c r="C191" s="11">
        <v>62</v>
      </c>
      <c r="E191" s="11">
        <v>188</v>
      </c>
      <c r="F191" s="11">
        <v>179</v>
      </c>
      <c r="H191" s="11">
        <v>188</v>
      </c>
      <c r="I191" s="11">
        <v>75</v>
      </c>
    </row>
    <row r="192" spans="1:9" x14ac:dyDescent="0.25">
      <c r="A192" s="11">
        <v>189</v>
      </c>
      <c r="B192" s="11">
        <v>169</v>
      </c>
      <c r="C192" s="11">
        <v>66</v>
      </c>
      <c r="E192" s="11">
        <v>189</v>
      </c>
      <c r="F192" s="11">
        <v>180</v>
      </c>
      <c r="H192" s="11">
        <v>189</v>
      </c>
      <c r="I192" s="11">
        <v>75</v>
      </c>
    </row>
    <row r="193" spans="1:9" x14ac:dyDescent="0.25">
      <c r="A193" s="11">
        <v>190</v>
      </c>
      <c r="B193" s="11">
        <v>167</v>
      </c>
      <c r="C193" s="11">
        <v>67</v>
      </c>
      <c r="E193" s="11">
        <v>190</v>
      </c>
      <c r="F193" s="11">
        <v>180</v>
      </c>
      <c r="H193" s="11">
        <v>190</v>
      </c>
      <c r="I193" s="11">
        <v>75</v>
      </c>
    </row>
    <row r="194" spans="1:9" x14ac:dyDescent="0.25">
      <c r="A194" s="11">
        <v>191</v>
      </c>
      <c r="B194" s="11">
        <v>168</v>
      </c>
      <c r="C194" s="11">
        <v>67</v>
      </c>
      <c r="E194" s="11">
        <v>191</v>
      </c>
      <c r="F194" s="11">
        <v>180</v>
      </c>
      <c r="H194" s="11">
        <v>191</v>
      </c>
      <c r="I194" s="11">
        <v>76</v>
      </c>
    </row>
    <row r="195" spans="1:9" x14ac:dyDescent="0.25">
      <c r="A195" s="11">
        <v>192</v>
      </c>
      <c r="B195" s="11">
        <v>169</v>
      </c>
      <c r="C195" s="11">
        <v>66</v>
      </c>
      <c r="E195" s="11">
        <v>192</v>
      </c>
      <c r="F195" s="11">
        <v>181</v>
      </c>
      <c r="H195" s="11">
        <v>192</v>
      </c>
      <c r="I195" s="11">
        <v>76</v>
      </c>
    </row>
    <row r="196" spans="1:9" x14ac:dyDescent="0.25">
      <c r="A196" s="11">
        <v>193</v>
      </c>
      <c r="B196" s="11">
        <v>165</v>
      </c>
      <c r="C196" s="11">
        <v>63</v>
      </c>
      <c r="E196" s="11">
        <v>193</v>
      </c>
      <c r="F196" s="11">
        <v>181</v>
      </c>
      <c r="H196" s="11">
        <v>193</v>
      </c>
      <c r="I196" s="11">
        <v>77</v>
      </c>
    </row>
    <row r="197" spans="1:9" x14ac:dyDescent="0.25">
      <c r="A197" s="11">
        <v>194</v>
      </c>
      <c r="B197" s="11">
        <v>174</v>
      </c>
      <c r="C197" s="11">
        <v>74</v>
      </c>
      <c r="E197" s="11">
        <v>194</v>
      </c>
      <c r="F197" s="11">
        <v>182</v>
      </c>
      <c r="H197" s="11">
        <v>194</v>
      </c>
      <c r="I197" s="11">
        <v>77</v>
      </c>
    </row>
    <row r="198" spans="1:9" x14ac:dyDescent="0.25">
      <c r="A198" s="11">
        <v>195</v>
      </c>
      <c r="B198" s="11">
        <v>171</v>
      </c>
      <c r="C198" s="11">
        <v>69</v>
      </c>
      <c r="E198" s="11">
        <v>195</v>
      </c>
      <c r="F198" s="11">
        <v>183</v>
      </c>
      <c r="H198" s="11">
        <v>195</v>
      </c>
      <c r="I198" s="11">
        <v>78</v>
      </c>
    </row>
    <row r="199" spans="1:9" x14ac:dyDescent="0.25">
      <c r="A199" s="11">
        <v>196</v>
      </c>
      <c r="B199" s="11">
        <v>168</v>
      </c>
      <c r="C199" s="11">
        <v>70</v>
      </c>
      <c r="E199" s="11">
        <v>196</v>
      </c>
      <c r="F199" s="11">
        <v>184</v>
      </c>
      <c r="H199" s="11">
        <v>196</v>
      </c>
      <c r="I199" s="11">
        <v>78</v>
      </c>
    </row>
    <row r="200" spans="1:9" x14ac:dyDescent="0.25">
      <c r="A200" s="11">
        <v>197</v>
      </c>
      <c r="B200" s="11">
        <v>171</v>
      </c>
      <c r="C200" s="11">
        <v>65</v>
      </c>
      <c r="E200" s="11">
        <v>197</v>
      </c>
      <c r="F200" s="11">
        <v>184</v>
      </c>
      <c r="H200" s="11">
        <v>197</v>
      </c>
      <c r="I200" s="11">
        <v>78</v>
      </c>
    </row>
    <row r="201" spans="1:9" x14ac:dyDescent="0.25">
      <c r="A201" s="11">
        <v>198</v>
      </c>
      <c r="B201" s="11">
        <v>171</v>
      </c>
      <c r="C201" s="11">
        <v>69</v>
      </c>
      <c r="E201" s="11">
        <v>198</v>
      </c>
      <c r="F201" s="11">
        <v>185</v>
      </c>
      <c r="H201" s="11">
        <v>198</v>
      </c>
      <c r="I201" s="11">
        <v>79</v>
      </c>
    </row>
    <row r="202" spans="1:9" x14ac:dyDescent="0.25">
      <c r="A202" s="11">
        <v>199</v>
      </c>
      <c r="B202" s="11">
        <v>172</v>
      </c>
      <c r="C202" s="11">
        <v>69</v>
      </c>
      <c r="E202" s="11">
        <v>199</v>
      </c>
      <c r="F202" s="11">
        <v>186</v>
      </c>
      <c r="H202" s="11">
        <v>199</v>
      </c>
      <c r="I202" s="11">
        <v>81</v>
      </c>
    </row>
    <row r="203" spans="1:9" x14ac:dyDescent="0.25">
      <c r="A203" s="11">
        <v>200</v>
      </c>
      <c r="B203" s="11">
        <v>167</v>
      </c>
      <c r="C203" s="11">
        <v>63</v>
      </c>
      <c r="E203" s="11">
        <v>200</v>
      </c>
      <c r="F203" s="11">
        <v>188</v>
      </c>
      <c r="H203" s="11">
        <v>200</v>
      </c>
      <c r="I203" s="11">
        <v>82</v>
      </c>
    </row>
  </sheetData>
  <sortState xmlns:xlrd2="http://schemas.microsoft.com/office/spreadsheetml/2017/richdata2" ref="H4:I203">
    <sortCondition ref="I4:I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94D8-1DA5-4F29-9CCB-48D4026E1339}">
  <dimension ref="A1:G40"/>
  <sheetViews>
    <sheetView zoomScale="125" zoomScaleNormal="145" workbookViewId="0">
      <selection activeCell="G34" sqref="G34"/>
    </sheetView>
  </sheetViews>
  <sheetFormatPr defaultRowHeight="13.8" x14ac:dyDescent="0.25"/>
  <cols>
    <col min="1" max="4" width="8.88671875" style="1"/>
    <col min="5" max="5" width="23.33203125" style="1" customWidth="1"/>
    <col min="6" max="6" width="25" style="1" customWidth="1"/>
    <col min="7" max="14" width="8.88671875" style="1"/>
    <col min="15" max="15" width="21.77734375" style="1" customWidth="1"/>
    <col min="16" max="16384" width="8.88671875" style="1"/>
  </cols>
  <sheetData>
    <row r="1" spans="1:7" x14ac:dyDescent="0.25">
      <c r="A1" s="1" t="s">
        <v>4</v>
      </c>
    </row>
    <row r="3" spans="1:7" x14ac:dyDescent="0.25">
      <c r="A3" s="1" t="s">
        <v>5</v>
      </c>
    </row>
    <row r="4" spans="1:7" x14ac:dyDescent="0.25">
      <c r="C4" s="1">
        <f>188-156</f>
        <v>32</v>
      </c>
    </row>
    <row r="5" spans="1:7" x14ac:dyDescent="0.25">
      <c r="B5" s="1">
        <f>C4/10</f>
        <v>3.2</v>
      </c>
    </row>
    <row r="8" spans="1:7" x14ac:dyDescent="0.25">
      <c r="B8" s="19" t="s">
        <v>7</v>
      </c>
      <c r="C8" s="19"/>
      <c r="D8" s="4" t="s">
        <v>3</v>
      </c>
      <c r="E8" s="1" t="s">
        <v>11</v>
      </c>
      <c r="F8" s="1" t="s">
        <v>12</v>
      </c>
      <c r="G8" s="1" t="s">
        <v>13</v>
      </c>
    </row>
    <row r="10" spans="1:7" x14ac:dyDescent="0.25">
      <c r="A10" s="1">
        <v>1</v>
      </c>
      <c r="B10" s="1">
        <v>156</v>
      </c>
      <c r="C10" s="1">
        <f>B10+$B$5</f>
        <v>159.19999999999999</v>
      </c>
      <c r="D10" s="1" cm="1">
        <f t="array" ref="D10:D19">FREQUENCY(Рост, C10:C18)</f>
        <v>6</v>
      </c>
      <c r="E10" s="1">
        <f>AVERAGE(B10:C10)</f>
        <v>157.6</v>
      </c>
      <c r="F10" s="1">
        <f>D10/$D$20</f>
        <v>0.03</v>
      </c>
      <c r="G10" s="1">
        <f>F10</f>
        <v>0.03</v>
      </c>
    </row>
    <row r="11" spans="1:7" x14ac:dyDescent="0.25">
      <c r="A11" s="1">
        <v>2</v>
      </c>
      <c r="B11" s="1">
        <f>C10</f>
        <v>159.19999999999999</v>
      </c>
      <c r="C11" s="1">
        <f t="shared" ref="C11:C18" si="0">B11+$B$5</f>
        <v>162.39999999999998</v>
      </c>
      <c r="D11" s="1">
        <v>20</v>
      </c>
      <c r="E11" s="1">
        <f t="shared" ref="E11:E19" si="1">AVERAGE(B11:C11)</f>
        <v>160.79999999999998</v>
      </c>
      <c r="F11" s="1">
        <f>D11/$D$20</f>
        <v>0.1</v>
      </c>
      <c r="G11" s="1">
        <f>G10+F11</f>
        <v>0.13</v>
      </c>
    </row>
    <row r="12" spans="1:7" x14ac:dyDescent="0.25">
      <c r="A12" s="1">
        <v>3</v>
      </c>
      <c r="B12" s="1">
        <f t="shared" ref="B12:B18" si="2">C11</f>
        <v>162.39999999999998</v>
      </c>
      <c r="C12" s="1">
        <f t="shared" si="0"/>
        <v>165.59999999999997</v>
      </c>
      <c r="D12" s="1">
        <v>32</v>
      </c>
      <c r="E12" s="1">
        <f t="shared" si="1"/>
        <v>163.99999999999997</v>
      </c>
      <c r="F12" s="1">
        <f t="shared" ref="F12:F18" si="3">D12/$D$20</f>
        <v>0.16</v>
      </c>
      <c r="G12" s="1">
        <f t="shared" ref="G12:G19" si="4">G11+F12</f>
        <v>0.29000000000000004</v>
      </c>
    </row>
    <row r="13" spans="1:7" x14ac:dyDescent="0.25">
      <c r="A13" s="1">
        <v>4</v>
      </c>
      <c r="B13" s="1">
        <f t="shared" si="2"/>
        <v>165.59999999999997</v>
      </c>
      <c r="C13" s="1">
        <f>B13+$B$5</f>
        <v>168.79999999999995</v>
      </c>
      <c r="D13" s="1">
        <v>33</v>
      </c>
      <c r="E13" s="1">
        <f t="shared" si="1"/>
        <v>167.19999999999996</v>
      </c>
      <c r="F13" s="1">
        <f t="shared" si="3"/>
        <v>0.16500000000000001</v>
      </c>
      <c r="G13" s="1">
        <f t="shared" si="4"/>
        <v>0.45500000000000007</v>
      </c>
    </row>
    <row r="14" spans="1:7" x14ac:dyDescent="0.25">
      <c r="A14" s="1">
        <v>5</v>
      </c>
      <c r="B14" s="1">
        <f t="shared" si="2"/>
        <v>168.79999999999995</v>
      </c>
      <c r="C14" s="1">
        <f>B14+$B$5</f>
        <v>171.99999999999994</v>
      </c>
      <c r="D14" s="1">
        <v>41</v>
      </c>
      <c r="E14" s="1">
        <f t="shared" si="1"/>
        <v>170.39999999999995</v>
      </c>
      <c r="F14" s="1">
        <f t="shared" si="3"/>
        <v>0.20499999999999999</v>
      </c>
      <c r="G14" s="1">
        <f t="shared" si="4"/>
        <v>0.66</v>
      </c>
    </row>
    <row r="15" spans="1:7" x14ac:dyDescent="0.25">
      <c r="A15" s="1">
        <v>6</v>
      </c>
      <c r="B15" s="1">
        <f t="shared" si="2"/>
        <v>171.99999999999994</v>
      </c>
      <c r="C15" s="1">
        <f t="shared" si="0"/>
        <v>175.19999999999993</v>
      </c>
      <c r="D15" s="1">
        <v>36</v>
      </c>
      <c r="E15" s="1">
        <f t="shared" si="1"/>
        <v>173.59999999999994</v>
      </c>
      <c r="F15" s="1">
        <f t="shared" si="3"/>
        <v>0.18</v>
      </c>
      <c r="G15" s="1">
        <f t="shared" si="4"/>
        <v>0.84000000000000008</v>
      </c>
    </row>
    <row r="16" spans="1:7" x14ac:dyDescent="0.25">
      <c r="A16" s="1">
        <v>7</v>
      </c>
      <c r="B16" s="1">
        <f t="shared" si="2"/>
        <v>175.19999999999993</v>
      </c>
      <c r="C16" s="1">
        <f>B16+$B$5</f>
        <v>178.39999999999992</v>
      </c>
      <c r="D16" s="1">
        <v>19</v>
      </c>
      <c r="E16" s="1">
        <f t="shared" si="1"/>
        <v>176.79999999999993</v>
      </c>
      <c r="F16" s="1">
        <f>D16/$D$20</f>
        <v>9.5000000000000001E-2</v>
      </c>
      <c r="G16" s="1">
        <f t="shared" si="4"/>
        <v>0.93500000000000005</v>
      </c>
    </row>
    <row r="17" spans="1:7" x14ac:dyDescent="0.25">
      <c r="A17" s="1">
        <v>8</v>
      </c>
      <c r="B17" s="1">
        <f t="shared" si="2"/>
        <v>178.39999999999992</v>
      </c>
      <c r="C17" s="1">
        <f>B17+$B$5</f>
        <v>181.59999999999991</v>
      </c>
      <c r="D17" s="1">
        <v>6</v>
      </c>
      <c r="E17" s="1">
        <f t="shared" si="1"/>
        <v>179.99999999999991</v>
      </c>
      <c r="F17" s="1">
        <f t="shared" si="3"/>
        <v>0.03</v>
      </c>
      <c r="G17" s="1">
        <f t="shared" si="4"/>
        <v>0.96500000000000008</v>
      </c>
    </row>
    <row r="18" spans="1:7" x14ac:dyDescent="0.25">
      <c r="A18" s="1">
        <v>9</v>
      </c>
      <c r="B18" s="1">
        <f t="shared" si="2"/>
        <v>181.59999999999991</v>
      </c>
      <c r="C18" s="1">
        <f t="shared" si="0"/>
        <v>184.7999999999999</v>
      </c>
      <c r="D18" s="1">
        <v>4</v>
      </c>
      <c r="E18" s="1">
        <f>AVERAGE(B18:C18)</f>
        <v>183.1999999999999</v>
      </c>
      <c r="F18" s="1">
        <f t="shared" si="3"/>
        <v>0.02</v>
      </c>
      <c r="G18" s="1">
        <f t="shared" si="4"/>
        <v>0.9850000000000001</v>
      </c>
    </row>
    <row r="19" spans="1:7" x14ac:dyDescent="0.25">
      <c r="A19" s="1">
        <v>10</v>
      </c>
      <c r="B19" s="1">
        <f>C18</f>
        <v>184.7999999999999</v>
      </c>
      <c r="C19" s="1">
        <f>B19+$B$5</f>
        <v>187.99999999999989</v>
      </c>
      <c r="D19" s="1">
        <v>3</v>
      </c>
      <c r="E19" s="1">
        <f t="shared" si="1"/>
        <v>186.39999999999989</v>
      </c>
      <c r="F19" s="1">
        <f>D19/$D$20</f>
        <v>1.4999999999999999E-2</v>
      </c>
      <c r="G19" s="1">
        <f t="shared" si="4"/>
        <v>1</v>
      </c>
    </row>
    <row r="20" spans="1:7" x14ac:dyDescent="0.25">
      <c r="C20" s="1" t="s">
        <v>8</v>
      </c>
      <c r="D20" s="1">
        <f>SUM(_xlfn.ANCHORARRAY(D10))</f>
        <v>200</v>
      </c>
      <c r="F20" s="1">
        <f>SUM(F10:F19)</f>
        <v>1</v>
      </c>
    </row>
    <row r="23" spans="1:7" x14ac:dyDescent="0.25">
      <c r="A23" s="1" t="s">
        <v>6</v>
      </c>
    </row>
    <row r="24" spans="1:7" x14ac:dyDescent="0.25">
      <c r="C24" s="1">
        <f>82-51</f>
        <v>31</v>
      </c>
    </row>
    <row r="25" spans="1:7" x14ac:dyDescent="0.25">
      <c r="B25" s="1">
        <f>C24/10</f>
        <v>3.1</v>
      </c>
    </row>
    <row r="28" spans="1:7" x14ac:dyDescent="0.25">
      <c r="B28" s="19" t="s">
        <v>7</v>
      </c>
      <c r="C28" s="19"/>
      <c r="D28" s="4" t="s">
        <v>3</v>
      </c>
      <c r="E28" s="1" t="s">
        <v>11</v>
      </c>
      <c r="F28" s="1" t="s">
        <v>12</v>
      </c>
      <c r="G28" s="1" t="s">
        <v>13</v>
      </c>
    </row>
    <row r="30" spans="1:7" x14ac:dyDescent="0.25">
      <c r="A30" s="1">
        <v>1</v>
      </c>
      <c r="B30" s="1">
        <v>51</v>
      </c>
      <c r="C30" s="1">
        <f t="shared" ref="C30:C39" si="5">B30+$B$25</f>
        <v>54.1</v>
      </c>
      <c r="D30" s="1" cm="1">
        <f t="array" ref="D30:D39">FREQUENCY(Вес, C30:C38)</f>
        <v>9</v>
      </c>
      <c r="E30" s="1">
        <f>AVERAGE(B30:C30)</f>
        <v>52.55</v>
      </c>
      <c r="F30" s="1">
        <f>D30/$D$40</f>
        <v>4.4999999999999998E-2</v>
      </c>
      <c r="G30" s="1">
        <f>F30</f>
        <v>4.4999999999999998E-2</v>
      </c>
    </row>
    <row r="31" spans="1:7" x14ac:dyDescent="0.25">
      <c r="A31" s="1">
        <v>2</v>
      </c>
      <c r="B31" s="1">
        <f>C30</f>
        <v>54.1</v>
      </c>
      <c r="C31" s="1">
        <f t="shared" si="5"/>
        <v>57.2</v>
      </c>
      <c r="D31" s="1">
        <v>16</v>
      </c>
      <c r="E31" s="1">
        <f t="shared" ref="E31:E39" si="6">AVERAGE(B31:C31)</f>
        <v>55.650000000000006</v>
      </c>
      <c r="F31" s="1">
        <f t="shared" ref="F31:F39" si="7">D31/$D$40</f>
        <v>0.08</v>
      </c>
      <c r="G31" s="1">
        <f>G30+F31</f>
        <v>0.125</v>
      </c>
    </row>
    <row r="32" spans="1:7" x14ac:dyDescent="0.25">
      <c r="A32" s="1">
        <v>3</v>
      </c>
      <c r="B32" s="1">
        <f t="shared" ref="B32:B39" si="8">C31</f>
        <v>57.2</v>
      </c>
      <c r="C32" s="1">
        <f t="shared" si="5"/>
        <v>60.300000000000004</v>
      </c>
      <c r="D32" s="1">
        <v>18</v>
      </c>
      <c r="E32" s="1">
        <f t="shared" si="6"/>
        <v>58.75</v>
      </c>
      <c r="F32" s="1">
        <f t="shared" si="7"/>
        <v>0.09</v>
      </c>
      <c r="G32" s="1">
        <f t="shared" ref="G32:G39" si="9">G31+F32</f>
        <v>0.215</v>
      </c>
    </row>
    <row r="33" spans="1:7" x14ac:dyDescent="0.25">
      <c r="A33" s="1">
        <v>4</v>
      </c>
      <c r="B33" s="1">
        <f t="shared" si="8"/>
        <v>60.300000000000004</v>
      </c>
      <c r="C33" s="1">
        <f t="shared" si="5"/>
        <v>63.400000000000006</v>
      </c>
      <c r="D33" s="1">
        <v>36</v>
      </c>
      <c r="E33" s="1">
        <f t="shared" si="6"/>
        <v>61.850000000000009</v>
      </c>
      <c r="F33" s="1">
        <f t="shared" si="7"/>
        <v>0.18</v>
      </c>
      <c r="G33" s="1">
        <f>G32+F33</f>
        <v>0.39500000000000002</v>
      </c>
    </row>
    <row r="34" spans="1:7" x14ac:dyDescent="0.25">
      <c r="A34" s="1">
        <v>5</v>
      </c>
      <c r="B34" s="1">
        <f t="shared" si="8"/>
        <v>63.400000000000006</v>
      </c>
      <c r="C34" s="1">
        <f t="shared" si="5"/>
        <v>66.5</v>
      </c>
      <c r="D34" s="1">
        <v>38</v>
      </c>
      <c r="E34" s="1">
        <f>AVERAGE(B34:C34)</f>
        <v>64.95</v>
      </c>
      <c r="F34" s="1">
        <f>D34/$D$40</f>
        <v>0.19</v>
      </c>
      <c r="G34" s="1">
        <f t="shared" si="9"/>
        <v>0.58499999999999996</v>
      </c>
    </row>
    <row r="35" spans="1:7" x14ac:dyDescent="0.25">
      <c r="A35" s="1">
        <v>6</v>
      </c>
      <c r="B35" s="1">
        <f t="shared" si="8"/>
        <v>66.5</v>
      </c>
      <c r="C35" s="1">
        <f t="shared" si="5"/>
        <v>69.599999999999994</v>
      </c>
      <c r="D35" s="1">
        <v>38</v>
      </c>
      <c r="E35" s="1">
        <f t="shared" si="6"/>
        <v>68.05</v>
      </c>
      <c r="F35" s="1">
        <f>D35/$D$40</f>
        <v>0.19</v>
      </c>
      <c r="G35" s="1">
        <f t="shared" si="9"/>
        <v>0.77499999999999991</v>
      </c>
    </row>
    <row r="36" spans="1:7" x14ac:dyDescent="0.25">
      <c r="A36" s="1">
        <v>7</v>
      </c>
      <c r="B36" s="1">
        <f t="shared" si="8"/>
        <v>69.599999999999994</v>
      </c>
      <c r="C36" s="1">
        <f t="shared" si="5"/>
        <v>72.699999999999989</v>
      </c>
      <c r="D36" s="1">
        <v>19</v>
      </c>
      <c r="E36" s="1">
        <f>AVERAGE(B36:C36)</f>
        <v>71.149999999999991</v>
      </c>
      <c r="F36" s="1">
        <f t="shared" si="7"/>
        <v>9.5000000000000001E-2</v>
      </c>
      <c r="G36" s="1">
        <f t="shared" si="9"/>
        <v>0.86999999999999988</v>
      </c>
    </row>
    <row r="37" spans="1:7" x14ac:dyDescent="0.25">
      <c r="A37" s="1">
        <v>8</v>
      </c>
      <c r="B37" s="1">
        <f t="shared" si="8"/>
        <v>72.699999999999989</v>
      </c>
      <c r="C37" s="1">
        <f t="shared" si="5"/>
        <v>75.799999999999983</v>
      </c>
      <c r="D37" s="1">
        <v>16</v>
      </c>
      <c r="E37" s="1">
        <f t="shared" si="6"/>
        <v>74.249999999999986</v>
      </c>
      <c r="F37" s="1">
        <f t="shared" si="7"/>
        <v>0.08</v>
      </c>
      <c r="G37" s="1">
        <f t="shared" si="9"/>
        <v>0.94999999999999984</v>
      </c>
    </row>
    <row r="38" spans="1:7" x14ac:dyDescent="0.25">
      <c r="A38" s="1">
        <v>9</v>
      </c>
      <c r="B38" s="1">
        <f t="shared" si="8"/>
        <v>75.799999999999983</v>
      </c>
      <c r="C38" s="1">
        <f t="shared" si="5"/>
        <v>78.899999999999977</v>
      </c>
      <c r="D38" s="1">
        <v>7</v>
      </c>
      <c r="E38" s="1">
        <f t="shared" si="6"/>
        <v>77.34999999999998</v>
      </c>
      <c r="F38" s="1">
        <f t="shared" si="7"/>
        <v>3.5000000000000003E-2</v>
      </c>
      <c r="G38" s="1">
        <f t="shared" si="9"/>
        <v>0.98499999999999988</v>
      </c>
    </row>
    <row r="39" spans="1:7" x14ac:dyDescent="0.25">
      <c r="A39" s="1">
        <v>10</v>
      </c>
      <c r="B39" s="1">
        <f t="shared" si="8"/>
        <v>78.899999999999977</v>
      </c>
      <c r="C39" s="1">
        <f t="shared" si="5"/>
        <v>81.999999999999972</v>
      </c>
      <c r="D39" s="1">
        <v>3</v>
      </c>
      <c r="E39" s="1">
        <f t="shared" si="6"/>
        <v>80.449999999999974</v>
      </c>
      <c r="F39" s="1">
        <f t="shared" si="7"/>
        <v>1.4999999999999999E-2</v>
      </c>
      <c r="G39" s="1">
        <f t="shared" si="9"/>
        <v>0.99999999999999989</v>
      </c>
    </row>
    <row r="40" spans="1:7" x14ac:dyDescent="0.25">
      <c r="C40" s="1" t="s">
        <v>8</v>
      </c>
      <c r="D40" s="1">
        <f>SUM(_xlfn.ANCHORARRAY(D30))</f>
        <v>200</v>
      </c>
      <c r="F40" s="1">
        <f>SUM(F30:F39)</f>
        <v>0.99999999999999989</v>
      </c>
    </row>
  </sheetData>
  <mergeCells count="2">
    <mergeCell ref="B8:C8"/>
    <mergeCell ref="B28:C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FFF5-95EA-47E1-92F0-C7EB17BF7A67}">
  <dimension ref="A1:C49"/>
  <sheetViews>
    <sheetView topLeftCell="A8" zoomScale="115" workbookViewId="0">
      <selection activeCell="N49" sqref="N49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46</v>
      </c>
    </row>
    <row r="5" spans="1:3" x14ac:dyDescent="0.25">
      <c r="A5" s="1" t="s">
        <v>47</v>
      </c>
    </row>
    <row r="7" spans="1:3" x14ac:dyDescent="0.25">
      <c r="A7" s="1">
        <v>1</v>
      </c>
      <c r="B7" s="1">
        <v>159.19999999999999</v>
      </c>
      <c r="C7" s="1">
        <v>6</v>
      </c>
    </row>
    <row r="8" spans="1:3" x14ac:dyDescent="0.25">
      <c r="A8" s="1">
        <v>2</v>
      </c>
      <c r="B8" s="1">
        <v>162.39999999999998</v>
      </c>
      <c r="C8" s="1">
        <v>20</v>
      </c>
    </row>
    <row r="9" spans="1:3" x14ac:dyDescent="0.25">
      <c r="A9" s="1">
        <v>3</v>
      </c>
      <c r="B9" s="1">
        <v>165.59999999999997</v>
      </c>
      <c r="C9" s="1">
        <v>32</v>
      </c>
    </row>
    <row r="10" spans="1:3" x14ac:dyDescent="0.25">
      <c r="A10" s="1">
        <v>4</v>
      </c>
      <c r="B10" s="1">
        <v>168.79999999999995</v>
      </c>
      <c r="C10" s="1">
        <v>33</v>
      </c>
    </row>
    <row r="11" spans="1:3" x14ac:dyDescent="0.25">
      <c r="A11" s="1">
        <v>5</v>
      </c>
      <c r="B11" s="1">
        <v>171.99999999999994</v>
      </c>
      <c r="C11" s="1">
        <v>41</v>
      </c>
    </row>
    <row r="12" spans="1:3" x14ac:dyDescent="0.25">
      <c r="A12" s="1">
        <v>6</v>
      </c>
      <c r="B12" s="1">
        <v>175.19999999999993</v>
      </c>
      <c r="C12" s="1">
        <v>36</v>
      </c>
    </row>
    <row r="13" spans="1:3" x14ac:dyDescent="0.25">
      <c r="A13" s="1">
        <v>7</v>
      </c>
      <c r="B13" s="1">
        <v>178.39999999999992</v>
      </c>
      <c r="C13" s="1">
        <v>19</v>
      </c>
    </row>
    <row r="14" spans="1:3" x14ac:dyDescent="0.25">
      <c r="A14" s="1">
        <v>8</v>
      </c>
      <c r="B14" s="1">
        <v>181.59999999999991</v>
      </c>
      <c r="C14" s="1">
        <v>6</v>
      </c>
    </row>
    <row r="15" spans="1:3" x14ac:dyDescent="0.25">
      <c r="A15" s="1">
        <v>9</v>
      </c>
      <c r="B15" s="1">
        <v>184.7999999999999</v>
      </c>
      <c r="C15" s="1">
        <v>4</v>
      </c>
    </row>
    <row r="16" spans="1:3" x14ac:dyDescent="0.25">
      <c r="A16" s="1">
        <v>10</v>
      </c>
      <c r="B16" s="1">
        <v>187.99999999999989</v>
      </c>
      <c r="C16" s="1">
        <v>3</v>
      </c>
    </row>
    <row r="21" spans="1:3" x14ac:dyDescent="0.25">
      <c r="A21" s="1" t="s">
        <v>45</v>
      </c>
    </row>
    <row r="23" spans="1:3" x14ac:dyDescent="0.25">
      <c r="A23" s="1">
        <v>1</v>
      </c>
      <c r="B23" s="1">
        <v>157.6</v>
      </c>
      <c r="C23" s="1">
        <v>6</v>
      </c>
    </row>
    <row r="24" spans="1:3" x14ac:dyDescent="0.25">
      <c r="A24" s="1">
        <v>2</v>
      </c>
      <c r="B24" s="1">
        <v>160.79999999999998</v>
      </c>
      <c r="C24" s="1">
        <v>20</v>
      </c>
    </row>
    <row r="25" spans="1:3" x14ac:dyDescent="0.25">
      <c r="A25" s="1">
        <v>3</v>
      </c>
      <c r="B25" s="1">
        <v>163.99999999999997</v>
      </c>
      <c r="C25" s="1">
        <v>32</v>
      </c>
    </row>
    <row r="26" spans="1:3" x14ac:dyDescent="0.25">
      <c r="A26" s="1">
        <v>4</v>
      </c>
      <c r="B26" s="1">
        <v>167.19999999999996</v>
      </c>
      <c r="C26" s="1">
        <v>33</v>
      </c>
    </row>
    <row r="27" spans="1:3" x14ac:dyDescent="0.25">
      <c r="A27" s="1">
        <v>5</v>
      </c>
      <c r="B27" s="1">
        <v>170.39999999999995</v>
      </c>
      <c r="C27" s="1">
        <v>41</v>
      </c>
    </row>
    <row r="28" spans="1:3" x14ac:dyDescent="0.25">
      <c r="A28" s="1">
        <v>6</v>
      </c>
      <c r="B28" s="1">
        <v>173.59999999999994</v>
      </c>
      <c r="C28" s="1">
        <v>36</v>
      </c>
    </row>
    <row r="29" spans="1:3" x14ac:dyDescent="0.25">
      <c r="A29" s="1">
        <v>7</v>
      </c>
      <c r="B29" s="1">
        <v>176.79999999999993</v>
      </c>
      <c r="C29" s="1">
        <v>19</v>
      </c>
    </row>
    <row r="30" spans="1:3" x14ac:dyDescent="0.25">
      <c r="A30" s="1">
        <v>8</v>
      </c>
      <c r="B30" s="1">
        <v>179.99999999999991</v>
      </c>
      <c r="C30" s="1">
        <v>6</v>
      </c>
    </row>
    <row r="31" spans="1:3" x14ac:dyDescent="0.25">
      <c r="A31" s="1">
        <v>9</v>
      </c>
      <c r="B31" s="1">
        <v>183.1999999999999</v>
      </c>
      <c r="C31" s="1">
        <v>4</v>
      </c>
    </row>
    <row r="32" spans="1:3" x14ac:dyDescent="0.25">
      <c r="A32" s="1">
        <v>10</v>
      </c>
      <c r="B32" s="1">
        <v>186.39999999999989</v>
      </c>
      <c r="C32" s="1">
        <v>3</v>
      </c>
    </row>
    <row r="38" spans="1:3" x14ac:dyDescent="0.25">
      <c r="A38" s="1" t="s">
        <v>48</v>
      </c>
    </row>
    <row r="40" spans="1:3" x14ac:dyDescent="0.25">
      <c r="A40" s="1">
        <v>1</v>
      </c>
      <c r="B40" s="1">
        <v>157.6</v>
      </c>
      <c r="C40" s="1">
        <v>0.03</v>
      </c>
    </row>
    <row r="41" spans="1:3" x14ac:dyDescent="0.25">
      <c r="A41" s="1">
        <v>2</v>
      </c>
      <c r="B41" s="1">
        <v>160.79999999999998</v>
      </c>
      <c r="C41" s="1">
        <v>0.13</v>
      </c>
    </row>
    <row r="42" spans="1:3" x14ac:dyDescent="0.25">
      <c r="A42" s="1">
        <v>3</v>
      </c>
      <c r="B42" s="1">
        <v>163.99999999999997</v>
      </c>
      <c r="C42" s="1">
        <v>0.29000000000000004</v>
      </c>
    </row>
    <row r="43" spans="1:3" x14ac:dyDescent="0.25">
      <c r="A43" s="1">
        <v>4</v>
      </c>
      <c r="B43" s="1">
        <v>167.19999999999996</v>
      </c>
      <c r="C43" s="1">
        <v>0.45500000000000007</v>
      </c>
    </row>
    <row r="44" spans="1:3" x14ac:dyDescent="0.25">
      <c r="A44" s="1">
        <v>5</v>
      </c>
      <c r="B44" s="1">
        <v>170.39999999999995</v>
      </c>
      <c r="C44" s="1">
        <v>0.66</v>
      </c>
    </row>
    <row r="45" spans="1:3" x14ac:dyDescent="0.25">
      <c r="A45" s="1">
        <v>6</v>
      </c>
      <c r="B45" s="1">
        <v>173.59999999999994</v>
      </c>
      <c r="C45" s="1">
        <v>0.84000000000000008</v>
      </c>
    </row>
    <row r="46" spans="1:3" x14ac:dyDescent="0.25">
      <c r="A46" s="1">
        <v>7</v>
      </c>
      <c r="B46" s="1">
        <v>176.79999999999993</v>
      </c>
      <c r="C46" s="1">
        <v>0.93500000000000005</v>
      </c>
    </row>
    <row r="47" spans="1:3" x14ac:dyDescent="0.25">
      <c r="A47" s="1">
        <v>8</v>
      </c>
      <c r="B47" s="1">
        <v>179.99999999999991</v>
      </c>
      <c r="C47" s="1">
        <v>0.96500000000000008</v>
      </c>
    </row>
    <row r="48" spans="1:3" x14ac:dyDescent="0.25">
      <c r="A48" s="1">
        <v>9</v>
      </c>
      <c r="B48" s="1">
        <v>183.1999999999999</v>
      </c>
      <c r="C48" s="1">
        <v>0.9850000000000001</v>
      </c>
    </row>
    <row r="49" spans="1:3" x14ac:dyDescent="0.25">
      <c r="A49" s="1">
        <v>10</v>
      </c>
      <c r="B49" s="1">
        <v>186.39999999999989</v>
      </c>
      <c r="C49" s="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A689-0133-4370-B647-E6EB36D2FB0B}">
  <dimension ref="A1:H50"/>
  <sheetViews>
    <sheetView zoomScale="101" workbookViewId="0">
      <selection activeCell="H49" sqref="H49"/>
    </sheetView>
  </sheetViews>
  <sheetFormatPr defaultRowHeight="13.8" x14ac:dyDescent="0.25"/>
  <cols>
    <col min="1" max="4" width="8.88671875" style="1"/>
    <col min="5" max="5" width="12.33203125" style="1" customWidth="1"/>
    <col min="6" max="6" width="16.5546875" style="1" customWidth="1"/>
    <col min="7" max="10" width="8.88671875" style="1"/>
    <col min="11" max="11" width="14.44140625" style="1" customWidth="1"/>
    <col min="12" max="22" width="8.88671875" style="1"/>
    <col min="23" max="23" width="12.88671875" style="1" customWidth="1"/>
    <col min="24" max="16384" width="8.88671875" style="1"/>
  </cols>
  <sheetData>
    <row r="1" spans="1:5" x14ac:dyDescent="0.25">
      <c r="A1" s="1" t="s">
        <v>1</v>
      </c>
    </row>
    <row r="4" spans="1:5" x14ac:dyDescent="0.25">
      <c r="A4" s="1">
        <v>1</v>
      </c>
      <c r="B4" s="1">
        <v>6</v>
      </c>
      <c r="C4" s="1">
        <v>157.6</v>
      </c>
      <c r="D4" s="1">
        <f>B4*C4</f>
        <v>945.59999999999991</v>
      </c>
      <c r="E4" s="1">
        <f>D4*C4</f>
        <v>149026.55999999997</v>
      </c>
    </row>
    <row r="5" spans="1:5" x14ac:dyDescent="0.25">
      <c r="A5" s="1">
        <v>2</v>
      </c>
      <c r="B5" s="1">
        <v>20</v>
      </c>
      <c r="C5" s="1">
        <v>160.79999999999998</v>
      </c>
      <c r="D5" s="1">
        <f t="shared" ref="D5:D13" si="0">B5*C5</f>
        <v>3215.9999999999995</v>
      </c>
      <c r="E5" s="1">
        <f t="shared" ref="E5:E13" si="1">D5*C5</f>
        <v>517132.79999999987</v>
      </c>
    </row>
    <row r="6" spans="1:5" x14ac:dyDescent="0.25">
      <c r="A6" s="1">
        <v>3</v>
      </c>
      <c r="B6" s="1">
        <v>32</v>
      </c>
      <c r="C6" s="1">
        <v>163.99999999999997</v>
      </c>
      <c r="D6" s="1">
        <f t="shared" si="0"/>
        <v>5247.9999999999991</v>
      </c>
      <c r="E6" s="1">
        <f t="shared" si="1"/>
        <v>860671.99999999965</v>
      </c>
    </row>
    <row r="7" spans="1:5" x14ac:dyDescent="0.25">
      <c r="A7" s="1">
        <v>4</v>
      </c>
      <c r="B7" s="1">
        <v>33</v>
      </c>
      <c r="C7" s="1">
        <v>167.19999999999996</v>
      </c>
      <c r="D7" s="1">
        <f t="shared" si="0"/>
        <v>5517.5999999999985</v>
      </c>
      <c r="E7" s="1">
        <f t="shared" si="1"/>
        <v>922542.71999999951</v>
      </c>
    </row>
    <row r="8" spans="1:5" x14ac:dyDescent="0.25">
      <c r="A8" s="1">
        <v>5</v>
      </c>
      <c r="B8" s="1">
        <v>41</v>
      </c>
      <c r="C8" s="1">
        <v>170.39999999999995</v>
      </c>
      <c r="D8" s="1">
        <f t="shared" si="0"/>
        <v>6986.3999999999978</v>
      </c>
      <c r="E8" s="1">
        <f t="shared" si="1"/>
        <v>1190482.5599999994</v>
      </c>
    </row>
    <row r="9" spans="1:5" x14ac:dyDescent="0.25">
      <c r="A9" s="1">
        <v>6</v>
      </c>
      <c r="B9" s="1">
        <v>36</v>
      </c>
      <c r="C9" s="1">
        <v>173.59999999999994</v>
      </c>
      <c r="D9" s="1">
        <f t="shared" si="0"/>
        <v>6249.5999999999976</v>
      </c>
      <c r="E9" s="1">
        <f t="shared" si="1"/>
        <v>1084930.5599999991</v>
      </c>
    </row>
    <row r="10" spans="1:5" x14ac:dyDescent="0.25">
      <c r="A10" s="1">
        <v>7</v>
      </c>
      <c r="B10" s="1">
        <v>19</v>
      </c>
      <c r="C10" s="1">
        <v>176.79999999999993</v>
      </c>
      <c r="D10" s="1">
        <f t="shared" si="0"/>
        <v>3359.1999999999985</v>
      </c>
      <c r="E10" s="1">
        <f t="shared" si="1"/>
        <v>593906.55999999947</v>
      </c>
    </row>
    <row r="11" spans="1:5" x14ac:dyDescent="0.25">
      <c r="A11" s="1">
        <v>8</v>
      </c>
      <c r="B11" s="1">
        <v>6</v>
      </c>
      <c r="C11" s="1">
        <v>179.99999999999991</v>
      </c>
      <c r="D11" s="1">
        <f t="shared" si="0"/>
        <v>1079.9999999999995</v>
      </c>
      <c r="E11" s="1">
        <f t="shared" si="1"/>
        <v>194399.99999999983</v>
      </c>
    </row>
    <row r="12" spans="1:5" x14ac:dyDescent="0.25">
      <c r="A12" s="1">
        <v>9</v>
      </c>
      <c r="B12" s="1">
        <v>4</v>
      </c>
      <c r="C12" s="1">
        <v>183.1999999999999</v>
      </c>
      <c r="D12" s="1">
        <f t="shared" si="0"/>
        <v>732.79999999999961</v>
      </c>
      <c r="E12" s="1">
        <f t="shared" si="1"/>
        <v>134248.95999999985</v>
      </c>
    </row>
    <row r="13" spans="1:5" x14ac:dyDescent="0.25">
      <c r="A13" s="1">
        <v>10</v>
      </c>
      <c r="B13" s="1">
        <v>3</v>
      </c>
      <c r="C13" s="1">
        <v>186.39999999999989</v>
      </c>
      <c r="D13" s="1">
        <f t="shared" si="0"/>
        <v>559.1999999999997</v>
      </c>
      <c r="E13" s="1">
        <f t="shared" si="1"/>
        <v>104234.87999999989</v>
      </c>
    </row>
    <row r="15" spans="1:5" x14ac:dyDescent="0.25">
      <c r="A15" s="1" t="s">
        <v>8</v>
      </c>
      <c r="B15" s="1">
        <f>SUM(B4:B13)</f>
        <v>200</v>
      </c>
      <c r="D15" s="1">
        <f>SUM(D4:D13)</f>
        <v>33894.399999999987</v>
      </c>
      <c r="E15" s="1">
        <f>SUM(E4:E13)</f>
        <v>5751577.5999999968</v>
      </c>
    </row>
    <row r="16" spans="1:5" x14ac:dyDescent="0.25">
      <c r="E16" s="5">
        <f>E15/B15</f>
        <v>28757.887999999984</v>
      </c>
    </row>
    <row r="18" spans="1:8" x14ac:dyDescent="0.25">
      <c r="A18" s="1" t="s">
        <v>14</v>
      </c>
      <c r="H18" s="5">
        <f>D15/B15</f>
        <v>169.47199999999992</v>
      </c>
    </row>
    <row r="19" spans="1:8" x14ac:dyDescent="0.25">
      <c r="A19" s="1" t="s">
        <v>15</v>
      </c>
      <c r="H19" s="5">
        <f>E16-H18*H18</f>
        <v>37.129216000012093</v>
      </c>
    </row>
    <row r="20" spans="1:8" x14ac:dyDescent="0.25">
      <c r="A20" s="1" t="s">
        <v>49</v>
      </c>
      <c r="H20" s="5">
        <f>B15/(B15-1)*H19</f>
        <v>37.315794974886522</v>
      </c>
    </row>
    <row r="21" spans="1:8" x14ac:dyDescent="0.25">
      <c r="A21" s="1" t="s">
        <v>50</v>
      </c>
      <c r="H21" s="5">
        <f>SQRT(H19)</f>
        <v>6.0933747628069037</v>
      </c>
    </row>
    <row r="22" spans="1:8" x14ac:dyDescent="0.25">
      <c r="A22" s="1" t="s">
        <v>51</v>
      </c>
      <c r="H22" s="5">
        <f>SQRT(H20)</f>
        <v>6.1086655641708294</v>
      </c>
    </row>
    <row r="23" spans="1:8" x14ac:dyDescent="0.25">
      <c r="A23" s="1" t="s">
        <v>16</v>
      </c>
      <c r="H23" s="12">
        <f>C8</f>
        <v>170.39999999999995</v>
      </c>
    </row>
    <row r="28" spans="1:8" x14ac:dyDescent="0.25">
      <c r="A28" s="1" t="s">
        <v>2</v>
      </c>
    </row>
    <row r="31" spans="1:8" x14ac:dyDescent="0.25">
      <c r="A31" s="1">
        <v>1</v>
      </c>
      <c r="B31" s="1">
        <v>9</v>
      </c>
      <c r="C31" s="1">
        <v>52.55</v>
      </c>
      <c r="D31" s="1">
        <f>B31*C31</f>
        <v>472.95</v>
      </c>
      <c r="E31" s="1">
        <f>D31*C31</f>
        <v>24853.522499999999</v>
      </c>
    </row>
    <row r="32" spans="1:8" x14ac:dyDescent="0.25">
      <c r="A32" s="1">
        <v>2</v>
      </c>
      <c r="B32" s="1">
        <v>16</v>
      </c>
      <c r="C32" s="1">
        <v>55.650000000000006</v>
      </c>
      <c r="D32" s="1">
        <f t="shared" ref="D32:D40" si="2">B32*C32</f>
        <v>890.40000000000009</v>
      </c>
      <c r="E32" s="1">
        <f t="shared" ref="E32:E40" si="3">D32*C32</f>
        <v>49550.760000000009</v>
      </c>
    </row>
    <row r="33" spans="1:8" x14ac:dyDescent="0.25">
      <c r="A33" s="1">
        <v>3</v>
      </c>
      <c r="B33" s="1">
        <v>18</v>
      </c>
      <c r="C33" s="1">
        <v>58.75</v>
      </c>
      <c r="D33" s="1">
        <f t="shared" si="2"/>
        <v>1057.5</v>
      </c>
      <c r="E33" s="1">
        <f>D33*C33</f>
        <v>62128.125</v>
      </c>
    </row>
    <row r="34" spans="1:8" x14ac:dyDescent="0.25">
      <c r="A34" s="1">
        <v>4</v>
      </c>
      <c r="B34" s="1">
        <v>36</v>
      </c>
      <c r="C34" s="1">
        <v>61.850000000000009</v>
      </c>
      <c r="D34" s="1">
        <f t="shared" si="2"/>
        <v>2226.6000000000004</v>
      </c>
      <c r="E34" s="1">
        <f t="shared" si="3"/>
        <v>137715.21000000005</v>
      </c>
    </row>
    <row r="35" spans="1:8" x14ac:dyDescent="0.25">
      <c r="A35" s="1">
        <v>5</v>
      </c>
      <c r="B35" s="1">
        <v>38</v>
      </c>
      <c r="C35" s="1">
        <v>64.95</v>
      </c>
      <c r="D35" s="1">
        <f t="shared" si="2"/>
        <v>2468.1</v>
      </c>
      <c r="E35" s="1">
        <f t="shared" si="3"/>
        <v>160303.095</v>
      </c>
    </row>
    <row r="36" spans="1:8" x14ac:dyDescent="0.25">
      <c r="A36" s="1">
        <v>6</v>
      </c>
      <c r="B36" s="1">
        <v>38</v>
      </c>
      <c r="C36" s="1">
        <v>68.05</v>
      </c>
      <c r="D36" s="1">
        <f t="shared" si="2"/>
        <v>2585.9</v>
      </c>
      <c r="E36" s="1">
        <f t="shared" si="3"/>
        <v>175970.495</v>
      </c>
    </row>
    <row r="37" spans="1:8" x14ac:dyDescent="0.25">
      <c r="A37" s="1">
        <v>7</v>
      </c>
      <c r="B37" s="1">
        <v>19</v>
      </c>
      <c r="C37" s="1">
        <v>71.149999999999991</v>
      </c>
      <c r="D37" s="1">
        <f t="shared" si="2"/>
        <v>1351.85</v>
      </c>
      <c r="E37" s="1">
        <f t="shared" si="3"/>
        <v>96184.127499999988</v>
      </c>
    </row>
    <row r="38" spans="1:8" x14ac:dyDescent="0.25">
      <c r="A38" s="1">
        <v>8</v>
      </c>
      <c r="B38" s="1">
        <v>16</v>
      </c>
      <c r="C38" s="1">
        <v>74.249999999999986</v>
      </c>
      <c r="D38" s="1">
        <f t="shared" si="2"/>
        <v>1187.9999999999998</v>
      </c>
      <c r="E38" s="1">
        <f t="shared" si="3"/>
        <v>88208.999999999971</v>
      </c>
    </row>
    <row r="39" spans="1:8" x14ac:dyDescent="0.25">
      <c r="A39" s="1">
        <v>9</v>
      </c>
      <c r="B39" s="1">
        <v>7</v>
      </c>
      <c r="C39" s="1">
        <v>77.34999999999998</v>
      </c>
      <c r="D39" s="1">
        <f t="shared" si="2"/>
        <v>541.44999999999982</v>
      </c>
      <c r="E39" s="1">
        <f t="shared" si="3"/>
        <v>41881.157499999972</v>
      </c>
    </row>
    <row r="40" spans="1:8" x14ac:dyDescent="0.25">
      <c r="A40" s="1">
        <v>10</v>
      </c>
      <c r="B40" s="1">
        <v>3</v>
      </c>
      <c r="C40" s="1">
        <v>80.449999999999974</v>
      </c>
      <c r="D40" s="1">
        <f t="shared" si="2"/>
        <v>241.34999999999991</v>
      </c>
      <c r="E40" s="1">
        <f t="shared" si="3"/>
        <v>19416.607499999987</v>
      </c>
    </row>
    <row r="42" spans="1:8" x14ac:dyDescent="0.25">
      <c r="A42" s="1" t="s">
        <v>8</v>
      </c>
      <c r="B42" s="1">
        <f>SUM(B31:B40)</f>
        <v>200</v>
      </c>
      <c r="D42" s="1">
        <f>SUM(D31:D40)</f>
        <v>13024.1</v>
      </c>
      <c r="E42" s="1">
        <f>SUM(E31:E40)</f>
        <v>856212.1</v>
      </c>
    </row>
    <row r="43" spans="1:8" x14ac:dyDescent="0.25">
      <c r="E43" s="5">
        <f>E42/B42</f>
        <v>4281.0604999999996</v>
      </c>
    </row>
    <row r="45" spans="1:8" x14ac:dyDescent="0.25">
      <c r="A45" s="1" t="s">
        <v>14</v>
      </c>
      <c r="H45" s="5">
        <f>D42/B42</f>
        <v>65.120500000000007</v>
      </c>
    </row>
    <row r="46" spans="1:8" x14ac:dyDescent="0.25">
      <c r="A46" s="1" t="s">
        <v>15</v>
      </c>
      <c r="H46" s="5">
        <f>E43-H45*H45</f>
        <v>40.380979749998914</v>
      </c>
    </row>
    <row r="47" spans="1:8" x14ac:dyDescent="0.25">
      <c r="A47" s="1" t="s">
        <v>49</v>
      </c>
      <c r="H47" s="5">
        <f>B42/(B42-1)*H46</f>
        <v>40.583899246230061</v>
      </c>
    </row>
    <row r="48" spans="1:8" x14ac:dyDescent="0.25">
      <c r="A48" s="1" t="s">
        <v>50</v>
      </c>
      <c r="H48" s="5">
        <f>SQRT(H46)</f>
        <v>6.3546030363822821</v>
      </c>
    </row>
    <row r="49" spans="1:8" x14ac:dyDescent="0.25">
      <c r="A49" s="1" t="s">
        <v>51</v>
      </c>
      <c r="H49" s="5">
        <f>SQRT(H47)</f>
        <v>6.3705493676942853</v>
      </c>
    </row>
    <row r="50" spans="1:8" x14ac:dyDescent="0.25">
      <c r="A50" s="1" t="s">
        <v>16</v>
      </c>
      <c r="H50" s="12">
        <f>AVERAGE(C35:C36)</f>
        <v>66.5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Normal="100" workbookViewId="0">
      <selection activeCell="H25" sqref="H25"/>
    </sheetView>
  </sheetViews>
  <sheetFormatPr defaultRowHeight="13.8" x14ac:dyDescent="0.25"/>
  <cols>
    <col min="1" max="5" width="8.88671875" style="1"/>
    <col min="6" max="6" width="15.44140625" style="1" customWidth="1"/>
    <col min="7" max="16384" width="8.88671875" style="1"/>
  </cols>
  <sheetData>
    <row r="1" spans="1:8" x14ac:dyDescent="0.25">
      <c r="A1" s="7" t="s">
        <v>17</v>
      </c>
    </row>
    <row r="4" spans="1:8" x14ac:dyDescent="0.25">
      <c r="A4" s="1" t="s">
        <v>1</v>
      </c>
    </row>
    <row r="7" spans="1:8" x14ac:dyDescent="0.25">
      <c r="A7" s="1" t="s">
        <v>14</v>
      </c>
      <c r="H7" s="5">
        <f>AVERAGE(Рост)</f>
        <v>169.38499999999999</v>
      </c>
    </row>
    <row r="8" spans="1:8" x14ac:dyDescent="0.25">
      <c r="A8" s="1" t="s">
        <v>15</v>
      </c>
      <c r="H8" s="5">
        <f>_xlfn.VAR.P(Рост)</f>
        <v>36.08677500000006</v>
      </c>
    </row>
    <row r="9" spans="1:8" x14ac:dyDescent="0.25">
      <c r="A9" s="1" t="s">
        <v>49</v>
      </c>
      <c r="H9" s="5">
        <f>_xlfn.VAR.S(Рост)</f>
        <v>36.26811557788951</v>
      </c>
    </row>
    <row r="10" spans="1:8" x14ac:dyDescent="0.25">
      <c r="A10" s="1" t="s">
        <v>50</v>
      </c>
      <c r="H10" s="5">
        <f>_xlfn.STDEV.P(Рост)</f>
        <v>6.0072268976625196</v>
      </c>
    </row>
    <row r="11" spans="1:8" x14ac:dyDescent="0.25">
      <c r="A11" s="1" t="s">
        <v>51</v>
      </c>
      <c r="H11" s="5">
        <f>_xlfn.STDEV.S(Рост)</f>
        <v>6.0223015183474091</v>
      </c>
    </row>
    <row r="12" spans="1:8" x14ac:dyDescent="0.25">
      <c r="A12" s="1" t="s">
        <v>52</v>
      </c>
      <c r="H12" s="1">
        <f>MEDIAN(Рост)</f>
        <v>169</v>
      </c>
    </row>
    <row r="16" spans="1:8" x14ac:dyDescent="0.25">
      <c r="A16" s="1" t="s">
        <v>2</v>
      </c>
    </row>
    <row r="19" spans="1:8" x14ac:dyDescent="0.25">
      <c r="A19" s="1" t="s">
        <v>14</v>
      </c>
      <c r="H19" s="5">
        <f>AVERAGE(Вес)</f>
        <v>65.31</v>
      </c>
    </row>
    <row r="20" spans="1:8" x14ac:dyDescent="0.25">
      <c r="A20" s="1" t="s">
        <v>15</v>
      </c>
      <c r="H20" s="5">
        <f>_xlfn.VAR.P(Вес)</f>
        <v>38.283900000000038</v>
      </c>
    </row>
    <row r="21" spans="1:8" x14ac:dyDescent="0.25">
      <c r="A21" s="1" t="s">
        <v>49</v>
      </c>
      <c r="H21" s="5">
        <f>_xlfn.VAR.S(Вес)</f>
        <v>38.476281407035209</v>
      </c>
    </row>
    <row r="22" spans="1:8" x14ac:dyDescent="0.25">
      <c r="A22" s="1" t="s">
        <v>50</v>
      </c>
      <c r="H22" s="5">
        <f>_xlfn.STDEV.P(Вес)</f>
        <v>6.1873984840157208</v>
      </c>
    </row>
    <row r="23" spans="1:8" x14ac:dyDescent="0.25">
      <c r="A23" s="1" t="s">
        <v>51</v>
      </c>
      <c r="H23" s="5">
        <f>_xlfn.STDEV.S(Вес)</f>
        <v>6.2029252298439976</v>
      </c>
    </row>
    <row r="24" spans="1:8" x14ac:dyDescent="0.25">
      <c r="A24" s="1" t="s">
        <v>52</v>
      </c>
      <c r="H24" s="1">
        <f>MEDIAN(Вес)</f>
        <v>65.5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92E0-A006-4A4C-A6A0-9842DA6E6FD1}">
  <dimension ref="A1:P52"/>
  <sheetViews>
    <sheetView zoomScale="104" workbookViewId="0">
      <selection activeCell="I48" sqref="I48"/>
    </sheetView>
  </sheetViews>
  <sheetFormatPr defaultRowHeight="13.8" x14ac:dyDescent="0.25"/>
  <cols>
    <col min="1" max="1" width="8.88671875" style="1"/>
    <col min="2" max="2" width="15" style="1" customWidth="1"/>
    <col min="3" max="3" width="8.88671875" style="1"/>
    <col min="4" max="4" width="12.88671875" style="1" customWidth="1"/>
    <col min="5" max="5" width="8.88671875" style="1" customWidth="1"/>
    <col min="6" max="7" width="8.88671875" style="1"/>
    <col min="8" max="8" width="10.109375" style="1" customWidth="1"/>
    <col min="9" max="14" width="8.88671875" style="1"/>
    <col min="15" max="15" width="11.44140625" style="1" customWidth="1"/>
    <col min="16" max="16384" width="8.88671875" style="1"/>
  </cols>
  <sheetData>
    <row r="1" spans="1:8" x14ac:dyDescent="0.25">
      <c r="A1" s="1" t="s">
        <v>53</v>
      </c>
    </row>
    <row r="2" spans="1:8" x14ac:dyDescent="0.25">
      <c r="A2" s="1" t="s">
        <v>18</v>
      </c>
    </row>
    <row r="3" spans="1:8" x14ac:dyDescent="0.25">
      <c r="B3" s="2">
        <v>0.95</v>
      </c>
    </row>
    <row r="4" spans="1:8" x14ac:dyDescent="0.25">
      <c r="B4" s="2">
        <v>200</v>
      </c>
    </row>
    <row r="6" spans="1:8" x14ac:dyDescent="0.25">
      <c r="A6" s="1" t="s">
        <v>14</v>
      </c>
      <c r="H6" s="5">
        <v>169.47199999999992</v>
      </c>
    </row>
    <row r="7" spans="1:8" x14ac:dyDescent="0.25">
      <c r="A7" s="1" t="s">
        <v>15</v>
      </c>
      <c r="H7" s="5">
        <v>37.129216000012093</v>
      </c>
    </row>
    <row r="8" spans="1:8" x14ac:dyDescent="0.25">
      <c r="A8" s="1" t="s">
        <v>49</v>
      </c>
      <c r="H8" s="5">
        <v>37.315794974886522</v>
      </c>
    </row>
    <row r="9" spans="1:8" x14ac:dyDescent="0.25">
      <c r="A9" s="1" t="s">
        <v>50</v>
      </c>
      <c r="H9" s="5">
        <v>6.0933747628069037</v>
      </c>
    </row>
    <row r="10" spans="1:8" x14ac:dyDescent="0.25">
      <c r="A10" s="1" t="s">
        <v>51</v>
      </c>
      <c r="H10" s="5">
        <v>6.1086655641708294</v>
      </c>
    </row>
    <row r="11" spans="1:8" x14ac:dyDescent="0.25">
      <c r="A11" s="1" t="s">
        <v>16</v>
      </c>
      <c r="H11" s="12">
        <v>170.39999999999995</v>
      </c>
    </row>
    <row r="19" spans="1:10" x14ac:dyDescent="0.25">
      <c r="A19" s="1" t="s">
        <v>19</v>
      </c>
      <c r="B19" s="1" t="s">
        <v>54</v>
      </c>
      <c r="F19" s="1" t="s">
        <v>59</v>
      </c>
      <c r="J19" s="2">
        <v>36</v>
      </c>
    </row>
    <row r="20" spans="1:10" x14ac:dyDescent="0.25">
      <c r="J20" s="2">
        <v>6</v>
      </c>
    </row>
    <row r="21" spans="1:10" x14ac:dyDescent="0.25">
      <c r="C21" s="1">
        <f>_xlfn.NORM.S.INV((1+B3)/2)</f>
        <v>1.9599639845400536</v>
      </c>
    </row>
    <row r="22" spans="1:10" x14ac:dyDescent="0.25">
      <c r="B22" s="1" t="s">
        <v>20</v>
      </c>
      <c r="C22" s="1">
        <f>H6-C21*J20/SQRT(B4)</f>
        <v>168.64045770539011</v>
      </c>
    </row>
    <row r="23" spans="1:10" x14ac:dyDescent="0.25">
      <c r="B23" s="1" t="s">
        <v>21</v>
      </c>
      <c r="C23" s="5">
        <f>H6+C21*J20/SQRT(B4)</f>
        <v>170.30354229460974</v>
      </c>
    </row>
    <row r="26" spans="1:10" x14ac:dyDescent="0.25">
      <c r="A26" s="1" t="s">
        <v>22</v>
      </c>
      <c r="B26" s="1" t="s">
        <v>54</v>
      </c>
      <c r="F26" s="1" t="s">
        <v>58</v>
      </c>
      <c r="I26" s="6"/>
    </row>
    <row r="28" spans="1:10" x14ac:dyDescent="0.25">
      <c r="C28" s="1">
        <f>_xlfn.T.INV((1+B3)/2, B4-1)</f>
        <v>1.9719565442517553</v>
      </c>
    </row>
    <row r="29" spans="1:10" x14ac:dyDescent="0.25">
      <c r="B29" s="1" t="s">
        <v>20</v>
      </c>
      <c r="C29" s="1">
        <f>H6-C28*H9/SQRT(B4)</f>
        <v>168.622349667137</v>
      </c>
    </row>
    <row r="30" spans="1:10" x14ac:dyDescent="0.25">
      <c r="B30" s="1" t="s">
        <v>21</v>
      </c>
      <c r="C30" s="1">
        <f>H6+C28*H9/SQRT(B4)</f>
        <v>170.32165033286284</v>
      </c>
    </row>
    <row r="32" spans="1:10" x14ac:dyDescent="0.25">
      <c r="A32" s="1" t="s">
        <v>23</v>
      </c>
      <c r="B32" s="1" t="s">
        <v>55</v>
      </c>
      <c r="F32" s="1" t="s">
        <v>57</v>
      </c>
    </row>
    <row r="34" spans="1:16" x14ac:dyDescent="0.25">
      <c r="C34" s="1">
        <f>_xlfn.CHISQ.INV((1-B3)/2, B4-1)</f>
        <v>161.82618239364686</v>
      </c>
    </row>
    <row r="35" spans="1:16" x14ac:dyDescent="0.25">
      <c r="C35" s="1">
        <f>_xlfn.CHISQ.INV((1+B3)/2, B4-1)</f>
        <v>239.9596818276442</v>
      </c>
    </row>
    <row r="36" spans="1:16" x14ac:dyDescent="0.25">
      <c r="B36" s="1" t="s">
        <v>20</v>
      </c>
      <c r="C36" s="5">
        <f>(B4-1)*H8/C35</f>
        <v>30.946212061308604</v>
      </c>
    </row>
    <row r="37" spans="1:16" x14ac:dyDescent="0.25">
      <c r="B37" s="1" t="s">
        <v>21</v>
      </c>
      <c r="C37" s="5">
        <f>(B4-1)*H8/C34</f>
        <v>45.887773474992073</v>
      </c>
    </row>
    <row r="39" spans="1:16" x14ac:dyDescent="0.25">
      <c r="A39" s="1" t="s">
        <v>24</v>
      </c>
      <c r="B39" s="1" t="s">
        <v>55</v>
      </c>
      <c r="F39" s="1" t="s">
        <v>56</v>
      </c>
      <c r="J39" s="2">
        <v>170</v>
      </c>
    </row>
    <row r="40" spans="1:16" x14ac:dyDescent="0.25">
      <c r="L40" s="1">
        <v>1</v>
      </c>
      <c r="M40" s="1">
        <v>6</v>
      </c>
      <c r="N40" s="1">
        <v>157.6</v>
      </c>
      <c r="O40" s="1">
        <f>(N40-$J$39)^2</f>
        <v>153.76000000000013</v>
      </c>
      <c r="P40" s="1">
        <f>O40*M40</f>
        <v>922.56000000000085</v>
      </c>
    </row>
    <row r="41" spans="1:16" x14ac:dyDescent="0.25">
      <c r="C41" s="1">
        <f>_xlfn.CHISQ.INV((1-B3)/2, B4)</f>
        <v>162.7279825018463</v>
      </c>
      <c r="L41" s="1">
        <v>2</v>
      </c>
      <c r="M41" s="1">
        <v>20</v>
      </c>
      <c r="N41" s="1">
        <v>160.79999999999998</v>
      </c>
      <c r="O41" s="1">
        <f>(N41-$J$39)^2</f>
        <v>84.640000000000313</v>
      </c>
      <c r="P41" s="1">
        <f t="shared" ref="P41:P49" si="0">O41*M41</f>
        <v>1692.8000000000063</v>
      </c>
    </row>
    <row r="42" spans="1:16" x14ac:dyDescent="0.25">
      <c r="C42" s="1">
        <f>_xlfn.CHISQ.INV((1+B3)/2, B4)</f>
        <v>241.0578955063109</v>
      </c>
      <c r="L42" s="1">
        <v>3</v>
      </c>
      <c r="M42" s="1">
        <v>32</v>
      </c>
      <c r="N42" s="1">
        <v>163.99999999999997</v>
      </c>
      <c r="O42" s="1">
        <f t="shared" ref="O41:O49" si="1">(N42-$J$39)^2</f>
        <v>36.000000000000341</v>
      </c>
      <c r="P42" s="1">
        <f t="shared" si="0"/>
        <v>1152.0000000000109</v>
      </c>
    </row>
    <row r="43" spans="1:16" x14ac:dyDescent="0.25">
      <c r="B43" s="1" t="s">
        <v>20</v>
      </c>
      <c r="C43" s="5">
        <f>P51/C42</f>
        <v>31.036527487663594</v>
      </c>
      <c r="L43" s="1">
        <v>4</v>
      </c>
      <c r="M43" s="1">
        <v>33</v>
      </c>
      <c r="N43" s="1">
        <v>167.19999999999996</v>
      </c>
      <c r="O43" s="1">
        <f t="shared" si="1"/>
        <v>7.8400000000002228</v>
      </c>
      <c r="P43" s="1">
        <f t="shared" si="0"/>
        <v>258.72000000000736</v>
      </c>
    </row>
    <row r="44" spans="1:16" x14ac:dyDescent="0.25">
      <c r="B44" s="1" t="s">
        <v>21</v>
      </c>
      <c r="C44" s="1">
        <f>P51/C41</f>
        <v>45.976112313166979</v>
      </c>
      <c r="L44" s="1">
        <v>5</v>
      </c>
      <c r="M44" s="1">
        <v>41</v>
      </c>
      <c r="N44" s="1">
        <v>170.39999999999995</v>
      </c>
      <c r="O44" s="1">
        <f t="shared" si="1"/>
        <v>0.15999999999995906</v>
      </c>
      <c r="P44" s="1">
        <f t="shared" si="0"/>
        <v>6.5599999999983218</v>
      </c>
    </row>
    <row r="45" spans="1:16" x14ac:dyDescent="0.25">
      <c r="L45" s="1">
        <v>6</v>
      </c>
      <c r="M45" s="1">
        <v>36</v>
      </c>
      <c r="N45" s="1">
        <v>173.59999999999994</v>
      </c>
      <c r="O45" s="1">
        <f t="shared" si="1"/>
        <v>12.95999999999955</v>
      </c>
      <c r="P45" s="1">
        <f t="shared" si="0"/>
        <v>466.5599999999838</v>
      </c>
    </row>
    <row r="46" spans="1:16" x14ac:dyDescent="0.25">
      <c r="L46" s="1">
        <v>7</v>
      </c>
      <c r="M46" s="1">
        <v>19</v>
      </c>
      <c r="N46" s="1">
        <v>176.79999999999993</v>
      </c>
      <c r="O46" s="1">
        <f t="shared" si="1"/>
        <v>46.239999999998993</v>
      </c>
      <c r="P46" s="1">
        <f>O46*M46</f>
        <v>878.55999999998085</v>
      </c>
    </row>
    <row r="47" spans="1:16" x14ac:dyDescent="0.25">
      <c r="L47" s="1">
        <v>8</v>
      </c>
      <c r="M47" s="1">
        <v>6</v>
      </c>
      <c r="N47" s="1">
        <v>179.99999999999991</v>
      </c>
      <c r="O47" s="1">
        <f t="shared" si="1"/>
        <v>99.999999999998295</v>
      </c>
      <c r="P47" s="1">
        <f t="shared" si="0"/>
        <v>599.99999999998977</v>
      </c>
    </row>
    <row r="48" spans="1:16" x14ac:dyDescent="0.25">
      <c r="L48" s="1">
        <v>9</v>
      </c>
      <c r="M48" s="1">
        <v>4</v>
      </c>
      <c r="N48" s="1">
        <v>183.1999999999999</v>
      </c>
      <c r="O48" s="1">
        <f t="shared" si="1"/>
        <v>174.23999999999745</v>
      </c>
      <c r="P48" s="1">
        <f t="shared" si="0"/>
        <v>696.9599999999898</v>
      </c>
    </row>
    <row r="49" spans="12:16" x14ac:dyDescent="0.25">
      <c r="L49" s="1">
        <v>10</v>
      </c>
      <c r="M49" s="1">
        <v>3</v>
      </c>
      <c r="N49" s="1">
        <v>186.39999999999989</v>
      </c>
      <c r="O49" s="1">
        <f t="shared" si="1"/>
        <v>268.95999999999646</v>
      </c>
      <c r="P49" s="1">
        <f t="shared" si="0"/>
        <v>806.87999999998942</v>
      </c>
    </row>
    <row r="51" spans="12:16" x14ac:dyDescent="0.25">
      <c r="L51" s="1" t="s">
        <v>8</v>
      </c>
      <c r="M51" s="1">
        <f>SUM(M40:M49)</f>
        <v>200</v>
      </c>
      <c r="P51" s="1">
        <f>SUM(P40:P49)</f>
        <v>7481.5999999999567</v>
      </c>
    </row>
    <row r="52" spans="12:16" x14ac:dyDescent="0.25">
      <c r="P52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0E63-E444-4906-BD6E-B266C8C7DA3F}">
  <dimension ref="A1:N22"/>
  <sheetViews>
    <sheetView zoomScale="104" zoomScaleNormal="25" workbookViewId="0">
      <selection activeCell="E20" sqref="E20"/>
    </sheetView>
  </sheetViews>
  <sheetFormatPr defaultRowHeight="13.8" x14ac:dyDescent="0.25"/>
  <cols>
    <col min="1" max="1" width="8.88671875" style="1"/>
    <col min="2" max="2" width="10.33203125" style="1" customWidth="1"/>
    <col min="3" max="8" width="8.88671875" style="1"/>
    <col min="9" max="9" width="14.109375" style="1" customWidth="1"/>
    <col min="10" max="10" width="8.88671875" style="1"/>
    <col min="11" max="11" width="12.44140625" style="1" bestFit="1" customWidth="1"/>
    <col min="12" max="12" width="8.88671875" style="1"/>
    <col min="13" max="13" width="13.109375" style="1" customWidth="1"/>
    <col min="14" max="14" width="13.88671875" style="1" customWidth="1"/>
    <col min="15" max="16384" width="8.88671875" style="1"/>
  </cols>
  <sheetData>
    <row r="1" spans="1:14" x14ac:dyDescent="0.25">
      <c r="A1" s="1" t="s">
        <v>25</v>
      </c>
    </row>
    <row r="3" spans="1:14" x14ac:dyDescent="0.25">
      <c r="B3" s="2">
        <v>0.05</v>
      </c>
    </row>
    <row r="4" spans="1:14" x14ac:dyDescent="0.25">
      <c r="G4" s="3" t="s">
        <v>60</v>
      </c>
    </row>
    <row r="5" spans="1:14" x14ac:dyDescent="0.25">
      <c r="B5" s="19" t="s">
        <v>7</v>
      </c>
      <c r="C5" s="19"/>
      <c r="D5" s="1" t="s">
        <v>3</v>
      </c>
      <c r="H5" s="19" t="s">
        <v>7</v>
      </c>
      <c r="I5" s="19"/>
      <c r="J5" s="1" t="s">
        <v>3</v>
      </c>
    </row>
    <row r="7" spans="1:14" x14ac:dyDescent="0.25">
      <c r="A7" s="1">
        <v>1</v>
      </c>
      <c r="B7" s="1">
        <v>156</v>
      </c>
      <c r="C7" s="1">
        <v>159.19999999999999</v>
      </c>
      <c r="D7" s="1">
        <v>6</v>
      </c>
      <c r="G7" s="1">
        <v>1</v>
      </c>
      <c r="H7" s="1">
        <v>156</v>
      </c>
      <c r="I7" s="1">
        <v>159.19999999999999</v>
      </c>
      <c r="J7" s="1">
        <v>6</v>
      </c>
      <c r="K7" s="5">
        <v>0</v>
      </c>
      <c r="L7" s="5">
        <f>K8-K7</f>
        <v>4.6328488746950593E-2</v>
      </c>
      <c r="M7" s="5">
        <f>200*L7</f>
        <v>9.2656977493901191</v>
      </c>
      <c r="N7" s="5">
        <f>(J7-M7)^2/M7</f>
        <v>1.1509960802545778</v>
      </c>
    </row>
    <row r="8" spans="1:14" x14ac:dyDescent="0.25">
      <c r="A8" s="1">
        <v>2</v>
      </c>
      <c r="B8" s="1">
        <v>159.19999999999999</v>
      </c>
      <c r="C8" s="1">
        <v>162.39999999999998</v>
      </c>
      <c r="D8" s="1">
        <v>20</v>
      </c>
      <c r="G8" s="1">
        <v>2</v>
      </c>
      <c r="H8" s="1">
        <v>159.19999999999999</v>
      </c>
      <c r="I8" s="1">
        <v>162.39999999999998</v>
      </c>
      <c r="J8" s="1">
        <v>20</v>
      </c>
      <c r="K8" s="5">
        <f>_xlfn.NORM.S.DIST((H8-$B$18)/$B$19, 1)</f>
        <v>4.6328488746950593E-2</v>
      </c>
      <c r="L8" s="5">
        <f>K9-K8</f>
        <v>7.716482419666143E-2</v>
      </c>
      <c r="M8" s="5">
        <f>200*L8</f>
        <v>15.432964839332286</v>
      </c>
      <c r="N8" s="5">
        <f t="shared" ref="N8:N15" si="0">(J8-M8)^2/M8</f>
        <v>1.3515102493862481</v>
      </c>
    </row>
    <row r="9" spans="1:14" x14ac:dyDescent="0.25">
      <c r="A9" s="1">
        <v>3</v>
      </c>
      <c r="B9" s="1">
        <v>162.39999999999998</v>
      </c>
      <c r="C9" s="1">
        <v>165.59999999999997</v>
      </c>
      <c r="D9" s="1">
        <v>32</v>
      </c>
      <c r="G9" s="1">
        <v>3</v>
      </c>
      <c r="H9" s="1">
        <v>162.39999999999998</v>
      </c>
      <c r="I9" s="1">
        <v>165.59999999999997</v>
      </c>
      <c r="J9" s="1">
        <v>32</v>
      </c>
      <c r="K9" s="5">
        <f>_xlfn.NORM.S.DIST((H9-$B$18)/$B$19, 1)</f>
        <v>0.12349331294361202</v>
      </c>
      <c r="L9" s="5">
        <f t="shared" ref="L9:L15" si="1">K10-K9</f>
        <v>0.13959485346447617</v>
      </c>
      <c r="M9" s="5">
        <f t="shared" ref="M9:M15" si="2">200*L9</f>
        <v>27.918970692895233</v>
      </c>
      <c r="N9" s="5">
        <f>(J9-M9)^2/M9</f>
        <v>0.59654062424609022</v>
      </c>
    </row>
    <row r="10" spans="1:14" x14ac:dyDescent="0.25">
      <c r="A10" s="1">
        <v>4</v>
      </c>
      <c r="B10" s="1">
        <v>165.59999999999997</v>
      </c>
      <c r="C10" s="1">
        <v>168.79999999999995</v>
      </c>
      <c r="D10" s="1">
        <v>33</v>
      </c>
      <c r="G10" s="1">
        <v>4</v>
      </c>
      <c r="H10" s="1">
        <v>165.59999999999997</v>
      </c>
      <c r="I10" s="1">
        <v>168.79999999999995</v>
      </c>
      <c r="J10" s="1">
        <v>33</v>
      </c>
      <c r="K10" s="5">
        <f t="shared" ref="K10:K15" si="3">_xlfn.NORM.S.DIST((H10-$B$18)/$B$19, 1)</f>
        <v>0.26308816640808819</v>
      </c>
      <c r="L10" s="5">
        <f t="shared" si="1"/>
        <v>0.19311348387339944</v>
      </c>
      <c r="M10" s="5">
        <f t="shared" si="2"/>
        <v>38.622696774679888</v>
      </c>
      <c r="N10" s="5">
        <f t="shared" si="0"/>
        <v>0.81855286295599794</v>
      </c>
    </row>
    <row r="11" spans="1:14" x14ac:dyDescent="0.25">
      <c r="A11" s="1">
        <v>5</v>
      </c>
      <c r="B11" s="1">
        <v>168.79999999999995</v>
      </c>
      <c r="C11" s="1">
        <v>171.99999999999994</v>
      </c>
      <c r="D11" s="1">
        <v>41</v>
      </c>
      <c r="G11" s="1">
        <v>5</v>
      </c>
      <c r="H11" s="1">
        <v>168.79999999999995</v>
      </c>
      <c r="I11" s="1">
        <v>171.99999999999994</v>
      </c>
      <c r="J11" s="1">
        <v>41</v>
      </c>
      <c r="K11" s="5">
        <f t="shared" si="3"/>
        <v>0.45620165028148763</v>
      </c>
      <c r="L11" s="5">
        <f t="shared" si="1"/>
        <v>0.20430209703298752</v>
      </c>
      <c r="M11" s="5">
        <f t="shared" si="2"/>
        <v>40.860419406597501</v>
      </c>
      <c r="N11" s="5">
        <f t="shared" si="0"/>
        <v>4.7681209193481817E-4</v>
      </c>
    </row>
    <row r="12" spans="1:14" x14ac:dyDescent="0.25">
      <c r="A12" s="1">
        <v>6</v>
      </c>
      <c r="B12" s="1">
        <v>171.99999999999994</v>
      </c>
      <c r="C12" s="1">
        <v>175.19999999999993</v>
      </c>
      <c r="D12" s="1">
        <v>36</v>
      </c>
      <c r="G12" s="1">
        <v>6</v>
      </c>
      <c r="H12" s="1">
        <v>171.99999999999994</v>
      </c>
      <c r="I12" s="1">
        <v>175.19999999999993</v>
      </c>
      <c r="J12" s="1">
        <v>36</v>
      </c>
      <c r="K12" s="5">
        <f t="shared" si="3"/>
        <v>0.66050374731447514</v>
      </c>
      <c r="L12" s="5">
        <f t="shared" si="1"/>
        <v>0.16529292412284369</v>
      </c>
      <c r="M12" s="5">
        <f t="shared" si="2"/>
        <v>33.05858482456874</v>
      </c>
      <c r="N12" s="5">
        <f t="shared" si="0"/>
        <v>0.26171487013646466</v>
      </c>
    </row>
    <row r="13" spans="1:14" x14ac:dyDescent="0.25">
      <c r="A13" s="1">
        <v>7</v>
      </c>
      <c r="B13" s="1">
        <v>175.19999999999993</v>
      </c>
      <c r="C13" s="1">
        <v>178.39999999999992</v>
      </c>
      <c r="D13" s="1">
        <v>19</v>
      </c>
      <c r="G13" s="1">
        <v>7</v>
      </c>
      <c r="H13" s="1">
        <v>175.19999999999993</v>
      </c>
      <c r="I13" s="1">
        <v>178.39999999999992</v>
      </c>
      <c r="J13" s="1">
        <v>19</v>
      </c>
      <c r="K13" s="5">
        <f t="shared" si="3"/>
        <v>0.82579667143731883</v>
      </c>
      <c r="L13" s="5">
        <f t="shared" si="1"/>
        <v>0.10226834946372931</v>
      </c>
      <c r="M13" s="5">
        <f t="shared" si="2"/>
        <v>20.453669892745864</v>
      </c>
      <c r="N13" s="5">
        <f t="shared" si="0"/>
        <v>0.10331427896102052</v>
      </c>
    </row>
    <row r="14" spans="1:14" x14ac:dyDescent="0.25">
      <c r="A14" s="1">
        <v>8</v>
      </c>
      <c r="B14" s="1">
        <v>178.39999999999992</v>
      </c>
      <c r="C14" s="1">
        <v>181.59999999999991</v>
      </c>
      <c r="D14" s="1">
        <v>6</v>
      </c>
      <c r="G14" s="1">
        <v>8</v>
      </c>
      <c r="H14" s="1">
        <v>178.39999999999992</v>
      </c>
      <c r="I14" s="1">
        <v>181.59999999999991</v>
      </c>
      <c r="J14" s="1">
        <v>6</v>
      </c>
      <c r="K14" s="5">
        <f t="shared" si="3"/>
        <v>0.92806502090104814</v>
      </c>
      <c r="L14" s="5">
        <f t="shared" si="1"/>
        <v>4.8383670212267083E-2</v>
      </c>
      <c r="M14" s="5">
        <f t="shared" si="2"/>
        <v>9.6767340424534165</v>
      </c>
      <c r="N14" s="5">
        <f t="shared" si="0"/>
        <v>1.3969974951908903</v>
      </c>
    </row>
    <row r="15" spans="1:14" x14ac:dyDescent="0.25">
      <c r="A15" s="1">
        <v>9</v>
      </c>
      <c r="B15" s="1">
        <v>181.59999999999991</v>
      </c>
      <c r="C15" s="1">
        <v>184.7999999999999</v>
      </c>
      <c r="D15" s="1">
        <v>4</v>
      </c>
      <c r="G15" s="1">
        <v>9</v>
      </c>
      <c r="H15" s="1">
        <v>181.59999999999991</v>
      </c>
      <c r="I15" s="1">
        <v>188</v>
      </c>
      <c r="J15" s="1">
        <v>7</v>
      </c>
      <c r="K15" s="5">
        <f t="shared" si="3"/>
        <v>0.97644869111331523</v>
      </c>
      <c r="L15" s="5">
        <f t="shared" si="1"/>
        <v>2.3551308886684774E-2</v>
      </c>
      <c r="M15" s="5">
        <f t="shared" si="2"/>
        <v>4.7102617773369548</v>
      </c>
      <c r="N15" s="5">
        <f t="shared" si="0"/>
        <v>1.1130806261235666</v>
      </c>
    </row>
    <row r="16" spans="1:14" x14ac:dyDescent="0.25">
      <c r="A16" s="1">
        <v>10</v>
      </c>
      <c r="B16" s="1">
        <v>184.7999999999999</v>
      </c>
      <c r="C16" s="1">
        <v>187.99999999999989</v>
      </c>
      <c r="D16" s="1">
        <v>3</v>
      </c>
      <c r="K16" s="1">
        <v>1</v>
      </c>
      <c r="N16" s="5">
        <f>SUM(N7:N15)</f>
        <v>6.7931838993467908</v>
      </c>
    </row>
    <row r="18" spans="2:10" x14ac:dyDescent="0.25">
      <c r="B18" s="5">
        <v>169.47199999999992</v>
      </c>
    </row>
    <row r="19" spans="2:10" x14ac:dyDescent="0.25">
      <c r="B19" s="5">
        <f>'4'!H22</f>
        <v>6.1086655641708294</v>
      </c>
      <c r="J19" s="1">
        <f>9-2-1</f>
        <v>6</v>
      </c>
    </row>
    <row r="20" spans="2:10" ht="14.4" x14ac:dyDescent="0.3">
      <c r="I20"/>
      <c r="J20" s="5">
        <f>_xlfn.CHISQ.INV.RT(B3,J19)</f>
        <v>12.591587243743978</v>
      </c>
    </row>
    <row r="22" spans="2:10" ht="14.4" x14ac:dyDescent="0.3">
      <c r="I22"/>
    </row>
  </sheetData>
  <mergeCells count="2">
    <mergeCell ref="B5:C5"/>
    <mergeCell ref="H5:I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82C4-11EA-4433-B11E-B5B2CBAA0D78}">
  <dimension ref="A1:H103"/>
  <sheetViews>
    <sheetView zoomScale="96" workbookViewId="0">
      <selection activeCell="H9" sqref="H9"/>
    </sheetView>
  </sheetViews>
  <sheetFormatPr defaultRowHeight="13.8" x14ac:dyDescent="0.25"/>
  <cols>
    <col min="1" max="16384" width="8.88671875" style="1"/>
  </cols>
  <sheetData>
    <row r="1" spans="1:8" ht="15" x14ac:dyDescent="0.25">
      <c r="A1" s="13" t="s">
        <v>41</v>
      </c>
    </row>
    <row r="3" spans="1:8" ht="14.4" x14ac:dyDescent="0.3">
      <c r="A3" s="14" t="s">
        <v>0</v>
      </c>
      <c r="B3" s="14" t="s">
        <v>1</v>
      </c>
      <c r="D3" s="14" t="s">
        <v>0</v>
      </c>
      <c r="E3" s="14" t="s">
        <v>1</v>
      </c>
      <c r="G3"/>
      <c r="H3" s="1">
        <v>0.05</v>
      </c>
    </row>
    <row r="4" spans="1:8" x14ac:dyDescent="0.25">
      <c r="A4" s="15">
        <v>1</v>
      </c>
      <c r="B4" s="15">
        <v>176</v>
      </c>
      <c r="D4" s="15">
        <v>101</v>
      </c>
      <c r="E4" s="15">
        <v>164</v>
      </c>
    </row>
    <row r="5" spans="1:8" x14ac:dyDescent="0.25">
      <c r="A5" s="15">
        <v>2</v>
      </c>
      <c r="B5" s="15">
        <v>171</v>
      </c>
      <c r="D5" s="15">
        <v>102</v>
      </c>
      <c r="E5" s="15">
        <v>176</v>
      </c>
    </row>
    <row r="6" spans="1:8" x14ac:dyDescent="0.25">
      <c r="A6" s="15">
        <v>3</v>
      </c>
      <c r="B6" s="15">
        <v>166</v>
      </c>
      <c r="D6" s="15">
        <v>103</v>
      </c>
      <c r="E6" s="15">
        <v>163</v>
      </c>
    </row>
    <row r="7" spans="1:8" ht="14.4" x14ac:dyDescent="0.3">
      <c r="A7" s="15">
        <v>4</v>
      </c>
      <c r="B7" s="15">
        <v>182</v>
      </c>
      <c r="D7" s="15">
        <v>104</v>
      </c>
      <c r="E7" s="15">
        <v>164</v>
      </c>
      <c r="G7"/>
      <c r="H7" s="5">
        <f>_xlfn.STDEV.S(B4:B103)^2</f>
        <v>44.368080808080791</v>
      </c>
    </row>
    <row r="8" spans="1:8" ht="14.4" x14ac:dyDescent="0.3">
      <c r="A8" s="15">
        <v>5</v>
      </c>
      <c r="B8" s="15">
        <v>165</v>
      </c>
      <c r="D8" s="15">
        <v>105</v>
      </c>
      <c r="E8" s="15">
        <v>170</v>
      </c>
      <c r="G8"/>
      <c r="H8" s="5">
        <f>_xlfn.STDEV.S(E4:E103)^2</f>
        <v>27.472626262626278</v>
      </c>
    </row>
    <row r="9" spans="1:8" x14ac:dyDescent="0.25">
      <c r="A9" s="15">
        <v>6</v>
      </c>
      <c r="B9" s="15">
        <v>168</v>
      </c>
      <c r="D9" s="15">
        <v>106</v>
      </c>
      <c r="E9" s="15">
        <v>177</v>
      </c>
    </row>
    <row r="10" spans="1:8" x14ac:dyDescent="0.25">
      <c r="A10" s="15">
        <v>7</v>
      </c>
      <c r="B10" s="15">
        <v>170</v>
      </c>
      <c r="D10" s="15">
        <v>107</v>
      </c>
      <c r="E10" s="15">
        <v>180</v>
      </c>
    </row>
    <row r="11" spans="1:8" x14ac:dyDescent="0.25">
      <c r="A11" s="15">
        <v>8</v>
      </c>
      <c r="B11" s="15">
        <v>181</v>
      </c>
      <c r="D11" s="15">
        <v>108</v>
      </c>
      <c r="E11" s="15">
        <v>175</v>
      </c>
      <c r="G11" s="1" t="s">
        <v>42</v>
      </c>
    </row>
    <row r="12" spans="1:8" ht="14.4" x14ac:dyDescent="0.3">
      <c r="A12" s="15">
        <v>9</v>
      </c>
      <c r="B12" s="15">
        <v>161</v>
      </c>
      <c r="D12" s="15">
        <v>109</v>
      </c>
      <c r="E12" s="15">
        <v>168</v>
      </c>
      <c r="G12"/>
    </row>
    <row r="13" spans="1:8" ht="14.4" x14ac:dyDescent="0.3">
      <c r="A13" s="15">
        <v>10</v>
      </c>
      <c r="B13" s="15">
        <v>168</v>
      </c>
      <c r="D13" s="15">
        <v>110</v>
      </c>
      <c r="E13" s="15">
        <v>175</v>
      </c>
      <c r="G13"/>
    </row>
    <row r="14" spans="1:8" x14ac:dyDescent="0.25">
      <c r="A14" s="15">
        <v>11</v>
      </c>
      <c r="B14" s="15">
        <v>161</v>
      </c>
      <c r="D14" s="15">
        <v>111</v>
      </c>
      <c r="E14" s="15">
        <v>171</v>
      </c>
    </row>
    <row r="15" spans="1:8" ht="14.4" x14ac:dyDescent="0.3">
      <c r="A15" s="15">
        <v>12</v>
      </c>
      <c r="B15" s="15">
        <v>161</v>
      </c>
      <c r="D15" s="15">
        <v>112</v>
      </c>
      <c r="E15" s="15">
        <v>170</v>
      </c>
      <c r="G15"/>
      <c r="H15" s="5">
        <f>H7/H8</f>
        <v>1.6149923339669592</v>
      </c>
    </row>
    <row r="16" spans="1:8" ht="14.4" x14ac:dyDescent="0.3">
      <c r="A16" s="15">
        <v>13</v>
      </c>
      <c r="B16" s="15">
        <v>165</v>
      </c>
      <c r="D16" s="15">
        <v>113</v>
      </c>
      <c r="E16" s="15">
        <v>168</v>
      </c>
      <c r="G16"/>
      <c r="H16" s="5">
        <f>_xlfn.F.INV.RT(H3,100-1,100-1)</f>
        <v>1.3940612573481483</v>
      </c>
    </row>
    <row r="17" spans="1:7" x14ac:dyDescent="0.25">
      <c r="A17" s="15">
        <v>14</v>
      </c>
      <c r="B17" s="15">
        <v>176</v>
      </c>
      <c r="D17" s="15">
        <v>114</v>
      </c>
      <c r="E17" s="15">
        <v>160</v>
      </c>
    </row>
    <row r="18" spans="1:7" x14ac:dyDescent="0.25">
      <c r="A18" s="15">
        <v>15</v>
      </c>
      <c r="B18" s="15">
        <v>165</v>
      </c>
      <c r="D18" s="15">
        <v>115</v>
      </c>
      <c r="E18" s="15">
        <v>171</v>
      </c>
    </row>
    <row r="19" spans="1:7" ht="14.4" x14ac:dyDescent="0.3">
      <c r="A19" s="15">
        <v>16</v>
      </c>
      <c r="B19" s="15">
        <v>161</v>
      </c>
      <c r="D19" s="15">
        <v>116</v>
      </c>
      <c r="E19" s="15">
        <v>180</v>
      </c>
      <c r="G19"/>
    </row>
    <row r="20" spans="1:7" x14ac:dyDescent="0.25">
      <c r="A20" s="15">
        <v>17</v>
      </c>
      <c r="B20" s="15">
        <v>166</v>
      </c>
      <c r="D20" s="15">
        <v>117</v>
      </c>
      <c r="E20" s="15">
        <v>165</v>
      </c>
    </row>
    <row r="21" spans="1:7" x14ac:dyDescent="0.25">
      <c r="A21" s="15">
        <v>18</v>
      </c>
      <c r="B21" s="15">
        <v>167</v>
      </c>
      <c r="D21" s="15">
        <v>118</v>
      </c>
      <c r="E21" s="15">
        <v>176</v>
      </c>
    </row>
    <row r="22" spans="1:7" x14ac:dyDescent="0.25">
      <c r="A22" s="15">
        <v>19</v>
      </c>
      <c r="B22" s="15">
        <v>167</v>
      </c>
      <c r="D22" s="15">
        <v>119</v>
      </c>
      <c r="E22" s="15">
        <v>167</v>
      </c>
    </row>
    <row r="23" spans="1:7" x14ac:dyDescent="0.25">
      <c r="A23" s="15">
        <v>20</v>
      </c>
      <c r="B23" s="15">
        <v>165</v>
      </c>
      <c r="D23" s="15">
        <v>120</v>
      </c>
      <c r="E23" s="15">
        <v>163</v>
      </c>
    </row>
    <row r="24" spans="1:7" x14ac:dyDescent="0.25">
      <c r="A24" s="15">
        <v>21</v>
      </c>
      <c r="B24" s="15">
        <v>168</v>
      </c>
      <c r="D24" s="15">
        <v>121</v>
      </c>
      <c r="E24" s="15">
        <v>170</v>
      </c>
    </row>
    <row r="25" spans="1:7" x14ac:dyDescent="0.25">
      <c r="A25" s="15">
        <v>22</v>
      </c>
      <c r="B25" s="15">
        <v>161</v>
      </c>
      <c r="D25" s="15">
        <v>122</v>
      </c>
      <c r="E25" s="15">
        <v>174</v>
      </c>
    </row>
    <row r="26" spans="1:7" x14ac:dyDescent="0.25">
      <c r="A26" s="15">
        <v>23</v>
      </c>
      <c r="B26" s="15">
        <v>163</v>
      </c>
      <c r="D26" s="15">
        <v>123</v>
      </c>
      <c r="E26" s="15">
        <v>167</v>
      </c>
    </row>
    <row r="27" spans="1:7" x14ac:dyDescent="0.25">
      <c r="A27" s="15">
        <v>24</v>
      </c>
      <c r="B27" s="15">
        <v>168</v>
      </c>
      <c r="D27" s="15">
        <v>124</v>
      </c>
      <c r="E27" s="15">
        <v>172</v>
      </c>
    </row>
    <row r="28" spans="1:7" x14ac:dyDescent="0.25">
      <c r="A28" s="15">
        <v>25</v>
      </c>
      <c r="B28" s="15">
        <v>175</v>
      </c>
      <c r="D28" s="15">
        <v>125</v>
      </c>
      <c r="E28" s="15">
        <v>173</v>
      </c>
    </row>
    <row r="29" spans="1:7" x14ac:dyDescent="0.25">
      <c r="A29" s="15">
        <v>26</v>
      </c>
      <c r="B29" s="15">
        <v>161</v>
      </c>
      <c r="D29" s="15">
        <v>126</v>
      </c>
      <c r="E29" s="15">
        <v>164</v>
      </c>
    </row>
    <row r="30" spans="1:7" x14ac:dyDescent="0.25">
      <c r="A30" s="15">
        <v>27</v>
      </c>
      <c r="B30" s="15">
        <v>171</v>
      </c>
      <c r="D30" s="15">
        <v>127</v>
      </c>
      <c r="E30" s="15">
        <v>170</v>
      </c>
    </row>
    <row r="31" spans="1:7" x14ac:dyDescent="0.25">
      <c r="A31" s="15">
        <v>28</v>
      </c>
      <c r="B31" s="15">
        <v>184</v>
      </c>
      <c r="D31" s="15">
        <v>128</v>
      </c>
      <c r="E31" s="15">
        <v>168</v>
      </c>
    </row>
    <row r="32" spans="1:7" x14ac:dyDescent="0.25">
      <c r="A32" s="15">
        <v>29</v>
      </c>
      <c r="B32" s="15">
        <v>173</v>
      </c>
      <c r="D32" s="15">
        <v>129</v>
      </c>
      <c r="E32" s="15">
        <v>176</v>
      </c>
    </row>
    <row r="33" spans="1:5" x14ac:dyDescent="0.25">
      <c r="A33" s="15">
        <v>30</v>
      </c>
      <c r="B33" s="15">
        <v>166</v>
      </c>
      <c r="D33" s="15">
        <v>130</v>
      </c>
      <c r="E33" s="15">
        <v>168</v>
      </c>
    </row>
    <row r="34" spans="1:5" x14ac:dyDescent="0.25">
      <c r="A34" s="15">
        <v>31</v>
      </c>
      <c r="B34" s="15">
        <v>170</v>
      </c>
      <c r="D34" s="15">
        <v>131</v>
      </c>
      <c r="E34" s="15">
        <v>179</v>
      </c>
    </row>
    <row r="35" spans="1:5" x14ac:dyDescent="0.25">
      <c r="A35" s="15">
        <v>32</v>
      </c>
      <c r="B35" s="15">
        <v>172</v>
      </c>
      <c r="D35" s="15">
        <v>132</v>
      </c>
      <c r="E35" s="15">
        <v>168</v>
      </c>
    </row>
    <row r="36" spans="1:5" x14ac:dyDescent="0.25">
      <c r="A36" s="15">
        <v>33</v>
      </c>
      <c r="B36" s="15">
        <v>176</v>
      </c>
      <c r="D36" s="15">
        <v>133</v>
      </c>
      <c r="E36" s="15">
        <v>176</v>
      </c>
    </row>
    <row r="37" spans="1:5" x14ac:dyDescent="0.25">
      <c r="A37" s="15">
        <v>34</v>
      </c>
      <c r="B37" s="15">
        <v>162</v>
      </c>
      <c r="D37" s="15">
        <v>134</v>
      </c>
      <c r="E37" s="15">
        <v>184</v>
      </c>
    </row>
    <row r="38" spans="1:5" x14ac:dyDescent="0.25">
      <c r="A38" s="15">
        <v>35</v>
      </c>
      <c r="B38" s="15">
        <v>157</v>
      </c>
      <c r="D38" s="15">
        <v>135</v>
      </c>
      <c r="E38" s="15">
        <v>165</v>
      </c>
    </row>
    <row r="39" spans="1:5" x14ac:dyDescent="0.25">
      <c r="A39" s="15">
        <v>36</v>
      </c>
      <c r="B39" s="15">
        <v>188</v>
      </c>
      <c r="D39" s="15">
        <v>136</v>
      </c>
      <c r="E39" s="15">
        <v>176</v>
      </c>
    </row>
    <row r="40" spans="1:5" x14ac:dyDescent="0.25">
      <c r="A40" s="15">
        <v>37</v>
      </c>
      <c r="B40" s="15">
        <v>164</v>
      </c>
      <c r="D40" s="15">
        <v>137</v>
      </c>
      <c r="E40" s="15">
        <v>163</v>
      </c>
    </row>
    <row r="41" spans="1:5" x14ac:dyDescent="0.25">
      <c r="A41" s="15">
        <v>38</v>
      </c>
      <c r="B41" s="15">
        <v>167</v>
      </c>
      <c r="D41" s="15">
        <v>138</v>
      </c>
      <c r="E41" s="15">
        <v>167</v>
      </c>
    </row>
    <row r="42" spans="1:5" x14ac:dyDescent="0.25">
      <c r="A42" s="15">
        <v>39</v>
      </c>
      <c r="B42" s="15">
        <v>174</v>
      </c>
      <c r="D42" s="15">
        <v>139</v>
      </c>
      <c r="E42" s="15">
        <v>160</v>
      </c>
    </row>
    <row r="43" spans="1:5" x14ac:dyDescent="0.25">
      <c r="A43" s="15">
        <v>40</v>
      </c>
      <c r="B43" s="15">
        <v>161</v>
      </c>
      <c r="D43" s="15">
        <v>140</v>
      </c>
      <c r="E43" s="15">
        <v>186</v>
      </c>
    </row>
    <row r="44" spans="1:5" x14ac:dyDescent="0.25">
      <c r="A44" s="15">
        <v>41</v>
      </c>
      <c r="B44" s="15">
        <v>172</v>
      </c>
      <c r="D44" s="15">
        <v>141</v>
      </c>
      <c r="E44" s="15">
        <v>172</v>
      </c>
    </row>
    <row r="45" spans="1:5" x14ac:dyDescent="0.25">
      <c r="A45" s="15">
        <v>42</v>
      </c>
      <c r="B45" s="15">
        <v>171</v>
      </c>
      <c r="D45" s="15">
        <v>142</v>
      </c>
      <c r="E45" s="15">
        <v>166</v>
      </c>
    </row>
    <row r="46" spans="1:5" x14ac:dyDescent="0.25">
      <c r="A46" s="15">
        <v>43</v>
      </c>
      <c r="B46" s="15">
        <v>173</v>
      </c>
      <c r="D46" s="15">
        <v>143</v>
      </c>
      <c r="E46" s="15">
        <v>170</v>
      </c>
    </row>
    <row r="47" spans="1:5" x14ac:dyDescent="0.25">
      <c r="A47" s="15">
        <v>44</v>
      </c>
      <c r="B47" s="15">
        <v>176</v>
      </c>
      <c r="D47" s="15">
        <v>144</v>
      </c>
      <c r="E47" s="15">
        <v>173</v>
      </c>
    </row>
    <row r="48" spans="1:5" x14ac:dyDescent="0.25">
      <c r="A48" s="15">
        <v>45</v>
      </c>
      <c r="B48" s="15">
        <v>156</v>
      </c>
      <c r="D48" s="15">
        <v>145</v>
      </c>
      <c r="E48" s="15">
        <v>166</v>
      </c>
    </row>
    <row r="49" spans="1:5" x14ac:dyDescent="0.25">
      <c r="A49" s="15">
        <v>46</v>
      </c>
      <c r="B49" s="15">
        <v>161</v>
      </c>
      <c r="D49" s="15">
        <v>146</v>
      </c>
      <c r="E49" s="15">
        <v>171</v>
      </c>
    </row>
    <row r="50" spans="1:5" x14ac:dyDescent="0.25">
      <c r="A50" s="15">
        <v>47</v>
      </c>
      <c r="B50" s="15">
        <v>165</v>
      </c>
      <c r="D50" s="15">
        <v>147</v>
      </c>
      <c r="E50" s="15">
        <v>169</v>
      </c>
    </row>
    <row r="51" spans="1:5" x14ac:dyDescent="0.25">
      <c r="A51" s="15">
        <v>48</v>
      </c>
      <c r="B51" s="15">
        <v>174</v>
      </c>
      <c r="D51" s="15">
        <v>148</v>
      </c>
      <c r="E51" s="15">
        <v>162</v>
      </c>
    </row>
    <row r="52" spans="1:5" x14ac:dyDescent="0.25">
      <c r="A52" s="15">
        <v>49</v>
      </c>
      <c r="B52" s="15">
        <v>183</v>
      </c>
      <c r="D52" s="15">
        <v>149</v>
      </c>
      <c r="E52" s="15">
        <v>185</v>
      </c>
    </row>
    <row r="53" spans="1:5" x14ac:dyDescent="0.25">
      <c r="A53" s="15">
        <v>50</v>
      </c>
      <c r="B53" s="15">
        <v>173</v>
      </c>
      <c r="D53" s="15">
        <v>150</v>
      </c>
      <c r="E53" s="15">
        <v>178</v>
      </c>
    </row>
    <row r="54" spans="1:5" x14ac:dyDescent="0.25">
      <c r="A54" s="15">
        <v>51</v>
      </c>
      <c r="B54" s="15">
        <v>160</v>
      </c>
      <c r="D54" s="15">
        <v>151</v>
      </c>
      <c r="E54" s="15">
        <v>165</v>
      </c>
    </row>
    <row r="55" spans="1:5" x14ac:dyDescent="0.25">
      <c r="A55" s="15">
        <v>52</v>
      </c>
      <c r="B55" s="15">
        <v>178</v>
      </c>
      <c r="D55" s="15">
        <v>152</v>
      </c>
      <c r="E55" s="15">
        <v>163</v>
      </c>
    </row>
    <row r="56" spans="1:5" x14ac:dyDescent="0.25">
      <c r="A56" s="15">
        <v>53</v>
      </c>
      <c r="B56" s="15">
        <v>170</v>
      </c>
      <c r="D56" s="15">
        <v>153</v>
      </c>
      <c r="E56" s="15">
        <v>171</v>
      </c>
    </row>
    <row r="57" spans="1:5" x14ac:dyDescent="0.25">
      <c r="A57" s="15">
        <v>54</v>
      </c>
      <c r="B57" s="15">
        <v>168</v>
      </c>
      <c r="D57" s="15">
        <v>154</v>
      </c>
      <c r="E57" s="15">
        <v>172</v>
      </c>
    </row>
    <row r="58" spans="1:5" x14ac:dyDescent="0.25">
      <c r="A58" s="15">
        <v>55</v>
      </c>
      <c r="B58" s="15">
        <v>173</v>
      </c>
      <c r="D58" s="15">
        <v>155</v>
      </c>
      <c r="E58" s="15">
        <v>175</v>
      </c>
    </row>
    <row r="59" spans="1:5" x14ac:dyDescent="0.25">
      <c r="A59" s="15">
        <v>56</v>
      </c>
      <c r="B59" s="15">
        <v>176</v>
      </c>
      <c r="D59" s="15">
        <v>156</v>
      </c>
      <c r="E59" s="15">
        <v>172</v>
      </c>
    </row>
    <row r="60" spans="1:5" x14ac:dyDescent="0.25">
      <c r="A60" s="15">
        <v>57</v>
      </c>
      <c r="B60" s="15">
        <v>170</v>
      </c>
      <c r="D60" s="15">
        <v>157</v>
      </c>
      <c r="E60" s="15">
        <v>162</v>
      </c>
    </row>
    <row r="61" spans="1:5" x14ac:dyDescent="0.25">
      <c r="A61" s="15">
        <v>58</v>
      </c>
      <c r="B61" s="15">
        <v>163</v>
      </c>
      <c r="D61" s="15">
        <v>158</v>
      </c>
      <c r="E61" s="15">
        <v>163</v>
      </c>
    </row>
    <row r="62" spans="1:5" x14ac:dyDescent="0.25">
      <c r="A62" s="15">
        <v>59</v>
      </c>
      <c r="B62" s="15">
        <v>165</v>
      </c>
      <c r="D62" s="15">
        <v>159</v>
      </c>
      <c r="E62" s="15">
        <v>173</v>
      </c>
    </row>
    <row r="63" spans="1:5" x14ac:dyDescent="0.25">
      <c r="A63" s="15">
        <v>60</v>
      </c>
      <c r="B63" s="15">
        <v>165</v>
      </c>
      <c r="D63" s="15">
        <v>160</v>
      </c>
      <c r="E63" s="15">
        <v>174</v>
      </c>
    </row>
    <row r="64" spans="1:5" x14ac:dyDescent="0.25">
      <c r="A64" s="15">
        <v>61</v>
      </c>
      <c r="B64" s="15">
        <v>170</v>
      </c>
      <c r="D64" s="15">
        <v>161</v>
      </c>
      <c r="E64" s="15">
        <v>164</v>
      </c>
    </row>
    <row r="65" spans="1:5" x14ac:dyDescent="0.25">
      <c r="A65" s="15">
        <v>62</v>
      </c>
      <c r="B65" s="15">
        <v>166</v>
      </c>
      <c r="D65" s="15">
        <v>162</v>
      </c>
      <c r="E65" s="15">
        <v>176</v>
      </c>
    </row>
    <row r="66" spans="1:5" x14ac:dyDescent="0.25">
      <c r="A66" s="15">
        <v>63</v>
      </c>
      <c r="B66" s="15">
        <v>165</v>
      </c>
      <c r="D66" s="15">
        <v>163</v>
      </c>
      <c r="E66" s="15">
        <v>171</v>
      </c>
    </row>
    <row r="67" spans="1:5" x14ac:dyDescent="0.25">
      <c r="A67" s="15">
        <v>64</v>
      </c>
      <c r="B67" s="15">
        <v>181</v>
      </c>
      <c r="D67" s="15">
        <v>164</v>
      </c>
      <c r="E67" s="15">
        <v>173</v>
      </c>
    </row>
    <row r="68" spans="1:5" x14ac:dyDescent="0.25">
      <c r="A68" s="15">
        <v>65</v>
      </c>
      <c r="B68" s="15">
        <v>172</v>
      </c>
      <c r="D68" s="15">
        <v>165</v>
      </c>
      <c r="E68" s="15">
        <v>169</v>
      </c>
    </row>
    <row r="69" spans="1:5" x14ac:dyDescent="0.25">
      <c r="A69" s="15">
        <v>66</v>
      </c>
      <c r="B69" s="15">
        <v>165</v>
      </c>
      <c r="D69" s="15">
        <v>166</v>
      </c>
      <c r="E69" s="15">
        <v>166</v>
      </c>
    </row>
    <row r="70" spans="1:5" x14ac:dyDescent="0.25">
      <c r="A70" s="15">
        <v>67</v>
      </c>
      <c r="B70" s="15">
        <v>172</v>
      </c>
      <c r="D70" s="15">
        <v>167</v>
      </c>
      <c r="E70" s="15">
        <v>173</v>
      </c>
    </row>
    <row r="71" spans="1:5" x14ac:dyDescent="0.25">
      <c r="A71" s="15">
        <v>68</v>
      </c>
      <c r="B71" s="15">
        <v>178</v>
      </c>
      <c r="D71" s="15">
        <v>168</v>
      </c>
      <c r="E71" s="15">
        <v>172</v>
      </c>
    </row>
    <row r="72" spans="1:5" x14ac:dyDescent="0.25">
      <c r="A72" s="15">
        <v>69</v>
      </c>
      <c r="B72" s="15">
        <v>169</v>
      </c>
      <c r="D72" s="15">
        <v>169</v>
      </c>
      <c r="E72" s="15">
        <v>173</v>
      </c>
    </row>
    <row r="73" spans="1:5" x14ac:dyDescent="0.25">
      <c r="A73" s="15">
        <v>70</v>
      </c>
      <c r="B73" s="15">
        <v>165</v>
      </c>
      <c r="D73" s="15">
        <v>170</v>
      </c>
      <c r="E73" s="15">
        <v>161</v>
      </c>
    </row>
    <row r="74" spans="1:5" x14ac:dyDescent="0.25">
      <c r="A74" s="15">
        <v>71</v>
      </c>
      <c r="B74" s="15">
        <v>174</v>
      </c>
      <c r="D74" s="15">
        <v>171</v>
      </c>
      <c r="E74" s="15">
        <v>169</v>
      </c>
    </row>
    <row r="75" spans="1:5" x14ac:dyDescent="0.25">
      <c r="A75" s="15">
        <v>72</v>
      </c>
      <c r="B75" s="15">
        <v>159</v>
      </c>
      <c r="D75" s="15">
        <v>172</v>
      </c>
      <c r="E75" s="15">
        <v>172</v>
      </c>
    </row>
    <row r="76" spans="1:5" x14ac:dyDescent="0.25">
      <c r="A76" s="15">
        <v>73</v>
      </c>
      <c r="B76" s="15">
        <v>171</v>
      </c>
      <c r="D76" s="15">
        <v>173</v>
      </c>
      <c r="E76" s="15">
        <v>168</v>
      </c>
    </row>
    <row r="77" spans="1:5" x14ac:dyDescent="0.25">
      <c r="A77" s="15">
        <v>74</v>
      </c>
      <c r="B77" s="15">
        <v>169</v>
      </c>
      <c r="D77" s="15">
        <v>174</v>
      </c>
      <c r="E77" s="15">
        <v>171</v>
      </c>
    </row>
    <row r="78" spans="1:5" x14ac:dyDescent="0.25">
      <c r="A78" s="15">
        <v>75</v>
      </c>
      <c r="B78" s="15">
        <v>176</v>
      </c>
      <c r="D78" s="15">
        <v>175</v>
      </c>
      <c r="E78" s="15">
        <v>173</v>
      </c>
    </row>
    <row r="79" spans="1:5" x14ac:dyDescent="0.25">
      <c r="A79" s="15">
        <v>76</v>
      </c>
      <c r="B79" s="15">
        <v>170</v>
      </c>
      <c r="D79" s="15">
        <v>176</v>
      </c>
      <c r="E79" s="15">
        <v>170</v>
      </c>
    </row>
    <row r="80" spans="1:5" x14ac:dyDescent="0.25">
      <c r="A80" s="15">
        <v>77</v>
      </c>
      <c r="B80" s="15">
        <v>170</v>
      </c>
      <c r="D80" s="15">
        <v>177</v>
      </c>
      <c r="E80" s="15">
        <v>163</v>
      </c>
    </row>
    <row r="81" spans="1:5" x14ac:dyDescent="0.25">
      <c r="A81" s="15">
        <v>78</v>
      </c>
      <c r="B81" s="15">
        <v>165</v>
      </c>
      <c r="D81" s="15">
        <v>178</v>
      </c>
      <c r="E81" s="15">
        <v>167</v>
      </c>
    </row>
    <row r="82" spans="1:5" x14ac:dyDescent="0.25">
      <c r="A82" s="15">
        <v>79</v>
      </c>
      <c r="B82" s="15">
        <v>162</v>
      </c>
      <c r="D82" s="15">
        <v>179</v>
      </c>
      <c r="E82" s="15">
        <v>171</v>
      </c>
    </row>
    <row r="83" spans="1:5" x14ac:dyDescent="0.25">
      <c r="A83" s="15">
        <v>80</v>
      </c>
      <c r="B83" s="15">
        <v>175</v>
      </c>
      <c r="D83" s="15">
        <v>180</v>
      </c>
      <c r="E83" s="15">
        <v>169</v>
      </c>
    </row>
    <row r="84" spans="1:5" x14ac:dyDescent="0.25">
      <c r="A84" s="15">
        <v>81</v>
      </c>
      <c r="B84" s="15">
        <v>157</v>
      </c>
      <c r="D84" s="15">
        <v>181</v>
      </c>
      <c r="E84" s="15">
        <v>170</v>
      </c>
    </row>
    <row r="85" spans="1:5" x14ac:dyDescent="0.25">
      <c r="A85" s="15">
        <v>82</v>
      </c>
      <c r="B85" s="15">
        <v>161</v>
      </c>
      <c r="D85" s="15">
        <v>182</v>
      </c>
      <c r="E85" s="15">
        <v>166</v>
      </c>
    </row>
    <row r="86" spans="1:5" x14ac:dyDescent="0.25">
      <c r="A86" s="15">
        <v>83</v>
      </c>
      <c r="B86" s="15">
        <v>172</v>
      </c>
      <c r="D86" s="15">
        <v>183</v>
      </c>
      <c r="E86" s="15">
        <v>172</v>
      </c>
    </row>
    <row r="87" spans="1:5" x14ac:dyDescent="0.25">
      <c r="A87" s="15">
        <v>84</v>
      </c>
      <c r="B87" s="15">
        <v>159</v>
      </c>
      <c r="D87" s="15">
        <v>184</v>
      </c>
      <c r="E87" s="15">
        <v>171</v>
      </c>
    </row>
    <row r="88" spans="1:5" x14ac:dyDescent="0.25">
      <c r="A88" s="15">
        <v>85</v>
      </c>
      <c r="B88" s="15">
        <v>162</v>
      </c>
      <c r="D88" s="15">
        <v>185</v>
      </c>
      <c r="E88" s="15">
        <v>166</v>
      </c>
    </row>
    <row r="89" spans="1:5" x14ac:dyDescent="0.25">
      <c r="A89" s="15">
        <v>86</v>
      </c>
      <c r="B89" s="15">
        <v>167</v>
      </c>
      <c r="D89" s="15">
        <v>186</v>
      </c>
      <c r="E89" s="15">
        <v>177</v>
      </c>
    </row>
    <row r="90" spans="1:5" x14ac:dyDescent="0.25">
      <c r="A90" s="15">
        <v>87</v>
      </c>
      <c r="B90" s="15">
        <v>159</v>
      </c>
      <c r="D90" s="15">
        <v>187</v>
      </c>
      <c r="E90" s="15">
        <v>171</v>
      </c>
    </row>
    <row r="91" spans="1:5" x14ac:dyDescent="0.25">
      <c r="A91" s="15">
        <v>88</v>
      </c>
      <c r="B91" s="15">
        <v>160</v>
      </c>
      <c r="D91" s="15">
        <v>188</v>
      </c>
      <c r="E91" s="15">
        <v>164</v>
      </c>
    </row>
    <row r="92" spans="1:5" x14ac:dyDescent="0.25">
      <c r="A92" s="15">
        <v>89</v>
      </c>
      <c r="B92" s="15">
        <v>175</v>
      </c>
      <c r="D92" s="15">
        <v>189</v>
      </c>
      <c r="E92" s="15">
        <v>169</v>
      </c>
    </row>
    <row r="93" spans="1:5" x14ac:dyDescent="0.25">
      <c r="A93" s="15">
        <v>90</v>
      </c>
      <c r="B93" s="15">
        <v>163</v>
      </c>
      <c r="D93" s="15">
        <v>190</v>
      </c>
      <c r="E93" s="15">
        <v>167</v>
      </c>
    </row>
    <row r="94" spans="1:5" x14ac:dyDescent="0.25">
      <c r="A94" s="15">
        <v>91</v>
      </c>
      <c r="B94" s="15">
        <v>169</v>
      </c>
      <c r="D94" s="15">
        <v>191</v>
      </c>
      <c r="E94" s="15">
        <v>168</v>
      </c>
    </row>
    <row r="95" spans="1:5" x14ac:dyDescent="0.25">
      <c r="A95" s="15">
        <v>92</v>
      </c>
      <c r="B95" s="15">
        <v>180</v>
      </c>
      <c r="D95" s="15">
        <v>192</v>
      </c>
      <c r="E95" s="15">
        <v>169</v>
      </c>
    </row>
    <row r="96" spans="1:5" x14ac:dyDescent="0.25">
      <c r="A96" s="15">
        <v>93</v>
      </c>
      <c r="B96" s="15">
        <v>165</v>
      </c>
      <c r="D96" s="15">
        <v>193</v>
      </c>
      <c r="E96" s="15">
        <v>165</v>
      </c>
    </row>
    <row r="97" spans="1:5" x14ac:dyDescent="0.25">
      <c r="A97" s="15">
        <v>94</v>
      </c>
      <c r="B97" s="15">
        <v>168</v>
      </c>
      <c r="D97" s="15">
        <v>194</v>
      </c>
      <c r="E97" s="15">
        <v>174</v>
      </c>
    </row>
    <row r="98" spans="1:5" x14ac:dyDescent="0.25">
      <c r="A98" s="15">
        <v>95</v>
      </c>
      <c r="B98" s="15">
        <v>169</v>
      </c>
      <c r="D98" s="15">
        <v>195</v>
      </c>
      <c r="E98" s="15">
        <v>171</v>
      </c>
    </row>
    <row r="99" spans="1:5" x14ac:dyDescent="0.25">
      <c r="A99" s="15">
        <v>96</v>
      </c>
      <c r="B99" s="15">
        <v>170</v>
      </c>
      <c r="D99" s="15">
        <v>196</v>
      </c>
      <c r="E99" s="15">
        <v>168</v>
      </c>
    </row>
    <row r="100" spans="1:5" x14ac:dyDescent="0.25">
      <c r="A100" s="15">
        <v>97</v>
      </c>
      <c r="B100" s="15">
        <v>163</v>
      </c>
      <c r="D100" s="15">
        <v>197</v>
      </c>
      <c r="E100" s="15">
        <v>171</v>
      </c>
    </row>
    <row r="101" spans="1:5" x14ac:dyDescent="0.25">
      <c r="A101" s="15">
        <v>98</v>
      </c>
      <c r="B101" s="15">
        <v>178</v>
      </c>
      <c r="D101" s="15">
        <v>198</v>
      </c>
      <c r="E101" s="15">
        <v>171</v>
      </c>
    </row>
    <row r="102" spans="1:5" x14ac:dyDescent="0.25">
      <c r="A102" s="15">
        <v>99</v>
      </c>
      <c r="B102" s="15">
        <v>162</v>
      </c>
      <c r="D102" s="15">
        <v>199</v>
      </c>
      <c r="E102" s="15">
        <v>172</v>
      </c>
    </row>
    <row r="103" spans="1:5" x14ac:dyDescent="0.25">
      <c r="A103" s="15">
        <v>100</v>
      </c>
      <c r="B103" s="15">
        <v>178</v>
      </c>
      <c r="D103" s="15">
        <v>200</v>
      </c>
      <c r="E103" s="15">
        <v>167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9FD6-5212-4A00-B548-D9D9837B3E10}">
  <dimension ref="A1:C204"/>
  <sheetViews>
    <sheetView zoomScale="75" zoomScaleNormal="70" workbookViewId="0">
      <selection activeCell="L27" sqref="L27"/>
    </sheetView>
  </sheetViews>
  <sheetFormatPr defaultRowHeight="13.8" x14ac:dyDescent="0.25"/>
  <cols>
    <col min="1" max="16384" width="8.88671875" style="1"/>
  </cols>
  <sheetData>
    <row r="1" spans="1:3" x14ac:dyDescent="0.25">
      <c r="A1" s="7" t="s">
        <v>61</v>
      </c>
    </row>
    <row r="4" spans="1:3" x14ac:dyDescent="0.25">
      <c r="A4" s="10" t="s">
        <v>0</v>
      </c>
      <c r="B4" s="10" t="s">
        <v>1</v>
      </c>
      <c r="C4" s="10" t="s">
        <v>2</v>
      </c>
    </row>
    <row r="5" spans="1:3" x14ac:dyDescent="0.25">
      <c r="A5" s="11">
        <v>1</v>
      </c>
      <c r="B5" s="11">
        <v>176</v>
      </c>
      <c r="C5" s="11">
        <v>65</v>
      </c>
    </row>
    <row r="6" spans="1:3" x14ac:dyDescent="0.25">
      <c r="A6" s="11">
        <v>2</v>
      </c>
      <c r="B6" s="11">
        <v>171</v>
      </c>
      <c r="C6" s="11">
        <v>70</v>
      </c>
    </row>
    <row r="7" spans="1:3" x14ac:dyDescent="0.25">
      <c r="A7" s="11">
        <v>3</v>
      </c>
      <c r="B7" s="11">
        <v>166</v>
      </c>
      <c r="C7" s="11">
        <v>57</v>
      </c>
    </row>
    <row r="8" spans="1:3" x14ac:dyDescent="0.25">
      <c r="A8" s="11">
        <v>4</v>
      </c>
      <c r="B8" s="11">
        <v>182</v>
      </c>
      <c r="C8" s="11">
        <v>76</v>
      </c>
    </row>
    <row r="9" spans="1:3" x14ac:dyDescent="0.25">
      <c r="A9" s="11">
        <v>5</v>
      </c>
      <c r="B9" s="11">
        <v>165</v>
      </c>
      <c r="C9" s="11">
        <v>59</v>
      </c>
    </row>
    <row r="10" spans="1:3" x14ac:dyDescent="0.25">
      <c r="A10" s="11">
        <v>6</v>
      </c>
      <c r="B10" s="11">
        <v>168</v>
      </c>
      <c r="C10" s="11">
        <v>62</v>
      </c>
    </row>
    <row r="11" spans="1:3" x14ac:dyDescent="0.25">
      <c r="A11" s="11">
        <v>7</v>
      </c>
      <c r="B11" s="11">
        <v>170</v>
      </c>
      <c r="C11" s="11">
        <v>76</v>
      </c>
    </row>
    <row r="12" spans="1:3" x14ac:dyDescent="0.25">
      <c r="A12" s="11">
        <v>8</v>
      </c>
      <c r="B12" s="11">
        <v>181</v>
      </c>
      <c r="C12" s="11">
        <v>68</v>
      </c>
    </row>
    <row r="13" spans="1:3" x14ac:dyDescent="0.25">
      <c r="A13" s="11">
        <v>9</v>
      </c>
      <c r="B13" s="11">
        <v>161</v>
      </c>
      <c r="C13" s="11">
        <v>66</v>
      </c>
    </row>
    <row r="14" spans="1:3" x14ac:dyDescent="0.25">
      <c r="A14" s="11">
        <v>10</v>
      </c>
      <c r="B14" s="11">
        <v>168</v>
      </c>
      <c r="C14" s="11">
        <v>67</v>
      </c>
    </row>
    <row r="15" spans="1:3" x14ac:dyDescent="0.25">
      <c r="A15" s="11">
        <v>11</v>
      </c>
      <c r="B15" s="11">
        <v>161</v>
      </c>
      <c r="C15" s="11">
        <v>55</v>
      </c>
    </row>
    <row r="16" spans="1:3" x14ac:dyDescent="0.25">
      <c r="A16" s="11">
        <v>12</v>
      </c>
      <c r="B16" s="11">
        <v>161</v>
      </c>
      <c r="C16" s="11">
        <v>66</v>
      </c>
    </row>
    <row r="17" spans="1:3" x14ac:dyDescent="0.25">
      <c r="A17" s="11">
        <v>13</v>
      </c>
      <c r="B17" s="11">
        <v>165</v>
      </c>
      <c r="C17" s="11">
        <v>63</v>
      </c>
    </row>
    <row r="18" spans="1:3" x14ac:dyDescent="0.25">
      <c r="A18" s="11">
        <v>14</v>
      </c>
      <c r="B18" s="11">
        <v>176</v>
      </c>
      <c r="C18" s="11">
        <v>78</v>
      </c>
    </row>
    <row r="19" spans="1:3" x14ac:dyDescent="0.25">
      <c r="A19" s="11">
        <v>15</v>
      </c>
      <c r="B19" s="11">
        <v>165</v>
      </c>
      <c r="C19" s="11">
        <v>56</v>
      </c>
    </row>
    <row r="20" spans="1:3" x14ac:dyDescent="0.25">
      <c r="A20" s="11">
        <v>16</v>
      </c>
      <c r="B20" s="11">
        <v>161</v>
      </c>
      <c r="C20" s="11">
        <v>51</v>
      </c>
    </row>
    <row r="21" spans="1:3" x14ac:dyDescent="0.25">
      <c r="A21" s="11">
        <v>17</v>
      </c>
      <c r="B21" s="11">
        <v>166</v>
      </c>
      <c r="C21" s="11">
        <v>62</v>
      </c>
    </row>
    <row r="22" spans="1:3" x14ac:dyDescent="0.25">
      <c r="A22" s="11">
        <v>18</v>
      </c>
      <c r="B22" s="11">
        <v>167</v>
      </c>
      <c r="C22" s="11">
        <v>65</v>
      </c>
    </row>
    <row r="23" spans="1:3" x14ac:dyDescent="0.25">
      <c r="A23" s="11">
        <v>19</v>
      </c>
      <c r="B23" s="11">
        <v>167</v>
      </c>
      <c r="C23" s="11">
        <v>63</v>
      </c>
    </row>
    <row r="24" spans="1:3" x14ac:dyDescent="0.25">
      <c r="A24" s="11">
        <v>20</v>
      </c>
      <c r="B24" s="11">
        <v>165</v>
      </c>
      <c r="C24" s="11">
        <v>63</v>
      </c>
    </row>
    <row r="25" spans="1:3" x14ac:dyDescent="0.25">
      <c r="A25" s="11">
        <v>21</v>
      </c>
      <c r="B25" s="11">
        <v>168</v>
      </c>
      <c r="C25" s="11">
        <v>73</v>
      </c>
    </row>
    <row r="26" spans="1:3" x14ac:dyDescent="0.25">
      <c r="A26" s="11">
        <v>22</v>
      </c>
      <c r="B26" s="11">
        <v>161</v>
      </c>
      <c r="C26" s="11">
        <v>59</v>
      </c>
    </row>
    <row r="27" spans="1:3" x14ac:dyDescent="0.25">
      <c r="A27" s="11">
        <v>23</v>
      </c>
      <c r="B27" s="11">
        <v>163</v>
      </c>
      <c r="C27" s="11">
        <v>65</v>
      </c>
    </row>
    <row r="28" spans="1:3" x14ac:dyDescent="0.25">
      <c r="A28" s="11">
        <v>24</v>
      </c>
      <c r="B28" s="11">
        <v>168</v>
      </c>
      <c r="C28" s="11">
        <v>66</v>
      </c>
    </row>
    <row r="29" spans="1:3" x14ac:dyDescent="0.25">
      <c r="A29" s="11">
        <v>25</v>
      </c>
      <c r="B29" s="11">
        <v>175</v>
      </c>
      <c r="C29" s="11">
        <v>66</v>
      </c>
    </row>
    <row r="30" spans="1:3" x14ac:dyDescent="0.25">
      <c r="A30" s="11">
        <v>26</v>
      </c>
      <c r="B30" s="11">
        <v>161</v>
      </c>
      <c r="C30" s="11">
        <v>52</v>
      </c>
    </row>
    <row r="31" spans="1:3" x14ac:dyDescent="0.25">
      <c r="A31" s="11">
        <v>27</v>
      </c>
      <c r="B31" s="11">
        <v>171</v>
      </c>
      <c r="C31" s="11">
        <v>63</v>
      </c>
    </row>
    <row r="32" spans="1:3" x14ac:dyDescent="0.25">
      <c r="A32" s="11">
        <v>28</v>
      </c>
      <c r="B32" s="11">
        <v>184</v>
      </c>
      <c r="C32" s="11">
        <v>72</v>
      </c>
    </row>
    <row r="33" spans="1:3" x14ac:dyDescent="0.25">
      <c r="A33" s="11">
        <v>29</v>
      </c>
      <c r="B33" s="11">
        <v>173</v>
      </c>
      <c r="C33" s="11">
        <v>63</v>
      </c>
    </row>
    <row r="34" spans="1:3" x14ac:dyDescent="0.25">
      <c r="A34" s="11">
        <v>30</v>
      </c>
      <c r="B34" s="11">
        <v>166</v>
      </c>
      <c r="C34" s="11">
        <v>67</v>
      </c>
    </row>
    <row r="35" spans="1:3" x14ac:dyDescent="0.25">
      <c r="A35" s="11">
        <v>31</v>
      </c>
      <c r="B35" s="11">
        <v>170</v>
      </c>
      <c r="C35" s="11">
        <v>61</v>
      </c>
    </row>
    <row r="36" spans="1:3" x14ac:dyDescent="0.25">
      <c r="A36" s="11">
        <v>32</v>
      </c>
      <c r="B36" s="11">
        <v>172</v>
      </c>
      <c r="C36" s="11">
        <v>74</v>
      </c>
    </row>
    <row r="37" spans="1:3" x14ac:dyDescent="0.25">
      <c r="A37" s="11">
        <v>33</v>
      </c>
      <c r="B37" s="11">
        <v>176</v>
      </c>
      <c r="C37" s="11">
        <v>81</v>
      </c>
    </row>
    <row r="38" spans="1:3" x14ac:dyDescent="0.25">
      <c r="A38" s="11">
        <v>34</v>
      </c>
      <c r="B38" s="11">
        <v>162</v>
      </c>
      <c r="C38" s="11">
        <v>60</v>
      </c>
    </row>
    <row r="39" spans="1:3" x14ac:dyDescent="0.25">
      <c r="A39" s="11">
        <v>35</v>
      </c>
      <c r="B39" s="11">
        <v>157</v>
      </c>
      <c r="C39" s="11">
        <v>60</v>
      </c>
    </row>
    <row r="40" spans="1:3" x14ac:dyDescent="0.25">
      <c r="A40" s="11">
        <v>36</v>
      </c>
      <c r="B40" s="11">
        <v>188</v>
      </c>
      <c r="C40" s="11">
        <v>75</v>
      </c>
    </row>
    <row r="41" spans="1:3" x14ac:dyDescent="0.25">
      <c r="A41" s="11">
        <v>37</v>
      </c>
      <c r="B41" s="11">
        <v>164</v>
      </c>
      <c r="C41" s="11">
        <v>53</v>
      </c>
    </row>
    <row r="42" spans="1:3" x14ac:dyDescent="0.25">
      <c r="A42" s="11">
        <v>38</v>
      </c>
      <c r="B42" s="11">
        <v>167</v>
      </c>
      <c r="C42" s="11">
        <v>64</v>
      </c>
    </row>
    <row r="43" spans="1:3" x14ac:dyDescent="0.25">
      <c r="A43" s="11">
        <v>39</v>
      </c>
      <c r="B43" s="11">
        <v>174</v>
      </c>
      <c r="C43" s="11">
        <v>69</v>
      </c>
    </row>
    <row r="44" spans="1:3" x14ac:dyDescent="0.25">
      <c r="A44" s="11">
        <v>40</v>
      </c>
      <c r="B44" s="11">
        <v>161</v>
      </c>
      <c r="C44" s="11">
        <v>62</v>
      </c>
    </row>
    <row r="45" spans="1:3" x14ac:dyDescent="0.25">
      <c r="A45" s="11">
        <v>41</v>
      </c>
      <c r="B45" s="11">
        <v>172</v>
      </c>
      <c r="C45" s="11">
        <v>63</v>
      </c>
    </row>
    <row r="46" spans="1:3" x14ac:dyDescent="0.25">
      <c r="A46" s="11">
        <v>42</v>
      </c>
      <c r="B46" s="11">
        <v>171</v>
      </c>
      <c r="C46" s="11">
        <v>69</v>
      </c>
    </row>
    <row r="47" spans="1:3" x14ac:dyDescent="0.25">
      <c r="A47" s="11">
        <v>43</v>
      </c>
      <c r="B47" s="11">
        <v>173</v>
      </c>
      <c r="C47" s="11">
        <v>68</v>
      </c>
    </row>
    <row r="48" spans="1:3" x14ac:dyDescent="0.25">
      <c r="A48" s="11">
        <v>44</v>
      </c>
      <c r="B48" s="11">
        <v>176</v>
      </c>
      <c r="C48" s="11">
        <v>70</v>
      </c>
    </row>
    <row r="49" spans="1:3" x14ac:dyDescent="0.25">
      <c r="A49" s="11">
        <v>45</v>
      </c>
      <c r="B49" s="11">
        <v>156</v>
      </c>
      <c r="C49" s="11">
        <v>54</v>
      </c>
    </row>
    <row r="50" spans="1:3" x14ac:dyDescent="0.25">
      <c r="A50" s="11">
        <v>46</v>
      </c>
      <c r="B50" s="11">
        <v>161</v>
      </c>
      <c r="C50" s="11">
        <v>59</v>
      </c>
    </row>
    <row r="51" spans="1:3" x14ac:dyDescent="0.25">
      <c r="A51" s="11">
        <v>47</v>
      </c>
      <c r="B51" s="11">
        <v>165</v>
      </c>
      <c r="C51" s="11">
        <v>63</v>
      </c>
    </row>
    <row r="52" spans="1:3" x14ac:dyDescent="0.25">
      <c r="A52" s="11">
        <v>48</v>
      </c>
      <c r="B52" s="11">
        <v>174</v>
      </c>
      <c r="C52" s="11">
        <v>66</v>
      </c>
    </row>
    <row r="53" spans="1:3" x14ac:dyDescent="0.25">
      <c r="A53" s="11">
        <v>49</v>
      </c>
      <c r="B53" s="11">
        <v>183</v>
      </c>
      <c r="C53" s="11">
        <v>73</v>
      </c>
    </row>
    <row r="54" spans="1:3" x14ac:dyDescent="0.25">
      <c r="A54" s="11">
        <v>50</v>
      </c>
      <c r="B54" s="11">
        <v>173</v>
      </c>
      <c r="C54" s="11">
        <v>71</v>
      </c>
    </row>
    <row r="55" spans="1:3" x14ac:dyDescent="0.25">
      <c r="A55" s="11">
        <v>51</v>
      </c>
      <c r="B55" s="11">
        <v>160</v>
      </c>
      <c r="C55" s="11">
        <v>61</v>
      </c>
    </row>
    <row r="56" spans="1:3" x14ac:dyDescent="0.25">
      <c r="A56" s="11">
        <v>52</v>
      </c>
      <c r="B56" s="11">
        <v>178</v>
      </c>
      <c r="C56" s="11">
        <v>69</v>
      </c>
    </row>
    <row r="57" spans="1:3" x14ac:dyDescent="0.25">
      <c r="A57" s="11">
        <v>53</v>
      </c>
      <c r="B57" s="11">
        <v>170</v>
      </c>
      <c r="C57" s="11">
        <v>70</v>
      </c>
    </row>
    <row r="58" spans="1:3" x14ac:dyDescent="0.25">
      <c r="A58" s="11">
        <v>54</v>
      </c>
      <c r="B58" s="11">
        <v>168</v>
      </c>
      <c r="C58" s="11">
        <v>60</v>
      </c>
    </row>
    <row r="59" spans="1:3" x14ac:dyDescent="0.25">
      <c r="A59" s="11">
        <v>55</v>
      </c>
      <c r="B59" s="11">
        <v>173</v>
      </c>
      <c r="C59" s="11">
        <v>69</v>
      </c>
    </row>
    <row r="60" spans="1:3" x14ac:dyDescent="0.25">
      <c r="A60" s="11">
        <v>56</v>
      </c>
      <c r="B60" s="11">
        <v>176</v>
      </c>
      <c r="C60" s="11">
        <v>70</v>
      </c>
    </row>
    <row r="61" spans="1:3" x14ac:dyDescent="0.25">
      <c r="A61" s="11">
        <v>57</v>
      </c>
      <c r="B61" s="11">
        <v>170</v>
      </c>
      <c r="C61" s="11">
        <v>58</v>
      </c>
    </row>
    <row r="62" spans="1:3" x14ac:dyDescent="0.25">
      <c r="A62" s="11">
        <v>58</v>
      </c>
      <c r="B62" s="11">
        <v>163</v>
      </c>
      <c r="C62" s="11">
        <v>64</v>
      </c>
    </row>
    <row r="63" spans="1:3" x14ac:dyDescent="0.25">
      <c r="A63" s="11">
        <v>59</v>
      </c>
      <c r="B63" s="11">
        <v>165</v>
      </c>
      <c r="C63" s="11">
        <v>57</v>
      </c>
    </row>
    <row r="64" spans="1:3" x14ac:dyDescent="0.25">
      <c r="A64" s="11">
        <v>60</v>
      </c>
      <c r="B64" s="11">
        <v>165</v>
      </c>
      <c r="C64" s="11">
        <v>60</v>
      </c>
    </row>
    <row r="65" spans="1:3" x14ac:dyDescent="0.25">
      <c r="A65" s="11">
        <v>61</v>
      </c>
      <c r="B65" s="11">
        <v>170</v>
      </c>
      <c r="C65" s="11">
        <v>61</v>
      </c>
    </row>
    <row r="66" spans="1:3" x14ac:dyDescent="0.25">
      <c r="A66" s="11">
        <v>62</v>
      </c>
      <c r="B66" s="11">
        <v>166</v>
      </c>
      <c r="C66" s="11">
        <v>55</v>
      </c>
    </row>
    <row r="67" spans="1:3" x14ac:dyDescent="0.25">
      <c r="A67" s="11">
        <v>63</v>
      </c>
      <c r="B67" s="11">
        <v>165</v>
      </c>
      <c r="C67" s="11">
        <v>63</v>
      </c>
    </row>
    <row r="68" spans="1:3" x14ac:dyDescent="0.25">
      <c r="A68" s="11">
        <v>64</v>
      </c>
      <c r="B68" s="11">
        <v>181</v>
      </c>
      <c r="C68" s="11">
        <v>77</v>
      </c>
    </row>
    <row r="69" spans="1:3" x14ac:dyDescent="0.25">
      <c r="A69" s="11">
        <v>65</v>
      </c>
      <c r="B69" s="11">
        <v>172</v>
      </c>
      <c r="C69" s="11">
        <v>64</v>
      </c>
    </row>
    <row r="70" spans="1:3" x14ac:dyDescent="0.25">
      <c r="A70" s="11">
        <v>66</v>
      </c>
      <c r="B70" s="11">
        <v>165</v>
      </c>
      <c r="C70" s="11">
        <v>63</v>
      </c>
    </row>
    <row r="71" spans="1:3" x14ac:dyDescent="0.25">
      <c r="A71" s="11">
        <v>67</v>
      </c>
      <c r="B71" s="11">
        <v>172</v>
      </c>
      <c r="C71" s="11">
        <v>78</v>
      </c>
    </row>
    <row r="72" spans="1:3" x14ac:dyDescent="0.25">
      <c r="A72" s="11">
        <v>68</v>
      </c>
      <c r="B72" s="11">
        <v>178</v>
      </c>
      <c r="C72" s="11">
        <v>75</v>
      </c>
    </row>
    <row r="73" spans="1:3" x14ac:dyDescent="0.25">
      <c r="A73" s="11">
        <v>69</v>
      </c>
      <c r="B73" s="11">
        <v>169</v>
      </c>
      <c r="C73" s="11">
        <v>74</v>
      </c>
    </row>
    <row r="74" spans="1:3" x14ac:dyDescent="0.25">
      <c r="A74" s="11">
        <v>70</v>
      </c>
      <c r="B74" s="11">
        <v>165</v>
      </c>
      <c r="C74" s="11">
        <v>63</v>
      </c>
    </row>
    <row r="75" spans="1:3" x14ac:dyDescent="0.25">
      <c r="A75" s="11">
        <v>71</v>
      </c>
      <c r="B75" s="11">
        <v>174</v>
      </c>
      <c r="C75" s="11">
        <v>75</v>
      </c>
    </row>
    <row r="76" spans="1:3" x14ac:dyDescent="0.25">
      <c r="A76" s="11">
        <v>72</v>
      </c>
      <c r="B76" s="11">
        <v>159</v>
      </c>
      <c r="C76" s="11">
        <v>54</v>
      </c>
    </row>
    <row r="77" spans="1:3" x14ac:dyDescent="0.25">
      <c r="A77" s="11">
        <v>73</v>
      </c>
      <c r="B77" s="11">
        <v>171</v>
      </c>
      <c r="C77" s="11">
        <v>66</v>
      </c>
    </row>
    <row r="78" spans="1:3" x14ac:dyDescent="0.25">
      <c r="A78" s="11">
        <v>74</v>
      </c>
      <c r="B78" s="11">
        <v>169</v>
      </c>
      <c r="C78" s="11">
        <v>67</v>
      </c>
    </row>
    <row r="79" spans="1:3" x14ac:dyDescent="0.25">
      <c r="A79" s="11">
        <v>75</v>
      </c>
      <c r="B79" s="11">
        <v>176</v>
      </c>
      <c r="C79" s="11">
        <v>62</v>
      </c>
    </row>
    <row r="80" spans="1:3" x14ac:dyDescent="0.25">
      <c r="A80" s="11">
        <v>76</v>
      </c>
      <c r="B80" s="11">
        <v>170</v>
      </c>
      <c r="C80" s="11">
        <v>65</v>
      </c>
    </row>
    <row r="81" spans="1:3" x14ac:dyDescent="0.25">
      <c r="A81" s="11">
        <v>77</v>
      </c>
      <c r="B81" s="11">
        <v>170</v>
      </c>
      <c r="C81" s="11">
        <v>66</v>
      </c>
    </row>
    <row r="82" spans="1:3" x14ac:dyDescent="0.25">
      <c r="A82" s="11">
        <v>78</v>
      </c>
      <c r="B82" s="11">
        <v>165</v>
      </c>
      <c r="C82" s="11">
        <v>61</v>
      </c>
    </row>
    <row r="83" spans="1:3" x14ac:dyDescent="0.25">
      <c r="A83" s="11">
        <v>79</v>
      </c>
      <c r="B83" s="11">
        <v>162</v>
      </c>
      <c r="C83" s="11">
        <v>66</v>
      </c>
    </row>
    <row r="84" spans="1:3" x14ac:dyDescent="0.25">
      <c r="A84" s="11">
        <v>80</v>
      </c>
      <c r="B84" s="11">
        <v>175</v>
      </c>
      <c r="C84" s="11">
        <v>75</v>
      </c>
    </row>
    <row r="85" spans="1:3" x14ac:dyDescent="0.25">
      <c r="A85" s="11">
        <v>81</v>
      </c>
      <c r="B85" s="11">
        <v>157</v>
      </c>
      <c r="C85" s="11">
        <v>53</v>
      </c>
    </row>
    <row r="86" spans="1:3" x14ac:dyDescent="0.25">
      <c r="A86" s="11">
        <v>82</v>
      </c>
      <c r="B86" s="11">
        <v>161</v>
      </c>
      <c r="C86" s="11">
        <v>55</v>
      </c>
    </row>
    <row r="87" spans="1:3" x14ac:dyDescent="0.25">
      <c r="A87" s="11">
        <v>83</v>
      </c>
      <c r="B87" s="11">
        <v>172</v>
      </c>
      <c r="C87" s="11">
        <v>66</v>
      </c>
    </row>
    <row r="88" spans="1:3" x14ac:dyDescent="0.25">
      <c r="A88" s="11">
        <v>84</v>
      </c>
      <c r="B88" s="11">
        <v>159</v>
      </c>
      <c r="C88" s="11">
        <v>55</v>
      </c>
    </row>
    <row r="89" spans="1:3" x14ac:dyDescent="0.25">
      <c r="A89" s="11">
        <v>85</v>
      </c>
      <c r="B89" s="11">
        <v>162</v>
      </c>
      <c r="C89" s="11">
        <v>65</v>
      </c>
    </row>
    <row r="90" spans="1:3" x14ac:dyDescent="0.25">
      <c r="A90" s="11">
        <v>86</v>
      </c>
      <c r="B90" s="11">
        <v>167</v>
      </c>
      <c r="C90" s="11">
        <v>63</v>
      </c>
    </row>
    <row r="91" spans="1:3" x14ac:dyDescent="0.25">
      <c r="A91" s="11">
        <v>87</v>
      </c>
      <c r="B91" s="11">
        <v>159</v>
      </c>
      <c r="C91" s="11">
        <v>68</v>
      </c>
    </row>
    <row r="92" spans="1:3" x14ac:dyDescent="0.25">
      <c r="A92" s="11">
        <v>88</v>
      </c>
      <c r="B92" s="11">
        <v>160</v>
      </c>
      <c r="C92" s="11">
        <v>62</v>
      </c>
    </row>
    <row r="93" spans="1:3" x14ac:dyDescent="0.25">
      <c r="A93" s="11">
        <v>89</v>
      </c>
      <c r="B93" s="11">
        <v>175</v>
      </c>
      <c r="C93" s="11">
        <v>75</v>
      </c>
    </row>
    <row r="94" spans="1:3" x14ac:dyDescent="0.25">
      <c r="A94" s="11">
        <v>90</v>
      </c>
      <c r="B94" s="11">
        <v>163</v>
      </c>
      <c r="C94" s="11">
        <v>67</v>
      </c>
    </row>
    <row r="95" spans="1:3" x14ac:dyDescent="0.25">
      <c r="A95" s="11">
        <v>91</v>
      </c>
      <c r="B95" s="11">
        <v>169</v>
      </c>
      <c r="C95" s="11">
        <v>56</v>
      </c>
    </row>
    <row r="96" spans="1:3" x14ac:dyDescent="0.25">
      <c r="A96" s="11">
        <v>92</v>
      </c>
      <c r="B96" s="11">
        <v>180</v>
      </c>
      <c r="C96" s="11">
        <v>65</v>
      </c>
    </row>
    <row r="97" spans="1:3" x14ac:dyDescent="0.25">
      <c r="A97" s="11">
        <v>93</v>
      </c>
      <c r="B97" s="11">
        <v>165</v>
      </c>
      <c r="C97" s="11">
        <v>63</v>
      </c>
    </row>
    <row r="98" spans="1:3" x14ac:dyDescent="0.25">
      <c r="A98" s="11">
        <v>94</v>
      </c>
      <c r="B98" s="11">
        <v>168</v>
      </c>
      <c r="C98" s="11">
        <v>67</v>
      </c>
    </row>
    <row r="99" spans="1:3" x14ac:dyDescent="0.25">
      <c r="A99" s="11">
        <v>95</v>
      </c>
      <c r="B99" s="11">
        <v>169</v>
      </c>
      <c r="C99" s="11">
        <v>68</v>
      </c>
    </row>
    <row r="100" spans="1:3" x14ac:dyDescent="0.25">
      <c r="A100" s="11">
        <v>96</v>
      </c>
      <c r="B100" s="11">
        <v>170</v>
      </c>
      <c r="C100" s="11">
        <v>69</v>
      </c>
    </row>
    <row r="101" spans="1:3" x14ac:dyDescent="0.25">
      <c r="A101" s="11">
        <v>97</v>
      </c>
      <c r="B101" s="11">
        <v>163</v>
      </c>
      <c r="C101" s="11">
        <v>57</v>
      </c>
    </row>
    <row r="102" spans="1:3" x14ac:dyDescent="0.25">
      <c r="A102" s="11">
        <v>98</v>
      </c>
      <c r="B102" s="11">
        <v>178</v>
      </c>
      <c r="C102" s="11">
        <v>75</v>
      </c>
    </row>
    <row r="103" spans="1:3" x14ac:dyDescent="0.25">
      <c r="A103" s="11">
        <v>99</v>
      </c>
      <c r="B103" s="11">
        <v>162</v>
      </c>
      <c r="C103" s="11">
        <v>53</v>
      </c>
    </row>
    <row r="104" spans="1:3" x14ac:dyDescent="0.25">
      <c r="A104" s="11">
        <v>100</v>
      </c>
      <c r="B104" s="11">
        <v>178</v>
      </c>
      <c r="C104" s="11">
        <v>69</v>
      </c>
    </row>
    <row r="105" spans="1:3" x14ac:dyDescent="0.25">
      <c r="A105" s="11">
        <v>101</v>
      </c>
      <c r="B105" s="11">
        <v>164</v>
      </c>
      <c r="C105" s="11">
        <v>70</v>
      </c>
    </row>
    <row r="106" spans="1:3" x14ac:dyDescent="0.25">
      <c r="A106" s="11">
        <v>102</v>
      </c>
      <c r="B106" s="11">
        <v>176</v>
      </c>
      <c r="C106" s="11">
        <v>67</v>
      </c>
    </row>
    <row r="107" spans="1:3" x14ac:dyDescent="0.25">
      <c r="A107" s="11">
        <v>103</v>
      </c>
      <c r="B107" s="11">
        <v>163</v>
      </c>
      <c r="C107" s="11">
        <v>58</v>
      </c>
    </row>
    <row r="108" spans="1:3" x14ac:dyDescent="0.25">
      <c r="A108" s="11">
        <v>104</v>
      </c>
      <c r="B108" s="11">
        <v>164</v>
      </c>
      <c r="C108" s="11">
        <v>62</v>
      </c>
    </row>
    <row r="109" spans="1:3" x14ac:dyDescent="0.25">
      <c r="A109" s="11">
        <v>105</v>
      </c>
      <c r="B109" s="11">
        <v>170</v>
      </c>
      <c r="C109" s="11">
        <v>68</v>
      </c>
    </row>
    <row r="110" spans="1:3" x14ac:dyDescent="0.25">
      <c r="A110" s="11">
        <v>106</v>
      </c>
      <c r="B110" s="11">
        <v>177</v>
      </c>
      <c r="C110" s="11">
        <v>60</v>
      </c>
    </row>
    <row r="111" spans="1:3" x14ac:dyDescent="0.25">
      <c r="A111" s="11">
        <v>107</v>
      </c>
      <c r="B111" s="11">
        <v>180</v>
      </c>
      <c r="C111" s="11">
        <v>75</v>
      </c>
    </row>
    <row r="112" spans="1:3" x14ac:dyDescent="0.25">
      <c r="A112" s="11">
        <v>108</v>
      </c>
      <c r="B112" s="11">
        <v>175</v>
      </c>
      <c r="C112" s="11">
        <v>75</v>
      </c>
    </row>
    <row r="113" spans="1:3" x14ac:dyDescent="0.25">
      <c r="A113" s="11">
        <v>109</v>
      </c>
      <c r="B113" s="11">
        <v>168</v>
      </c>
      <c r="C113" s="11">
        <v>55</v>
      </c>
    </row>
    <row r="114" spans="1:3" x14ac:dyDescent="0.25">
      <c r="A114" s="11">
        <v>110</v>
      </c>
      <c r="B114" s="11">
        <v>175</v>
      </c>
      <c r="C114" s="11">
        <v>67</v>
      </c>
    </row>
    <row r="115" spans="1:3" x14ac:dyDescent="0.25">
      <c r="A115" s="11">
        <v>111</v>
      </c>
      <c r="B115" s="11">
        <v>171</v>
      </c>
      <c r="C115" s="11">
        <v>63</v>
      </c>
    </row>
    <row r="116" spans="1:3" x14ac:dyDescent="0.25">
      <c r="A116" s="11">
        <v>112</v>
      </c>
      <c r="B116" s="11">
        <v>170</v>
      </c>
      <c r="C116" s="11">
        <v>65</v>
      </c>
    </row>
    <row r="117" spans="1:3" x14ac:dyDescent="0.25">
      <c r="A117" s="11">
        <v>113</v>
      </c>
      <c r="B117" s="11">
        <v>168</v>
      </c>
      <c r="C117" s="11">
        <v>64</v>
      </c>
    </row>
    <row r="118" spans="1:3" x14ac:dyDescent="0.25">
      <c r="A118" s="11">
        <v>114</v>
      </c>
      <c r="B118" s="11">
        <v>160</v>
      </c>
      <c r="C118" s="11">
        <v>57</v>
      </c>
    </row>
    <row r="119" spans="1:3" x14ac:dyDescent="0.25">
      <c r="A119" s="11">
        <v>115</v>
      </c>
      <c r="B119" s="11">
        <v>171</v>
      </c>
      <c r="C119" s="11">
        <v>66</v>
      </c>
    </row>
    <row r="120" spans="1:3" x14ac:dyDescent="0.25">
      <c r="A120" s="11">
        <v>116</v>
      </c>
      <c r="B120" s="11">
        <v>180</v>
      </c>
      <c r="C120" s="11">
        <v>65</v>
      </c>
    </row>
    <row r="121" spans="1:3" x14ac:dyDescent="0.25">
      <c r="A121" s="11">
        <v>117</v>
      </c>
      <c r="B121" s="11">
        <v>165</v>
      </c>
      <c r="C121" s="11">
        <v>57</v>
      </c>
    </row>
    <row r="122" spans="1:3" x14ac:dyDescent="0.25">
      <c r="A122" s="11">
        <v>118</v>
      </c>
      <c r="B122" s="11">
        <v>176</v>
      </c>
      <c r="C122" s="11">
        <v>77</v>
      </c>
    </row>
    <row r="123" spans="1:3" x14ac:dyDescent="0.25">
      <c r="A123" s="11">
        <v>119</v>
      </c>
      <c r="B123" s="11">
        <v>167</v>
      </c>
      <c r="C123" s="11">
        <v>68</v>
      </c>
    </row>
    <row r="124" spans="1:3" x14ac:dyDescent="0.25">
      <c r="A124" s="11">
        <v>120</v>
      </c>
      <c r="B124" s="11">
        <v>163</v>
      </c>
      <c r="C124" s="11">
        <v>54</v>
      </c>
    </row>
    <row r="125" spans="1:3" x14ac:dyDescent="0.25">
      <c r="A125" s="11">
        <v>121</v>
      </c>
      <c r="B125" s="11">
        <v>170</v>
      </c>
      <c r="C125" s="11">
        <v>75</v>
      </c>
    </row>
    <row r="126" spans="1:3" x14ac:dyDescent="0.25">
      <c r="A126" s="11">
        <v>122</v>
      </c>
      <c r="B126" s="11">
        <v>174</v>
      </c>
      <c r="C126" s="11">
        <v>67</v>
      </c>
    </row>
    <row r="127" spans="1:3" x14ac:dyDescent="0.25">
      <c r="A127" s="11">
        <v>123</v>
      </c>
      <c r="B127" s="11">
        <v>167</v>
      </c>
      <c r="C127" s="11">
        <v>65</v>
      </c>
    </row>
    <row r="128" spans="1:3" x14ac:dyDescent="0.25">
      <c r="A128" s="11">
        <v>124</v>
      </c>
      <c r="B128" s="11">
        <v>172</v>
      </c>
      <c r="C128" s="11">
        <v>73</v>
      </c>
    </row>
    <row r="129" spans="1:3" x14ac:dyDescent="0.25">
      <c r="A129" s="11">
        <v>125</v>
      </c>
      <c r="B129" s="11">
        <v>173</v>
      </c>
      <c r="C129" s="11">
        <v>69</v>
      </c>
    </row>
    <row r="130" spans="1:3" x14ac:dyDescent="0.25">
      <c r="A130" s="11">
        <v>126</v>
      </c>
      <c r="B130" s="11">
        <v>164</v>
      </c>
      <c r="C130" s="11">
        <v>65</v>
      </c>
    </row>
    <row r="131" spans="1:3" x14ac:dyDescent="0.25">
      <c r="A131" s="11">
        <v>127</v>
      </c>
      <c r="B131" s="11">
        <v>170</v>
      </c>
      <c r="C131" s="11">
        <v>58</v>
      </c>
    </row>
    <row r="132" spans="1:3" x14ac:dyDescent="0.25">
      <c r="A132" s="11">
        <v>128</v>
      </c>
      <c r="B132" s="11">
        <v>168</v>
      </c>
      <c r="C132" s="11">
        <v>58</v>
      </c>
    </row>
    <row r="133" spans="1:3" x14ac:dyDescent="0.25">
      <c r="A133" s="11">
        <v>129</v>
      </c>
      <c r="B133" s="11">
        <v>176</v>
      </c>
      <c r="C133" s="11">
        <v>67</v>
      </c>
    </row>
    <row r="134" spans="1:3" x14ac:dyDescent="0.25">
      <c r="A134" s="11">
        <v>130</v>
      </c>
      <c r="B134" s="11">
        <v>168</v>
      </c>
      <c r="C134" s="11">
        <v>60</v>
      </c>
    </row>
    <row r="135" spans="1:3" x14ac:dyDescent="0.25">
      <c r="A135" s="11">
        <v>131</v>
      </c>
      <c r="B135" s="11">
        <v>179</v>
      </c>
      <c r="C135" s="11">
        <v>71</v>
      </c>
    </row>
    <row r="136" spans="1:3" x14ac:dyDescent="0.25">
      <c r="A136" s="11">
        <v>132</v>
      </c>
      <c r="B136" s="11">
        <v>168</v>
      </c>
      <c r="C136" s="11">
        <v>67</v>
      </c>
    </row>
    <row r="137" spans="1:3" x14ac:dyDescent="0.25">
      <c r="A137" s="11">
        <v>133</v>
      </c>
      <c r="B137" s="11">
        <v>176</v>
      </c>
      <c r="C137" s="11">
        <v>65</v>
      </c>
    </row>
    <row r="138" spans="1:3" x14ac:dyDescent="0.25">
      <c r="A138" s="11">
        <v>134</v>
      </c>
      <c r="B138" s="11">
        <v>184</v>
      </c>
      <c r="C138" s="11">
        <v>68</v>
      </c>
    </row>
    <row r="139" spans="1:3" x14ac:dyDescent="0.25">
      <c r="A139" s="11">
        <v>135</v>
      </c>
      <c r="B139" s="11">
        <v>165</v>
      </c>
      <c r="C139" s="11">
        <v>60</v>
      </c>
    </row>
    <row r="140" spans="1:3" x14ac:dyDescent="0.25">
      <c r="A140" s="11">
        <v>136</v>
      </c>
      <c r="B140" s="11">
        <v>176</v>
      </c>
      <c r="C140" s="11">
        <v>72</v>
      </c>
    </row>
    <row r="141" spans="1:3" x14ac:dyDescent="0.25">
      <c r="A141" s="11">
        <v>137</v>
      </c>
      <c r="B141" s="11">
        <v>163</v>
      </c>
      <c r="C141" s="11">
        <v>65</v>
      </c>
    </row>
    <row r="142" spans="1:3" x14ac:dyDescent="0.25">
      <c r="A142" s="11">
        <v>138</v>
      </c>
      <c r="B142" s="11">
        <v>167</v>
      </c>
      <c r="C142" s="11">
        <v>60</v>
      </c>
    </row>
    <row r="143" spans="1:3" x14ac:dyDescent="0.25">
      <c r="A143" s="11">
        <v>139</v>
      </c>
      <c r="B143" s="11">
        <v>160</v>
      </c>
      <c r="C143" s="11">
        <v>57</v>
      </c>
    </row>
    <row r="144" spans="1:3" x14ac:dyDescent="0.25">
      <c r="A144" s="11">
        <v>140</v>
      </c>
      <c r="B144" s="11">
        <v>186</v>
      </c>
      <c r="C144" s="11">
        <v>72</v>
      </c>
    </row>
    <row r="145" spans="1:3" x14ac:dyDescent="0.25">
      <c r="A145" s="11">
        <v>141</v>
      </c>
      <c r="B145" s="11">
        <v>172</v>
      </c>
      <c r="C145" s="11">
        <v>67</v>
      </c>
    </row>
    <row r="146" spans="1:3" x14ac:dyDescent="0.25">
      <c r="A146" s="11">
        <v>142</v>
      </c>
      <c r="B146" s="11">
        <v>166</v>
      </c>
      <c r="C146" s="11">
        <v>62</v>
      </c>
    </row>
    <row r="147" spans="1:3" x14ac:dyDescent="0.25">
      <c r="A147" s="11">
        <v>143</v>
      </c>
      <c r="B147" s="11">
        <v>170</v>
      </c>
      <c r="C147" s="11">
        <v>61</v>
      </c>
    </row>
    <row r="148" spans="1:3" x14ac:dyDescent="0.25">
      <c r="A148" s="11">
        <v>144</v>
      </c>
      <c r="B148" s="11">
        <v>173</v>
      </c>
      <c r="C148" s="11">
        <v>72</v>
      </c>
    </row>
    <row r="149" spans="1:3" x14ac:dyDescent="0.25">
      <c r="A149" s="11">
        <v>145</v>
      </c>
      <c r="B149" s="11">
        <v>166</v>
      </c>
      <c r="C149" s="11">
        <v>67</v>
      </c>
    </row>
    <row r="150" spans="1:3" x14ac:dyDescent="0.25">
      <c r="A150" s="11">
        <v>146</v>
      </c>
      <c r="B150" s="11">
        <v>171</v>
      </c>
      <c r="C150" s="11">
        <v>59</v>
      </c>
    </row>
    <row r="151" spans="1:3" x14ac:dyDescent="0.25">
      <c r="A151" s="11">
        <v>147</v>
      </c>
      <c r="B151" s="11">
        <v>169</v>
      </c>
      <c r="C151" s="11">
        <v>67</v>
      </c>
    </row>
    <row r="152" spans="1:3" x14ac:dyDescent="0.25">
      <c r="A152" s="11">
        <v>148</v>
      </c>
      <c r="B152" s="11">
        <v>162</v>
      </c>
      <c r="C152" s="11">
        <v>66</v>
      </c>
    </row>
    <row r="153" spans="1:3" x14ac:dyDescent="0.25">
      <c r="A153" s="11">
        <v>149</v>
      </c>
      <c r="B153" s="11">
        <v>185</v>
      </c>
      <c r="C153" s="11">
        <v>82</v>
      </c>
    </row>
    <row r="154" spans="1:3" x14ac:dyDescent="0.25">
      <c r="A154" s="11">
        <v>150</v>
      </c>
      <c r="B154" s="11">
        <v>178</v>
      </c>
      <c r="C154" s="11">
        <v>71</v>
      </c>
    </row>
    <row r="155" spans="1:3" x14ac:dyDescent="0.25">
      <c r="A155" s="11">
        <v>151</v>
      </c>
      <c r="B155" s="11">
        <v>165</v>
      </c>
      <c r="C155" s="11">
        <v>60</v>
      </c>
    </row>
    <row r="156" spans="1:3" x14ac:dyDescent="0.25">
      <c r="A156" s="11">
        <v>152</v>
      </c>
      <c r="B156" s="11">
        <v>163</v>
      </c>
      <c r="C156" s="11">
        <v>63</v>
      </c>
    </row>
    <row r="157" spans="1:3" x14ac:dyDescent="0.25">
      <c r="A157" s="11">
        <v>153</v>
      </c>
      <c r="B157" s="11">
        <v>171</v>
      </c>
      <c r="C157" s="11">
        <v>57</v>
      </c>
    </row>
    <row r="158" spans="1:3" x14ac:dyDescent="0.25">
      <c r="A158" s="11">
        <v>154</v>
      </c>
      <c r="B158" s="11">
        <v>172</v>
      </c>
      <c r="C158" s="11">
        <v>67</v>
      </c>
    </row>
    <row r="159" spans="1:3" x14ac:dyDescent="0.25">
      <c r="A159" s="11">
        <v>155</v>
      </c>
      <c r="B159" s="11">
        <v>175</v>
      </c>
      <c r="C159" s="11">
        <v>67</v>
      </c>
    </row>
    <row r="160" spans="1:3" x14ac:dyDescent="0.25">
      <c r="A160" s="11">
        <v>156</v>
      </c>
      <c r="B160" s="11">
        <v>172</v>
      </c>
      <c r="C160" s="11">
        <v>70</v>
      </c>
    </row>
    <row r="161" spans="1:3" x14ac:dyDescent="0.25">
      <c r="A161" s="11">
        <v>157</v>
      </c>
      <c r="B161" s="11">
        <v>162</v>
      </c>
      <c r="C161" s="11">
        <v>54</v>
      </c>
    </row>
    <row r="162" spans="1:3" x14ac:dyDescent="0.25">
      <c r="A162" s="11">
        <v>158</v>
      </c>
      <c r="B162" s="11">
        <v>163</v>
      </c>
      <c r="C162" s="11">
        <v>60</v>
      </c>
    </row>
    <row r="163" spans="1:3" x14ac:dyDescent="0.25">
      <c r="A163" s="11">
        <v>159</v>
      </c>
      <c r="B163" s="11">
        <v>173</v>
      </c>
      <c r="C163" s="11">
        <v>66</v>
      </c>
    </row>
    <row r="164" spans="1:3" x14ac:dyDescent="0.25">
      <c r="A164" s="11">
        <v>160</v>
      </c>
      <c r="B164" s="11">
        <v>174</v>
      </c>
      <c r="C164" s="11">
        <v>79</v>
      </c>
    </row>
    <row r="165" spans="1:3" x14ac:dyDescent="0.25">
      <c r="A165" s="11">
        <v>161</v>
      </c>
      <c r="B165" s="11">
        <v>164</v>
      </c>
      <c r="C165" s="11">
        <v>61</v>
      </c>
    </row>
    <row r="166" spans="1:3" x14ac:dyDescent="0.25">
      <c r="A166" s="11">
        <v>162</v>
      </c>
      <c r="B166" s="11">
        <v>176</v>
      </c>
      <c r="C166" s="11">
        <v>71</v>
      </c>
    </row>
    <row r="167" spans="1:3" x14ac:dyDescent="0.25">
      <c r="A167" s="11">
        <v>163</v>
      </c>
      <c r="B167" s="11">
        <v>171</v>
      </c>
      <c r="C167" s="11">
        <v>66</v>
      </c>
    </row>
    <row r="168" spans="1:3" x14ac:dyDescent="0.25">
      <c r="A168" s="11">
        <v>164</v>
      </c>
      <c r="B168" s="11">
        <v>173</v>
      </c>
      <c r="C168" s="11">
        <v>69</v>
      </c>
    </row>
    <row r="169" spans="1:3" x14ac:dyDescent="0.25">
      <c r="A169" s="11">
        <v>165</v>
      </c>
      <c r="B169" s="11">
        <v>169</v>
      </c>
      <c r="C169" s="11">
        <v>68</v>
      </c>
    </row>
    <row r="170" spans="1:3" x14ac:dyDescent="0.25">
      <c r="A170" s="11">
        <v>166</v>
      </c>
      <c r="B170" s="11">
        <v>166</v>
      </c>
      <c r="C170" s="11">
        <v>61</v>
      </c>
    </row>
    <row r="171" spans="1:3" x14ac:dyDescent="0.25">
      <c r="A171" s="11">
        <v>167</v>
      </c>
      <c r="B171" s="11">
        <v>173</v>
      </c>
      <c r="C171" s="11">
        <v>69</v>
      </c>
    </row>
    <row r="172" spans="1:3" x14ac:dyDescent="0.25">
      <c r="A172" s="11">
        <v>168</v>
      </c>
      <c r="B172" s="11">
        <v>172</v>
      </c>
      <c r="C172" s="11">
        <v>74</v>
      </c>
    </row>
    <row r="173" spans="1:3" x14ac:dyDescent="0.25">
      <c r="A173" s="11">
        <v>169</v>
      </c>
      <c r="B173" s="11">
        <v>173</v>
      </c>
      <c r="C173" s="11">
        <v>69</v>
      </c>
    </row>
    <row r="174" spans="1:3" x14ac:dyDescent="0.25">
      <c r="A174" s="11">
        <v>170</v>
      </c>
      <c r="B174" s="11">
        <v>161</v>
      </c>
      <c r="C174" s="11">
        <v>55</v>
      </c>
    </row>
    <row r="175" spans="1:3" x14ac:dyDescent="0.25">
      <c r="A175" s="11">
        <v>171</v>
      </c>
      <c r="B175" s="11">
        <v>169</v>
      </c>
      <c r="C175" s="11">
        <v>61</v>
      </c>
    </row>
    <row r="176" spans="1:3" x14ac:dyDescent="0.25">
      <c r="A176" s="11">
        <v>172</v>
      </c>
      <c r="B176" s="11">
        <v>172</v>
      </c>
      <c r="C176" s="11">
        <v>63</v>
      </c>
    </row>
    <row r="177" spans="1:3" x14ac:dyDescent="0.25">
      <c r="A177" s="11">
        <v>173</v>
      </c>
      <c r="B177" s="11">
        <v>168</v>
      </c>
      <c r="C177" s="11">
        <v>70</v>
      </c>
    </row>
    <row r="178" spans="1:3" x14ac:dyDescent="0.25">
      <c r="A178" s="11">
        <v>174</v>
      </c>
      <c r="B178" s="11">
        <v>171</v>
      </c>
      <c r="C178" s="11">
        <v>66</v>
      </c>
    </row>
    <row r="179" spans="1:3" x14ac:dyDescent="0.25">
      <c r="A179" s="11">
        <v>175</v>
      </c>
      <c r="B179" s="11">
        <v>173</v>
      </c>
      <c r="C179" s="11">
        <v>65</v>
      </c>
    </row>
    <row r="180" spans="1:3" x14ac:dyDescent="0.25">
      <c r="A180" s="11">
        <v>176</v>
      </c>
      <c r="B180" s="11">
        <v>170</v>
      </c>
      <c r="C180" s="11">
        <v>61</v>
      </c>
    </row>
    <row r="181" spans="1:3" x14ac:dyDescent="0.25">
      <c r="A181" s="11">
        <v>177</v>
      </c>
      <c r="B181" s="11">
        <v>163</v>
      </c>
      <c r="C181" s="11">
        <v>65</v>
      </c>
    </row>
    <row r="182" spans="1:3" x14ac:dyDescent="0.25">
      <c r="A182" s="11">
        <v>178</v>
      </c>
      <c r="B182" s="11">
        <v>167</v>
      </c>
      <c r="C182" s="11">
        <v>55</v>
      </c>
    </row>
    <row r="183" spans="1:3" x14ac:dyDescent="0.25">
      <c r="A183" s="11">
        <v>179</v>
      </c>
      <c r="B183" s="11">
        <v>171</v>
      </c>
      <c r="C183" s="11">
        <v>70</v>
      </c>
    </row>
    <row r="184" spans="1:3" x14ac:dyDescent="0.25">
      <c r="A184" s="11">
        <v>180</v>
      </c>
      <c r="B184" s="11">
        <v>169</v>
      </c>
      <c r="C184" s="11">
        <v>70</v>
      </c>
    </row>
    <row r="185" spans="1:3" x14ac:dyDescent="0.25">
      <c r="A185" s="11">
        <v>181</v>
      </c>
      <c r="B185" s="11">
        <v>170</v>
      </c>
      <c r="C185" s="11">
        <v>63</v>
      </c>
    </row>
    <row r="186" spans="1:3" x14ac:dyDescent="0.25">
      <c r="A186" s="11">
        <v>182</v>
      </c>
      <c r="B186" s="11">
        <v>166</v>
      </c>
      <c r="C186" s="11">
        <v>63</v>
      </c>
    </row>
    <row r="187" spans="1:3" x14ac:dyDescent="0.25">
      <c r="A187" s="11">
        <v>183</v>
      </c>
      <c r="B187" s="11">
        <v>172</v>
      </c>
      <c r="C187" s="11">
        <v>65</v>
      </c>
    </row>
    <row r="188" spans="1:3" x14ac:dyDescent="0.25">
      <c r="A188" s="11">
        <v>184</v>
      </c>
      <c r="B188" s="11">
        <v>171</v>
      </c>
      <c r="C188" s="11">
        <v>64</v>
      </c>
    </row>
    <row r="189" spans="1:3" x14ac:dyDescent="0.25">
      <c r="A189" s="11">
        <v>185</v>
      </c>
      <c r="B189" s="11">
        <v>166</v>
      </c>
      <c r="C189" s="11">
        <v>78</v>
      </c>
    </row>
    <row r="190" spans="1:3" x14ac:dyDescent="0.25">
      <c r="A190" s="11">
        <v>186</v>
      </c>
      <c r="B190" s="11">
        <v>177</v>
      </c>
      <c r="C190" s="11">
        <v>72</v>
      </c>
    </row>
    <row r="191" spans="1:3" x14ac:dyDescent="0.25">
      <c r="A191" s="11">
        <v>187</v>
      </c>
      <c r="B191" s="11">
        <v>171</v>
      </c>
      <c r="C191" s="11">
        <v>66</v>
      </c>
    </row>
    <row r="192" spans="1:3" x14ac:dyDescent="0.25">
      <c r="A192" s="11">
        <v>188</v>
      </c>
      <c r="B192" s="11">
        <v>164</v>
      </c>
      <c r="C192" s="11">
        <v>62</v>
      </c>
    </row>
    <row r="193" spans="1:3" x14ac:dyDescent="0.25">
      <c r="A193" s="11">
        <v>189</v>
      </c>
      <c r="B193" s="11">
        <v>169</v>
      </c>
      <c r="C193" s="11">
        <v>66</v>
      </c>
    </row>
    <row r="194" spans="1:3" x14ac:dyDescent="0.25">
      <c r="A194" s="11">
        <v>190</v>
      </c>
      <c r="B194" s="11">
        <v>167</v>
      </c>
      <c r="C194" s="11">
        <v>67</v>
      </c>
    </row>
    <row r="195" spans="1:3" x14ac:dyDescent="0.25">
      <c r="A195" s="11">
        <v>191</v>
      </c>
      <c r="B195" s="11">
        <v>168</v>
      </c>
      <c r="C195" s="11">
        <v>67</v>
      </c>
    </row>
    <row r="196" spans="1:3" x14ac:dyDescent="0.25">
      <c r="A196" s="11">
        <v>192</v>
      </c>
      <c r="B196" s="11">
        <v>169</v>
      </c>
      <c r="C196" s="11">
        <v>66</v>
      </c>
    </row>
    <row r="197" spans="1:3" x14ac:dyDescent="0.25">
      <c r="A197" s="11">
        <v>193</v>
      </c>
      <c r="B197" s="11">
        <v>165</v>
      </c>
      <c r="C197" s="11">
        <v>63</v>
      </c>
    </row>
    <row r="198" spans="1:3" x14ac:dyDescent="0.25">
      <c r="A198" s="11">
        <v>194</v>
      </c>
      <c r="B198" s="11">
        <v>174</v>
      </c>
      <c r="C198" s="11">
        <v>74</v>
      </c>
    </row>
    <row r="199" spans="1:3" x14ac:dyDescent="0.25">
      <c r="A199" s="11">
        <v>195</v>
      </c>
      <c r="B199" s="11">
        <v>171</v>
      </c>
      <c r="C199" s="11">
        <v>69</v>
      </c>
    </row>
    <row r="200" spans="1:3" x14ac:dyDescent="0.25">
      <c r="A200" s="11">
        <v>196</v>
      </c>
      <c r="B200" s="11">
        <v>168</v>
      </c>
      <c r="C200" s="11">
        <v>70</v>
      </c>
    </row>
    <row r="201" spans="1:3" x14ac:dyDescent="0.25">
      <c r="A201" s="11">
        <v>197</v>
      </c>
      <c r="B201" s="11">
        <v>171</v>
      </c>
      <c r="C201" s="11">
        <v>65</v>
      </c>
    </row>
    <row r="202" spans="1:3" x14ac:dyDescent="0.25">
      <c r="A202" s="11">
        <v>198</v>
      </c>
      <c r="B202" s="11">
        <v>171</v>
      </c>
      <c r="C202" s="11">
        <v>69</v>
      </c>
    </row>
    <row r="203" spans="1:3" x14ac:dyDescent="0.25">
      <c r="A203" s="11">
        <v>199</v>
      </c>
      <c r="B203" s="11">
        <v>172</v>
      </c>
      <c r="C203" s="11">
        <v>69</v>
      </c>
    </row>
    <row r="204" spans="1:3" x14ac:dyDescent="0.25">
      <c r="A204" s="11">
        <v>200</v>
      </c>
      <c r="B204" s="11">
        <v>167</v>
      </c>
      <c r="C204" s="11">
        <v>63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B153-78A7-480F-8437-D920DB177454}">
  <dimension ref="A1:R39"/>
  <sheetViews>
    <sheetView topLeftCell="A17" workbookViewId="0">
      <selection activeCell="L46" sqref="L46"/>
    </sheetView>
  </sheetViews>
  <sheetFormatPr defaultRowHeight="13.8" x14ac:dyDescent="0.25"/>
  <cols>
    <col min="1" max="16384" width="8.88671875" style="1"/>
  </cols>
  <sheetData>
    <row r="1" spans="1:17" x14ac:dyDescent="0.25">
      <c r="A1" s="1" t="s">
        <v>62</v>
      </c>
    </row>
    <row r="3" spans="1:17" x14ac:dyDescent="0.25">
      <c r="A3" s="1" t="s">
        <v>1</v>
      </c>
    </row>
    <row r="4" spans="1:17" x14ac:dyDescent="0.25">
      <c r="F4" s="1" t="s">
        <v>26</v>
      </c>
    </row>
    <row r="5" spans="1:17" ht="14.4" customHeight="1" x14ac:dyDescent="0.25">
      <c r="A5" s="1">
        <v>1</v>
      </c>
      <c r="B5" s="1">
        <v>6</v>
      </c>
      <c r="C5" s="1">
        <v>157.6</v>
      </c>
      <c r="F5" s="20" t="s">
        <v>27</v>
      </c>
      <c r="G5" s="20"/>
      <c r="H5" s="1">
        <v>51</v>
      </c>
      <c r="I5" s="1">
        <v>54.1</v>
      </c>
      <c r="J5" s="1">
        <v>57.2</v>
      </c>
      <c r="K5" s="1">
        <v>60.300000000000004</v>
      </c>
      <c r="L5" s="1">
        <v>63.400000000000006</v>
      </c>
      <c r="M5" s="1">
        <v>66.5</v>
      </c>
      <c r="N5" s="1">
        <v>69.599999999999994</v>
      </c>
      <c r="O5" s="1">
        <v>72.699999999999989</v>
      </c>
      <c r="P5" s="1">
        <v>75.799999999999983</v>
      </c>
      <c r="Q5" s="1">
        <v>78.899999999999977</v>
      </c>
    </row>
    <row r="6" spans="1:17" x14ac:dyDescent="0.25">
      <c r="A6" s="1">
        <v>2</v>
      </c>
      <c r="B6" s="1">
        <v>20</v>
      </c>
      <c r="C6" s="1">
        <v>160.79999999999998</v>
      </c>
      <c r="F6" s="20"/>
      <c r="G6" s="20"/>
      <c r="H6" s="1">
        <v>54.1</v>
      </c>
      <c r="I6" s="1">
        <v>57.2</v>
      </c>
      <c r="J6" s="1">
        <v>60.300000000000004</v>
      </c>
      <c r="K6" s="1">
        <v>63.400000000000006</v>
      </c>
      <c r="L6" s="1">
        <v>66.5</v>
      </c>
      <c r="M6" s="1">
        <v>69.599999999999994</v>
      </c>
      <c r="N6" s="1">
        <v>72.699999999999989</v>
      </c>
      <c r="O6" s="1">
        <v>75.799999999999983</v>
      </c>
      <c r="P6" s="1">
        <v>78.899999999999977</v>
      </c>
      <c r="Q6" s="1">
        <v>81.999999999999972</v>
      </c>
    </row>
    <row r="7" spans="1:17" x14ac:dyDescent="0.25">
      <c r="A7" s="1">
        <v>3</v>
      </c>
      <c r="B7" s="1">
        <v>32</v>
      </c>
      <c r="C7" s="1">
        <v>163.99999999999997</v>
      </c>
      <c r="F7" s="1">
        <v>156</v>
      </c>
      <c r="G7" s="1">
        <v>159.19999999999999</v>
      </c>
      <c r="H7" s="1">
        <f t="shared" ref="H7:P15" si="0">COUNTIFS(Рост, "&gt;="&amp;$F7, Рост, "&lt;"&amp;$G7, Вес, "&gt;="&amp;H$5, Вес, "&lt;"&amp;H$6)</f>
        <v>3</v>
      </c>
      <c r="I7" s="1">
        <f t="shared" si="0"/>
        <v>1</v>
      </c>
      <c r="J7" s="1">
        <f t="shared" si="0"/>
        <v>1</v>
      </c>
      <c r="K7" s="1">
        <f t="shared" si="0"/>
        <v>0</v>
      </c>
      <c r="L7" s="1">
        <f t="shared" si="0"/>
        <v>0</v>
      </c>
      <c r="M7" s="1">
        <f t="shared" si="0"/>
        <v>1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ref="Q7:Q15" si="1">COUNTIFS(Рост, "&gt;="&amp;$F7, Рост, "&lt;"&amp;$G7, Вес, "&gt;="&amp;Q$5, Вес, "&lt;="&amp;Q$6)</f>
        <v>0</v>
      </c>
    </row>
    <row r="8" spans="1:17" x14ac:dyDescent="0.25">
      <c r="A8" s="1">
        <v>4</v>
      </c>
      <c r="B8" s="1">
        <v>33</v>
      </c>
      <c r="C8" s="1">
        <v>167.19999999999996</v>
      </c>
      <c r="F8" s="1">
        <v>159.19999999999999</v>
      </c>
      <c r="G8" s="1">
        <v>162.39999999999998</v>
      </c>
      <c r="H8" s="1">
        <f t="shared" si="0"/>
        <v>4</v>
      </c>
      <c r="I8" s="1">
        <f t="shared" si="0"/>
        <v>5</v>
      </c>
      <c r="J8" s="1">
        <f t="shared" si="0"/>
        <v>3</v>
      </c>
      <c r="K8" s="1">
        <f t="shared" si="0"/>
        <v>3</v>
      </c>
      <c r="L8" s="1">
        <f t="shared" si="0"/>
        <v>5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1"/>
        <v>0</v>
      </c>
    </row>
    <row r="9" spans="1:17" x14ac:dyDescent="0.25">
      <c r="A9" s="1">
        <v>5</v>
      </c>
      <c r="B9" s="1">
        <v>41</v>
      </c>
      <c r="C9" s="1">
        <v>170.39999999999995</v>
      </c>
      <c r="F9" s="1">
        <v>162.39999999999998</v>
      </c>
      <c r="G9" s="1">
        <v>165.59999999999997</v>
      </c>
      <c r="H9" s="1">
        <f t="shared" si="0"/>
        <v>2</v>
      </c>
      <c r="I9" s="1">
        <f t="shared" si="0"/>
        <v>4</v>
      </c>
      <c r="J9" s="1">
        <f t="shared" si="0"/>
        <v>6</v>
      </c>
      <c r="K9" s="1">
        <f t="shared" si="0"/>
        <v>13</v>
      </c>
      <c r="L9" s="1">
        <f t="shared" si="0"/>
        <v>5</v>
      </c>
      <c r="M9" s="1">
        <f t="shared" si="0"/>
        <v>1</v>
      </c>
      <c r="N9" s="1">
        <f t="shared" si="0"/>
        <v>1</v>
      </c>
      <c r="O9" s="1">
        <f t="shared" si="0"/>
        <v>0</v>
      </c>
      <c r="P9" s="1">
        <f t="shared" si="0"/>
        <v>0</v>
      </c>
      <c r="Q9" s="1">
        <f t="shared" si="1"/>
        <v>0</v>
      </c>
    </row>
    <row r="10" spans="1:17" x14ac:dyDescent="0.25">
      <c r="A10" s="1">
        <v>6</v>
      </c>
      <c r="B10" s="1">
        <v>36</v>
      </c>
      <c r="C10" s="1">
        <v>173.59999999999994</v>
      </c>
      <c r="F10" s="1">
        <v>165.59999999999997</v>
      </c>
      <c r="G10" s="1">
        <v>168.79999999999995</v>
      </c>
      <c r="H10" s="1">
        <f t="shared" si="0"/>
        <v>0</v>
      </c>
      <c r="I10" s="1">
        <f t="shared" si="0"/>
        <v>4</v>
      </c>
      <c r="J10" s="1">
        <f t="shared" si="0"/>
        <v>4</v>
      </c>
      <c r="K10" s="1">
        <f t="shared" si="0"/>
        <v>8</v>
      </c>
      <c r="L10" s="1">
        <f t="shared" si="0"/>
        <v>5</v>
      </c>
      <c r="M10" s="1">
        <f t="shared" si="0"/>
        <v>8</v>
      </c>
      <c r="N10" s="1">
        <f t="shared" si="0"/>
        <v>2</v>
      </c>
      <c r="O10" s="1">
        <f t="shared" si="0"/>
        <v>1</v>
      </c>
      <c r="P10" s="1">
        <f t="shared" si="0"/>
        <v>1</v>
      </c>
      <c r="Q10" s="1">
        <f t="shared" si="1"/>
        <v>0</v>
      </c>
    </row>
    <row r="11" spans="1:17" x14ac:dyDescent="0.25">
      <c r="A11" s="1">
        <v>7</v>
      </c>
      <c r="B11" s="1">
        <v>19</v>
      </c>
      <c r="C11" s="1">
        <v>176.79999999999993</v>
      </c>
      <c r="F11" s="1">
        <v>168.79999999999995</v>
      </c>
      <c r="G11" s="1">
        <v>171.99999999999994</v>
      </c>
      <c r="H11" s="1">
        <f t="shared" si="0"/>
        <v>0</v>
      </c>
      <c r="I11" s="1">
        <f t="shared" si="0"/>
        <v>2</v>
      </c>
      <c r="J11" s="1">
        <f t="shared" si="0"/>
        <v>3</v>
      </c>
      <c r="K11" s="1">
        <f t="shared" si="0"/>
        <v>8</v>
      </c>
      <c r="L11" s="1">
        <f t="shared" si="0"/>
        <v>12</v>
      </c>
      <c r="M11" s="1">
        <f t="shared" si="0"/>
        <v>9</v>
      </c>
      <c r="N11" s="1">
        <f t="shared" si="0"/>
        <v>4</v>
      </c>
      <c r="O11" s="1">
        <f t="shared" si="0"/>
        <v>2</v>
      </c>
      <c r="P11" s="1">
        <f t="shared" si="0"/>
        <v>1</v>
      </c>
      <c r="Q11" s="1">
        <f t="shared" si="1"/>
        <v>0</v>
      </c>
    </row>
    <row r="12" spans="1:17" x14ac:dyDescent="0.25">
      <c r="A12" s="1">
        <v>8</v>
      </c>
      <c r="B12" s="1">
        <v>6</v>
      </c>
      <c r="C12" s="1">
        <v>179.99999999999991</v>
      </c>
      <c r="F12" s="1">
        <v>171.99999999999994</v>
      </c>
      <c r="G12" s="1">
        <v>175.19999999999993</v>
      </c>
      <c r="H12" s="1">
        <f t="shared" si="0"/>
        <v>0</v>
      </c>
      <c r="I12" s="1">
        <f t="shared" si="0"/>
        <v>0</v>
      </c>
      <c r="J12" s="1">
        <f t="shared" si="0"/>
        <v>0</v>
      </c>
      <c r="K12" s="1">
        <f t="shared" si="0"/>
        <v>3</v>
      </c>
      <c r="L12" s="1">
        <f t="shared" si="0"/>
        <v>7</v>
      </c>
      <c r="M12" s="1">
        <f t="shared" si="0"/>
        <v>13</v>
      </c>
      <c r="N12" s="1">
        <f t="shared" si="0"/>
        <v>3</v>
      </c>
      <c r="O12" s="1">
        <f t="shared" si="0"/>
        <v>8</v>
      </c>
      <c r="P12" s="1">
        <f t="shared" si="0"/>
        <v>1</v>
      </c>
      <c r="Q12" s="1">
        <f t="shared" si="1"/>
        <v>1</v>
      </c>
    </row>
    <row r="13" spans="1:17" x14ac:dyDescent="0.25">
      <c r="A13" s="1">
        <v>9</v>
      </c>
      <c r="B13" s="1">
        <v>4</v>
      </c>
      <c r="C13" s="1">
        <v>183.1999999999999</v>
      </c>
      <c r="F13" s="1">
        <v>175.19999999999993</v>
      </c>
      <c r="G13" s="1">
        <v>178.39999999999992</v>
      </c>
      <c r="H13" s="1">
        <f t="shared" si="0"/>
        <v>0</v>
      </c>
      <c r="I13" s="1">
        <f t="shared" si="0"/>
        <v>0</v>
      </c>
      <c r="J13" s="1">
        <f t="shared" si="0"/>
        <v>1</v>
      </c>
      <c r="K13" s="1">
        <f t="shared" si="0"/>
        <v>1</v>
      </c>
      <c r="L13" s="1">
        <f t="shared" si="0"/>
        <v>2</v>
      </c>
      <c r="M13" s="1">
        <f t="shared" si="0"/>
        <v>4</v>
      </c>
      <c r="N13" s="1">
        <f t="shared" si="0"/>
        <v>6</v>
      </c>
      <c r="O13" s="1">
        <f t="shared" si="0"/>
        <v>2</v>
      </c>
      <c r="P13" s="1">
        <f t="shared" si="0"/>
        <v>2</v>
      </c>
      <c r="Q13" s="1">
        <f t="shared" si="1"/>
        <v>1</v>
      </c>
    </row>
    <row r="14" spans="1:17" x14ac:dyDescent="0.25">
      <c r="A14" s="1">
        <v>10</v>
      </c>
      <c r="B14" s="1">
        <v>3</v>
      </c>
      <c r="C14" s="1">
        <v>186.39999999999989</v>
      </c>
      <c r="F14" s="1">
        <v>178.39999999999992</v>
      </c>
      <c r="G14" s="1">
        <v>181.59999999999991</v>
      </c>
      <c r="H14" s="1">
        <f t="shared" si="0"/>
        <v>0</v>
      </c>
      <c r="I14" s="1">
        <f t="shared" si="0"/>
        <v>0</v>
      </c>
      <c r="J14" s="1">
        <f t="shared" si="0"/>
        <v>0</v>
      </c>
      <c r="K14" s="1">
        <f t="shared" si="0"/>
        <v>0</v>
      </c>
      <c r="L14" s="1">
        <f t="shared" si="0"/>
        <v>2</v>
      </c>
      <c r="M14" s="1">
        <f t="shared" si="0"/>
        <v>1</v>
      </c>
      <c r="N14" s="1">
        <f t="shared" si="0"/>
        <v>1</v>
      </c>
      <c r="O14" s="1">
        <f t="shared" si="0"/>
        <v>1</v>
      </c>
      <c r="P14" s="1">
        <f t="shared" si="0"/>
        <v>1</v>
      </c>
      <c r="Q14" s="1">
        <f t="shared" si="1"/>
        <v>0</v>
      </c>
    </row>
    <row r="15" spans="1:17" x14ac:dyDescent="0.25">
      <c r="F15" s="1">
        <v>181.59999999999991</v>
      </c>
      <c r="G15" s="1">
        <v>184.7999999999999</v>
      </c>
      <c r="H15" s="1">
        <f t="shared" si="0"/>
        <v>0</v>
      </c>
      <c r="I15" s="1">
        <f t="shared" si="0"/>
        <v>0</v>
      </c>
      <c r="J15" s="1">
        <f t="shared" si="0"/>
        <v>0</v>
      </c>
      <c r="K15" s="1">
        <f t="shared" si="0"/>
        <v>0</v>
      </c>
      <c r="L15" s="1">
        <f t="shared" si="0"/>
        <v>0</v>
      </c>
      <c r="M15" s="1">
        <f t="shared" si="0"/>
        <v>1</v>
      </c>
      <c r="N15" s="1">
        <f t="shared" si="0"/>
        <v>1</v>
      </c>
      <c r="O15" s="1">
        <f t="shared" si="0"/>
        <v>1</v>
      </c>
      <c r="P15" s="1">
        <f t="shared" si="0"/>
        <v>1</v>
      </c>
      <c r="Q15" s="1">
        <f t="shared" si="1"/>
        <v>0</v>
      </c>
    </row>
    <row r="16" spans="1:17" x14ac:dyDescent="0.25">
      <c r="A16" s="1" t="s">
        <v>2</v>
      </c>
      <c r="F16" s="1">
        <v>184.7999999999999</v>
      </c>
      <c r="G16" s="1">
        <v>187.99999999999989</v>
      </c>
      <c r="H16" s="1">
        <f t="shared" ref="H16:P16" si="2">COUNTIFS(Рост, "&gt;="&amp;$F16, Рост, "&lt;="&amp;$G16, Вес, "&gt;="&amp;H$5, Вес, "&lt;"&amp;H$6)</f>
        <v>0</v>
      </c>
      <c r="I16" s="1">
        <f t="shared" si="2"/>
        <v>0</v>
      </c>
      <c r="J16" s="1">
        <f t="shared" si="2"/>
        <v>0</v>
      </c>
      <c r="K16" s="1">
        <f t="shared" si="2"/>
        <v>0</v>
      </c>
      <c r="L16" s="1">
        <f t="shared" si="2"/>
        <v>0</v>
      </c>
      <c r="M16" s="1">
        <f t="shared" si="2"/>
        <v>0</v>
      </c>
      <c r="N16" s="1">
        <f t="shared" si="2"/>
        <v>1</v>
      </c>
      <c r="O16" s="1">
        <f t="shared" si="2"/>
        <v>1</v>
      </c>
      <c r="P16" s="1">
        <f t="shared" si="2"/>
        <v>0</v>
      </c>
      <c r="Q16" s="1">
        <f>COUNTIFS(Рост, "&gt;="&amp;$F16, Рост, "&lt;="&amp;$G16, Вес, "&gt;="&amp;Q$5, Вес, "&lt;="&amp;Q$6)</f>
        <v>1</v>
      </c>
    </row>
    <row r="17" spans="1:18" x14ac:dyDescent="0.25">
      <c r="Q17" s="1">
        <f>SUM(H7:Q16)</f>
        <v>200</v>
      </c>
    </row>
    <row r="18" spans="1:18" x14ac:dyDescent="0.25">
      <c r="A18" s="1">
        <v>1</v>
      </c>
      <c r="B18" s="1">
        <v>9</v>
      </c>
      <c r="C18" s="1">
        <v>52.55</v>
      </c>
    </row>
    <row r="19" spans="1:18" x14ac:dyDescent="0.25">
      <c r="A19" s="1">
        <v>2</v>
      </c>
      <c r="B19" s="1">
        <v>16</v>
      </c>
      <c r="C19" s="1">
        <v>55.650000000000006</v>
      </c>
    </row>
    <row r="20" spans="1:18" x14ac:dyDescent="0.25">
      <c r="A20" s="1">
        <v>3</v>
      </c>
      <c r="B20" s="1">
        <v>18</v>
      </c>
      <c r="C20" s="1">
        <v>58.75</v>
      </c>
      <c r="F20" s="1" t="s">
        <v>28</v>
      </c>
    </row>
    <row r="21" spans="1:18" x14ac:dyDescent="0.25">
      <c r="A21" s="1">
        <v>4</v>
      </c>
      <c r="B21" s="1">
        <v>36</v>
      </c>
      <c r="C21" s="1">
        <v>61.850000000000009</v>
      </c>
    </row>
    <row r="22" spans="1:18" x14ac:dyDescent="0.25">
      <c r="A22" s="1">
        <v>5</v>
      </c>
      <c r="B22" s="1">
        <v>38</v>
      </c>
      <c r="C22" s="1">
        <v>64.95</v>
      </c>
    </row>
    <row r="23" spans="1:18" x14ac:dyDescent="0.25">
      <c r="A23" s="1">
        <v>6</v>
      </c>
      <c r="B23" s="1">
        <v>38</v>
      </c>
      <c r="C23" s="1">
        <v>68.05</v>
      </c>
    </row>
    <row r="24" spans="1:18" x14ac:dyDescent="0.25">
      <c r="A24" s="1">
        <v>7</v>
      </c>
      <c r="B24" s="1">
        <v>19</v>
      </c>
      <c r="C24" s="1">
        <v>71.149999999999991</v>
      </c>
      <c r="F24" s="1" t="s">
        <v>29</v>
      </c>
    </row>
    <row r="25" spans="1:18" ht="14.4" x14ac:dyDescent="0.3">
      <c r="A25" s="1">
        <v>8</v>
      </c>
      <c r="B25" s="1">
        <v>16</v>
      </c>
      <c r="C25" s="1">
        <v>74.249999999999986</v>
      </c>
      <c r="F25" s="4" t="s">
        <v>27</v>
      </c>
      <c r="G25" s="1">
        <v>52.55</v>
      </c>
      <c r="H25" s="1">
        <v>55.650000000000006</v>
      </c>
      <c r="I25" s="1">
        <v>58.75</v>
      </c>
      <c r="J25" s="1">
        <v>61.850000000000009</v>
      </c>
      <c r="K25" s="1">
        <v>64.95</v>
      </c>
      <c r="L25" s="1">
        <v>68.05</v>
      </c>
      <c r="M25" s="1">
        <v>71.149999999999991</v>
      </c>
      <c r="N25" s="1">
        <v>74.249999999999986</v>
      </c>
      <c r="O25" s="1">
        <v>77.34999999999998</v>
      </c>
      <c r="P25" s="1">
        <v>80.449999999999974</v>
      </c>
      <c r="Q25"/>
      <c r="R25"/>
    </row>
    <row r="26" spans="1:18" x14ac:dyDescent="0.25">
      <c r="A26" s="1">
        <v>9</v>
      </c>
      <c r="B26" s="1">
        <v>7</v>
      </c>
      <c r="C26" s="1">
        <v>77.34999999999998</v>
      </c>
      <c r="F26" s="1">
        <v>157.6</v>
      </c>
      <c r="G26" s="1">
        <f t="shared" ref="G26:O26" si="3">COUNTIFS(Рост, "&gt;="&amp;$F7, Рост, "&lt;"&amp;$G7, Вес, "&gt;="&amp;H$5, Вес, "&lt;"&amp;H$6)</f>
        <v>3</v>
      </c>
      <c r="H26" s="1">
        <f t="shared" si="3"/>
        <v>1</v>
      </c>
      <c r="I26" s="1">
        <f t="shared" si="3"/>
        <v>1</v>
      </c>
      <c r="J26" s="1">
        <f t="shared" si="3"/>
        <v>0</v>
      </c>
      <c r="K26" s="1">
        <f t="shared" si="3"/>
        <v>0</v>
      </c>
      <c r="L26" s="1">
        <f t="shared" si="3"/>
        <v>1</v>
      </c>
      <c r="M26" s="1">
        <f t="shared" si="3"/>
        <v>0</v>
      </c>
      <c r="N26" s="1">
        <f t="shared" si="3"/>
        <v>0</v>
      </c>
      <c r="O26" s="1">
        <f t="shared" si="3"/>
        <v>0</v>
      </c>
      <c r="P26" s="1">
        <f t="shared" ref="P26:P34" si="4">COUNTIFS(Рост, "&gt;="&amp;$F7, Рост, "&lt;"&amp;$G7, Вес, "&gt;="&amp;Q$5, Вес, "&lt;="&amp;Q$6)</f>
        <v>0</v>
      </c>
      <c r="Q26" s="1">
        <f>SUM(G26:P26)</f>
        <v>6</v>
      </c>
      <c r="R26" s="5">
        <f t="shared" ref="R26:R35" si="5">SUMPRODUCT($G$25:$P$25, G26:P26)/Q26</f>
        <v>56.68333333333333</v>
      </c>
    </row>
    <row r="27" spans="1:18" x14ac:dyDescent="0.25">
      <c r="A27" s="1">
        <v>10</v>
      </c>
      <c r="B27" s="1">
        <v>3</v>
      </c>
      <c r="C27" s="1">
        <v>80.449999999999974</v>
      </c>
      <c r="F27" s="1">
        <v>160.79999999999998</v>
      </c>
      <c r="G27" s="1">
        <f t="shared" ref="G27:O27" si="6">COUNTIFS(Рост, "&gt;="&amp;$F8, Рост, "&lt;"&amp;$G8, Вес, "&gt;="&amp;H$5, Вес, "&lt;"&amp;H$6)</f>
        <v>4</v>
      </c>
      <c r="H27" s="1">
        <f t="shared" si="6"/>
        <v>5</v>
      </c>
      <c r="I27" s="1">
        <f t="shared" si="6"/>
        <v>3</v>
      </c>
      <c r="J27" s="1">
        <f t="shared" si="6"/>
        <v>3</v>
      </c>
      <c r="K27" s="1">
        <f t="shared" si="6"/>
        <v>5</v>
      </c>
      <c r="L27" s="1">
        <f t="shared" si="6"/>
        <v>0</v>
      </c>
      <c r="M27" s="1">
        <f t="shared" si="6"/>
        <v>0</v>
      </c>
      <c r="N27" s="1">
        <f t="shared" si="6"/>
        <v>0</v>
      </c>
      <c r="O27" s="1">
        <f t="shared" si="6"/>
        <v>0</v>
      </c>
      <c r="P27" s="1">
        <f t="shared" si="4"/>
        <v>0</v>
      </c>
      <c r="Q27" s="1">
        <f t="shared" ref="Q27:Q35" si="7">SUM(G27:P27)</f>
        <v>20</v>
      </c>
      <c r="R27" s="5">
        <f t="shared" si="5"/>
        <v>58.75</v>
      </c>
    </row>
    <row r="28" spans="1:18" x14ac:dyDescent="0.25">
      <c r="F28" s="1">
        <v>163.99999999999997</v>
      </c>
      <c r="G28" s="1">
        <f t="shared" ref="G28:O28" si="8">COUNTIFS(Рост, "&gt;="&amp;$F9, Рост, "&lt;"&amp;$G9, Вес, "&gt;="&amp;H$5, Вес, "&lt;"&amp;H$6)</f>
        <v>2</v>
      </c>
      <c r="H28" s="1">
        <f t="shared" si="8"/>
        <v>4</v>
      </c>
      <c r="I28" s="1">
        <f t="shared" si="8"/>
        <v>6</v>
      </c>
      <c r="J28" s="1">
        <f t="shared" si="8"/>
        <v>13</v>
      </c>
      <c r="K28" s="1">
        <f t="shared" si="8"/>
        <v>5</v>
      </c>
      <c r="L28" s="1">
        <f t="shared" si="8"/>
        <v>1</v>
      </c>
      <c r="M28" s="1">
        <f t="shared" si="8"/>
        <v>1</v>
      </c>
      <c r="N28" s="1">
        <f t="shared" si="8"/>
        <v>0</v>
      </c>
      <c r="O28" s="1">
        <f t="shared" si="8"/>
        <v>0</v>
      </c>
      <c r="P28" s="1">
        <f t="shared" si="4"/>
        <v>0</v>
      </c>
      <c r="Q28" s="1">
        <f t="shared" si="7"/>
        <v>32</v>
      </c>
      <c r="R28" s="5">
        <f t="shared" si="5"/>
        <v>60.881250000000001</v>
      </c>
    </row>
    <row r="29" spans="1:18" x14ac:dyDescent="0.25">
      <c r="F29" s="1">
        <v>167.19999999999996</v>
      </c>
      <c r="G29" s="1">
        <f t="shared" ref="G29:O29" si="9">COUNTIFS(Рост, "&gt;="&amp;$F10, Рост, "&lt;"&amp;$G10, Вес, "&gt;="&amp;H$5, Вес, "&lt;"&amp;H$6)</f>
        <v>0</v>
      </c>
      <c r="H29" s="1">
        <f t="shared" si="9"/>
        <v>4</v>
      </c>
      <c r="I29" s="1">
        <f t="shared" si="9"/>
        <v>4</v>
      </c>
      <c r="J29" s="1">
        <f t="shared" si="9"/>
        <v>8</v>
      </c>
      <c r="K29" s="1">
        <f t="shared" si="9"/>
        <v>5</v>
      </c>
      <c r="L29" s="1">
        <f t="shared" si="9"/>
        <v>8</v>
      </c>
      <c r="M29" s="1">
        <f t="shared" si="9"/>
        <v>2</v>
      </c>
      <c r="N29" s="1">
        <f t="shared" si="9"/>
        <v>1</v>
      </c>
      <c r="O29" s="1">
        <f t="shared" si="9"/>
        <v>1</v>
      </c>
      <c r="P29" s="1">
        <f t="shared" si="4"/>
        <v>0</v>
      </c>
      <c r="Q29" s="1">
        <f t="shared" si="7"/>
        <v>33</v>
      </c>
      <c r="R29" s="5">
        <f t="shared" si="5"/>
        <v>64.104545454545459</v>
      </c>
    </row>
    <row r="30" spans="1:18" x14ac:dyDescent="0.25">
      <c r="F30" s="1">
        <v>170.39999999999995</v>
      </c>
      <c r="G30" s="1">
        <f t="shared" ref="G30:O30" si="10">COUNTIFS(Рост, "&gt;="&amp;$F11, Рост, "&lt;"&amp;$G11, Вес, "&gt;="&amp;H$5, Вес, "&lt;"&amp;H$6)</f>
        <v>0</v>
      </c>
      <c r="H30" s="1">
        <f t="shared" si="10"/>
        <v>2</v>
      </c>
      <c r="I30" s="1">
        <f t="shared" si="10"/>
        <v>3</v>
      </c>
      <c r="J30" s="1">
        <f t="shared" si="10"/>
        <v>8</v>
      </c>
      <c r="K30" s="1">
        <f t="shared" si="10"/>
        <v>12</v>
      </c>
      <c r="L30" s="1">
        <f t="shared" si="10"/>
        <v>9</v>
      </c>
      <c r="M30" s="1">
        <f t="shared" si="10"/>
        <v>4</v>
      </c>
      <c r="N30" s="1">
        <f t="shared" si="10"/>
        <v>2</v>
      </c>
      <c r="O30" s="1">
        <f t="shared" si="10"/>
        <v>1</v>
      </c>
      <c r="P30" s="1">
        <f t="shared" si="4"/>
        <v>0</v>
      </c>
      <c r="Q30" s="1">
        <f t="shared" si="7"/>
        <v>41</v>
      </c>
      <c r="R30" s="5">
        <f t="shared" si="5"/>
        <v>65.479268292682931</v>
      </c>
    </row>
    <row r="31" spans="1:18" x14ac:dyDescent="0.25">
      <c r="F31" s="1">
        <v>173.59999999999994</v>
      </c>
      <c r="G31" s="1">
        <f t="shared" ref="G31:O31" si="11">COUNTIFS(Рост, "&gt;="&amp;$F12, Рост, "&lt;"&amp;$G12, Вес, "&gt;="&amp;H$5, Вес, "&lt;"&amp;H$6)</f>
        <v>0</v>
      </c>
      <c r="H31" s="1">
        <f t="shared" si="11"/>
        <v>0</v>
      </c>
      <c r="I31" s="1">
        <f t="shared" si="11"/>
        <v>0</v>
      </c>
      <c r="J31" s="1">
        <f t="shared" si="11"/>
        <v>3</v>
      </c>
      <c r="K31" s="1">
        <f t="shared" si="11"/>
        <v>7</v>
      </c>
      <c r="L31" s="1">
        <f t="shared" si="11"/>
        <v>13</v>
      </c>
      <c r="M31" s="1">
        <f t="shared" si="11"/>
        <v>3</v>
      </c>
      <c r="N31" s="1">
        <f t="shared" si="11"/>
        <v>8</v>
      </c>
      <c r="O31" s="1">
        <f t="shared" si="11"/>
        <v>1</v>
      </c>
      <c r="P31" s="1">
        <f t="shared" si="4"/>
        <v>1</v>
      </c>
      <c r="Q31" s="1">
        <f t="shared" si="7"/>
        <v>36</v>
      </c>
      <c r="R31" s="5">
        <f t="shared" si="5"/>
        <v>69.169444444444423</v>
      </c>
    </row>
    <row r="32" spans="1:18" x14ac:dyDescent="0.25">
      <c r="F32" s="1">
        <v>176.79999999999993</v>
      </c>
      <c r="G32" s="1">
        <f t="shared" ref="G32:O32" si="12">COUNTIFS(Рост, "&gt;="&amp;$F13, Рост, "&lt;"&amp;$G13, Вес, "&gt;="&amp;H$5, Вес, "&lt;"&amp;H$6)</f>
        <v>0</v>
      </c>
      <c r="H32" s="1">
        <f t="shared" si="12"/>
        <v>0</v>
      </c>
      <c r="I32" s="1">
        <f t="shared" si="12"/>
        <v>1</v>
      </c>
      <c r="J32" s="1">
        <f t="shared" si="12"/>
        <v>1</v>
      </c>
      <c r="K32" s="1">
        <f t="shared" si="12"/>
        <v>2</v>
      </c>
      <c r="L32" s="1">
        <f t="shared" si="12"/>
        <v>4</v>
      </c>
      <c r="M32" s="1">
        <f t="shared" si="12"/>
        <v>6</v>
      </c>
      <c r="N32" s="1">
        <f t="shared" si="12"/>
        <v>2</v>
      </c>
      <c r="O32" s="1">
        <f t="shared" si="12"/>
        <v>2</v>
      </c>
      <c r="P32" s="1">
        <f t="shared" si="4"/>
        <v>1</v>
      </c>
      <c r="Q32" s="1">
        <f t="shared" si="7"/>
        <v>19</v>
      </c>
      <c r="R32" s="5">
        <f t="shared" si="5"/>
        <v>70.171052631578945</v>
      </c>
    </row>
    <row r="33" spans="6:18" x14ac:dyDescent="0.25">
      <c r="F33" s="1">
        <v>179.99999999999991</v>
      </c>
      <c r="G33" s="1">
        <f t="shared" ref="G33:O33" si="13">COUNTIFS(Рост, "&gt;="&amp;$F14, Рост, "&lt;"&amp;$G14, Вес, "&gt;="&amp;H$5, Вес, "&lt;"&amp;H$6)</f>
        <v>0</v>
      </c>
      <c r="H33" s="1">
        <f t="shared" si="13"/>
        <v>0</v>
      </c>
      <c r="I33" s="1">
        <f t="shared" si="13"/>
        <v>0</v>
      </c>
      <c r="J33" s="1">
        <f t="shared" si="13"/>
        <v>0</v>
      </c>
      <c r="K33" s="1">
        <f t="shared" si="13"/>
        <v>2</v>
      </c>
      <c r="L33" s="1">
        <f t="shared" si="13"/>
        <v>1</v>
      </c>
      <c r="M33" s="1">
        <f t="shared" si="13"/>
        <v>1</v>
      </c>
      <c r="N33" s="1">
        <f t="shared" si="13"/>
        <v>1</v>
      </c>
      <c r="O33" s="1">
        <f t="shared" si="13"/>
        <v>1</v>
      </c>
      <c r="P33" s="1">
        <f t="shared" si="4"/>
        <v>0</v>
      </c>
      <c r="Q33" s="1">
        <f t="shared" si="7"/>
        <v>6</v>
      </c>
      <c r="R33" s="5">
        <f t="shared" si="5"/>
        <v>70.11666666666666</v>
      </c>
    </row>
    <row r="34" spans="6:18" x14ac:dyDescent="0.25">
      <c r="F34" s="1">
        <v>183.1999999999999</v>
      </c>
      <c r="G34" s="1">
        <f t="shared" ref="G34:O34" si="14">COUNTIFS(Рост, "&gt;="&amp;$F15, Рост, "&lt;"&amp;$G15, Вес, "&gt;="&amp;H$5, Вес, "&lt;"&amp;H$6)</f>
        <v>0</v>
      </c>
      <c r="H34" s="1">
        <f t="shared" si="14"/>
        <v>0</v>
      </c>
      <c r="I34" s="1">
        <f t="shared" si="14"/>
        <v>0</v>
      </c>
      <c r="J34" s="1">
        <f t="shared" si="14"/>
        <v>0</v>
      </c>
      <c r="K34" s="1">
        <f t="shared" si="14"/>
        <v>0</v>
      </c>
      <c r="L34" s="1">
        <f t="shared" si="14"/>
        <v>1</v>
      </c>
      <c r="M34" s="1">
        <f t="shared" si="14"/>
        <v>1</v>
      </c>
      <c r="N34" s="1">
        <f t="shared" si="14"/>
        <v>1</v>
      </c>
      <c r="O34" s="1">
        <f t="shared" si="14"/>
        <v>1</v>
      </c>
      <c r="P34" s="1">
        <f t="shared" si="4"/>
        <v>0</v>
      </c>
      <c r="Q34" s="1">
        <f t="shared" si="7"/>
        <v>4</v>
      </c>
      <c r="R34" s="5">
        <f t="shared" si="5"/>
        <v>72.699999999999989</v>
      </c>
    </row>
    <row r="35" spans="6:18" x14ac:dyDescent="0.25">
      <c r="F35" s="1">
        <v>186.39999999999989</v>
      </c>
      <c r="G35" s="1">
        <f t="shared" ref="G35:O35" si="15">COUNTIFS(Рост, "&gt;="&amp;$F16, Рост, "&lt;="&amp;$G16, Вес, "&gt;="&amp;H$5, Вес, "&lt;"&amp;H$6)</f>
        <v>0</v>
      </c>
      <c r="H35" s="1">
        <f t="shared" si="15"/>
        <v>0</v>
      </c>
      <c r="I35" s="1">
        <f t="shared" si="15"/>
        <v>0</v>
      </c>
      <c r="J35" s="1">
        <f t="shared" si="15"/>
        <v>0</v>
      </c>
      <c r="K35" s="1">
        <f t="shared" si="15"/>
        <v>0</v>
      </c>
      <c r="L35" s="1">
        <f t="shared" si="15"/>
        <v>0</v>
      </c>
      <c r="M35" s="1">
        <f t="shared" si="15"/>
        <v>1</v>
      </c>
      <c r="N35" s="1">
        <f t="shared" si="15"/>
        <v>1</v>
      </c>
      <c r="O35" s="1">
        <f t="shared" si="15"/>
        <v>0</v>
      </c>
      <c r="P35" s="1">
        <f>COUNTIFS(Рост, "&gt;="&amp;$F16, Рост, "&lt;="&amp;$G16, Вес, "&gt;="&amp;Q$5, Вес, "&lt;="&amp;Q$6)</f>
        <v>1</v>
      </c>
      <c r="Q35" s="1">
        <f t="shared" si="7"/>
        <v>3</v>
      </c>
      <c r="R35" s="5">
        <f t="shared" si="5"/>
        <v>75.283333333333317</v>
      </c>
    </row>
    <row r="36" spans="6:18" x14ac:dyDescent="0.25">
      <c r="G36" s="1">
        <f>SUM(G26:G35)</f>
        <v>9</v>
      </c>
      <c r="H36" s="1">
        <f t="shared" ref="H36:P36" si="16">SUM(H26:H35)</f>
        <v>16</v>
      </c>
      <c r="I36" s="1">
        <f t="shared" si="16"/>
        <v>18</v>
      </c>
      <c r="J36" s="1">
        <f t="shared" si="16"/>
        <v>36</v>
      </c>
      <c r="K36" s="1">
        <f t="shared" si="16"/>
        <v>38</v>
      </c>
      <c r="L36" s="1">
        <f t="shared" si="16"/>
        <v>38</v>
      </c>
      <c r="M36" s="1">
        <f t="shared" si="16"/>
        <v>19</v>
      </c>
      <c r="N36" s="1">
        <f t="shared" si="16"/>
        <v>16</v>
      </c>
      <c r="O36" s="1">
        <f t="shared" si="16"/>
        <v>7</v>
      </c>
      <c r="P36" s="1">
        <f t="shared" si="16"/>
        <v>3</v>
      </c>
    </row>
    <row r="37" spans="6:18" x14ac:dyDescent="0.25">
      <c r="P37" s="1">
        <f>SUM(G26:P35)</f>
        <v>200</v>
      </c>
    </row>
    <row r="39" spans="6:18" x14ac:dyDescent="0.25">
      <c r="F39" s="1" t="s">
        <v>30</v>
      </c>
    </row>
  </sheetData>
  <mergeCells count="1">
    <mergeCell ref="F5:G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2FE6-B7A2-4F01-B606-D567110664F9}">
  <dimension ref="A1:O25"/>
  <sheetViews>
    <sheetView workbookViewId="0">
      <selection activeCell="E19" sqref="E19"/>
    </sheetView>
  </sheetViews>
  <sheetFormatPr defaultRowHeight="13.8" x14ac:dyDescent="0.25"/>
  <cols>
    <col min="1" max="2" width="8.88671875" style="1"/>
    <col min="3" max="3" width="11.21875" style="1" customWidth="1"/>
    <col min="4" max="12" width="8.88671875" style="1"/>
    <col min="13" max="13" width="10.88671875" style="1" customWidth="1"/>
    <col min="14" max="14" width="9.77734375" style="1" customWidth="1"/>
    <col min="15" max="20" width="8.88671875" style="1"/>
    <col min="21" max="21" width="11.88671875" style="1" customWidth="1"/>
    <col min="22" max="16384" width="8.88671875" style="1"/>
  </cols>
  <sheetData>
    <row r="1" spans="1:15" x14ac:dyDescent="0.25">
      <c r="A1" s="16" t="s">
        <v>63</v>
      </c>
    </row>
    <row r="3" spans="1:15" x14ac:dyDescent="0.25">
      <c r="A3" s="1" t="s">
        <v>27</v>
      </c>
      <c r="B3" s="1">
        <v>52.55</v>
      </c>
      <c r="C3" s="1">
        <v>55.650000000000006</v>
      </c>
      <c r="D3" s="1">
        <v>58.75</v>
      </c>
      <c r="E3" s="1">
        <v>61.850000000000009</v>
      </c>
      <c r="F3" s="1">
        <v>64.95</v>
      </c>
      <c r="G3" s="1">
        <v>68.05</v>
      </c>
      <c r="H3" s="1">
        <v>71.149999999999991</v>
      </c>
      <c r="I3" s="1">
        <v>74.249999999999986</v>
      </c>
      <c r="J3" s="1">
        <v>77.34999999999998</v>
      </c>
      <c r="K3" s="1">
        <v>80.449999999999974</v>
      </c>
    </row>
    <row r="4" spans="1:15" x14ac:dyDescent="0.25">
      <c r="A4" s="1">
        <v>157.6</v>
      </c>
      <c r="B4" s="1">
        <v>3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6</v>
      </c>
      <c r="M4" s="5">
        <v>56.68333333333333</v>
      </c>
      <c r="N4" s="5">
        <f>SUMPRODUCT($B$3:$K$3, $B$3:$K$3, B4:K4)*1/L4-M4*M4</f>
        <v>30.965555555555966</v>
      </c>
      <c r="O4" s="5">
        <f>SUMPRODUCT(L4:L13,M4:M13)/L14</f>
        <v>65.120500000000007</v>
      </c>
    </row>
    <row r="5" spans="1:15" x14ac:dyDescent="0.25">
      <c r="A5" s="1">
        <v>160.79999999999998</v>
      </c>
      <c r="B5" s="1">
        <v>4</v>
      </c>
      <c r="C5" s="1">
        <v>5</v>
      </c>
      <c r="D5" s="1">
        <v>3</v>
      </c>
      <c r="E5" s="1">
        <v>3</v>
      </c>
      <c r="F5" s="1">
        <v>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20</v>
      </c>
      <c r="M5" s="5">
        <v>58.75</v>
      </c>
      <c r="N5" s="5">
        <f t="shared" ref="N5:N13" si="0">SUMPRODUCT($B$3:$K$3, $B$3:$K$3, B5:K5)*1/L5-M5*M5</f>
        <v>21.141999999999825</v>
      </c>
    </row>
    <row r="6" spans="1:15" x14ac:dyDescent="0.25">
      <c r="A6" s="1">
        <v>163.99999999999997</v>
      </c>
      <c r="B6" s="1">
        <v>2</v>
      </c>
      <c r="C6" s="1">
        <v>4</v>
      </c>
      <c r="D6" s="1">
        <v>6</v>
      </c>
      <c r="E6" s="1">
        <v>13</v>
      </c>
      <c r="F6" s="1">
        <v>5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32</v>
      </c>
      <c r="M6" s="5">
        <v>60.881250000000001</v>
      </c>
      <c r="N6" s="5">
        <f t="shared" si="0"/>
        <v>16.479648437500146</v>
      </c>
    </row>
    <row r="7" spans="1:15" x14ac:dyDescent="0.25">
      <c r="A7" s="1">
        <v>167.19999999999996</v>
      </c>
      <c r="B7" s="1">
        <v>0</v>
      </c>
      <c r="C7" s="1">
        <v>4</v>
      </c>
      <c r="D7" s="1">
        <v>4</v>
      </c>
      <c r="E7" s="1">
        <v>8</v>
      </c>
      <c r="F7" s="1">
        <v>5</v>
      </c>
      <c r="G7" s="1">
        <v>8</v>
      </c>
      <c r="H7" s="1">
        <v>2</v>
      </c>
      <c r="I7" s="1">
        <v>1</v>
      </c>
      <c r="J7" s="1">
        <v>1</v>
      </c>
      <c r="K7" s="1">
        <v>0</v>
      </c>
      <c r="L7" s="1">
        <v>33</v>
      </c>
      <c r="M7" s="5">
        <v>64.104545454545459</v>
      </c>
      <c r="N7" s="5">
        <f>SUMPRODUCT($B$3:$K$3, $B$3:$K$3, B7:K7)*1/L7-M7*M7</f>
        <v>28.697630853994269</v>
      </c>
    </row>
    <row r="8" spans="1:15" x14ac:dyDescent="0.25">
      <c r="A8" s="1">
        <v>170.39999999999995</v>
      </c>
      <c r="B8" s="1">
        <v>0</v>
      </c>
      <c r="C8" s="1">
        <v>2</v>
      </c>
      <c r="D8" s="1">
        <v>3</v>
      </c>
      <c r="E8" s="1">
        <v>8</v>
      </c>
      <c r="F8" s="1">
        <v>12</v>
      </c>
      <c r="G8" s="1">
        <v>9</v>
      </c>
      <c r="H8" s="1">
        <v>4</v>
      </c>
      <c r="I8" s="1">
        <v>2</v>
      </c>
      <c r="J8" s="1">
        <v>1</v>
      </c>
      <c r="K8" s="1">
        <v>0</v>
      </c>
      <c r="L8" s="1">
        <v>41</v>
      </c>
      <c r="M8" s="5">
        <v>65.479268292682931</v>
      </c>
      <c r="N8" s="5">
        <f t="shared" si="0"/>
        <v>22.455728732896205</v>
      </c>
    </row>
    <row r="9" spans="1:15" x14ac:dyDescent="0.25">
      <c r="A9" s="1">
        <v>173.59999999999994</v>
      </c>
      <c r="B9" s="1">
        <v>0</v>
      </c>
      <c r="C9" s="1">
        <v>0</v>
      </c>
      <c r="D9" s="1">
        <v>0</v>
      </c>
      <c r="E9" s="1">
        <v>3</v>
      </c>
      <c r="F9" s="1">
        <v>7</v>
      </c>
      <c r="G9" s="1">
        <v>13</v>
      </c>
      <c r="H9" s="1">
        <v>3</v>
      </c>
      <c r="I9" s="1">
        <v>8</v>
      </c>
      <c r="J9" s="1">
        <v>1</v>
      </c>
      <c r="K9" s="1">
        <v>1</v>
      </c>
      <c r="L9" s="1">
        <v>36</v>
      </c>
      <c r="M9" s="5">
        <v>69.169444444444423</v>
      </c>
      <c r="N9" s="5">
        <f t="shared" si="0"/>
        <v>19.835455246916354</v>
      </c>
    </row>
    <row r="10" spans="1:15" x14ac:dyDescent="0.25">
      <c r="A10" s="1">
        <v>176.79999999999993</v>
      </c>
      <c r="B10" s="1">
        <v>0</v>
      </c>
      <c r="C10" s="1">
        <v>0</v>
      </c>
      <c r="D10" s="1">
        <v>1</v>
      </c>
      <c r="E10" s="1">
        <v>1</v>
      </c>
      <c r="F10" s="1">
        <v>2</v>
      </c>
      <c r="G10" s="1">
        <v>4</v>
      </c>
      <c r="H10" s="1">
        <v>6</v>
      </c>
      <c r="I10" s="1">
        <v>2</v>
      </c>
      <c r="J10" s="1">
        <v>2</v>
      </c>
      <c r="K10" s="1">
        <v>1</v>
      </c>
      <c r="L10" s="1">
        <v>19</v>
      </c>
      <c r="M10" s="5">
        <v>70.171052631578945</v>
      </c>
      <c r="N10" s="5">
        <f t="shared" si="0"/>
        <v>27.365872576176116</v>
      </c>
    </row>
    <row r="11" spans="1:15" x14ac:dyDescent="0.25">
      <c r="A11" s="1">
        <v>179.99999999999991</v>
      </c>
      <c r="B11" s="1">
        <v>0</v>
      </c>
      <c r="C11" s="1">
        <v>0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6</v>
      </c>
      <c r="M11" s="5">
        <v>70.11666666666666</v>
      </c>
      <c r="N11" s="5">
        <f t="shared" si="0"/>
        <v>21.355555555555839</v>
      </c>
    </row>
    <row r="12" spans="1:15" x14ac:dyDescent="0.25">
      <c r="A12" s="1">
        <v>183.1999999999999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4</v>
      </c>
      <c r="M12" s="5">
        <v>72.699999999999989</v>
      </c>
      <c r="N12" s="5">
        <f t="shared" si="0"/>
        <v>12.012499999999818</v>
      </c>
    </row>
    <row r="13" spans="1:15" x14ac:dyDescent="0.25">
      <c r="A13" s="1">
        <v>186.39999999999989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  <c r="L13" s="1">
        <v>3</v>
      </c>
      <c r="M13" s="5">
        <v>75.283333333333317</v>
      </c>
      <c r="N13" s="5">
        <f t="shared" si="0"/>
        <v>14.948888888889087</v>
      </c>
    </row>
    <row r="14" spans="1:15" x14ac:dyDescent="0.25">
      <c r="B14" s="1">
        <v>9</v>
      </c>
      <c r="C14" s="1">
        <v>16</v>
      </c>
      <c r="D14" s="1">
        <v>18</v>
      </c>
      <c r="E14" s="1">
        <v>36</v>
      </c>
      <c r="F14" s="1">
        <v>38</v>
      </c>
      <c r="G14" s="1">
        <v>38</v>
      </c>
      <c r="H14" s="1">
        <v>19</v>
      </c>
      <c r="I14" s="1">
        <v>16</v>
      </c>
      <c r="J14" s="1">
        <v>7</v>
      </c>
      <c r="K14" s="1">
        <v>3</v>
      </c>
      <c r="L14" s="1">
        <f>SUM(L4:L13)</f>
        <v>200</v>
      </c>
    </row>
    <row r="17" spans="1:5" x14ac:dyDescent="0.25">
      <c r="A17" s="1" t="s">
        <v>64</v>
      </c>
      <c r="E17" s="5">
        <f>SUMPRODUCT(L4:L13,N4:N13)/L14</f>
        <v>22.293733737001144</v>
      </c>
    </row>
    <row r="18" spans="1:5" x14ac:dyDescent="0.25">
      <c r="E18" s="5"/>
    </row>
    <row r="19" spans="1:5" x14ac:dyDescent="0.25">
      <c r="A19" s="1" t="s">
        <v>65</v>
      </c>
      <c r="E19" s="5">
        <f>SUMPRODUCT(L4:L13, M4:M13, M4:M13)/L14-O4*O4</f>
        <v>18.087246012997639</v>
      </c>
    </row>
    <row r="20" spans="1:5" x14ac:dyDescent="0.25">
      <c r="E20" s="5"/>
    </row>
    <row r="21" spans="1:5" x14ac:dyDescent="0.25">
      <c r="E21" s="5"/>
    </row>
    <row r="22" spans="1:5" x14ac:dyDescent="0.25">
      <c r="A22" s="17" t="s">
        <v>66</v>
      </c>
      <c r="E22" s="5"/>
    </row>
    <row r="23" spans="1:5" x14ac:dyDescent="0.25">
      <c r="A23" s="1" t="s">
        <v>72</v>
      </c>
      <c r="E23" s="5">
        <f>E17+E19</f>
        <v>40.380979749998787</v>
      </c>
    </row>
    <row r="24" spans="1:5" x14ac:dyDescent="0.25">
      <c r="E24" s="5"/>
    </row>
    <row r="25" spans="1:5" x14ac:dyDescent="0.25">
      <c r="A25" s="1" t="s">
        <v>31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ED69-7699-48C1-A6AC-75FC05F18169}">
  <dimension ref="A1:O23"/>
  <sheetViews>
    <sheetView workbookViewId="0">
      <selection activeCell="I22" sqref="I22"/>
    </sheetView>
  </sheetViews>
  <sheetFormatPr defaultRowHeight="13.8" x14ac:dyDescent="0.25"/>
  <cols>
    <col min="1" max="2" width="8.88671875" style="1"/>
    <col min="3" max="3" width="12.77734375" style="1" customWidth="1"/>
    <col min="4" max="16384" width="8.88671875" style="1"/>
  </cols>
  <sheetData>
    <row r="1" spans="1:15" x14ac:dyDescent="0.25">
      <c r="A1" s="18" t="s">
        <v>67</v>
      </c>
    </row>
    <row r="3" spans="1:15" x14ac:dyDescent="0.25">
      <c r="B3" s="1">
        <v>0.05</v>
      </c>
    </row>
    <row r="6" spans="1:15" x14ac:dyDescent="0.25">
      <c r="A6" s="1" t="s">
        <v>27</v>
      </c>
      <c r="B6" s="1">
        <v>52.55</v>
      </c>
      <c r="C6" s="1">
        <v>55.650000000000006</v>
      </c>
      <c r="D6" s="1">
        <v>58.75</v>
      </c>
      <c r="E6" s="1">
        <v>61.850000000000009</v>
      </c>
      <c r="F6" s="1">
        <v>64.95</v>
      </c>
      <c r="G6" s="1">
        <v>68.05</v>
      </c>
      <c r="H6" s="1">
        <v>71.149999999999991</v>
      </c>
      <c r="I6" s="1">
        <v>74.249999999999986</v>
      </c>
      <c r="J6" s="1">
        <v>77.34999999999998</v>
      </c>
      <c r="K6" s="1">
        <v>80.449999999999974</v>
      </c>
    </row>
    <row r="7" spans="1:15" x14ac:dyDescent="0.25">
      <c r="A7" s="1">
        <v>157.6</v>
      </c>
      <c r="B7" s="1">
        <v>3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6</v>
      </c>
      <c r="M7" s="5">
        <v>56.68333333333333</v>
      </c>
      <c r="N7" s="5">
        <v>30.965555555555966</v>
      </c>
      <c r="O7" s="5">
        <v>65.120500000000007</v>
      </c>
    </row>
    <row r="8" spans="1:15" x14ac:dyDescent="0.25">
      <c r="A8" s="1">
        <v>160.79999999999998</v>
      </c>
      <c r="B8" s="1">
        <v>4</v>
      </c>
      <c r="C8" s="1">
        <v>5</v>
      </c>
      <c r="D8" s="1">
        <v>3</v>
      </c>
      <c r="E8" s="1">
        <v>3</v>
      </c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20</v>
      </c>
      <c r="M8" s="5">
        <v>58.75</v>
      </c>
      <c r="N8" s="5">
        <v>21.141999999999825</v>
      </c>
      <c r="O8" s="5"/>
    </row>
    <row r="9" spans="1:15" x14ac:dyDescent="0.25">
      <c r="A9" s="1">
        <v>163.99999999999997</v>
      </c>
      <c r="B9" s="1">
        <v>2</v>
      </c>
      <c r="C9" s="1">
        <v>4</v>
      </c>
      <c r="D9" s="1">
        <v>6</v>
      </c>
      <c r="E9" s="1">
        <v>13</v>
      </c>
      <c r="F9" s="1">
        <v>5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32</v>
      </c>
      <c r="M9" s="5">
        <v>60.881250000000001</v>
      </c>
      <c r="N9" s="5">
        <v>16.479648437500146</v>
      </c>
      <c r="O9" s="5"/>
    </row>
    <row r="10" spans="1:15" x14ac:dyDescent="0.25">
      <c r="A10" s="1">
        <v>167.19999999999996</v>
      </c>
      <c r="B10" s="1">
        <v>0</v>
      </c>
      <c r="C10" s="1">
        <v>4</v>
      </c>
      <c r="D10" s="1">
        <v>4</v>
      </c>
      <c r="E10" s="1">
        <v>8</v>
      </c>
      <c r="F10" s="1">
        <v>5</v>
      </c>
      <c r="G10" s="1">
        <v>8</v>
      </c>
      <c r="H10" s="1">
        <v>2</v>
      </c>
      <c r="I10" s="1">
        <v>1</v>
      </c>
      <c r="J10" s="1">
        <v>1</v>
      </c>
      <c r="K10" s="1">
        <v>0</v>
      </c>
      <c r="L10" s="1">
        <v>33</v>
      </c>
      <c r="M10" s="5">
        <v>64.104545454545459</v>
      </c>
      <c r="N10" s="5">
        <v>28.697630853994269</v>
      </c>
      <c r="O10" s="5"/>
    </row>
    <row r="11" spans="1:15" x14ac:dyDescent="0.25">
      <c r="A11" s="1">
        <v>170.39999999999995</v>
      </c>
      <c r="B11" s="1">
        <v>0</v>
      </c>
      <c r="C11" s="1">
        <v>2</v>
      </c>
      <c r="D11" s="1">
        <v>3</v>
      </c>
      <c r="E11" s="1">
        <v>8</v>
      </c>
      <c r="F11" s="1">
        <v>12</v>
      </c>
      <c r="G11" s="1">
        <v>9</v>
      </c>
      <c r="H11" s="1">
        <v>4</v>
      </c>
      <c r="I11" s="1">
        <v>2</v>
      </c>
      <c r="J11" s="1">
        <v>1</v>
      </c>
      <c r="K11" s="1">
        <v>0</v>
      </c>
      <c r="L11" s="1">
        <v>41</v>
      </c>
      <c r="M11" s="5">
        <v>65.479268292682931</v>
      </c>
      <c r="N11" s="5">
        <v>22.455728732896205</v>
      </c>
      <c r="O11" s="5"/>
    </row>
    <row r="12" spans="1:15" x14ac:dyDescent="0.25">
      <c r="A12" s="1">
        <v>173.59999999999994</v>
      </c>
      <c r="B12" s="1">
        <v>0</v>
      </c>
      <c r="C12" s="1">
        <v>0</v>
      </c>
      <c r="D12" s="1">
        <v>0</v>
      </c>
      <c r="E12" s="1">
        <v>3</v>
      </c>
      <c r="F12" s="1">
        <v>7</v>
      </c>
      <c r="G12" s="1">
        <v>13</v>
      </c>
      <c r="H12" s="1">
        <v>3</v>
      </c>
      <c r="I12" s="1">
        <v>8</v>
      </c>
      <c r="J12" s="1">
        <v>1</v>
      </c>
      <c r="K12" s="1">
        <v>1</v>
      </c>
      <c r="L12" s="1">
        <v>36</v>
      </c>
      <c r="M12" s="5">
        <v>69.169444444444423</v>
      </c>
      <c r="N12" s="5">
        <v>19.835455246916354</v>
      </c>
      <c r="O12" s="5"/>
    </row>
    <row r="13" spans="1:15" x14ac:dyDescent="0.25">
      <c r="A13" s="1">
        <v>176.79999999999993</v>
      </c>
      <c r="B13" s="1">
        <v>0</v>
      </c>
      <c r="C13" s="1">
        <v>0</v>
      </c>
      <c r="D13" s="1">
        <v>1</v>
      </c>
      <c r="E13" s="1">
        <v>1</v>
      </c>
      <c r="F13" s="1">
        <v>2</v>
      </c>
      <c r="G13" s="1">
        <v>4</v>
      </c>
      <c r="H13" s="1">
        <v>6</v>
      </c>
      <c r="I13" s="1">
        <v>2</v>
      </c>
      <c r="J13" s="1">
        <v>2</v>
      </c>
      <c r="K13" s="1">
        <v>1</v>
      </c>
      <c r="L13" s="1">
        <v>19</v>
      </c>
      <c r="M13" s="5">
        <v>70.171052631578945</v>
      </c>
      <c r="N13" s="5">
        <v>27.365872576176116</v>
      </c>
      <c r="O13" s="5"/>
    </row>
    <row r="14" spans="1:15" x14ac:dyDescent="0.25">
      <c r="A14" s="1">
        <v>179.99999999999991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6</v>
      </c>
      <c r="M14" s="5">
        <v>70.11666666666666</v>
      </c>
      <c r="N14" s="5">
        <v>21.355555555555839</v>
      </c>
      <c r="O14" s="5"/>
    </row>
    <row r="15" spans="1:15" x14ac:dyDescent="0.25">
      <c r="A15" s="1">
        <v>183.1999999999999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4</v>
      </c>
      <c r="M15" s="5">
        <v>72.699999999999989</v>
      </c>
      <c r="N15" s="5">
        <v>12.012499999999818</v>
      </c>
      <c r="O15" s="5"/>
    </row>
    <row r="16" spans="1:15" x14ac:dyDescent="0.25">
      <c r="A16" s="1">
        <v>186.39999999999989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3</v>
      </c>
      <c r="M16" s="5">
        <v>75.283333333333317</v>
      </c>
      <c r="N16" s="5">
        <v>14.948888888889087</v>
      </c>
      <c r="O16" s="5"/>
    </row>
    <row r="17" spans="2:15" x14ac:dyDescent="0.25">
      <c r="B17" s="1">
        <v>9</v>
      </c>
      <c r="C17" s="1">
        <v>16</v>
      </c>
      <c r="D17" s="1">
        <v>18</v>
      </c>
      <c r="E17" s="1">
        <v>36</v>
      </c>
      <c r="F17" s="1">
        <v>38</v>
      </c>
      <c r="G17" s="1">
        <v>38</v>
      </c>
      <c r="H17" s="1">
        <v>19</v>
      </c>
      <c r="I17" s="1">
        <v>16</v>
      </c>
      <c r="J17" s="1">
        <v>7</v>
      </c>
      <c r="K17" s="1">
        <v>3</v>
      </c>
      <c r="L17" s="1">
        <v>200</v>
      </c>
      <c r="M17" s="5"/>
      <c r="N17" s="5"/>
      <c r="O17" s="5"/>
    </row>
    <row r="19" spans="2:15" x14ac:dyDescent="0.25">
      <c r="B19" s="5">
        <v>22.293733737001144</v>
      </c>
    </row>
    <row r="20" spans="2:15" x14ac:dyDescent="0.25">
      <c r="B20" s="5">
        <v>18.087246012997639</v>
      </c>
    </row>
    <row r="21" spans="2:15" x14ac:dyDescent="0.25">
      <c r="B21" s="5"/>
    </row>
    <row r="22" spans="2:15" x14ac:dyDescent="0.25">
      <c r="B22" s="5">
        <f>(L17-10)/(10-1)*B20/B19</f>
        <v>17.127766249430334</v>
      </c>
    </row>
    <row r="23" spans="2:15" x14ac:dyDescent="0.25">
      <c r="B23" s="5">
        <f>_xlfn.F.INV.RT(B3, 9, L17-10)</f>
        <v>1.9294247566488121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0E2C-F8B0-4E3A-8E2D-7A32BAFA78E8}">
  <dimension ref="A1:N35"/>
  <sheetViews>
    <sheetView zoomScale="85" zoomScaleNormal="85" workbookViewId="0">
      <selection activeCell="J32" sqref="J32"/>
    </sheetView>
  </sheetViews>
  <sheetFormatPr defaultRowHeight="13.8" x14ac:dyDescent="0.25"/>
  <cols>
    <col min="1" max="2" width="8.88671875" style="1"/>
    <col min="3" max="3" width="8.5546875" style="1" customWidth="1"/>
    <col min="4" max="4" width="10.33203125" style="1" customWidth="1"/>
    <col min="5" max="12" width="8.88671875" style="1"/>
    <col min="13" max="13" width="9" style="1" bestFit="1" customWidth="1"/>
    <col min="14" max="14" width="16" style="1" customWidth="1"/>
    <col min="15" max="16384" width="8.88671875" style="1"/>
  </cols>
  <sheetData>
    <row r="1" spans="1:14" x14ac:dyDescent="0.25">
      <c r="A1" s="7" t="s">
        <v>68</v>
      </c>
    </row>
    <row r="3" spans="1:14" x14ac:dyDescent="0.25">
      <c r="A3" s="1" t="s">
        <v>27</v>
      </c>
      <c r="B3" s="1">
        <v>52.55</v>
      </c>
      <c r="C3" s="1">
        <v>55.650000000000006</v>
      </c>
      <c r="D3" s="1">
        <v>58.75</v>
      </c>
      <c r="E3" s="1">
        <v>61.850000000000009</v>
      </c>
      <c r="F3" s="1">
        <v>64.95</v>
      </c>
      <c r="G3" s="1">
        <v>68.05</v>
      </c>
      <c r="H3" s="1">
        <v>71.149999999999991</v>
      </c>
      <c r="I3" s="1">
        <v>74.249999999999986</v>
      </c>
      <c r="J3" s="1">
        <v>77.34999999999998</v>
      </c>
      <c r="K3" s="1">
        <v>80.449999999999974</v>
      </c>
    </row>
    <row r="4" spans="1:14" x14ac:dyDescent="0.25">
      <c r="A4" s="1">
        <v>157.6</v>
      </c>
      <c r="B4" s="1">
        <v>3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6</v>
      </c>
      <c r="M4" s="5">
        <v>56.68333333333333</v>
      </c>
      <c r="N4" s="5">
        <f>A4*SUMPRODUCT($B$3:$K$3, B4:K4)</f>
        <v>53599.759999999995</v>
      </c>
    </row>
    <row r="5" spans="1:14" x14ac:dyDescent="0.25">
      <c r="A5" s="1">
        <v>160.79999999999998</v>
      </c>
      <c r="B5" s="1">
        <v>4</v>
      </c>
      <c r="C5" s="1">
        <v>5</v>
      </c>
      <c r="D5" s="1">
        <v>3</v>
      </c>
      <c r="E5" s="1">
        <v>3</v>
      </c>
      <c r="F5" s="1">
        <v>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20</v>
      </c>
      <c r="M5" s="5">
        <v>58.75</v>
      </c>
      <c r="N5" s="5">
        <f>A5*SUMPRODUCT($B$3:$K$3, B5:K5)</f>
        <v>188939.99999999997</v>
      </c>
    </row>
    <row r="6" spans="1:14" x14ac:dyDescent="0.25">
      <c r="A6" s="1">
        <v>163.99999999999997</v>
      </c>
      <c r="B6" s="1">
        <v>2</v>
      </c>
      <c r="C6" s="1">
        <v>4</v>
      </c>
      <c r="D6" s="1">
        <v>6</v>
      </c>
      <c r="E6" s="1">
        <v>13</v>
      </c>
      <c r="F6" s="1">
        <v>5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32</v>
      </c>
      <c r="M6" s="5">
        <v>60.881250000000001</v>
      </c>
      <c r="N6" s="5">
        <f t="shared" ref="N6:N13" si="0">A6*SUMPRODUCT($B$3:$K$3, B6:K6)</f>
        <v>319504.79999999993</v>
      </c>
    </row>
    <row r="7" spans="1:14" x14ac:dyDescent="0.25">
      <c r="A7" s="1">
        <v>167.19999999999996</v>
      </c>
      <c r="B7" s="1">
        <v>0</v>
      </c>
      <c r="C7" s="1">
        <v>4</v>
      </c>
      <c r="D7" s="1">
        <v>4</v>
      </c>
      <c r="E7" s="1">
        <v>8</v>
      </c>
      <c r="F7" s="1">
        <v>5</v>
      </c>
      <c r="G7" s="1">
        <v>8</v>
      </c>
      <c r="H7" s="1">
        <v>2</v>
      </c>
      <c r="I7" s="1">
        <v>1</v>
      </c>
      <c r="J7" s="1">
        <v>1</v>
      </c>
      <c r="K7" s="1">
        <v>0</v>
      </c>
      <c r="L7" s="1">
        <v>33</v>
      </c>
      <c r="M7" s="5">
        <v>64.104545454545459</v>
      </c>
      <c r="N7" s="5">
        <f t="shared" si="0"/>
        <v>353703.23999999993</v>
      </c>
    </row>
    <row r="8" spans="1:14" x14ac:dyDescent="0.25">
      <c r="A8" s="1">
        <v>170.39999999999995</v>
      </c>
      <c r="B8" s="1">
        <v>0</v>
      </c>
      <c r="C8" s="1">
        <v>2</v>
      </c>
      <c r="D8" s="1">
        <v>3</v>
      </c>
      <c r="E8" s="1">
        <v>8</v>
      </c>
      <c r="F8" s="1">
        <v>12</v>
      </c>
      <c r="G8" s="1">
        <v>9</v>
      </c>
      <c r="H8" s="1">
        <v>4</v>
      </c>
      <c r="I8" s="1">
        <v>2</v>
      </c>
      <c r="J8" s="1">
        <v>1</v>
      </c>
      <c r="K8" s="1">
        <v>0</v>
      </c>
      <c r="L8" s="1">
        <v>41</v>
      </c>
      <c r="M8" s="5">
        <v>65.479268292682931</v>
      </c>
      <c r="N8" s="5">
        <f t="shared" si="0"/>
        <v>457464.35999999987</v>
      </c>
    </row>
    <row r="9" spans="1:14" x14ac:dyDescent="0.25">
      <c r="A9" s="1">
        <v>173.59999999999994</v>
      </c>
      <c r="B9" s="1">
        <v>0</v>
      </c>
      <c r="C9" s="1">
        <v>0</v>
      </c>
      <c r="D9" s="1">
        <v>0</v>
      </c>
      <c r="E9" s="1">
        <v>3</v>
      </c>
      <c r="F9" s="1">
        <v>7</v>
      </c>
      <c r="G9" s="1">
        <v>13</v>
      </c>
      <c r="H9" s="1">
        <v>3</v>
      </c>
      <c r="I9" s="1">
        <v>8</v>
      </c>
      <c r="J9" s="1">
        <v>1</v>
      </c>
      <c r="K9" s="1">
        <v>1</v>
      </c>
      <c r="L9" s="1">
        <v>36</v>
      </c>
      <c r="M9" s="5">
        <v>69.169444444444423</v>
      </c>
      <c r="N9" s="5">
        <f t="shared" si="0"/>
        <v>432281.35999999975</v>
      </c>
    </row>
    <row r="10" spans="1:14" x14ac:dyDescent="0.25">
      <c r="A10" s="1">
        <v>176.79999999999993</v>
      </c>
      <c r="B10" s="1">
        <v>0</v>
      </c>
      <c r="C10" s="1">
        <v>0</v>
      </c>
      <c r="D10" s="1">
        <v>1</v>
      </c>
      <c r="E10" s="1">
        <v>1</v>
      </c>
      <c r="F10" s="1">
        <v>2</v>
      </c>
      <c r="G10" s="1">
        <v>4</v>
      </c>
      <c r="H10" s="1">
        <v>6</v>
      </c>
      <c r="I10" s="1">
        <v>2</v>
      </c>
      <c r="J10" s="1">
        <v>2</v>
      </c>
      <c r="K10" s="1">
        <v>1</v>
      </c>
      <c r="L10" s="1">
        <v>19</v>
      </c>
      <c r="M10" s="5">
        <v>70.171052631578945</v>
      </c>
      <c r="N10" s="5">
        <f>A10*SUMPRODUCT($B$3:$K$3, B10:K10)</f>
        <v>235718.59999999989</v>
      </c>
    </row>
    <row r="11" spans="1:14" x14ac:dyDescent="0.25">
      <c r="A11" s="1">
        <v>179.99999999999991</v>
      </c>
      <c r="B11" s="1">
        <v>0</v>
      </c>
      <c r="C11" s="1">
        <v>0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6</v>
      </c>
      <c r="M11" s="5">
        <v>70.11666666666666</v>
      </c>
      <c r="N11" s="5">
        <f t="shared" si="0"/>
        <v>75725.999999999956</v>
      </c>
    </row>
    <row r="12" spans="1:14" x14ac:dyDescent="0.25">
      <c r="A12" s="1">
        <v>183.1999999999999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4</v>
      </c>
      <c r="M12" s="5">
        <v>72.699999999999989</v>
      </c>
      <c r="N12" s="5">
        <f t="shared" si="0"/>
        <v>53274.559999999961</v>
      </c>
    </row>
    <row r="13" spans="1:14" x14ac:dyDescent="0.25">
      <c r="A13" s="1">
        <v>186.39999999999989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  <c r="L13" s="1">
        <v>3</v>
      </c>
      <c r="M13" s="5">
        <v>75.283333333333317</v>
      </c>
      <c r="N13" s="5">
        <f t="shared" si="0"/>
        <v>42098.439999999966</v>
      </c>
    </row>
    <row r="14" spans="1:14" x14ac:dyDescent="0.25">
      <c r="B14" s="1">
        <v>9</v>
      </c>
      <c r="C14" s="1">
        <v>16</v>
      </c>
      <c r="D14" s="1">
        <v>18</v>
      </c>
      <c r="E14" s="1">
        <v>36</v>
      </c>
      <c r="F14" s="1">
        <v>38</v>
      </c>
      <c r="G14" s="1">
        <v>38</v>
      </c>
      <c r="H14" s="1">
        <v>19</v>
      </c>
      <c r="I14" s="1">
        <v>16</v>
      </c>
      <c r="J14" s="1">
        <v>7</v>
      </c>
      <c r="K14" s="1">
        <v>3</v>
      </c>
      <c r="M14" s="5"/>
      <c r="N14" s="5"/>
    </row>
    <row r="15" spans="1:14" x14ac:dyDescent="0.25">
      <c r="B15" s="1">
        <v>200</v>
      </c>
      <c r="M15" s="5"/>
      <c r="N15" s="5">
        <f>SUM(N4:N13)/200</f>
        <v>11061.555599999996</v>
      </c>
    </row>
    <row r="16" spans="1:14" x14ac:dyDescent="0.25">
      <c r="M16" s="5"/>
      <c r="N16" s="5"/>
    </row>
    <row r="17" spans="1:6" x14ac:dyDescent="0.25">
      <c r="C17" s="5">
        <v>169.47200000000001</v>
      </c>
    </row>
    <row r="18" spans="1:6" x14ac:dyDescent="0.25">
      <c r="C18" s="5">
        <v>65.120500000000007</v>
      </c>
    </row>
    <row r="19" spans="1:6" x14ac:dyDescent="0.25">
      <c r="C19" s="5"/>
    </row>
    <row r="20" spans="1:6" x14ac:dyDescent="0.25">
      <c r="C20" s="5">
        <f>SQRT('4'!H19)</f>
        <v>6.0933747628069037</v>
      </c>
    </row>
    <row r="21" spans="1:6" x14ac:dyDescent="0.25">
      <c r="C21" s="5">
        <f>SQRT('4'!H46)</f>
        <v>6.3546030363822821</v>
      </c>
    </row>
    <row r="22" spans="1:6" x14ac:dyDescent="0.25">
      <c r="C22" s="5"/>
    </row>
    <row r="23" spans="1:6" ht="14.4" x14ac:dyDescent="0.3">
      <c r="B23"/>
      <c r="C23" s="1">
        <v>37.129216000012093</v>
      </c>
    </row>
    <row r="24" spans="1:6" ht="14.4" x14ac:dyDescent="0.3">
      <c r="B24"/>
    </row>
    <row r="27" spans="1:6" x14ac:dyDescent="0.25">
      <c r="B27" s="1" t="s">
        <v>69</v>
      </c>
      <c r="F27" s="5">
        <f>(N15-C17*C18)/(C20*C21)</f>
        <v>0.65737554850725277</v>
      </c>
    </row>
    <row r="29" spans="1:6" x14ac:dyDescent="0.25">
      <c r="A29" s="1" t="s">
        <v>70</v>
      </c>
    </row>
    <row r="32" spans="1:6" ht="14.4" x14ac:dyDescent="0.3">
      <c r="C32" s="5">
        <f>(N15-C17*C18)/C23</f>
        <v>0.68555780978476388</v>
      </c>
      <c r="E32"/>
    </row>
    <row r="33" spans="2:3" x14ac:dyDescent="0.25">
      <c r="C33" s="5">
        <f>C18-C32*C17</f>
        <v>-51.062353139843509</v>
      </c>
    </row>
    <row r="34" spans="2:3" x14ac:dyDescent="0.25">
      <c r="C34" s="5"/>
    </row>
    <row r="35" spans="2:3" x14ac:dyDescent="0.25">
      <c r="B35" s="1" t="s">
        <v>83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A1D7-49EB-42C9-A74A-F03772CFF52C}">
  <dimension ref="A1:C23"/>
  <sheetViews>
    <sheetView zoomScale="115" workbookViewId="0">
      <selection activeCell="C15" sqref="C15"/>
    </sheetView>
  </sheetViews>
  <sheetFormatPr defaultRowHeight="13.8" x14ac:dyDescent="0.25"/>
  <cols>
    <col min="1" max="16384" width="8.88671875" style="1"/>
  </cols>
  <sheetData>
    <row r="1" spans="1:3" x14ac:dyDescent="0.25">
      <c r="A1" s="17" t="s">
        <v>71</v>
      </c>
    </row>
    <row r="3" spans="1:3" x14ac:dyDescent="0.25">
      <c r="C3" s="5">
        <v>0.68555780978476388</v>
      </c>
    </row>
    <row r="4" spans="1:3" x14ac:dyDescent="0.25">
      <c r="C4" s="5">
        <v>-51.062353139843509</v>
      </c>
    </row>
    <row r="10" spans="1:3" x14ac:dyDescent="0.25">
      <c r="B10" s="4" t="s">
        <v>9</v>
      </c>
      <c r="C10" s="4" t="s">
        <v>10</v>
      </c>
    </row>
    <row r="11" spans="1:3" x14ac:dyDescent="0.25">
      <c r="B11" s="1">
        <v>150</v>
      </c>
      <c r="C11" s="5">
        <f>$C$3*B11+$C$4</f>
        <v>51.771318327871072</v>
      </c>
    </row>
    <row r="12" spans="1:3" x14ac:dyDescent="0.25">
      <c r="B12" s="1">
        <v>190</v>
      </c>
      <c r="C12" s="5">
        <f>$C$3*B12+$C$4</f>
        <v>79.19363071926162</v>
      </c>
    </row>
    <row r="13" spans="1:3" x14ac:dyDescent="0.25">
      <c r="B13" s="5">
        <f>'13'!C17</f>
        <v>169.47200000000001</v>
      </c>
      <c r="C13" s="5">
        <v>65.120500000000007</v>
      </c>
    </row>
    <row r="14" spans="1:3" x14ac:dyDescent="0.25">
      <c r="B14" s="1">
        <v>157.6</v>
      </c>
      <c r="C14" s="5">
        <v>56.683333333333302</v>
      </c>
    </row>
    <row r="15" spans="1:3" x14ac:dyDescent="0.25">
      <c r="B15" s="1">
        <v>160.79999999999998</v>
      </c>
      <c r="C15" s="5">
        <v>58.75</v>
      </c>
    </row>
    <row r="16" spans="1:3" x14ac:dyDescent="0.25">
      <c r="B16" s="1">
        <v>163.99999999999997</v>
      </c>
      <c r="C16" s="5">
        <v>60.881250000000001</v>
      </c>
    </row>
    <row r="17" spans="2:3" x14ac:dyDescent="0.25">
      <c r="B17" s="1">
        <v>167.19999999999996</v>
      </c>
      <c r="C17" s="5">
        <v>64.104545454545502</v>
      </c>
    </row>
    <row r="18" spans="2:3" x14ac:dyDescent="0.25">
      <c r="B18" s="1">
        <v>170.39999999999995</v>
      </c>
      <c r="C18" s="5">
        <v>65.479268292682931</v>
      </c>
    </row>
    <row r="19" spans="2:3" x14ac:dyDescent="0.25">
      <c r="B19" s="1">
        <v>173.59999999999994</v>
      </c>
      <c r="C19" s="5">
        <v>69.169444444444423</v>
      </c>
    </row>
    <row r="20" spans="2:3" x14ac:dyDescent="0.25">
      <c r="B20" s="1">
        <v>176.79999999999993</v>
      </c>
      <c r="C20" s="5">
        <v>70.171052631578945</v>
      </c>
    </row>
    <row r="21" spans="2:3" x14ac:dyDescent="0.25">
      <c r="B21" s="1">
        <v>179.99999999999991</v>
      </c>
      <c r="C21" s="5">
        <v>70.11666666666666</v>
      </c>
    </row>
    <row r="22" spans="2:3" x14ac:dyDescent="0.25">
      <c r="B22" s="1">
        <v>183.1999999999999</v>
      </c>
      <c r="C22" s="5">
        <v>72.699999999999989</v>
      </c>
    </row>
    <row r="23" spans="2:3" x14ac:dyDescent="0.25">
      <c r="B23" s="1">
        <v>186.39999999999989</v>
      </c>
      <c r="C23" s="5">
        <v>75.283333333333317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3535-0FCB-4FF3-9DC2-DD8977685FA5}">
  <dimension ref="A1:E9"/>
  <sheetViews>
    <sheetView zoomScale="112" workbookViewId="0">
      <selection activeCell="I20" sqref="I20"/>
    </sheetView>
  </sheetViews>
  <sheetFormatPr defaultRowHeight="13.8" x14ac:dyDescent="0.25"/>
  <cols>
    <col min="1" max="1" width="8.88671875" style="1"/>
    <col min="2" max="2" width="17.77734375" style="1" customWidth="1"/>
    <col min="3" max="3" width="19.109375" style="1" customWidth="1"/>
    <col min="4" max="16384" width="8.88671875" style="1"/>
  </cols>
  <sheetData>
    <row r="1" spans="1:5" x14ac:dyDescent="0.25">
      <c r="A1" s="17" t="s">
        <v>73</v>
      </c>
    </row>
    <row r="3" spans="1:5" x14ac:dyDescent="0.25">
      <c r="A3" s="1" t="s">
        <v>72</v>
      </c>
      <c r="E3" s="5">
        <v>40.380979749998787</v>
      </c>
    </row>
    <row r="4" spans="1:5" x14ac:dyDescent="0.25">
      <c r="A4" s="1" t="s">
        <v>65</v>
      </c>
      <c r="E4" s="5">
        <v>18.087246012997639</v>
      </c>
    </row>
    <row r="5" spans="1:5" x14ac:dyDescent="0.25">
      <c r="E5" s="5"/>
    </row>
    <row r="6" spans="1:5" x14ac:dyDescent="0.25">
      <c r="A6" s="1" t="s">
        <v>74</v>
      </c>
      <c r="E6" s="5">
        <f>SQRT(E4/E3)</f>
        <v>0.66926451185785918</v>
      </c>
    </row>
    <row r="7" spans="1:5" x14ac:dyDescent="0.25">
      <c r="A7" s="1" t="s">
        <v>69</v>
      </c>
      <c r="E7" s="5">
        <v>0.65737554850739366</v>
      </c>
    </row>
    <row r="9" spans="1:5" x14ac:dyDescent="0.25">
      <c r="A9" s="1" t="s">
        <v>84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BC03-050B-4F82-86E8-E12A1992E573}">
  <dimension ref="A1:D47"/>
  <sheetViews>
    <sheetView tabSelected="1" topLeftCell="A5" zoomScale="102" workbookViewId="0">
      <selection activeCell="E46" sqref="E46"/>
    </sheetView>
  </sheetViews>
  <sheetFormatPr defaultRowHeight="13.8" x14ac:dyDescent="0.25"/>
  <cols>
    <col min="1" max="1" width="8.88671875" style="1"/>
    <col min="2" max="2" width="53.5546875" style="1" customWidth="1"/>
    <col min="3" max="16384" width="8.88671875" style="1"/>
  </cols>
  <sheetData>
    <row r="1" spans="1:4" x14ac:dyDescent="0.25">
      <c r="A1" s="1" t="s">
        <v>32</v>
      </c>
    </row>
    <row r="3" spans="1:4" x14ac:dyDescent="0.25">
      <c r="A3" s="1" t="s">
        <v>75</v>
      </c>
      <c r="B3" s="7" t="s">
        <v>77</v>
      </c>
    </row>
    <row r="6" spans="1:4" x14ac:dyDescent="0.25">
      <c r="A6" s="1" t="s">
        <v>33</v>
      </c>
      <c r="C6" s="5" cm="1">
        <f t="array" ref="C6:D10">LINEST(Вес, Рост, 1, 1)</f>
        <v>0.67824431526507989</v>
      </c>
      <c r="D6" s="5">
        <v>-49.574413341175543</v>
      </c>
    </row>
    <row r="7" spans="1:4" x14ac:dyDescent="0.25">
      <c r="A7" s="1" t="s">
        <v>34</v>
      </c>
      <c r="C7" s="5">
        <v>5.5088044396437545E-2</v>
      </c>
      <c r="D7" s="5">
        <v>9.3369546962933025</v>
      </c>
    </row>
    <row r="8" spans="1:4" x14ac:dyDescent="0.25">
      <c r="A8" s="1" t="s">
        <v>35</v>
      </c>
      <c r="C8" s="5">
        <v>0.43361492624622217</v>
      </c>
      <c r="D8" s="5">
        <v>4.6800057762506739</v>
      </c>
    </row>
    <row r="9" spans="1:4" x14ac:dyDescent="0.25">
      <c r="A9" s="1" t="s">
        <v>80</v>
      </c>
      <c r="C9" s="5">
        <v>151.58548375530762</v>
      </c>
      <c r="D9" s="5">
        <v>198</v>
      </c>
    </row>
    <row r="10" spans="1:4" x14ac:dyDescent="0.25">
      <c r="A10" s="1" t="s">
        <v>81</v>
      </c>
      <c r="C10" s="5">
        <v>3320.0940949835522</v>
      </c>
      <c r="D10" s="5">
        <v>4336.6859050164549</v>
      </c>
    </row>
    <row r="12" spans="1:4" x14ac:dyDescent="0.25">
      <c r="A12" s="1" t="s">
        <v>82</v>
      </c>
    </row>
    <row r="14" spans="1:4" x14ac:dyDescent="0.25">
      <c r="A14" s="1" t="s">
        <v>22</v>
      </c>
      <c r="B14" s="7" t="s">
        <v>76</v>
      </c>
    </row>
    <row r="16" spans="1:4" x14ac:dyDescent="0.25">
      <c r="D16" s="5">
        <v>180</v>
      </c>
    </row>
    <row r="17" spans="1:4" x14ac:dyDescent="0.25">
      <c r="D17" s="5">
        <f>D6+C6*D16</f>
        <v>72.509563406538831</v>
      </c>
    </row>
    <row r="18" spans="1:4" x14ac:dyDescent="0.25">
      <c r="B18" s="1" t="s">
        <v>37</v>
      </c>
      <c r="D18" s="5">
        <f>'5'!H8</f>
        <v>36.08677500000006</v>
      </c>
    </row>
    <row r="19" spans="1:4" x14ac:dyDescent="0.25">
      <c r="D19" s="5"/>
    </row>
    <row r="20" spans="1:4" x14ac:dyDescent="0.25">
      <c r="D20" s="5"/>
    </row>
    <row r="21" spans="1:4" x14ac:dyDescent="0.25">
      <c r="D21" s="5"/>
    </row>
    <row r="22" spans="1:4" x14ac:dyDescent="0.25">
      <c r="D22" s="5">
        <v>0.95</v>
      </c>
    </row>
    <row r="23" spans="1:4" x14ac:dyDescent="0.25">
      <c r="D23" s="5">
        <f>_xlfn.T.INV.2T(1-D22, 200-2)</f>
        <v>1.9720174778363073</v>
      </c>
    </row>
    <row r="24" spans="1:4" x14ac:dyDescent="0.25">
      <c r="B24" s="1" t="s">
        <v>36</v>
      </c>
      <c r="D24" s="5">
        <f>D8*SQRT(1+1/200+(D16-AVERAGE(Рост))^2/(200*D18))</f>
        <v>4.7279921865045953</v>
      </c>
    </row>
    <row r="25" spans="1:4" x14ac:dyDescent="0.25">
      <c r="B25" s="1" t="s">
        <v>38</v>
      </c>
      <c r="C25" s="5">
        <f>D17-D23*D24</f>
        <v>63.185880179678271</v>
      </c>
      <c r="D25" s="5">
        <f>D17+D23*D24</f>
        <v>81.833246633399398</v>
      </c>
    </row>
    <row r="28" spans="1:4" x14ac:dyDescent="0.25">
      <c r="A28" s="1" t="s">
        <v>23</v>
      </c>
      <c r="B28" s="7" t="s">
        <v>78</v>
      </c>
    </row>
    <row r="30" spans="1:4" x14ac:dyDescent="0.25">
      <c r="D30" s="5">
        <v>0.95</v>
      </c>
    </row>
    <row r="31" spans="1:4" x14ac:dyDescent="0.25">
      <c r="D31" s="5">
        <f>_xlfn.T.INV.2T(1-D30, 200-2)</f>
        <v>1.9720174778363073</v>
      </c>
    </row>
    <row r="32" spans="1:4" x14ac:dyDescent="0.25">
      <c r="D32" s="5"/>
    </row>
    <row r="33" spans="1:4" x14ac:dyDescent="0.25">
      <c r="B33" s="1" t="s">
        <v>39</v>
      </c>
      <c r="C33" s="5">
        <f>D6-D31*D7</f>
        <v>-67.987051192031728</v>
      </c>
      <c r="D33" s="5">
        <f>D6+D23*D7</f>
        <v>-31.161775490319361</v>
      </c>
    </row>
    <row r="34" spans="1:4" x14ac:dyDescent="0.25">
      <c r="B34" s="1" t="s">
        <v>40</v>
      </c>
      <c r="C34" s="5">
        <f>C6-D31*C7</f>
        <v>0.56960972889548256</v>
      </c>
      <c r="D34" s="5">
        <f>C6+D31*C7</f>
        <v>0.78687890163467722</v>
      </c>
    </row>
    <row r="37" spans="1:4" x14ac:dyDescent="0.25">
      <c r="A37" s="1" t="s">
        <v>24</v>
      </c>
      <c r="B37" s="7" t="s">
        <v>79</v>
      </c>
    </row>
    <row r="39" spans="1:4" x14ac:dyDescent="0.25">
      <c r="D39" s="1">
        <v>0.05</v>
      </c>
    </row>
    <row r="45" spans="1:4" x14ac:dyDescent="0.25">
      <c r="D45" s="1">
        <v>200</v>
      </c>
    </row>
    <row r="46" spans="1:4" x14ac:dyDescent="0.25">
      <c r="D46" s="1">
        <v>151.58548375530762</v>
      </c>
    </row>
    <row r="47" spans="1:4" x14ac:dyDescent="0.25">
      <c r="D47" s="5">
        <f>_xlfn.F.INV.RT(D39, 1,D45-2)</f>
        <v>3.8888529328918917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Вес</vt:lpstr>
      <vt:lpstr>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Ткачук София Александровна</cp:lastModifiedBy>
  <dcterms:created xsi:type="dcterms:W3CDTF">2015-06-05T18:17:20Z</dcterms:created>
  <dcterms:modified xsi:type="dcterms:W3CDTF">2024-05-01T20:25:18Z</dcterms:modified>
</cp:coreProperties>
</file>