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21F3BDF8-6C77-7D47-AEA2-FFDDE675F881}" xr6:coauthVersionLast="45" xr6:coauthVersionMax="45" xr10:uidLastSave="{00000000-0000-0000-0000-000000000000}"/>
  <bookViews>
    <workbookView xWindow="13980" yWindow="500" windowWidth="31160" windowHeight="2522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96" i="1" l="1"/>
  <c r="A496" i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C495" i="1"/>
  <c r="C492" i="1"/>
  <c r="C491" i="1"/>
  <c r="A465" i="1" l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C461" i="1"/>
  <c r="C460" i="1"/>
  <c r="A463" i="1"/>
  <c r="A464" i="1" s="1"/>
  <c r="A456" i="1"/>
  <c r="A457" i="1" s="1"/>
  <c r="A458" i="1" s="1"/>
  <c r="A459" i="1" s="1"/>
  <c r="A460" i="1" s="1"/>
  <c r="A461" i="1" s="1"/>
  <c r="A462" i="1" s="1"/>
  <c r="A435" i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C432" i="1" l="1"/>
  <c r="O379" i="1" l="1"/>
  <c r="C408" i="1" l="1"/>
  <c r="N393" i="1" l="1"/>
  <c r="N392" i="1"/>
  <c r="C407" i="1"/>
  <c r="C406" i="1"/>
  <c r="C405" i="1"/>
  <c r="C404" i="1" l="1"/>
  <c r="C403" i="1" l="1"/>
  <c r="A404" i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C402" i="1"/>
  <c r="H433" i="1"/>
  <c r="H431" i="1"/>
  <c r="I422" i="1"/>
  <c r="K425" i="1"/>
  <c r="H429" i="1"/>
  <c r="F430" i="1"/>
  <c r="F429" i="1"/>
  <c r="F428" i="1"/>
  <c r="D428" i="1"/>
  <c r="D427" i="1"/>
  <c r="G426" i="1"/>
  <c r="G425" i="1"/>
  <c r="G423" i="1"/>
  <c r="G422" i="1"/>
  <c r="C401" i="1"/>
  <c r="O420" i="1" l="1"/>
  <c r="C400" i="1" l="1"/>
  <c r="F417" i="1"/>
  <c r="C397" i="1"/>
  <c r="C394" i="1" l="1"/>
  <c r="C393" i="1"/>
  <c r="C392" i="1" l="1"/>
  <c r="C388" i="1" l="1"/>
  <c r="C385" i="1" l="1"/>
  <c r="C384" i="1"/>
  <c r="C383" i="1"/>
  <c r="C382" i="1" l="1"/>
  <c r="C381" i="1"/>
  <c r="C380" i="1" l="1"/>
  <c r="C379" i="1"/>
  <c r="C378" i="1"/>
  <c r="C377" i="1"/>
  <c r="C376" i="1"/>
  <c r="C375" i="1"/>
  <c r="H418" i="1"/>
  <c r="H415" i="1"/>
  <c r="C374" i="1"/>
  <c r="C373" i="1"/>
  <c r="C372" i="1"/>
  <c r="A374" i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C370" i="1"/>
  <c r="C369" i="1"/>
  <c r="C368" i="1"/>
  <c r="D378" i="1" l="1"/>
  <c r="C367" i="1"/>
  <c r="C366" i="1" l="1"/>
  <c r="D371" i="1" l="1"/>
  <c r="C365" i="1"/>
  <c r="C362" i="1"/>
  <c r="C361" i="1"/>
  <c r="C360" i="1"/>
  <c r="B360" i="1"/>
  <c r="C359" i="1" l="1"/>
  <c r="N369" i="1"/>
  <c r="C358" i="1"/>
  <c r="C357" i="1"/>
  <c r="C356" i="1"/>
  <c r="D364" i="1" l="1"/>
  <c r="C355" i="1"/>
  <c r="C354" i="1"/>
  <c r="B354" i="1"/>
  <c r="C353" i="1"/>
  <c r="H366" i="1"/>
  <c r="H364" i="1"/>
  <c r="H363" i="1"/>
  <c r="H361" i="1"/>
  <c r="C352" i="1"/>
  <c r="C351" i="1"/>
  <c r="D357" i="1" l="1"/>
  <c r="C348" i="1" l="1"/>
  <c r="C347" i="1"/>
  <c r="C346" i="1"/>
  <c r="C345" i="1" l="1"/>
  <c r="C344" i="1" l="1"/>
  <c r="D350" i="1" s="1"/>
  <c r="A367" i="1"/>
  <c r="A368" i="1" s="1"/>
  <c r="A369" i="1" s="1"/>
  <c r="A370" i="1" s="1"/>
  <c r="A371" i="1" s="1"/>
  <c r="A372" i="1" s="1"/>
  <c r="A373" i="1" s="1"/>
  <c r="A343" i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C342" i="1" l="1"/>
  <c r="C341" i="1"/>
  <c r="C340" i="1" l="1"/>
  <c r="C339" i="1"/>
  <c r="C338" i="1"/>
  <c r="D343" i="1" l="1"/>
  <c r="K369" i="1" l="1"/>
  <c r="K368" i="1"/>
  <c r="R361" i="1"/>
  <c r="R360" i="1"/>
  <c r="C337" i="1"/>
  <c r="C336" i="1"/>
  <c r="C335" i="1"/>
  <c r="C334" i="1"/>
  <c r="O364" i="1"/>
  <c r="O363" i="1"/>
  <c r="L364" i="1"/>
  <c r="L363" i="1"/>
  <c r="L362" i="1"/>
  <c r="C333" i="1"/>
  <c r="C332" i="1"/>
  <c r="B332" i="1"/>
  <c r="J362" i="1"/>
  <c r="C331" i="1"/>
  <c r="C330" i="1"/>
  <c r="C329" i="1"/>
  <c r="J358" i="1"/>
  <c r="D336" i="1" l="1"/>
  <c r="J357" i="1" l="1"/>
  <c r="I357" i="1"/>
  <c r="I356" i="1"/>
  <c r="H356" i="1"/>
  <c r="H357" i="1"/>
  <c r="C328" i="1"/>
  <c r="C327" i="1" l="1"/>
  <c r="C326" i="1"/>
  <c r="C325" i="1" l="1"/>
  <c r="C324" i="1" l="1"/>
  <c r="E335" i="1" l="1"/>
  <c r="D322" i="1"/>
  <c r="C323" i="1"/>
  <c r="D329" i="1" s="1"/>
  <c r="L352" i="1"/>
  <c r="K352" i="1"/>
  <c r="K351" i="1"/>
  <c r="I352" i="1"/>
  <c r="I351" i="1"/>
  <c r="C322" i="1"/>
  <c r="S293" i="1"/>
  <c r="C321" i="1"/>
  <c r="C320" i="1"/>
  <c r="K297" i="1"/>
  <c r="C319" i="1"/>
  <c r="P293" i="1"/>
  <c r="M293" i="1"/>
  <c r="C318" i="1"/>
  <c r="C317" i="1"/>
  <c r="D313" i="1" l="1"/>
  <c r="B313" i="1"/>
  <c r="A340" i="1"/>
  <c r="A341" i="1" s="1"/>
  <c r="A342" i="1" s="1"/>
  <c r="A312" i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D312" i="1"/>
  <c r="B312" i="1"/>
  <c r="I291" i="1"/>
  <c r="D311" i="1"/>
  <c r="B311" i="1"/>
  <c r="D310" i="1" l="1"/>
  <c r="B310" i="1"/>
  <c r="D309" i="1"/>
  <c r="B309" i="1"/>
  <c r="D307" i="1"/>
  <c r="B307" i="1"/>
  <c r="D306" i="1"/>
  <c r="B306" i="1"/>
  <c r="E314" i="1" l="1"/>
  <c r="D305" i="1"/>
  <c r="B305" i="1"/>
  <c r="D304" i="1"/>
  <c r="D303" i="1"/>
  <c r="B304" i="1"/>
  <c r="B303" i="1"/>
  <c r="C303" i="1"/>
  <c r="E307" i="1" l="1"/>
  <c r="B302" i="1"/>
  <c r="D302" i="1"/>
  <c r="K326" i="1"/>
  <c r="J329" i="1"/>
  <c r="J328" i="1"/>
  <c r="J327" i="1"/>
  <c r="J326" i="1"/>
  <c r="J324" i="1"/>
  <c r="J323" i="1"/>
  <c r="D300" i="1"/>
  <c r="B300" i="1"/>
  <c r="D299" i="1"/>
  <c r="B299" i="1"/>
  <c r="D298" i="1"/>
  <c r="B298" i="1"/>
  <c r="D297" i="1"/>
  <c r="B297" i="1"/>
  <c r="D296" i="1"/>
  <c r="B296" i="1"/>
  <c r="G321" i="1"/>
  <c r="G320" i="1"/>
  <c r="B295" i="1"/>
  <c r="D295" i="1"/>
  <c r="D293" i="1"/>
  <c r="B293" i="1"/>
  <c r="D292" i="1"/>
  <c r="B292" i="1"/>
  <c r="D291" i="1"/>
  <c r="B291" i="1"/>
  <c r="D290" i="1"/>
  <c r="B290" i="1"/>
  <c r="D289" i="1"/>
  <c r="B289" i="1"/>
  <c r="E300" i="1" l="1"/>
  <c r="B288" i="1" l="1"/>
  <c r="D288" i="1"/>
  <c r="E293" i="1" s="1"/>
  <c r="D286" i="1" l="1"/>
  <c r="B286" i="1"/>
  <c r="B285" i="1"/>
  <c r="D285" i="1"/>
  <c r="D284" i="1"/>
  <c r="B283" i="1"/>
  <c r="B282" i="1"/>
  <c r="B281" i="1"/>
  <c r="B284" i="1"/>
  <c r="D281" i="1"/>
  <c r="D283" i="1"/>
  <c r="D282" i="1"/>
  <c r="L270" i="1"/>
  <c r="E286" i="1" l="1"/>
  <c r="B249" i="1"/>
  <c r="B248" i="1"/>
  <c r="B247" i="1"/>
  <c r="B246" i="1"/>
  <c r="B244" i="1"/>
  <c r="B243" i="1"/>
  <c r="B242" i="1"/>
  <c r="B241" i="1"/>
  <c r="B240" i="1"/>
  <c r="B239" i="1"/>
  <c r="B237" i="1"/>
  <c r="B236" i="1"/>
  <c r="B235" i="1"/>
  <c r="B234" i="1"/>
  <c r="B233" i="1"/>
  <c r="B232" i="1"/>
  <c r="B230" i="1"/>
  <c r="B229" i="1"/>
  <c r="B228" i="1"/>
  <c r="B227" i="1"/>
  <c r="B226" i="1"/>
  <c r="B225" i="1"/>
  <c r="B223" i="1"/>
  <c r="B222" i="1"/>
  <c r="B221" i="1"/>
  <c r="B220" i="1"/>
  <c r="B219" i="1"/>
  <c r="B218" i="1"/>
  <c r="B216" i="1"/>
  <c r="B215" i="1"/>
  <c r="B214" i="1"/>
  <c r="B213" i="1"/>
  <c r="B212" i="1"/>
  <c r="B211" i="1"/>
  <c r="B209" i="1"/>
  <c r="B208" i="1"/>
  <c r="B207" i="1"/>
  <c r="B206" i="1"/>
  <c r="B205" i="1"/>
  <c r="B204" i="1"/>
  <c r="B202" i="1"/>
  <c r="B201" i="1"/>
  <c r="B200" i="1"/>
  <c r="B199" i="1"/>
  <c r="B198" i="1"/>
  <c r="B197" i="1"/>
  <c r="B195" i="1"/>
  <c r="B194" i="1"/>
  <c r="B193" i="1"/>
  <c r="B192" i="1"/>
  <c r="B191" i="1"/>
  <c r="B190" i="1"/>
  <c r="B250" i="1" l="1"/>
  <c r="C279" i="1"/>
  <c r="C278" i="1" l="1"/>
  <c r="C277" i="1" l="1"/>
  <c r="C276" i="1"/>
  <c r="C275" i="1"/>
  <c r="C274" i="1" l="1"/>
  <c r="D279" i="1" s="1"/>
  <c r="C272" i="1"/>
  <c r="K241" i="1"/>
  <c r="I243" i="1"/>
  <c r="L249" i="1"/>
  <c r="M249" i="1" s="1"/>
  <c r="L248" i="1"/>
  <c r="I249" i="1"/>
  <c r="C271" i="1"/>
  <c r="L250" i="1" l="1"/>
  <c r="C270" i="1"/>
  <c r="O245" i="1" l="1"/>
  <c r="L246" i="1" l="1"/>
  <c r="C269" i="1"/>
  <c r="C268" i="1"/>
  <c r="C267" i="1"/>
  <c r="C265" i="1"/>
  <c r="D272" i="1" l="1"/>
  <c r="C264" i="1"/>
  <c r="C263" i="1"/>
  <c r="Q241" i="1"/>
  <c r="C262" i="1"/>
  <c r="L239" i="1"/>
  <c r="C261" i="1"/>
  <c r="C260" i="1"/>
  <c r="D265" i="1" l="1"/>
  <c r="C258" i="1" l="1"/>
  <c r="M233" i="1"/>
  <c r="C257" i="1"/>
  <c r="C256" i="1"/>
  <c r="C255" i="1"/>
  <c r="C254" i="1"/>
  <c r="O237" i="1"/>
  <c r="C253" i="1"/>
  <c r="E251" i="1"/>
  <c r="E250" i="1"/>
  <c r="D258" i="1" l="1"/>
  <c r="E249" i="1"/>
  <c r="E248" i="1"/>
  <c r="E247" i="1" l="1"/>
  <c r="W259" i="1"/>
  <c r="E246" i="1" l="1"/>
  <c r="F251" i="1"/>
  <c r="E244" i="1"/>
  <c r="E243" i="1" l="1"/>
  <c r="E242" i="1" l="1"/>
  <c r="E241" i="1"/>
  <c r="E240" i="1"/>
  <c r="E239" i="1"/>
  <c r="E237" i="1"/>
  <c r="E236" i="1"/>
  <c r="W267" i="1"/>
  <c r="V273" i="1"/>
  <c r="F244" i="1" l="1"/>
  <c r="E235" i="1" l="1"/>
  <c r="W262" i="1"/>
  <c r="U183" i="1"/>
  <c r="E234" i="1"/>
  <c r="V201" i="1"/>
  <c r="V202" i="1" s="1"/>
  <c r="V203" i="1" s="1"/>
  <c r="E233" i="1"/>
  <c r="E232" i="1"/>
  <c r="E230" i="1"/>
  <c r="E229" i="1"/>
  <c r="E228" i="1"/>
  <c r="F237" i="1" l="1"/>
  <c r="V265" i="1" l="1"/>
  <c r="V266" i="1" s="1"/>
  <c r="V268" i="1" s="1"/>
  <c r="V269" i="1" s="1"/>
  <c r="V270" i="1" s="1"/>
  <c r="W255" i="1"/>
  <c r="W254" i="1"/>
  <c r="E227" i="1"/>
  <c r="E226" i="1"/>
  <c r="E225" i="1"/>
  <c r="U262" i="1"/>
  <c r="U261" i="1"/>
  <c r="E223" i="1"/>
  <c r="I202" i="1"/>
  <c r="I200" i="1"/>
  <c r="E222" i="1"/>
  <c r="E221" i="1"/>
  <c r="F230" i="1" l="1"/>
  <c r="E220" i="1"/>
  <c r="V257" i="1" l="1"/>
  <c r="E219" i="1"/>
  <c r="E218" i="1"/>
  <c r="W220" i="1"/>
  <c r="F223" i="1" l="1"/>
  <c r="D216" i="1"/>
  <c r="V242" i="1"/>
  <c r="V239" i="1"/>
  <c r="D215" i="1"/>
  <c r="D214" i="1"/>
  <c r="D213" i="1"/>
  <c r="D212" i="1"/>
  <c r="U195" i="1"/>
  <c r="U191" i="1"/>
  <c r="U190" i="1"/>
  <c r="U193" i="1" s="1"/>
  <c r="D211" i="1"/>
  <c r="D209" i="1"/>
  <c r="E216" i="1" l="1"/>
  <c r="D208" i="1"/>
  <c r="D207" i="1"/>
  <c r="D206" i="1"/>
  <c r="D205" i="1"/>
  <c r="D204" i="1" l="1"/>
  <c r="E209" i="1" s="1"/>
  <c r="W213" i="1"/>
  <c r="D202" i="1"/>
  <c r="D201" i="1"/>
  <c r="V218" i="1" l="1"/>
  <c r="D200" i="1"/>
  <c r="V209" i="1"/>
  <c r="V206" i="1"/>
  <c r="D199" i="1"/>
  <c r="D198" i="1"/>
  <c r="W253" i="1"/>
  <c r="W252" i="1"/>
  <c r="D197" i="1"/>
  <c r="D195" i="1"/>
  <c r="E202" i="1" l="1"/>
  <c r="D194" i="1"/>
  <c r="D193" i="1"/>
  <c r="D192" i="1"/>
  <c r="D191" i="1" l="1"/>
  <c r="D190" i="1" l="1"/>
  <c r="E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<sst xmlns="http://schemas.openxmlformats.org/spreadsheetml/2006/main" count="63" uniqueCount="62">
  <si>
    <t>Per wkg day</t>
  </si>
  <si>
    <t>Per cal. day</t>
  </si>
  <si>
    <t>Post covid</t>
  </si>
  <si>
    <t>Rate in Wales</t>
  </si>
  <si>
    <t>Per cal day</t>
  </si>
  <si>
    <t>tel:215-667-9316</t>
  </si>
  <si>
    <t>Brianna</t>
  </si>
  <si>
    <t>Liddy</t>
  </si>
  <si>
    <t>tel:607-279-5107</t>
  </si>
  <si>
    <t>IPD headquarters</t>
  </si>
  <si>
    <t>tel:607-272-9973</t>
  </si>
  <si>
    <t>Brett</t>
  </si>
  <si>
    <t>tel:(404) 902-0850‬</t>
  </si>
  <si>
    <t>Corina</t>
  </si>
  <si>
    <t>tel:607-319-1094</t>
  </si>
  <si>
    <t>Samantha</t>
  </si>
  <si>
    <t>tel:607-339-9025</t>
  </si>
  <si>
    <t>Patrick</t>
  </si>
  <si>
    <t>tel:‭(315) 794-3350‬</t>
  </si>
  <si>
    <t>Charlie</t>
  </si>
  <si>
    <t>tel:607-220-9025</t>
  </si>
  <si>
    <t>Howard March</t>
  </si>
  <si>
    <t>tel:607.237.1226</t>
  </si>
  <si>
    <t>tel:855-355-5777</t>
  </si>
  <si>
    <t>NY State of Health</t>
  </si>
  <si>
    <t>/week</t>
  </si>
  <si>
    <t>/working day</t>
  </si>
  <si>
    <t>/month</t>
  </si>
  <si>
    <t>/year</t>
  </si>
  <si>
    <t>Casella</t>
  </si>
  <si>
    <t>tel:607-277-3000</t>
  </si>
  <si>
    <t>Enid:</t>
  </si>
  <si>
    <t>tel:607-279-6761</t>
  </si>
  <si>
    <t>Cody Sweet</t>
  </si>
  <si>
    <t>tel:607-745-3813</t>
  </si>
  <si>
    <t xml:space="preserve"> d</t>
  </si>
  <si>
    <t>Drain Brain</t>
  </si>
  <si>
    <t>tel:(607) 273-8311</t>
  </si>
  <si>
    <t>Barber</t>
  </si>
  <si>
    <t>tel:+16072669573</t>
  </si>
  <si>
    <t>Leonard's:</t>
  </si>
  <si>
    <t>tel:+16072723434</t>
  </si>
  <si>
    <t>Meadowridge Vet:</t>
  </si>
  <si>
    <t>tel:(607) 533-7661</t>
  </si>
  <si>
    <t>Roy's Rooter</t>
  </si>
  <si>
    <t>tel:(607) 233-1282</t>
  </si>
  <si>
    <t>Sherwin Williams</t>
  </si>
  <si>
    <t>tel:+16072728900</t>
  </si>
  <si>
    <t>Sherrhonda work</t>
  </si>
  <si>
    <t>tel:(607) 272-2292 </t>
  </si>
  <si>
    <t>Cargill:</t>
  </si>
  <si>
    <t>800-227-4455</t>
  </si>
  <si>
    <t>tel:800-227-4455</t>
  </si>
  <si>
    <t>tel:800-600-7258</t>
  </si>
  <si>
    <t>tel:203-417-3222</t>
  </si>
  <si>
    <t>aq mi</t>
  </si>
  <si>
    <t>acres</t>
  </si>
  <si>
    <t>tel:(620) 401-9008</t>
  </si>
  <si>
    <t>tel:(607) 379-6072</t>
  </si>
  <si>
    <t>tel:01144 1492 864027</t>
  </si>
  <si>
    <t>Henry Hanstein</t>
  </si>
  <si>
    <t>tel:607-727-3746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</si>
</sst>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ourier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2" fontId="0" fillId="0" borderId="0" xfId="0" applyNumberFormat="1"/>
    <xf numFmtId="1" fontId="0" fillId="0" borderId="0" xfId="0" applyNumberFormat="1"/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179282237961461E-2"/>
          <c:y val="3.6601924759405075E-2"/>
          <c:w val="0.90015241562141413"/>
          <c:h val="0.85908358733384127"/>
        </c:manualLayout>
      </c:layout>
      <c:scatterChart>
        <c:scatterStyle val="lineMarker"/>
        <c:varyColors val="0"/>
        <c:ser>
          <c:idx val="0"/>
          <c:order val="0"/>
          <c:tx>
            <c:v>Feb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3723974201717247E-2"/>
                  <c:y val="0.16683872849227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Sheet1!$A$152:$A$188</c:f>
              <c:numCache>
                <c:formatCode>m/d/yy</c:formatCode>
                <c:ptCount val="37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</c:numCache>
            </c:numRef>
          </c:xVal>
          <c:yVal>
            <c:numRef>
              <c:f>(Sheet1!$B$152:$B$188,Sheet1!$B$253:$B$281)</c:f>
              <c:numCache>
                <c:formatCode>General</c:formatCode>
                <c:ptCount val="66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7">
                  <c:v>22886</c:v>
                </c:pt>
                <c:pt idx="38">
                  <c:v>23011</c:v>
                </c:pt>
                <c:pt idx="39">
                  <c:v>23097</c:v>
                </c:pt>
                <c:pt idx="40">
                  <c:v>23200</c:v>
                </c:pt>
                <c:pt idx="41">
                  <c:v>23248</c:v>
                </c:pt>
                <c:pt idx="42">
                  <c:v>23372</c:v>
                </c:pt>
                <c:pt idx="44">
                  <c:v>23454</c:v>
                </c:pt>
                <c:pt idx="45">
                  <c:v>23536</c:v>
                </c:pt>
                <c:pt idx="46">
                  <c:v>23680</c:v>
                </c:pt>
                <c:pt idx="47">
                  <c:v>23816</c:v>
                </c:pt>
                <c:pt idx="48">
                  <c:v>23875</c:v>
                </c:pt>
                <c:pt idx="49">
                  <c:v>23994</c:v>
                </c:pt>
                <c:pt idx="51">
                  <c:v>24194</c:v>
                </c:pt>
                <c:pt idx="52">
                  <c:v>24318</c:v>
                </c:pt>
                <c:pt idx="53">
                  <c:v>24360</c:v>
                </c:pt>
                <c:pt idx="54">
                  <c:v>24350</c:v>
                </c:pt>
                <c:pt idx="55">
                  <c:v>24475</c:v>
                </c:pt>
                <c:pt idx="56">
                  <c:v>24593</c:v>
                </c:pt>
                <c:pt idx="58">
                  <c:v>24724</c:v>
                </c:pt>
                <c:pt idx="59">
                  <c:v>24803</c:v>
                </c:pt>
                <c:pt idx="60">
                  <c:v>24927</c:v>
                </c:pt>
                <c:pt idx="61">
                  <c:v>25068</c:v>
                </c:pt>
                <c:pt idx="62">
                  <c:v>25172</c:v>
                </c:pt>
                <c:pt idx="63">
                  <c:v>25204</c:v>
                </c:pt>
                <c:pt idx="65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ser>
          <c:idx val="1"/>
          <c:order val="1"/>
          <c:tx>
            <c:v>March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184964982392276"/>
                  <c:y val="7.229804607757363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Sheet1!$A$190:$A$216</c:f>
              <c:numCache>
                <c:formatCode>m/d/yy</c:formatCode>
                <c:ptCount val="27"/>
                <c:pt idx="0">
                  <c:v>44256</c:v>
                </c:pt>
                <c:pt idx="1">
                  <c:v>44257</c:v>
                </c:pt>
                <c:pt idx="2">
                  <c:v>44258</c:v>
                </c:pt>
                <c:pt idx="3">
                  <c:v>44259</c:v>
                </c:pt>
                <c:pt idx="4">
                  <c:v>44260</c:v>
                </c:pt>
                <c:pt idx="5">
                  <c:v>44261</c:v>
                </c:pt>
                <c:pt idx="6">
                  <c:v>44262</c:v>
                </c:pt>
                <c:pt idx="7">
                  <c:v>44263</c:v>
                </c:pt>
                <c:pt idx="8">
                  <c:v>44264</c:v>
                </c:pt>
                <c:pt idx="9">
                  <c:v>44265</c:v>
                </c:pt>
                <c:pt idx="10">
                  <c:v>44266</c:v>
                </c:pt>
                <c:pt idx="11">
                  <c:v>44267</c:v>
                </c:pt>
                <c:pt idx="12">
                  <c:v>44268</c:v>
                </c:pt>
                <c:pt idx="13">
                  <c:v>44269</c:v>
                </c:pt>
                <c:pt idx="14">
                  <c:v>44270</c:v>
                </c:pt>
                <c:pt idx="15">
                  <c:v>44271</c:v>
                </c:pt>
                <c:pt idx="16">
                  <c:v>44272</c:v>
                </c:pt>
                <c:pt idx="17">
                  <c:v>44273</c:v>
                </c:pt>
                <c:pt idx="18">
                  <c:v>44274</c:v>
                </c:pt>
                <c:pt idx="19">
                  <c:v>44275</c:v>
                </c:pt>
                <c:pt idx="20">
                  <c:v>44276</c:v>
                </c:pt>
                <c:pt idx="21">
                  <c:v>44277</c:v>
                </c:pt>
                <c:pt idx="22">
                  <c:v>44278</c:v>
                </c:pt>
                <c:pt idx="23">
                  <c:v>44279</c:v>
                </c:pt>
                <c:pt idx="24">
                  <c:v>44280</c:v>
                </c:pt>
                <c:pt idx="25">
                  <c:v>44281</c:v>
                </c:pt>
                <c:pt idx="26">
                  <c:v>44282</c:v>
                </c:pt>
              </c:numCache>
            </c:numRef>
          </c:xVal>
          <c:yVal>
            <c:numRef>
              <c:f>(Sheet1!$C$190:$C$216,Sheet1!$C$281:$C$311)</c:f>
              <c:numCache>
                <c:formatCode>General</c:formatCode>
                <c:ptCount val="58"/>
                <c:pt idx="0">
                  <c:v>15920</c:v>
                </c:pt>
                <c:pt idx="1">
                  <c:v>16145</c:v>
                </c:pt>
                <c:pt idx="2">
                  <c:v>16261</c:v>
                </c:pt>
                <c:pt idx="3">
                  <c:v>16331</c:v>
                </c:pt>
                <c:pt idx="4">
                  <c:v>16373</c:v>
                </c:pt>
                <c:pt idx="5">
                  <c:v>16538</c:v>
                </c:pt>
                <c:pt idx="7">
                  <c:v>16734</c:v>
                </c:pt>
                <c:pt idx="8">
                  <c:v>16790</c:v>
                </c:pt>
                <c:pt idx="9">
                  <c:v>16982</c:v>
                </c:pt>
                <c:pt idx="10">
                  <c:v>17102</c:v>
                </c:pt>
                <c:pt idx="11">
                  <c:v>17240</c:v>
                </c:pt>
                <c:pt idx="12">
                  <c:v>17486</c:v>
                </c:pt>
                <c:pt idx="14">
                  <c:v>17716</c:v>
                </c:pt>
                <c:pt idx="15">
                  <c:v>17822</c:v>
                </c:pt>
                <c:pt idx="16">
                  <c:v>18128</c:v>
                </c:pt>
                <c:pt idx="17">
                  <c:v>18174</c:v>
                </c:pt>
                <c:pt idx="18">
                  <c:v>18414</c:v>
                </c:pt>
                <c:pt idx="19">
                  <c:v>18310</c:v>
                </c:pt>
                <c:pt idx="21">
                  <c:v>18378</c:v>
                </c:pt>
                <c:pt idx="22">
                  <c:v>18500</c:v>
                </c:pt>
                <c:pt idx="23">
                  <c:v>18500</c:v>
                </c:pt>
                <c:pt idx="24">
                  <c:v>18525</c:v>
                </c:pt>
                <c:pt idx="25">
                  <c:v>18705</c:v>
                </c:pt>
                <c:pt idx="26">
                  <c:v>18849</c:v>
                </c:pt>
                <c:pt idx="27">
                  <c:v>25311</c:v>
                </c:pt>
                <c:pt idx="28">
                  <c:v>25403</c:v>
                </c:pt>
                <c:pt idx="29">
                  <c:v>25542</c:v>
                </c:pt>
                <c:pt idx="30">
                  <c:v>25635</c:v>
                </c:pt>
                <c:pt idx="31">
                  <c:v>25731</c:v>
                </c:pt>
                <c:pt idx="32">
                  <c:v>25873</c:v>
                </c:pt>
                <c:pt idx="34">
                  <c:v>25939</c:v>
                </c:pt>
                <c:pt idx="35">
                  <c:v>26050</c:v>
                </c:pt>
                <c:pt idx="36">
                  <c:v>26187</c:v>
                </c:pt>
                <c:pt idx="37">
                  <c:v>26300</c:v>
                </c:pt>
                <c:pt idx="38">
                  <c:v>26371</c:v>
                </c:pt>
                <c:pt idx="39">
                  <c:v>26457</c:v>
                </c:pt>
                <c:pt idx="41">
                  <c:v>26506</c:v>
                </c:pt>
                <c:pt idx="42">
                  <c:v>26527</c:v>
                </c:pt>
                <c:pt idx="43">
                  <c:v>26683</c:v>
                </c:pt>
                <c:pt idx="44">
                  <c:v>26683</c:v>
                </c:pt>
                <c:pt idx="45">
                  <c:v>26841</c:v>
                </c:pt>
                <c:pt idx="46">
                  <c:v>26958</c:v>
                </c:pt>
                <c:pt idx="48">
                  <c:v>26969</c:v>
                </c:pt>
                <c:pt idx="49">
                  <c:v>26969</c:v>
                </c:pt>
                <c:pt idx="50">
                  <c:v>27100</c:v>
                </c:pt>
                <c:pt idx="51">
                  <c:v>27237</c:v>
                </c:pt>
                <c:pt idx="52">
                  <c:v>27483</c:v>
                </c:pt>
                <c:pt idx="53">
                  <c:v>27711</c:v>
                </c:pt>
                <c:pt idx="55">
                  <c:v>27876</c:v>
                </c:pt>
                <c:pt idx="56">
                  <c:v>28071</c:v>
                </c:pt>
                <c:pt idx="57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BD-EC48-AB51-ECE51CD50658}"/>
            </c:ext>
          </c:extLst>
        </c:ser>
        <c:ser>
          <c:idx val="2"/>
          <c:order val="2"/>
          <c:tx>
            <c:v>April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1678083401009851E-2"/>
                  <c:y val="0.216528288130650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Sheet1!$A$218:$A$250</c:f>
              <c:numCache>
                <c:formatCode>m/d/yy</c:formatCode>
                <c:ptCount val="33"/>
                <c:pt idx="0">
                  <c:v>44284</c:v>
                </c:pt>
                <c:pt idx="1">
                  <c:v>44285</c:v>
                </c:pt>
                <c:pt idx="2">
                  <c:v>44286</c:v>
                </c:pt>
                <c:pt idx="3">
                  <c:v>44287</c:v>
                </c:pt>
                <c:pt idx="4">
                  <c:v>44288</c:v>
                </c:pt>
                <c:pt idx="5">
                  <c:v>44289</c:v>
                </c:pt>
                <c:pt idx="6">
                  <c:v>44290</c:v>
                </c:pt>
                <c:pt idx="7">
                  <c:v>44291</c:v>
                </c:pt>
                <c:pt idx="8">
                  <c:v>44292</c:v>
                </c:pt>
                <c:pt idx="9">
                  <c:v>44293</c:v>
                </c:pt>
                <c:pt idx="10">
                  <c:v>44294</c:v>
                </c:pt>
                <c:pt idx="11">
                  <c:v>44295</c:v>
                </c:pt>
                <c:pt idx="12">
                  <c:v>44296</c:v>
                </c:pt>
                <c:pt idx="13">
                  <c:v>44297</c:v>
                </c:pt>
                <c:pt idx="14">
                  <c:v>44298</c:v>
                </c:pt>
                <c:pt idx="15">
                  <c:v>44299</c:v>
                </c:pt>
                <c:pt idx="16">
                  <c:v>44300</c:v>
                </c:pt>
                <c:pt idx="17">
                  <c:v>44301</c:v>
                </c:pt>
                <c:pt idx="18">
                  <c:v>44302</c:v>
                </c:pt>
                <c:pt idx="19">
                  <c:v>44303</c:v>
                </c:pt>
                <c:pt idx="20">
                  <c:v>44304</c:v>
                </c:pt>
                <c:pt idx="21">
                  <c:v>44305</c:v>
                </c:pt>
                <c:pt idx="22">
                  <c:v>44306</c:v>
                </c:pt>
                <c:pt idx="23">
                  <c:v>44307</c:v>
                </c:pt>
                <c:pt idx="24">
                  <c:v>44308</c:v>
                </c:pt>
                <c:pt idx="25">
                  <c:v>44309</c:v>
                </c:pt>
                <c:pt idx="26">
                  <c:v>44310</c:v>
                </c:pt>
                <c:pt idx="27">
                  <c:v>44311</c:v>
                </c:pt>
                <c:pt idx="28">
                  <c:v>44312</c:v>
                </c:pt>
                <c:pt idx="29">
                  <c:v>44313</c:v>
                </c:pt>
                <c:pt idx="30">
                  <c:v>44314</c:v>
                </c:pt>
                <c:pt idx="31">
                  <c:v>44315</c:v>
                </c:pt>
                <c:pt idx="32">
                  <c:v>44316</c:v>
                </c:pt>
              </c:numCache>
            </c:numRef>
          </c:xVal>
          <c:yVal>
            <c:numRef>
              <c:f>Sheet1!$D$218:$D$250</c:f>
              <c:numCache>
                <c:formatCode>General</c:formatCode>
                <c:ptCount val="33"/>
                <c:pt idx="0">
                  <c:v>19232</c:v>
                </c:pt>
                <c:pt idx="1">
                  <c:v>19452</c:v>
                </c:pt>
                <c:pt idx="2">
                  <c:v>19463</c:v>
                </c:pt>
                <c:pt idx="3">
                  <c:v>19547</c:v>
                </c:pt>
                <c:pt idx="4">
                  <c:v>19584</c:v>
                </c:pt>
                <c:pt idx="5">
                  <c:v>19779</c:v>
                </c:pt>
                <c:pt idx="7">
                  <c:v>19794</c:v>
                </c:pt>
                <c:pt idx="8">
                  <c:v>19942</c:v>
                </c:pt>
                <c:pt idx="9">
                  <c:v>20033</c:v>
                </c:pt>
                <c:pt idx="10">
                  <c:v>20209</c:v>
                </c:pt>
                <c:pt idx="11">
                  <c:v>20406</c:v>
                </c:pt>
                <c:pt idx="12">
                  <c:v>20574</c:v>
                </c:pt>
                <c:pt idx="14">
                  <c:v>20737</c:v>
                </c:pt>
                <c:pt idx="15">
                  <c:v>20726</c:v>
                </c:pt>
                <c:pt idx="16">
                  <c:v>20904</c:v>
                </c:pt>
                <c:pt idx="17">
                  <c:v>20936</c:v>
                </c:pt>
                <c:pt idx="18">
                  <c:v>20946</c:v>
                </c:pt>
                <c:pt idx="19">
                  <c:v>20951</c:v>
                </c:pt>
                <c:pt idx="21">
                  <c:v>21002</c:v>
                </c:pt>
                <c:pt idx="22">
                  <c:v>21264</c:v>
                </c:pt>
                <c:pt idx="23">
                  <c:v>21356</c:v>
                </c:pt>
                <c:pt idx="24">
                  <c:v>21386</c:v>
                </c:pt>
                <c:pt idx="25">
                  <c:v>21645</c:v>
                </c:pt>
                <c:pt idx="26">
                  <c:v>21802</c:v>
                </c:pt>
                <c:pt idx="28">
                  <c:v>21810</c:v>
                </c:pt>
                <c:pt idx="29">
                  <c:v>22042</c:v>
                </c:pt>
                <c:pt idx="30">
                  <c:v>22156</c:v>
                </c:pt>
                <c:pt idx="31">
                  <c:v>22234</c:v>
                </c:pt>
                <c:pt idx="32">
                  <c:v>22321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BD-EC48-AB51-ECE51CD50658}"/>
            </c:ext>
          </c:extLst>
        </c:ser>
        <c:ser>
          <c:idx val="3"/>
          <c:order val="3"/>
          <c:tx>
            <c:v>May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1438035445159934E-2"/>
                  <c:y val="-3.268591426071741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Sheet1!$A$250:$A$281</c:f>
              <c:numCache>
                <c:formatCode>m/d/yy</c:formatCode>
                <c:ptCount val="32"/>
                <c:pt idx="0">
                  <c:v>44316</c:v>
                </c:pt>
                <c:pt idx="1">
                  <c:v>44317</c:v>
                </c:pt>
                <c:pt idx="2">
                  <c:v>44318</c:v>
                </c:pt>
                <c:pt idx="3">
                  <c:v>44319</c:v>
                </c:pt>
                <c:pt idx="4">
                  <c:v>44320</c:v>
                </c:pt>
                <c:pt idx="5">
                  <c:v>44321</c:v>
                </c:pt>
                <c:pt idx="6">
                  <c:v>44322</c:v>
                </c:pt>
                <c:pt idx="7">
                  <c:v>44323</c:v>
                </c:pt>
                <c:pt idx="8">
                  <c:v>44324</c:v>
                </c:pt>
                <c:pt idx="9">
                  <c:v>44325</c:v>
                </c:pt>
                <c:pt idx="10">
                  <c:v>44326</c:v>
                </c:pt>
                <c:pt idx="11">
                  <c:v>44327</c:v>
                </c:pt>
                <c:pt idx="12">
                  <c:v>44328</c:v>
                </c:pt>
                <c:pt idx="13">
                  <c:v>44329</c:v>
                </c:pt>
                <c:pt idx="14">
                  <c:v>44330</c:v>
                </c:pt>
                <c:pt idx="15">
                  <c:v>44331</c:v>
                </c:pt>
                <c:pt idx="16">
                  <c:v>44332</c:v>
                </c:pt>
                <c:pt idx="17">
                  <c:v>44333</c:v>
                </c:pt>
                <c:pt idx="18">
                  <c:v>44334</c:v>
                </c:pt>
                <c:pt idx="19">
                  <c:v>44335</c:v>
                </c:pt>
                <c:pt idx="20">
                  <c:v>44336</c:v>
                </c:pt>
                <c:pt idx="21">
                  <c:v>44337</c:v>
                </c:pt>
                <c:pt idx="22">
                  <c:v>44338</c:v>
                </c:pt>
                <c:pt idx="23">
                  <c:v>44339</c:v>
                </c:pt>
                <c:pt idx="24">
                  <c:v>44340</c:v>
                </c:pt>
                <c:pt idx="25">
                  <c:v>44341</c:v>
                </c:pt>
                <c:pt idx="26">
                  <c:v>44342</c:v>
                </c:pt>
                <c:pt idx="27">
                  <c:v>44343</c:v>
                </c:pt>
                <c:pt idx="28">
                  <c:v>44344</c:v>
                </c:pt>
                <c:pt idx="29">
                  <c:v>44345</c:v>
                </c:pt>
                <c:pt idx="30">
                  <c:v>44346</c:v>
                </c:pt>
                <c:pt idx="31">
                  <c:v>44347</c:v>
                </c:pt>
              </c:numCache>
            </c:numRef>
          </c:xVal>
          <c:yVal>
            <c:numRef>
              <c:f>Sheet1!$B$250:$B$281</c:f>
              <c:numCache>
                <c:formatCode>General</c:formatCode>
                <c:ptCount val="32"/>
                <c:pt idx="0">
                  <c:v>22321</c:v>
                </c:pt>
                <c:pt idx="1">
                  <c:v>22738</c:v>
                </c:pt>
                <c:pt idx="3">
                  <c:v>22886</c:v>
                </c:pt>
                <c:pt idx="4">
                  <c:v>23011</c:v>
                </c:pt>
                <c:pt idx="5">
                  <c:v>23097</c:v>
                </c:pt>
                <c:pt idx="6">
                  <c:v>23200</c:v>
                </c:pt>
                <c:pt idx="7">
                  <c:v>23248</c:v>
                </c:pt>
                <c:pt idx="8">
                  <c:v>23372</c:v>
                </c:pt>
                <c:pt idx="10">
                  <c:v>23454</c:v>
                </c:pt>
                <c:pt idx="11">
                  <c:v>23536</c:v>
                </c:pt>
                <c:pt idx="12">
                  <c:v>23680</c:v>
                </c:pt>
                <c:pt idx="13">
                  <c:v>23816</c:v>
                </c:pt>
                <c:pt idx="14">
                  <c:v>23875</c:v>
                </c:pt>
                <c:pt idx="15">
                  <c:v>23994</c:v>
                </c:pt>
                <c:pt idx="17">
                  <c:v>24194</c:v>
                </c:pt>
                <c:pt idx="18">
                  <c:v>24318</c:v>
                </c:pt>
                <c:pt idx="19">
                  <c:v>24360</c:v>
                </c:pt>
                <c:pt idx="20">
                  <c:v>24350</c:v>
                </c:pt>
                <c:pt idx="21">
                  <c:v>24475</c:v>
                </c:pt>
                <c:pt idx="22">
                  <c:v>24593</c:v>
                </c:pt>
                <c:pt idx="24">
                  <c:v>24724</c:v>
                </c:pt>
                <c:pt idx="25">
                  <c:v>24803</c:v>
                </c:pt>
                <c:pt idx="26">
                  <c:v>24927</c:v>
                </c:pt>
                <c:pt idx="27">
                  <c:v>25068</c:v>
                </c:pt>
                <c:pt idx="28">
                  <c:v>25172</c:v>
                </c:pt>
                <c:pt idx="29">
                  <c:v>25204</c:v>
                </c:pt>
                <c:pt idx="31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EBD-EC48-AB51-ECE51CD50658}"/>
            </c:ext>
          </c:extLst>
        </c:ser>
        <c:ser>
          <c:idx val="4"/>
          <c:order val="4"/>
          <c:tx>
            <c:v>June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1000623455792366"/>
                  <c:y val="6.717166839994057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Sheet1!$A$281:$A$311</c:f>
              <c:numCache>
                <c:formatCode>m/d/yy</c:formatCode>
                <c:ptCount val="31"/>
                <c:pt idx="0">
                  <c:v>44347</c:v>
                </c:pt>
                <c:pt idx="1">
                  <c:v>44348</c:v>
                </c:pt>
                <c:pt idx="2">
                  <c:v>44349</c:v>
                </c:pt>
                <c:pt idx="3">
                  <c:v>44350</c:v>
                </c:pt>
                <c:pt idx="4">
                  <c:v>44351</c:v>
                </c:pt>
                <c:pt idx="5">
                  <c:v>44352</c:v>
                </c:pt>
                <c:pt idx="6">
                  <c:v>44353</c:v>
                </c:pt>
                <c:pt idx="7">
                  <c:v>44354</c:v>
                </c:pt>
                <c:pt idx="8">
                  <c:v>44355</c:v>
                </c:pt>
                <c:pt idx="9">
                  <c:v>44356</c:v>
                </c:pt>
                <c:pt idx="10">
                  <c:v>44357</c:v>
                </c:pt>
                <c:pt idx="11">
                  <c:v>44358</c:v>
                </c:pt>
                <c:pt idx="12">
                  <c:v>44359</c:v>
                </c:pt>
                <c:pt idx="13">
                  <c:v>44360</c:v>
                </c:pt>
                <c:pt idx="14">
                  <c:v>44361</c:v>
                </c:pt>
                <c:pt idx="15">
                  <c:v>44362</c:v>
                </c:pt>
                <c:pt idx="16">
                  <c:v>44363</c:v>
                </c:pt>
                <c:pt idx="17">
                  <c:v>44364</c:v>
                </c:pt>
                <c:pt idx="18">
                  <c:v>44365</c:v>
                </c:pt>
                <c:pt idx="19">
                  <c:v>44366</c:v>
                </c:pt>
                <c:pt idx="20">
                  <c:v>44367</c:v>
                </c:pt>
                <c:pt idx="21">
                  <c:v>44368</c:v>
                </c:pt>
                <c:pt idx="22">
                  <c:v>44369</c:v>
                </c:pt>
                <c:pt idx="23">
                  <c:v>44370</c:v>
                </c:pt>
                <c:pt idx="24">
                  <c:v>44371</c:v>
                </c:pt>
                <c:pt idx="25">
                  <c:v>44372</c:v>
                </c:pt>
                <c:pt idx="26">
                  <c:v>44373</c:v>
                </c:pt>
                <c:pt idx="27">
                  <c:v>44374</c:v>
                </c:pt>
                <c:pt idx="28">
                  <c:v>44375</c:v>
                </c:pt>
                <c:pt idx="29">
                  <c:v>44376</c:v>
                </c:pt>
                <c:pt idx="30">
                  <c:v>44377</c:v>
                </c:pt>
              </c:numCache>
            </c:numRef>
          </c:xVal>
          <c:yVal>
            <c:numRef>
              <c:f>Sheet1!$C$281:$C$311</c:f>
              <c:numCache>
                <c:formatCode>General</c:formatCode>
                <c:ptCount val="31"/>
                <c:pt idx="0">
                  <c:v>25311</c:v>
                </c:pt>
                <c:pt idx="1">
                  <c:v>25403</c:v>
                </c:pt>
                <c:pt idx="2">
                  <c:v>25542</c:v>
                </c:pt>
                <c:pt idx="3">
                  <c:v>25635</c:v>
                </c:pt>
                <c:pt idx="4">
                  <c:v>25731</c:v>
                </c:pt>
                <c:pt idx="5">
                  <c:v>25873</c:v>
                </c:pt>
                <c:pt idx="7">
                  <c:v>25939</c:v>
                </c:pt>
                <c:pt idx="8">
                  <c:v>26050</c:v>
                </c:pt>
                <c:pt idx="9">
                  <c:v>26187</c:v>
                </c:pt>
                <c:pt idx="10">
                  <c:v>26300</c:v>
                </c:pt>
                <c:pt idx="11">
                  <c:v>26371</c:v>
                </c:pt>
                <c:pt idx="12">
                  <c:v>26457</c:v>
                </c:pt>
                <c:pt idx="14">
                  <c:v>26506</c:v>
                </c:pt>
                <c:pt idx="15">
                  <c:v>26527</c:v>
                </c:pt>
                <c:pt idx="16">
                  <c:v>26683</c:v>
                </c:pt>
                <c:pt idx="17">
                  <c:v>26683</c:v>
                </c:pt>
                <c:pt idx="18">
                  <c:v>26841</c:v>
                </c:pt>
                <c:pt idx="19">
                  <c:v>26958</c:v>
                </c:pt>
                <c:pt idx="21">
                  <c:v>26969</c:v>
                </c:pt>
                <c:pt idx="22">
                  <c:v>26969</c:v>
                </c:pt>
                <c:pt idx="23">
                  <c:v>27100</c:v>
                </c:pt>
                <c:pt idx="24">
                  <c:v>27237</c:v>
                </c:pt>
                <c:pt idx="25">
                  <c:v>27483</c:v>
                </c:pt>
                <c:pt idx="26">
                  <c:v>27711</c:v>
                </c:pt>
                <c:pt idx="28">
                  <c:v>27876</c:v>
                </c:pt>
                <c:pt idx="29">
                  <c:v>28071</c:v>
                </c:pt>
                <c:pt idx="30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599-3D41-A776-9F9CB62602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409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30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2000"/>
        <c:minorUnit val="5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6.1050203545985324E-2"/>
                  <c:y val="0.328147328691351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Sheet1!$A$2:$A$495</c:f>
              <c:numCache>
                <c:formatCode>m/d/yy</c:formatCode>
                <c:ptCount val="494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  <c:pt idx="249">
                  <c:v>44317</c:v>
                </c:pt>
                <c:pt idx="250">
                  <c:v>44318</c:v>
                </c:pt>
                <c:pt idx="251">
                  <c:v>44319</c:v>
                </c:pt>
                <c:pt idx="252">
                  <c:v>44320</c:v>
                </c:pt>
                <c:pt idx="253">
                  <c:v>44321</c:v>
                </c:pt>
                <c:pt idx="254">
                  <c:v>44322</c:v>
                </c:pt>
                <c:pt idx="255">
                  <c:v>44323</c:v>
                </c:pt>
                <c:pt idx="256">
                  <c:v>44324</c:v>
                </c:pt>
                <c:pt idx="257">
                  <c:v>44325</c:v>
                </c:pt>
                <c:pt idx="258">
                  <c:v>44326</c:v>
                </c:pt>
                <c:pt idx="259">
                  <c:v>44327</c:v>
                </c:pt>
                <c:pt idx="260">
                  <c:v>44328</c:v>
                </c:pt>
                <c:pt idx="261">
                  <c:v>44329</c:v>
                </c:pt>
                <c:pt idx="262">
                  <c:v>44330</c:v>
                </c:pt>
                <c:pt idx="263">
                  <c:v>44331</c:v>
                </c:pt>
                <c:pt idx="264">
                  <c:v>44332</c:v>
                </c:pt>
                <c:pt idx="265">
                  <c:v>44333</c:v>
                </c:pt>
                <c:pt idx="266">
                  <c:v>44334</c:v>
                </c:pt>
                <c:pt idx="267">
                  <c:v>44335</c:v>
                </c:pt>
                <c:pt idx="268">
                  <c:v>44336</c:v>
                </c:pt>
                <c:pt idx="269">
                  <c:v>44337</c:v>
                </c:pt>
                <c:pt idx="270">
                  <c:v>44338</c:v>
                </c:pt>
                <c:pt idx="271">
                  <c:v>44339</c:v>
                </c:pt>
                <c:pt idx="272">
                  <c:v>44340</c:v>
                </c:pt>
                <c:pt idx="273">
                  <c:v>44341</c:v>
                </c:pt>
                <c:pt idx="274">
                  <c:v>44342</c:v>
                </c:pt>
                <c:pt idx="275">
                  <c:v>44343</c:v>
                </c:pt>
                <c:pt idx="276">
                  <c:v>44344</c:v>
                </c:pt>
                <c:pt idx="277">
                  <c:v>44345</c:v>
                </c:pt>
                <c:pt idx="278">
                  <c:v>44346</c:v>
                </c:pt>
                <c:pt idx="279">
                  <c:v>44347</c:v>
                </c:pt>
                <c:pt idx="280">
                  <c:v>44348</c:v>
                </c:pt>
                <c:pt idx="281">
                  <c:v>44349</c:v>
                </c:pt>
                <c:pt idx="282">
                  <c:v>44350</c:v>
                </c:pt>
                <c:pt idx="283">
                  <c:v>44351</c:v>
                </c:pt>
                <c:pt idx="284">
                  <c:v>44352</c:v>
                </c:pt>
                <c:pt idx="285">
                  <c:v>44353</c:v>
                </c:pt>
                <c:pt idx="286">
                  <c:v>44354</c:v>
                </c:pt>
                <c:pt idx="287">
                  <c:v>44355</c:v>
                </c:pt>
                <c:pt idx="288">
                  <c:v>44356</c:v>
                </c:pt>
                <c:pt idx="289">
                  <c:v>44357</c:v>
                </c:pt>
                <c:pt idx="290">
                  <c:v>44358</c:v>
                </c:pt>
                <c:pt idx="291">
                  <c:v>44359</c:v>
                </c:pt>
                <c:pt idx="292">
                  <c:v>44360</c:v>
                </c:pt>
                <c:pt idx="293">
                  <c:v>44361</c:v>
                </c:pt>
                <c:pt idx="294">
                  <c:v>44362</c:v>
                </c:pt>
                <c:pt idx="295">
                  <c:v>44363</c:v>
                </c:pt>
                <c:pt idx="296">
                  <c:v>44364</c:v>
                </c:pt>
                <c:pt idx="297">
                  <c:v>44365</c:v>
                </c:pt>
                <c:pt idx="298">
                  <c:v>44366</c:v>
                </c:pt>
                <c:pt idx="299">
                  <c:v>44367</c:v>
                </c:pt>
                <c:pt idx="300">
                  <c:v>44368</c:v>
                </c:pt>
                <c:pt idx="301">
                  <c:v>44369</c:v>
                </c:pt>
                <c:pt idx="302">
                  <c:v>44370</c:v>
                </c:pt>
                <c:pt idx="303">
                  <c:v>44371</c:v>
                </c:pt>
                <c:pt idx="304">
                  <c:v>44372</c:v>
                </c:pt>
                <c:pt idx="305">
                  <c:v>44373</c:v>
                </c:pt>
                <c:pt idx="306">
                  <c:v>44374</c:v>
                </c:pt>
                <c:pt idx="307">
                  <c:v>44375</c:v>
                </c:pt>
                <c:pt idx="308">
                  <c:v>44376</c:v>
                </c:pt>
                <c:pt idx="309">
                  <c:v>44377</c:v>
                </c:pt>
                <c:pt idx="310">
                  <c:v>44378</c:v>
                </c:pt>
                <c:pt idx="311">
                  <c:v>44379</c:v>
                </c:pt>
                <c:pt idx="312">
                  <c:v>44380</c:v>
                </c:pt>
                <c:pt idx="313">
                  <c:v>44381</c:v>
                </c:pt>
                <c:pt idx="314">
                  <c:v>44382</c:v>
                </c:pt>
                <c:pt idx="315">
                  <c:v>44383</c:v>
                </c:pt>
                <c:pt idx="316">
                  <c:v>44384</c:v>
                </c:pt>
                <c:pt idx="317">
                  <c:v>44385</c:v>
                </c:pt>
                <c:pt idx="318">
                  <c:v>44386</c:v>
                </c:pt>
                <c:pt idx="319">
                  <c:v>44387</c:v>
                </c:pt>
                <c:pt idx="320">
                  <c:v>44388</c:v>
                </c:pt>
                <c:pt idx="321">
                  <c:v>44389</c:v>
                </c:pt>
                <c:pt idx="322">
                  <c:v>44390</c:v>
                </c:pt>
                <c:pt idx="323">
                  <c:v>44391</c:v>
                </c:pt>
                <c:pt idx="324">
                  <c:v>44392</c:v>
                </c:pt>
                <c:pt idx="325">
                  <c:v>44393</c:v>
                </c:pt>
                <c:pt idx="326">
                  <c:v>44394</c:v>
                </c:pt>
                <c:pt idx="327">
                  <c:v>44395</c:v>
                </c:pt>
                <c:pt idx="328">
                  <c:v>44396</c:v>
                </c:pt>
                <c:pt idx="329">
                  <c:v>44397</c:v>
                </c:pt>
                <c:pt idx="330">
                  <c:v>44398</c:v>
                </c:pt>
                <c:pt idx="331">
                  <c:v>44399</c:v>
                </c:pt>
                <c:pt idx="332">
                  <c:v>44400</c:v>
                </c:pt>
                <c:pt idx="333">
                  <c:v>44401</c:v>
                </c:pt>
                <c:pt idx="334">
                  <c:v>44402</c:v>
                </c:pt>
                <c:pt idx="335">
                  <c:v>44403</c:v>
                </c:pt>
                <c:pt idx="336">
                  <c:v>44404</c:v>
                </c:pt>
                <c:pt idx="337">
                  <c:v>44405</c:v>
                </c:pt>
                <c:pt idx="338">
                  <c:v>44406</c:v>
                </c:pt>
                <c:pt idx="339">
                  <c:v>44407</c:v>
                </c:pt>
                <c:pt idx="340">
                  <c:v>44408</c:v>
                </c:pt>
                <c:pt idx="341">
                  <c:v>44409</c:v>
                </c:pt>
                <c:pt idx="342">
                  <c:v>44410</c:v>
                </c:pt>
                <c:pt idx="343">
                  <c:v>44411</c:v>
                </c:pt>
                <c:pt idx="344">
                  <c:v>44412</c:v>
                </c:pt>
                <c:pt idx="345">
                  <c:v>44413</c:v>
                </c:pt>
                <c:pt idx="346">
                  <c:v>44414</c:v>
                </c:pt>
                <c:pt idx="347">
                  <c:v>44415</c:v>
                </c:pt>
                <c:pt idx="348">
                  <c:v>44416</c:v>
                </c:pt>
                <c:pt idx="349">
                  <c:v>44417</c:v>
                </c:pt>
                <c:pt idx="350">
                  <c:v>44418</c:v>
                </c:pt>
                <c:pt idx="351">
                  <c:v>44419</c:v>
                </c:pt>
                <c:pt idx="352">
                  <c:v>44420</c:v>
                </c:pt>
                <c:pt idx="353">
                  <c:v>44421</c:v>
                </c:pt>
                <c:pt idx="354">
                  <c:v>44422</c:v>
                </c:pt>
                <c:pt idx="355">
                  <c:v>44423</c:v>
                </c:pt>
                <c:pt idx="356">
                  <c:v>44424</c:v>
                </c:pt>
                <c:pt idx="357">
                  <c:v>44425</c:v>
                </c:pt>
                <c:pt idx="358">
                  <c:v>44426</c:v>
                </c:pt>
                <c:pt idx="359">
                  <c:v>44427</c:v>
                </c:pt>
                <c:pt idx="360">
                  <c:v>44428</c:v>
                </c:pt>
                <c:pt idx="361">
                  <c:v>44429</c:v>
                </c:pt>
                <c:pt idx="362">
                  <c:v>44430</c:v>
                </c:pt>
                <c:pt idx="363">
                  <c:v>44431</c:v>
                </c:pt>
                <c:pt idx="364">
                  <c:v>44432</c:v>
                </c:pt>
                <c:pt idx="365">
                  <c:v>44433</c:v>
                </c:pt>
                <c:pt idx="366">
                  <c:v>44434</c:v>
                </c:pt>
                <c:pt idx="367">
                  <c:v>44435</c:v>
                </c:pt>
                <c:pt idx="368">
                  <c:v>44436</c:v>
                </c:pt>
                <c:pt idx="369">
                  <c:v>44437</c:v>
                </c:pt>
                <c:pt idx="370">
                  <c:v>44438</c:v>
                </c:pt>
                <c:pt idx="371">
                  <c:v>44439</c:v>
                </c:pt>
                <c:pt idx="372">
                  <c:v>44440</c:v>
                </c:pt>
                <c:pt idx="373">
                  <c:v>44441</c:v>
                </c:pt>
                <c:pt idx="374">
                  <c:v>44442</c:v>
                </c:pt>
                <c:pt idx="375">
                  <c:v>44443</c:v>
                </c:pt>
                <c:pt idx="376">
                  <c:v>44444</c:v>
                </c:pt>
                <c:pt idx="377">
                  <c:v>44445</c:v>
                </c:pt>
                <c:pt idx="378">
                  <c:v>44446</c:v>
                </c:pt>
                <c:pt idx="379">
                  <c:v>44447</c:v>
                </c:pt>
                <c:pt idx="380">
                  <c:v>44448</c:v>
                </c:pt>
                <c:pt idx="381">
                  <c:v>44449</c:v>
                </c:pt>
                <c:pt idx="382">
                  <c:v>44450</c:v>
                </c:pt>
                <c:pt idx="383">
                  <c:v>44451</c:v>
                </c:pt>
                <c:pt idx="384">
                  <c:v>44452</c:v>
                </c:pt>
                <c:pt idx="385">
                  <c:v>44453</c:v>
                </c:pt>
                <c:pt idx="386">
                  <c:v>44454</c:v>
                </c:pt>
                <c:pt idx="387">
                  <c:v>44455</c:v>
                </c:pt>
                <c:pt idx="388">
                  <c:v>44456</c:v>
                </c:pt>
                <c:pt idx="389">
                  <c:v>44457</c:v>
                </c:pt>
                <c:pt idx="390">
                  <c:v>44458</c:v>
                </c:pt>
                <c:pt idx="391">
                  <c:v>44459</c:v>
                </c:pt>
                <c:pt idx="392">
                  <c:v>44460</c:v>
                </c:pt>
                <c:pt idx="393">
                  <c:v>44461</c:v>
                </c:pt>
                <c:pt idx="394">
                  <c:v>44462</c:v>
                </c:pt>
                <c:pt idx="395">
                  <c:v>44463</c:v>
                </c:pt>
                <c:pt idx="396">
                  <c:v>44464</c:v>
                </c:pt>
                <c:pt idx="397">
                  <c:v>44465</c:v>
                </c:pt>
                <c:pt idx="398">
                  <c:v>44466</c:v>
                </c:pt>
                <c:pt idx="399">
                  <c:v>44467</c:v>
                </c:pt>
                <c:pt idx="400">
                  <c:v>44468</c:v>
                </c:pt>
                <c:pt idx="401">
                  <c:v>44469</c:v>
                </c:pt>
                <c:pt idx="402">
                  <c:v>44470</c:v>
                </c:pt>
                <c:pt idx="403">
                  <c:v>44471</c:v>
                </c:pt>
                <c:pt idx="404">
                  <c:v>44472</c:v>
                </c:pt>
                <c:pt idx="405">
                  <c:v>44473</c:v>
                </c:pt>
                <c:pt idx="406">
                  <c:v>44474</c:v>
                </c:pt>
                <c:pt idx="407">
                  <c:v>44475</c:v>
                </c:pt>
                <c:pt idx="408">
                  <c:v>44476</c:v>
                </c:pt>
                <c:pt idx="409">
                  <c:v>44477</c:v>
                </c:pt>
                <c:pt idx="410">
                  <c:v>44478</c:v>
                </c:pt>
                <c:pt idx="411">
                  <c:v>44479</c:v>
                </c:pt>
                <c:pt idx="412">
                  <c:v>44480</c:v>
                </c:pt>
                <c:pt idx="413">
                  <c:v>44481</c:v>
                </c:pt>
                <c:pt idx="414">
                  <c:v>44482</c:v>
                </c:pt>
                <c:pt idx="415">
                  <c:v>44483</c:v>
                </c:pt>
                <c:pt idx="416">
                  <c:v>44484</c:v>
                </c:pt>
                <c:pt idx="417">
                  <c:v>44485</c:v>
                </c:pt>
                <c:pt idx="418">
                  <c:v>44486</c:v>
                </c:pt>
                <c:pt idx="419">
                  <c:v>44487</c:v>
                </c:pt>
                <c:pt idx="420">
                  <c:v>44488</c:v>
                </c:pt>
                <c:pt idx="421">
                  <c:v>44489</c:v>
                </c:pt>
                <c:pt idx="422">
                  <c:v>44490</c:v>
                </c:pt>
                <c:pt idx="423">
                  <c:v>44491</c:v>
                </c:pt>
                <c:pt idx="424">
                  <c:v>44492</c:v>
                </c:pt>
                <c:pt idx="425">
                  <c:v>44493</c:v>
                </c:pt>
                <c:pt idx="426">
                  <c:v>44494</c:v>
                </c:pt>
                <c:pt idx="427">
                  <c:v>44495</c:v>
                </c:pt>
                <c:pt idx="428">
                  <c:v>44496</c:v>
                </c:pt>
                <c:pt idx="429">
                  <c:v>44497</c:v>
                </c:pt>
                <c:pt idx="430">
                  <c:v>44498</c:v>
                </c:pt>
                <c:pt idx="431">
                  <c:v>44499</c:v>
                </c:pt>
                <c:pt idx="432">
                  <c:v>44500</c:v>
                </c:pt>
                <c:pt idx="433">
                  <c:v>44501</c:v>
                </c:pt>
                <c:pt idx="434">
                  <c:v>44502</c:v>
                </c:pt>
                <c:pt idx="435">
                  <c:v>44503</c:v>
                </c:pt>
                <c:pt idx="436">
                  <c:v>44504</c:v>
                </c:pt>
                <c:pt idx="437">
                  <c:v>44505</c:v>
                </c:pt>
                <c:pt idx="438">
                  <c:v>44506</c:v>
                </c:pt>
                <c:pt idx="439">
                  <c:v>44507</c:v>
                </c:pt>
                <c:pt idx="440">
                  <c:v>44508</c:v>
                </c:pt>
                <c:pt idx="441">
                  <c:v>44509</c:v>
                </c:pt>
                <c:pt idx="442">
                  <c:v>44510</c:v>
                </c:pt>
                <c:pt idx="443">
                  <c:v>44511</c:v>
                </c:pt>
                <c:pt idx="444">
                  <c:v>44512</c:v>
                </c:pt>
                <c:pt idx="445">
                  <c:v>44513</c:v>
                </c:pt>
                <c:pt idx="446">
                  <c:v>44514</c:v>
                </c:pt>
                <c:pt idx="447">
                  <c:v>44515</c:v>
                </c:pt>
                <c:pt idx="448">
                  <c:v>44516</c:v>
                </c:pt>
                <c:pt idx="449">
                  <c:v>44517</c:v>
                </c:pt>
                <c:pt idx="450">
                  <c:v>44518</c:v>
                </c:pt>
                <c:pt idx="451">
                  <c:v>44519</c:v>
                </c:pt>
                <c:pt idx="452">
                  <c:v>44520</c:v>
                </c:pt>
                <c:pt idx="453">
                  <c:v>44521</c:v>
                </c:pt>
                <c:pt idx="454">
                  <c:v>44522</c:v>
                </c:pt>
                <c:pt idx="455">
                  <c:v>44523</c:v>
                </c:pt>
                <c:pt idx="456">
                  <c:v>44524</c:v>
                </c:pt>
                <c:pt idx="457">
                  <c:v>44525</c:v>
                </c:pt>
                <c:pt idx="458">
                  <c:v>44526</c:v>
                </c:pt>
                <c:pt idx="459">
                  <c:v>44527</c:v>
                </c:pt>
                <c:pt idx="460">
                  <c:v>44528</c:v>
                </c:pt>
                <c:pt idx="461">
                  <c:v>44529</c:v>
                </c:pt>
                <c:pt idx="462">
                  <c:v>44530</c:v>
                </c:pt>
                <c:pt idx="463">
                  <c:v>44531</c:v>
                </c:pt>
                <c:pt idx="464">
                  <c:v>44532</c:v>
                </c:pt>
                <c:pt idx="465">
                  <c:v>44533</c:v>
                </c:pt>
                <c:pt idx="466">
                  <c:v>44534</c:v>
                </c:pt>
                <c:pt idx="467">
                  <c:v>44535</c:v>
                </c:pt>
                <c:pt idx="468">
                  <c:v>44536</c:v>
                </c:pt>
                <c:pt idx="469">
                  <c:v>44537</c:v>
                </c:pt>
                <c:pt idx="470">
                  <c:v>44538</c:v>
                </c:pt>
                <c:pt idx="471">
                  <c:v>44539</c:v>
                </c:pt>
                <c:pt idx="472">
                  <c:v>44540</c:v>
                </c:pt>
                <c:pt idx="473">
                  <c:v>44541</c:v>
                </c:pt>
                <c:pt idx="474">
                  <c:v>44542</c:v>
                </c:pt>
                <c:pt idx="475">
                  <c:v>44543</c:v>
                </c:pt>
                <c:pt idx="476">
                  <c:v>44544</c:v>
                </c:pt>
                <c:pt idx="477">
                  <c:v>44545</c:v>
                </c:pt>
                <c:pt idx="478">
                  <c:v>44546</c:v>
                </c:pt>
                <c:pt idx="479">
                  <c:v>44547</c:v>
                </c:pt>
                <c:pt idx="480">
                  <c:v>44548</c:v>
                </c:pt>
                <c:pt idx="481">
                  <c:v>44549</c:v>
                </c:pt>
                <c:pt idx="482">
                  <c:v>44550</c:v>
                </c:pt>
                <c:pt idx="483">
                  <c:v>44551</c:v>
                </c:pt>
                <c:pt idx="484">
                  <c:v>44552</c:v>
                </c:pt>
                <c:pt idx="485">
                  <c:v>44553</c:v>
                </c:pt>
                <c:pt idx="486">
                  <c:v>44554</c:v>
                </c:pt>
                <c:pt idx="487">
                  <c:v>44555</c:v>
                </c:pt>
                <c:pt idx="488">
                  <c:v>44556</c:v>
                </c:pt>
                <c:pt idx="489">
                  <c:v>44557</c:v>
                </c:pt>
                <c:pt idx="490">
                  <c:v>44558</c:v>
                </c:pt>
                <c:pt idx="491">
                  <c:v>44559</c:v>
                </c:pt>
                <c:pt idx="492">
                  <c:v>44560</c:v>
                </c:pt>
                <c:pt idx="493">
                  <c:v>44561</c:v>
                </c:pt>
              </c:numCache>
            </c:numRef>
          </c:xVal>
          <c:yVal>
            <c:numRef>
              <c:f>Sheet1!$B$2:$B$495</c:f>
              <c:numCache>
                <c:formatCode>General</c:formatCode>
                <c:ptCount val="494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  <c:pt idx="206">
                  <c:v>18414</c:v>
                </c:pt>
                <c:pt idx="207">
                  <c:v>18310</c:v>
                </c:pt>
                <c:pt idx="209">
                  <c:v>18378</c:v>
                </c:pt>
                <c:pt idx="210">
                  <c:v>18500</c:v>
                </c:pt>
                <c:pt idx="211">
                  <c:v>18500</c:v>
                </c:pt>
                <c:pt idx="212">
                  <c:v>18525</c:v>
                </c:pt>
                <c:pt idx="213">
                  <c:v>18705</c:v>
                </c:pt>
                <c:pt idx="214">
                  <c:v>18849</c:v>
                </c:pt>
                <c:pt idx="216">
                  <c:v>19232</c:v>
                </c:pt>
                <c:pt idx="217">
                  <c:v>19452</c:v>
                </c:pt>
                <c:pt idx="218">
                  <c:v>19463</c:v>
                </c:pt>
                <c:pt idx="219">
                  <c:v>19547</c:v>
                </c:pt>
                <c:pt idx="220">
                  <c:v>19584</c:v>
                </c:pt>
                <c:pt idx="221">
                  <c:v>19779</c:v>
                </c:pt>
                <c:pt idx="223">
                  <c:v>19794</c:v>
                </c:pt>
                <c:pt idx="224">
                  <c:v>19942</c:v>
                </c:pt>
                <c:pt idx="225">
                  <c:v>20033</c:v>
                </c:pt>
                <c:pt idx="226">
                  <c:v>20209</c:v>
                </c:pt>
                <c:pt idx="227">
                  <c:v>20406</c:v>
                </c:pt>
                <c:pt idx="228">
                  <c:v>20574</c:v>
                </c:pt>
                <c:pt idx="230">
                  <c:v>20737</c:v>
                </c:pt>
                <c:pt idx="231">
                  <c:v>20726</c:v>
                </c:pt>
                <c:pt idx="232">
                  <c:v>20904</c:v>
                </c:pt>
                <c:pt idx="233">
                  <c:v>20936</c:v>
                </c:pt>
                <c:pt idx="234">
                  <c:v>20946</c:v>
                </c:pt>
                <c:pt idx="235">
                  <c:v>20951</c:v>
                </c:pt>
                <c:pt idx="237">
                  <c:v>21002</c:v>
                </c:pt>
                <c:pt idx="238">
                  <c:v>21264</c:v>
                </c:pt>
                <c:pt idx="239">
                  <c:v>21356</c:v>
                </c:pt>
                <c:pt idx="240">
                  <c:v>21386</c:v>
                </c:pt>
                <c:pt idx="241">
                  <c:v>21645</c:v>
                </c:pt>
                <c:pt idx="242">
                  <c:v>21802</c:v>
                </c:pt>
                <c:pt idx="244">
                  <c:v>21810</c:v>
                </c:pt>
                <c:pt idx="245">
                  <c:v>22042</c:v>
                </c:pt>
                <c:pt idx="246">
                  <c:v>22156</c:v>
                </c:pt>
                <c:pt idx="247">
                  <c:v>22234</c:v>
                </c:pt>
                <c:pt idx="248">
                  <c:v>22321</c:v>
                </c:pt>
                <c:pt idx="249">
                  <c:v>22738</c:v>
                </c:pt>
                <c:pt idx="251">
                  <c:v>22886</c:v>
                </c:pt>
                <c:pt idx="252">
                  <c:v>23011</c:v>
                </c:pt>
                <c:pt idx="253">
                  <c:v>23097</c:v>
                </c:pt>
                <c:pt idx="254">
                  <c:v>23200</c:v>
                </c:pt>
                <c:pt idx="255">
                  <c:v>23248</c:v>
                </c:pt>
                <c:pt idx="256">
                  <c:v>23372</c:v>
                </c:pt>
                <c:pt idx="258">
                  <c:v>23454</c:v>
                </c:pt>
                <c:pt idx="259">
                  <c:v>23536</c:v>
                </c:pt>
                <c:pt idx="260">
                  <c:v>23680</c:v>
                </c:pt>
                <c:pt idx="261">
                  <c:v>23816</c:v>
                </c:pt>
                <c:pt idx="262">
                  <c:v>23875</c:v>
                </c:pt>
                <c:pt idx="263">
                  <c:v>23994</c:v>
                </c:pt>
                <c:pt idx="265">
                  <c:v>24194</c:v>
                </c:pt>
                <c:pt idx="266">
                  <c:v>24318</c:v>
                </c:pt>
                <c:pt idx="267">
                  <c:v>24360</c:v>
                </c:pt>
                <c:pt idx="268">
                  <c:v>24350</c:v>
                </c:pt>
                <c:pt idx="269">
                  <c:v>24475</c:v>
                </c:pt>
                <c:pt idx="270">
                  <c:v>24593</c:v>
                </c:pt>
                <c:pt idx="272">
                  <c:v>24724</c:v>
                </c:pt>
                <c:pt idx="273">
                  <c:v>24803</c:v>
                </c:pt>
                <c:pt idx="274">
                  <c:v>24927</c:v>
                </c:pt>
                <c:pt idx="275">
                  <c:v>25068</c:v>
                </c:pt>
                <c:pt idx="276">
                  <c:v>25172</c:v>
                </c:pt>
                <c:pt idx="277">
                  <c:v>25204</c:v>
                </c:pt>
                <c:pt idx="279">
                  <c:v>25311</c:v>
                </c:pt>
                <c:pt idx="280">
                  <c:v>25403</c:v>
                </c:pt>
                <c:pt idx="281">
                  <c:v>25542</c:v>
                </c:pt>
                <c:pt idx="282">
                  <c:v>25635</c:v>
                </c:pt>
                <c:pt idx="283">
                  <c:v>25731</c:v>
                </c:pt>
                <c:pt idx="284">
                  <c:v>25873</c:v>
                </c:pt>
                <c:pt idx="286">
                  <c:v>25939</c:v>
                </c:pt>
                <c:pt idx="287">
                  <c:v>26050</c:v>
                </c:pt>
                <c:pt idx="288">
                  <c:v>26187</c:v>
                </c:pt>
                <c:pt idx="289">
                  <c:v>26300</c:v>
                </c:pt>
                <c:pt idx="290">
                  <c:v>26371</c:v>
                </c:pt>
                <c:pt idx="291">
                  <c:v>26457</c:v>
                </c:pt>
                <c:pt idx="293">
                  <c:v>26506</c:v>
                </c:pt>
                <c:pt idx="294">
                  <c:v>26527</c:v>
                </c:pt>
                <c:pt idx="295">
                  <c:v>26683</c:v>
                </c:pt>
                <c:pt idx="296">
                  <c:v>26683</c:v>
                </c:pt>
                <c:pt idx="297">
                  <c:v>26841</c:v>
                </c:pt>
                <c:pt idx="298">
                  <c:v>26958</c:v>
                </c:pt>
                <c:pt idx="300">
                  <c:v>26969</c:v>
                </c:pt>
                <c:pt idx="301">
                  <c:v>26969</c:v>
                </c:pt>
                <c:pt idx="302">
                  <c:v>27100</c:v>
                </c:pt>
                <c:pt idx="303">
                  <c:v>27237</c:v>
                </c:pt>
                <c:pt idx="304">
                  <c:v>27483</c:v>
                </c:pt>
                <c:pt idx="305">
                  <c:v>27711</c:v>
                </c:pt>
                <c:pt idx="307">
                  <c:v>27876</c:v>
                </c:pt>
                <c:pt idx="308">
                  <c:v>28071</c:v>
                </c:pt>
                <c:pt idx="309">
                  <c:v>28191</c:v>
                </c:pt>
                <c:pt idx="310">
                  <c:v>28292</c:v>
                </c:pt>
                <c:pt idx="311">
                  <c:v>28395</c:v>
                </c:pt>
                <c:pt idx="315">
                  <c:v>28507</c:v>
                </c:pt>
                <c:pt idx="316">
                  <c:v>28626</c:v>
                </c:pt>
                <c:pt idx="317">
                  <c:v>28658</c:v>
                </c:pt>
                <c:pt idx="318">
                  <c:v>28795</c:v>
                </c:pt>
                <c:pt idx="319">
                  <c:v>28899</c:v>
                </c:pt>
                <c:pt idx="320">
                  <c:v>29157</c:v>
                </c:pt>
                <c:pt idx="321">
                  <c:v>29324</c:v>
                </c:pt>
                <c:pt idx="322">
                  <c:v>29200</c:v>
                </c:pt>
                <c:pt idx="323">
                  <c:v>29403</c:v>
                </c:pt>
                <c:pt idx="324">
                  <c:v>29538</c:v>
                </c:pt>
                <c:pt idx="325">
                  <c:v>29675</c:v>
                </c:pt>
                <c:pt idx="326">
                  <c:v>29815</c:v>
                </c:pt>
                <c:pt idx="327">
                  <c:v>29928</c:v>
                </c:pt>
                <c:pt idx="328">
                  <c:v>30085</c:v>
                </c:pt>
                <c:pt idx="329">
                  <c:v>30246</c:v>
                </c:pt>
                <c:pt idx="330">
                  <c:v>30246</c:v>
                </c:pt>
                <c:pt idx="331">
                  <c:v>30437</c:v>
                </c:pt>
                <c:pt idx="332">
                  <c:v>30667</c:v>
                </c:pt>
                <c:pt idx="333">
                  <c:v>30778</c:v>
                </c:pt>
                <c:pt idx="334">
                  <c:v>30960</c:v>
                </c:pt>
                <c:pt idx="335">
                  <c:v>30999</c:v>
                </c:pt>
                <c:pt idx="336">
                  <c:v>31170</c:v>
                </c:pt>
                <c:pt idx="337">
                  <c:v>31271</c:v>
                </c:pt>
                <c:pt idx="338">
                  <c:v>31376</c:v>
                </c:pt>
                <c:pt idx="339">
                  <c:v>31479</c:v>
                </c:pt>
                <c:pt idx="340">
                  <c:v>31605</c:v>
                </c:pt>
                <c:pt idx="342">
                  <c:v>31718</c:v>
                </c:pt>
                <c:pt idx="343">
                  <c:v>31844</c:v>
                </c:pt>
                <c:pt idx="344">
                  <c:v>32062</c:v>
                </c:pt>
                <c:pt idx="345">
                  <c:v>32185</c:v>
                </c:pt>
                <c:pt idx="346">
                  <c:v>32277</c:v>
                </c:pt>
                <c:pt idx="349">
                  <c:v>32319</c:v>
                </c:pt>
                <c:pt idx="350">
                  <c:v>32351</c:v>
                </c:pt>
                <c:pt idx="351">
                  <c:v>32369</c:v>
                </c:pt>
                <c:pt idx="352">
                  <c:v>32369</c:v>
                </c:pt>
                <c:pt idx="353">
                  <c:v>32587</c:v>
                </c:pt>
                <c:pt idx="354">
                  <c:v>32701</c:v>
                </c:pt>
                <c:pt idx="355">
                  <c:v>32724</c:v>
                </c:pt>
                <c:pt idx="356">
                  <c:v>32822</c:v>
                </c:pt>
                <c:pt idx="357">
                  <c:v>32927</c:v>
                </c:pt>
                <c:pt idx="358">
                  <c:v>32927</c:v>
                </c:pt>
                <c:pt idx="359">
                  <c:v>32965</c:v>
                </c:pt>
                <c:pt idx="360">
                  <c:v>33038</c:v>
                </c:pt>
                <c:pt idx="363">
                  <c:v>33064</c:v>
                </c:pt>
                <c:pt idx="364">
                  <c:v>33157</c:v>
                </c:pt>
                <c:pt idx="365">
                  <c:v>33191</c:v>
                </c:pt>
                <c:pt idx="366">
                  <c:v>33305</c:v>
                </c:pt>
                <c:pt idx="367">
                  <c:v>33342</c:v>
                </c:pt>
                <c:pt idx="368">
                  <c:v>33410</c:v>
                </c:pt>
                <c:pt idx="370">
                  <c:v>33511</c:v>
                </c:pt>
                <c:pt idx="371">
                  <c:v>33561</c:v>
                </c:pt>
                <c:pt idx="372">
                  <c:v>33576</c:v>
                </c:pt>
                <c:pt idx="373">
                  <c:v>33576</c:v>
                </c:pt>
                <c:pt idx="374">
                  <c:v>33626</c:v>
                </c:pt>
                <c:pt idx="375">
                  <c:v>33664</c:v>
                </c:pt>
                <c:pt idx="376">
                  <c:v>33695</c:v>
                </c:pt>
                <c:pt idx="377">
                  <c:v>33700</c:v>
                </c:pt>
                <c:pt idx="378">
                  <c:v>33745</c:v>
                </c:pt>
                <c:pt idx="379">
                  <c:v>33754</c:v>
                </c:pt>
                <c:pt idx="380">
                  <c:v>33788</c:v>
                </c:pt>
                <c:pt idx="381">
                  <c:v>33845</c:v>
                </c:pt>
                <c:pt idx="382">
                  <c:v>33954</c:v>
                </c:pt>
                <c:pt idx="383">
                  <c:v>34009</c:v>
                </c:pt>
                <c:pt idx="386">
                  <c:v>34105</c:v>
                </c:pt>
                <c:pt idx="390">
                  <c:v>34197</c:v>
                </c:pt>
                <c:pt idx="391">
                  <c:v>34324</c:v>
                </c:pt>
                <c:pt idx="392">
                  <c:v>34311</c:v>
                </c:pt>
                <c:pt idx="395">
                  <c:v>34401</c:v>
                </c:pt>
                <c:pt idx="398">
                  <c:v>34479</c:v>
                </c:pt>
                <c:pt idx="399">
                  <c:v>34715</c:v>
                </c:pt>
                <c:pt idx="400">
                  <c:v>34796</c:v>
                </c:pt>
                <c:pt idx="401">
                  <c:v>34887</c:v>
                </c:pt>
                <c:pt idx="402">
                  <c:v>34940</c:v>
                </c:pt>
                <c:pt idx="403">
                  <c:v>35077</c:v>
                </c:pt>
                <c:pt idx="404">
                  <c:v>35281</c:v>
                </c:pt>
                <c:pt idx="405">
                  <c:v>35383</c:v>
                </c:pt>
                <c:pt idx="406">
                  <c:v>35458</c:v>
                </c:pt>
                <c:pt idx="430">
                  <c:v>35526</c:v>
                </c:pt>
                <c:pt idx="458">
                  <c:v>35530</c:v>
                </c:pt>
                <c:pt idx="459">
                  <c:v>35588</c:v>
                </c:pt>
                <c:pt idx="489">
                  <c:v>35638</c:v>
                </c:pt>
                <c:pt idx="490">
                  <c:v>35658</c:v>
                </c:pt>
                <c:pt idx="493">
                  <c:v>35673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625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61"/>
        <c:minorUnit val="7"/>
      </c:valAx>
      <c:valAx>
        <c:axId val="543829008"/>
        <c:scaling>
          <c:orientation val="minMax"/>
          <c:max val="45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Lines of Code in Permaplan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5000"/>
        <c:min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241300</xdr:colOff>
      <xdr:row>258</xdr:row>
      <xdr:rowOff>101600</xdr:rowOff>
    </xdr:from>
    <xdr:to>
      <xdr:col>20</xdr:col>
      <xdr:colOff>850900</xdr:colOff>
      <xdr:row>307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38100</xdr:colOff>
      <xdr:row>479</xdr:row>
      <xdr:rowOff>101600</xdr:rowOff>
    </xdr:from>
    <xdr:to>
      <xdr:col>21</xdr:col>
      <xdr:colOff>469900</xdr:colOff>
      <xdr:row>524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607-220-9025" TargetMode="External"/><Relationship Id="rId13" Type="http://schemas.openxmlformats.org/officeDocument/2006/relationships/hyperlink" Target="tel:607-745-3813" TargetMode="External"/><Relationship Id="rId18" Type="http://schemas.openxmlformats.org/officeDocument/2006/relationships/hyperlink" Target="tel:(607)%20233-1282" TargetMode="External"/><Relationship Id="rId26" Type="http://schemas.openxmlformats.org/officeDocument/2006/relationships/hyperlink" Target="tel:01144%201492%20864027" TargetMode="External"/><Relationship Id="rId3" Type="http://schemas.openxmlformats.org/officeDocument/2006/relationships/hyperlink" Target="tel:607-272-9973" TargetMode="External"/><Relationship Id="rId21" Type="http://schemas.openxmlformats.org/officeDocument/2006/relationships/hyperlink" Target="tel:800-227-4455" TargetMode="External"/><Relationship Id="rId7" Type="http://schemas.openxmlformats.org/officeDocument/2006/relationships/hyperlink" Target="tel:&#8237;(315)%20794-3350&#8236;" TargetMode="External"/><Relationship Id="rId12" Type="http://schemas.openxmlformats.org/officeDocument/2006/relationships/hyperlink" Target="tel:607-279-6761" TargetMode="External"/><Relationship Id="rId17" Type="http://schemas.openxmlformats.org/officeDocument/2006/relationships/hyperlink" Target="tel:(607)%20533-7661" TargetMode="External"/><Relationship Id="rId25" Type="http://schemas.openxmlformats.org/officeDocument/2006/relationships/hyperlink" Target="tel:(607)%20379-6072" TargetMode="External"/><Relationship Id="rId2" Type="http://schemas.openxmlformats.org/officeDocument/2006/relationships/hyperlink" Target="tel:607-279-5107" TargetMode="External"/><Relationship Id="rId16" Type="http://schemas.openxmlformats.org/officeDocument/2006/relationships/hyperlink" Target="tel:+16072723434" TargetMode="External"/><Relationship Id="rId20" Type="http://schemas.openxmlformats.org/officeDocument/2006/relationships/hyperlink" Target="tel:(607)%20272-2292&#160;" TargetMode="External"/><Relationship Id="rId1" Type="http://schemas.openxmlformats.org/officeDocument/2006/relationships/hyperlink" Target="tel:215-667-9316" TargetMode="External"/><Relationship Id="rId6" Type="http://schemas.openxmlformats.org/officeDocument/2006/relationships/hyperlink" Target="tel:607-339-9025" TargetMode="External"/><Relationship Id="rId11" Type="http://schemas.openxmlformats.org/officeDocument/2006/relationships/hyperlink" Target="tel:607-277-3000" TargetMode="External"/><Relationship Id="rId24" Type="http://schemas.openxmlformats.org/officeDocument/2006/relationships/hyperlink" Target="tel:(620)%20401-9008" TargetMode="External"/><Relationship Id="rId5" Type="http://schemas.openxmlformats.org/officeDocument/2006/relationships/hyperlink" Target="tel:607-319-1094" TargetMode="External"/><Relationship Id="rId15" Type="http://schemas.openxmlformats.org/officeDocument/2006/relationships/hyperlink" Target="tel:+16072669573" TargetMode="External"/><Relationship Id="rId23" Type="http://schemas.openxmlformats.org/officeDocument/2006/relationships/hyperlink" Target="tel:203-417-3222" TargetMode="External"/><Relationship Id="rId28" Type="http://schemas.openxmlformats.org/officeDocument/2006/relationships/drawing" Target="../drawings/drawing1.xml"/><Relationship Id="rId10" Type="http://schemas.openxmlformats.org/officeDocument/2006/relationships/hyperlink" Target="tel:855-355-5777" TargetMode="External"/><Relationship Id="rId19" Type="http://schemas.openxmlformats.org/officeDocument/2006/relationships/hyperlink" Target="tel:+16072728900" TargetMode="External"/><Relationship Id="rId4" Type="http://schemas.openxmlformats.org/officeDocument/2006/relationships/hyperlink" Target="tel:(404)%20902-0850&#8236;" TargetMode="External"/><Relationship Id="rId9" Type="http://schemas.openxmlformats.org/officeDocument/2006/relationships/hyperlink" Target="tel:607.237.1226" TargetMode="External"/><Relationship Id="rId14" Type="http://schemas.openxmlformats.org/officeDocument/2006/relationships/hyperlink" Target="tel:(607)%20273-8311" TargetMode="External"/><Relationship Id="rId22" Type="http://schemas.openxmlformats.org/officeDocument/2006/relationships/hyperlink" Target="tel:800-600-7258" TargetMode="External"/><Relationship Id="rId27" Type="http://schemas.openxmlformats.org/officeDocument/2006/relationships/hyperlink" Target="tel:607-727-37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X526"/>
  <sheetViews>
    <sheetView tabSelected="1" topLeftCell="A468" workbookViewId="0">
      <selection activeCell="C497" sqref="C497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4.1640625" style="2" bestFit="1" customWidth="1"/>
    <col min="21" max="21" width="13.6640625" customWidth="1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7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7"/>
        <v>44201</v>
      </c>
      <c r="B135">
        <v>11772</v>
      </c>
      <c r="C135">
        <f>B135-B134</f>
        <v>128</v>
      </c>
    </row>
    <row r="136" spans="1:3" x14ac:dyDescent="0.2">
      <c r="A136" s="1">
        <f t="shared" si="7"/>
        <v>44202</v>
      </c>
      <c r="B136">
        <v>11798</v>
      </c>
      <c r="C136">
        <f>B136-B135</f>
        <v>26</v>
      </c>
    </row>
    <row r="137" spans="1:3" x14ac:dyDescent="0.2">
      <c r="A137" s="1">
        <f t="shared" si="7"/>
        <v>44203</v>
      </c>
    </row>
    <row r="138" spans="1:3" x14ac:dyDescent="0.2">
      <c r="A138" s="1">
        <f t="shared" si="7"/>
        <v>44204</v>
      </c>
    </row>
    <row r="139" spans="1:3" x14ac:dyDescent="0.2">
      <c r="A139" s="1">
        <f t="shared" si="7"/>
        <v>44205</v>
      </c>
    </row>
    <row r="140" spans="1:3" x14ac:dyDescent="0.2">
      <c r="A140" s="1">
        <f t="shared" si="7"/>
        <v>44206</v>
      </c>
    </row>
    <row r="141" spans="1:3" x14ac:dyDescent="0.2">
      <c r="A141" s="1">
        <f t="shared" si="7"/>
        <v>44207</v>
      </c>
    </row>
    <row r="142" spans="1:3" x14ac:dyDescent="0.2">
      <c r="A142" s="1">
        <f t="shared" si="7"/>
        <v>44208</v>
      </c>
    </row>
    <row r="143" spans="1:3" x14ac:dyDescent="0.2">
      <c r="A143" s="1">
        <f t="shared" si="7"/>
        <v>44209</v>
      </c>
    </row>
    <row r="144" spans="1:3" x14ac:dyDescent="0.2">
      <c r="A144" s="1">
        <f t="shared" si="7"/>
        <v>44210</v>
      </c>
    </row>
    <row r="145" spans="1:10" x14ac:dyDescent="0.2">
      <c r="A145" s="1">
        <f t="shared" si="7"/>
        <v>44211</v>
      </c>
      <c r="I145" t="s">
        <v>3</v>
      </c>
    </row>
    <row r="146" spans="1:10" x14ac:dyDescent="0.2">
      <c r="A146" s="1">
        <f t="shared" si="7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7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7"/>
        <v>44214</v>
      </c>
      <c r="B148">
        <v>11841</v>
      </c>
      <c r="C148">
        <f>B148-B136</f>
        <v>43</v>
      </c>
    </row>
    <row r="149" spans="1:10" x14ac:dyDescent="0.2">
      <c r="A149" s="1">
        <f t="shared" si="7"/>
        <v>44215</v>
      </c>
      <c r="I149" t="s">
        <v>2</v>
      </c>
    </row>
    <row r="150" spans="1:10" x14ac:dyDescent="0.2">
      <c r="A150" s="1">
        <f t="shared" si="7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7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7"/>
        <v>44218</v>
      </c>
      <c r="B152">
        <v>12013</v>
      </c>
      <c r="C152">
        <f>B152-B148</f>
        <v>172</v>
      </c>
    </row>
    <row r="153" spans="1:10" x14ac:dyDescent="0.2">
      <c r="A153" s="1">
        <f t="shared" si="7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7"/>
        <v>44220</v>
      </c>
    </row>
    <row r="155" spans="1:10" x14ac:dyDescent="0.2">
      <c r="A155" s="1">
        <f t="shared" si="7"/>
        <v>44221</v>
      </c>
      <c r="B155">
        <v>12202</v>
      </c>
      <c r="C155">
        <f>B155-B153</f>
        <v>92</v>
      </c>
    </row>
    <row r="156" spans="1:10" x14ac:dyDescent="0.2">
      <c r="A156" s="1">
        <f t="shared" si="7"/>
        <v>44222</v>
      </c>
      <c r="B156">
        <v>12368</v>
      </c>
      <c r="C156">
        <f>B156-B155</f>
        <v>166</v>
      </c>
    </row>
    <row r="157" spans="1:10" x14ac:dyDescent="0.2">
      <c r="A157" s="1">
        <f t="shared" si="7"/>
        <v>44223</v>
      </c>
      <c r="B157">
        <v>12495</v>
      </c>
      <c r="C157">
        <f>B157-B156</f>
        <v>127</v>
      </c>
    </row>
    <row r="158" spans="1:10" x14ac:dyDescent="0.2">
      <c r="A158" s="1">
        <f t="shared" si="7"/>
        <v>44224</v>
      </c>
      <c r="B158">
        <v>12651</v>
      </c>
      <c r="C158">
        <f>B158-B157</f>
        <v>156</v>
      </c>
    </row>
    <row r="159" spans="1:10" x14ac:dyDescent="0.2">
      <c r="A159" s="1">
        <f t="shared" si="7"/>
        <v>44225</v>
      </c>
      <c r="B159">
        <v>12797</v>
      </c>
      <c r="C159">
        <f>B159-B158</f>
        <v>146</v>
      </c>
    </row>
    <row r="160" spans="1:10" x14ac:dyDescent="0.2">
      <c r="A160" s="1">
        <f t="shared" si="7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7"/>
        <v>44227</v>
      </c>
    </row>
    <row r="162" spans="1:23" x14ac:dyDescent="0.2">
      <c r="A162" s="1">
        <f t="shared" si="7"/>
        <v>44228</v>
      </c>
      <c r="B162">
        <v>13060</v>
      </c>
      <c r="C162">
        <f>B162-B160</f>
        <v>35</v>
      </c>
    </row>
    <row r="163" spans="1:23" x14ac:dyDescent="0.2">
      <c r="A163" s="1">
        <f t="shared" si="7"/>
        <v>44229</v>
      </c>
    </row>
    <row r="164" spans="1:23" x14ac:dyDescent="0.2">
      <c r="A164" s="1">
        <f t="shared" si="7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7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7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7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7"/>
        <v>44234</v>
      </c>
      <c r="W168">
        <v>2565</v>
      </c>
    </row>
    <row r="169" spans="1:23" x14ac:dyDescent="0.2">
      <c r="A169" s="1">
        <f t="shared" si="7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7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7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7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7"/>
        <v>44239</v>
      </c>
      <c r="B173">
        <v>14267</v>
      </c>
      <c r="C173">
        <f>B173-B172</f>
        <v>84</v>
      </c>
    </row>
    <row r="174" spans="1:23" x14ac:dyDescent="0.2">
      <c r="A174" s="1">
        <f t="shared" si="7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7"/>
        <v>44241</v>
      </c>
    </row>
    <row r="176" spans="1:23" x14ac:dyDescent="0.2">
      <c r="A176" s="1">
        <f t="shared" si="7"/>
        <v>44242</v>
      </c>
      <c r="B176">
        <v>14530</v>
      </c>
      <c r="C176">
        <f>B176-B174</f>
        <v>167</v>
      </c>
    </row>
    <row r="177" spans="1:23" x14ac:dyDescent="0.2">
      <c r="A177" s="1">
        <f t="shared" si="7"/>
        <v>44243</v>
      </c>
      <c r="B177">
        <v>14636</v>
      </c>
      <c r="C177">
        <f>B177-B176</f>
        <v>106</v>
      </c>
    </row>
    <row r="178" spans="1:23" x14ac:dyDescent="0.2">
      <c r="A178" s="1">
        <f t="shared" si="7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7"/>
        <v>44245</v>
      </c>
      <c r="B179">
        <v>14868</v>
      </c>
      <c r="C179">
        <f>B179-B178</f>
        <v>104</v>
      </c>
    </row>
    <row r="180" spans="1:23" x14ac:dyDescent="0.2">
      <c r="A180" s="1">
        <f t="shared" si="7"/>
        <v>44246</v>
      </c>
      <c r="B180">
        <v>14954</v>
      </c>
      <c r="C180">
        <f>B180-B179</f>
        <v>86</v>
      </c>
    </row>
    <row r="181" spans="1:23" x14ac:dyDescent="0.2">
      <c r="A181" s="1">
        <f t="shared" si="7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7"/>
        <v>44248</v>
      </c>
    </row>
    <row r="183" spans="1:23" x14ac:dyDescent="0.2">
      <c r="A183" s="1">
        <f t="shared" si="7"/>
        <v>44249</v>
      </c>
      <c r="B183">
        <v>15158</v>
      </c>
      <c r="C183">
        <f>B183-B181</f>
        <v>45</v>
      </c>
      <c r="U183">
        <f>312*0.56</f>
        <v>174.72000000000003</v>
      </c>
      <c r="W183">
        <f>84*0.56</f>
        <v>47.040000000000006</v>
      </c>
    </row>
    <row r="184" spans="1:23" x14ac:dyDescent="0.2">
      <c r="A184" s="1">
        <f t="shared" si="7"/>
        <v>44250</v>
      </c>
      <c r="B184">
        <v>15186</v>
      </c>
      <c r="C184">
        <f>B184-B183</f>
        <v>28</v>
      </c>
    </row>
    <row r="185" spans="1:23" x14ac:dyDescent="0.2">
      <c r="A185" s="1">
        <f t="shared" si="7"/>
        <v>44251</v>
      </c>
      <c r="B185">
        <v>15302</v>
      </c>
      <c r="C185">
        <f>B185-B184</f>
        <v>116</v>
      </c>
    </row>
    <row r="186" spans="1:23" x14ac:dyDescent="0.2">
      <c r="A186" s="1">
        <f t="shared" si="7"/>
        <v>44252</v>
      </c>
      <c r="B186">
        <v>15500</v>
      </c>
      <c r="C186">
        <f>B186-B185</f>
        <v>198</v>
      </c>
    </row>
    <row r="187" spans="1:23" x14ac:dyDescent="0.2">
      <c r="A187" s="1">
        <f t="shared" si="7"/>
        <v>44253</v>
      </c>
      <c r="B187">
        <v>15618</v>
      </c>
      <c r="C187">
        <f>B187-B186</f>
        <v>118</v>
      </c>
    </row>
    <row r="188" spans="1:23" x14ac:dyDescent="0.2">
      <c r="A188" s="1">
        <f t="shared" si="7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7"/>
        <v>44255</v>
      </c>
    </row>
    <row r="190" spans="1:23" x14ac:dyDescent="0.2">
      <c r="A190" s="1">
        <f t="shared" si="7"/>
        <v>44256</v>
      </c>
      <c r="B190">
        <f>C190</f>
        <v>15920</v>
      </c>
      <c r="C190">
        <v>15920</v>
      </c>
      <c r="D190">
        <f>C190-B188</f>
        <v>201</v>
      </c>
      <c r="U190">
        <f>820*11</f>
        <v>9020</v>
      </c>
    </row>
    <row r="191" spans="1:23" x14ac:dyDescent="0.2">
      <c r="A191" s="1">
        <f t="shared" si="7"/>
        <v>44257</v>
      </c>
      <c r="B191">
        <f t="shared" ref="B191:B216" si="8">C191</f>
        <v>16145</v>
      </c>
      <c r="C191">
        <v>16145</v>
      </c>
      <c r="D191">
        <f>C191-C190</f>
        <v>225</v>
      </c>
      <c r="U191">
        <f>820*22/31</f>
        <v>581.93548387096769</v>
      </c>
    </row>
    <row r="192" spans="1:23" x14ac:dyDescent="0.2">
      <c r="A192" s="1">
        <f t="shared" si="7"/>
        <v>44258</v>
      </c>
      <c r="B192">
        <f t="shared" si="8"/>
        <v>16261</v>
      </c>
      <c r="C192">
        <v>16261</v>
      </c>
      <c r="D192">
        <f>C192-C191</f>
        <v>116</v>
      </c>
      <c r="U192">
        <v>582</v>
      </c>
    </row>
    <row r="193" spans="1:23" x14ac:dyDescent="0.2">
      <c r="A193" s="1">
        <f t="shared" si="7"/>
        <v>44259</v>
      </c>
      <c r="B193">
        <f t="shared" si="8"/>
        <v>16331</v>
      </c>
      <c r="C193">
        <v>16331</v>
      </c>
      <c r="D193">
        <f>C193-C192</f>
        <v>70</v>
      </c>
      <c r="U193">
        <f>U192+U190</f>
        <v>9602</v>
      </c>
    </row>
    <row r="194" spans="1:23" x14ac:dyDescent="0.2">
      <c r="A194" s="1">
        <f t="shared" si="7"/>
        <v>44260</v>
      </c>
      <c r="B194">
        <f t="shared" si="8"/>
        <v>16373</v>
      </c>
      <c r="C194">
        <v>16373</v>
      </c>
      <c r="D194">
        <f>C194-C193</f>
        <v>42</v>
      </c>
      <c r="W194">
        <f>954/77</f>
        <v>12.38961038961039</v>
      </c>
    </row>
    <row r="195" spans="1:23" x14ac:dyDescent="0.2">
      <c r="A195" s="1">
        <f t="shared" si="7"/>
        <v>44261</v>
      </c>
      <c r="B195">
        <f t="shared" si="8"/>
        <v>16538</v>
      </c>
      <c r="C195">
        <v>16538</v>
      </c>
      <c r="D195">
        <f>C195-C194</f>
        <v>165</v>
      </c>
      <c r="E195">
        <f>SUM(D190:D195)</f>
        <v>819</v>
      </c>
      <c r="U195">
        <f>U192+820</f>
        <v>1402</v>
      </c>
    </row>
    <row r="196" spans="1:23" x14ac:dyDescent="0.2">
      <c r="A196" s="1">
        <f t="shared" si="7"/>
        <v>44262</v>
      </c>
    </row>
    <row r="197" spans="1:23" x14ac:dyDescent="0.2">
      <c r="A197" s="1">
        <f t="shared" si="7"/>
        <v>44263</v>
      </c>
      <c r="B197">
        <f t="shared" si="8"/>
        <v>16734</v>
      </c>
      <c r="C197">
        <v>16734</v>
      </c>
      <c r="D197">
        <f>C197-C195</f>
        <v>196</v>
      </c>
    </row>
    <row r="198" spans="1:23" x14ac:dyDescent="0.2">
      <c r="A198" s="1">
        <f t="shared" ref="A198:A261" si="9">A197+1</f>
        <v>44264</v>
      </c>
      <c r="B198">
        <f t="shared" si="8"/>
        <v>16790</v>
      </c>
      <c r="C198">
        <v>16790</v>
      </c>
      <c r="D198">
        <f>C198-C197</f>
        <v>56</v>
      </c>
    </row>
    <row r="199" spans="1:23" x14ac:dyDescent="0.2">
      <c r="A199" s="1">
        <f t="shared" si="9"/>
        <v>44265</v>
      </c>
      <c r="B199">
        <f t="shared" si="8"/>
        <v>16982</v>
      </c>
      <c r="C199">
        <v>16982</v>
      </c>
      <c r="D199">
        <f>C199-C198</f>
        <v>192</v>
      </c>
      <c r="V199">
        <v>10159</v>
      </c>
    </row>
    <row r="200" spans="1:23" x14ac:dyDescent="0.2">
      <c r="A200" s="1">
        <f t="shared" si="9"/>
        <v>44266</v>
      </c>
      <c r="B200">
        <f t="shared" si="8"/>
        <v>17102</v>
      </c>
      <c r="C200">
        <v>17102</v>
      </c>
      <c r="D200">
        <f>C200-C199</f>
        <v>120</v>
      </c>
      <c r="I200">
        <f>1255*12.5</f>
        <v>15687.5</v>
      </c>
      <c r="V200">
        <v>4458.01</v>
      </c>
    </row>
    <row r="201" spans="1:23" x14ac:dyDescent="0.2">
      <c r="A201" s="1">
        <f t="shared" si="9"/>
        <v>44267</v>
      </c>
      <c r="B201">
        <f t="shared" si="8"/>
        <v>17240</v>
      </c>
      <c r="C201">
        <v>17240</v>
      </c>
      <c r="D201">
        <f>C201-C200</f>
        <v>138</v>
      </c>
      <c r="I201">
        <v>627.5</v>
      </c>
      <c r="V201">
        <f>V199-V200</f>
        <v>5700.99</v>
      </c>
    </row>
    <row r="202" spans="1:23" x14ac:dyDescent="0.2">
      <c r="A202" s="1">
        <f t="shared" si="9"/>
        <v>44268</v>
      </c>
      <c r="B202">
        <f t="shared" si="8"/>
        <v>17486</v>
      </c>
      <c r="C202">
        <v>17486</v>
      </c>
      <c r="D202">
        <f>C202-C201</f>
        <v>246</v>
      </c>
      <c r="E202">
        <f>SUM(D197:D202)</f>
        <v>948</v>
      </c>
      <c r="I202">
        <f>I201+1255</f>
        <v>1882.5</v>
      </c>
      <c r="V202">
        <f>V201/2</f>
        <v>2850.4949999999999</v>
      </c>
    </row>
    <row r="203" spans="1:23" x14ac:dyDescent="0.2">
      <c r="A203" s="1">
        <f t="shared" si="9"/>
        <v>44269</v>
      </c>
      <c r="V203">
        <f>V202-450/2</f>
        <v>2625.4949999999999</v>
      </c>
    </row>
    <row r="204" spans="1:23" x14ac:dyDescent="0.2">
      <c r="A204" s="1">
        <f t="shared" si="9"/>
        <v>44270</v>
      </c>
      <c r="B204">
        <f t="shared" si="8"/>
        <v>17716</v>
      </c>
      <c r="C204">
        <v>17716</v>
      </c>
      <c r="D204">
        <f>C204-C202</f>
        <v>230</v>
      </c>
    </row>
    <row r="205" spans="1:23" x14ac:dyDescent="0.2">
      <c r="A205" s="1">
        <f t="shared" si="9"/>
        <v>44271</v>
      </c>
      <c r="B205">
        <f t="shared" si="8"/>
        <v>17822</v>
      </c>
      <c r="C205">
        <v>17822</v>
      </c>
      <c r="D205">
        <f>C205-C204</f>
        <v>106</v>
      </c>
    </row>
    <row r="206" spans="1:23" x14ac:dyDescent="0.2">
      <c r="A206" s="1">
        <f t="shared" si="9"/>
        <v>44272</v>
      </c>
      <c r="B206">
        <f t="shared" si="8"/>
        <v>18128</v>
      </c>
      <c r="C206">
        <v>18128</v>
      </c>
      <c r="D206">
        <f>C206-C205</f>
        <v>306</v>
      </c>
      <c r="V206">
        <f>2^16</f>
        <v>65536</v>
      </c>
    </row>
    <row r="207" spans="1:23" x14ac:dyDescent="0.2">
      <c r="A207" s="1">
        <f t="shared" si="9"/>
        <v>44273</v>
      </c>
      <c r="B207">
        <f t="shared" si="8"/>
        <v>18174</v>
      </c>
      <c r="C207">
        <v>18174</v>
      </c>
      <c r="D207">
        <f>C207-C206</f>
        <v>46</v>
      </c>
    </row>
    <row r="208" spans="1:23" x14ac:dyDescent="0.2">
      <c r="A208" s="1">
        <f t="shared" si="9"/>
        <v>44274</v>
      </c>
      <c r="B208">
        <f t="shared" si="8"/>
        <v>18414</v>
      </c>
      <c r="C208">
        <v>18414</v>
      </c>
      <c r="D208">
        <f>C208-C207</f>
        <v>240</v>
      </c>
    </row>
    <row r="209" spans="1:23" x14ac:dyDescent="0.2">
      <c r="A209" s="1">
        <f t="shared" si="9"/>
        <v>44275</v>
      </c>
      <c r="B209">
        <f t="shared" si="8"/>
        <v>18310</v>
      </c>
      <c r="C209">
        <v>18310</v>
      </c>
      <c r="D209">
        <f>C209-C208</f>
        <v>-104</v>
      </c>
      <c r="E209">
        <f>SUM(D204:D209)</f>
        <v>824</v>
      </c>
      <c r="V209">
        <f>1024^3</f>
        <v>1073741824</v>
      </c>
    </row>
    <row r="210" spans="1:23" x14ac:dyDescent="0.2">
      <c r="A210" s="1">
        <f t="shared" si="9"/>
        <v>44276</v>
      </c>
    </row>
    <row r="211" spans="1:23" x14ac:dyDescent="0.2">
      <c r="A211" s="1">
        <f t="shared" si="9"/>
        <v>44277</v>
      </c>
      <c r="B211">
        <f t="shared" si="8"/>
        <v>18378</v>
      </c>
      <c r="C211">
        <v>18378</v>
      </c>
      <c r="D211">
        <f>C211-C209</f>
        <v>68</v>
      </c>
    </row>
    <row r="212" spans="1:23" x14ac:dyDescent="0.2">
      <c r="A212" s="1">
        <f t="shared" si="9"/>
        <v>44278</v>
      </c>
      <c r="B212">
        <f t="shared" si="8"/>
        <v>18500</v>
      </c>
      <c r="C212">
        <v>18500</v>
      </c>
      <c r="D212">
        <f>C212-C211</f>
        <v>122</v>
      </c>
    </row>
    <row r="213" spans="1:23" x14ac:dyDescent="0.2">
      <c r="A213" s="1">
        <f t="shared" si="9"/>
        <v>44279</v>
      </c>
      <c r="B213">
        <f t="shared" si="8"/>
        <v>18500</v>
      </c>
      <c r="C213">
        <v>18500</v>
      </c>
      <c r="D213">
        <f>C213-C212</f>
        <v>0</v>
      </c>
      <c r="W213">
        <f>72*0.38</f>
        <v>27.36</v>
      </c>
    </row>
    <row r="214" spans="1:23" x14ac:dyDescent="0.2">
      <c r="A214" s="1">
        <f t="shared" si="9"/>
        <v>44280</v>
      </c>
      <c r="B214">
        <f t="shared" si="8"/>
        <v>18525</v>
      </c>
      <c r="C214">
        <v>18525</v>
      </c>
      <c r="D214">
        <f>C214-C213</f>
        <v>25</v>
      </c>
    </row>
    <row r="215" spans="1:23" x14ac:dyDescent="0.2">
      <c r="A215" s="1">
        <f t="shared" si="9"/>
        <v>44281</v>
      </c>
      <c r="B215">
        <f t="shared" si="8"/>
        <v>18705</v>
      </c>
      <c r="C215">
        <v>18705</v>
      </c>
      <c r="D215">
        <f>C215-C214</f>
        <v>180</v>
      </c>
    </row>
    <row r="216" spans="1:23" x14ac:dyDescent="0.2">
      <c r="A216" s="1">
        <f t="shared" si="9"/>
        <v>44282</v>
      </c>
      <c r="B216">
        <f t="shared" si="8"/>
        <v>18849</v>
      </c>
      <c r="C216">
        <v>18849</v>
      </c>
      <c r="D216">
        <f>C216-C215</f>
        <v>144</v>
      </c>
      <c r="E216">
        <f>SUM(D211:D216)</f>
        <v>539</v>
      </c>
      <c r="V216">
        <v>2189.5</v>
      </c>
    </row>
    <row r="217" spans="1:23" x14ac:dyDescent="0.2">
      <c r="A217" s="1">
        <f t="shared" si="9"/>
        <v>44283</v>
      </c>
      <c r="V217">
        <v>1247</v>
      </c>
    </row>
    <row r="218" spans="1:23" x14ac:dyDescent="0.2">
      <c r="A218" s="1">
        <f t="shared" si="9"/>
        <v>44284</v>
      </c>
      <c r="B218">
        <f>D218</f>
        <v>19232</v>
      </c>
      <c r="D218">
        <v>19232</v>
      </c>
      <c r="E218">
        <f>D218-C216</f>
        <v>383</v>
      </c>
      <c r="V218">
        <f>V216-V217</f>
        <v>942.5</v>
      </c>
    </row>
    <row r="219" spans="1:23" x14ac:dyDescent="0.2">
      <c r="A219" s="1">
        <f t="shared" si="9"/>
        <v>44285</v>
      </c>
      <c r="B219">
        <f t="shared" ref="B219:B249" si="10">D219</f>
        <v>19452</v>
      </c>
      <c r="D219">
        <v>19452</v>
      </c>
      <c r="E219">
        <f>D219-D218</f>
        <v>220</v>
      </c>
    </row>
    <row r="220" spans="1:23" x14ac:dyDescent="0.2">
      <c r="A220" s="1">
        <f t="shared" si="9"/>
        <v>44286</v>
      </c>
      <c r="B220">
        <f t="shared" si="10"/>
        <v>19463</v>
      </c>
      <c r="D220">
        <v>19463</v>
      </c>
      <c r="E220">
        <f>D220-D219</f>
        <v>11</v>
      </c>
      <c r="W220">
        <f>1245*1.02</f>
        <v>1269.9000000000001</v>
      </c>
    </row>
    <row r="221" spans="1:23" x14ac:dyDescent="0.2">
      <c r="A221" s="1">
        <f t="shared" si="9"/>
        <v>44287</v>
      </c>
      <c r="B221">
        <f t="shared" si="10"/>
        <v>19547</v>
      </c>
      <c r="D221">
        <v>19547</v>
      </c>
      <c r="E221">
        <f>D221-D220</f>
        <v>84</v>
      </c>
    </row>
    <row r="222" spans="1:23" x14ac:dyDescent="0.2">
      <c r="A222" s="1">
        <f t="shared" si="9"/>
        <v>44288</v>
      </c>
      <c r="B222">
        <f t="shared" si="10"/>
        <v>19584</v>
      </c>
      <c r="D222">
        <v>19584</v>
      </c>
      <c r="E222">
        <f>D222-D221</f>
        <v>37</v>
      </c>
      <c r="U222" t="s">
        <v>48</v>
      </c>
      <c r="V222" s="4" t="s">
        <v>49</v>
      </c>
    </row>
    <row r="223" spans="1:23" x14ac:dyDescent="0.2">
      <c r="A223" s="1">
        <f t="shared" si="9"/>
        <v>44289</v>
      </c>
      <c r="B223">
        <f t="shared" si="10"/>
        <v>19779</v>
      </c>
      <c r="D223">
        <v>19779</v>
      </c>
      <c r="E223">
        <f>D223-D222</f>
        <v>195</v>
      </c>
      <c r="F223">
        <f>SUM(E218:E223)</f>
        <v>930</v>
      </c>
    </row>
    <row r="224" spans="1:23" x14ac:dyDescent="0.2">
      <c r="A224" s="1">
        <f t="shared" si="9"/>
        <v>44290</v>
      </c>
      <c r="U224" t="s">
        <v>7</v>
      </c>
      <c r="V224" s="4" t="s">
        <v>5</v>
      </c>
    </row>
    <row r="225" spans="1:23" x14ac:dyDescent="0.2">
      <c r="A225" s="1">
        <f t="shared" si="9"/>
        <v>44291</v>
      </c>
      <c r="B225">
        <f t="shared" si="10"/>
        <v>19794</v>
      </c>
      <c r="D225">
        <v>19794</v>
      </c>
      <c r="E225">
        <f>D225-D223</f>
        <v>15</v>
      </c>
      <c r="U225" t="s">
        <v>38</v>
      </c>
      <c r="V225" s="4" t="s">
        <v>39</v>
      </c>
    </row>
    <row r="226" spans="1:23" x14ac:dyDescent="0.2">
      <c r="A226" s="1">
        <f t="shared" si="9"/>
        <v>44292</v>
      </c>
      <c r="B226">
        <f t="shared" si="10"/>
        <v>19942</v>
      </c>
      <c r="D226">
        <v>19942</v>
      </c>
      <c r="E226">
        <f>D226-D225</f>
        <v>148</v>
      </c>
      <c r="U226" t="s">
        <v>6</v>
      </c>
      <c r="V226" s="4" t="s">
        <v>8</v>
      </c>
    </row>
    <row r="227" spans="1:23" x14ac:dyDescent="0.2">
      <c r="A227" s="1">
        <f t="shared" si="9"/>
        <v>44293</v>
      </c>
      <c r="B227">
        <f t="shared" si="10"/>
        <v>20033</v>
      </c>
      <c r="D227">
        <v>20033</v>
      </c>
      <c r="E227">
        <f>D227-D226</f>
        <v>91</v>
      </c>
      <c r="U227" t="s">
        <v>40</v>
      </c>
      <c r="V227" s="4" t="s">
        <v>41</v>
      </c>
    </row>
    <row r="228" spans="1:23" x14ac:dyDescent="0.2">
      <c r="A228" s="1">
        <f t="shared" si="9"/>
        <v>44294</v>
      </c>
      <c r="B228">
        <f t="shared" si="10"/>
        <v>20209</v>
      </c>
      <c r="D228">
        <v>20209</v>
      </c>
      <c r="E228">
        <f>D228-D227</f>
        <v>176</v>
      </c>
      <c r="U228" t="s">
        <v>9</v>
      </c>
      <c r="V228" s="4" t="s">
        <v>10</v>
      </c>
    </row>
    <row r="229" spans="1:23" x14ac:dyDescent="0.2">
      <c r="A229" s="1">
        <f t="shared" si="9"/>
        <v>44295</v>
      </c>
      <c r="B229">
        <f t="shared" si="10"/>
        <v>20406</v>
      </c>
      <c r="D229">
        <v>20406</v>
      </c>
      <c r="E229">
        <f>D229-D228</f>
        <v>197</v>
      </c>
      <c r="U229" t="s">
        <v>42</v>
      </c>
      <c r="V229" s="4" t="s">
        <v>43</v>
      </c>
    </row>
    <row r="230" spans="1:23" x14ac:dyDescent="0.2">
      <c r="A230" s="1">
        <f t="shared" si="9"/>
        <v>44296</v>
      </c>
      <c r="B230">
        <f t="shared" si="10"/>
        <v>20574</v>
      </c>
      <c r="D230">
        <v>20574</v>
      </c>
      <c r="E230">
        <f>D230-D229</f>
        <v>168</v>
      </c>
      <c r="F230">
        <f>SUM(E225:E230)</f>
        <v>795</v>
      </c>
      <c r="U230" t="s">
        <v>11</v>
      </c>
      <c r="V230" s="4" t="s">
        <v>12</v>
      </c>
    </row>
    <row r="231" spans="1:23" x14ac:dyDescent="0.2">
      <c r="A231" s="1">
        <f t="shared" si="9"/>
        <v>44297</v>
      </c>
      <c r="U231" t="s">
        <v>44</v>
      </c>
      <c r="V231" s="4" t="s">
        <v>45</v>
      </c>
    </row>
    <row r="232" spans="1:23" x14ac:dyDescent="0.2">
      <c r="A232" s="1">
        <f t="shared" si="9"/>
        <v>44298</v>
      </c>
      <c r="B232">
        <f t="shared" si="10"/>
        <v>20737</v>
      </c>
      <c r="D232">
        <v>20737</v>
      </c>
      <c r="E232">
        <f>D232-D230</f>
        <v>163</v>
      </c>
      <c r="U232" t="s">
        <v>13</v>
      </c>
      <c r="V232" s="4" t="s">
        <v>14</v>
      </c>
    </row>
    <row r="233" spans="1:23" x14ac:dyDescent="0.2">
      <c r="A233" s="1">
        <f t="shared" si="9"/>
        <v>44299</v>
      </c>
      <c r="B233">
        <f t="shared" si="10"/>
        <v>20726</v>
      </c>
      <c r="D233">
        <v>20726</v>
      </c>
      <c r="E233">
        <f>D233-D232</f>
        <v>-11</v>
      </c>
      <c r="M233">
        <f>3010*1.02</f>
        <v>3070.2000000000003</v>
      </c>
      <c r="U233" t="s">
        <v>46</v>
      </c>
      <c r="V233" s="4" t="s">
        <v>47</v>
      </c>
    </row>
    <row r="234" spans="1:23" x14ac:dyDescent="0.2">
      <c r="A234" s="1">
        <f t="shared" si="9"/>
        <v>44300</v>
      </c>
      <c r="B234">
        <f t="shared" si="10"/>
        <v>20904</v>
      </c>
      <c r="D234">
        <v>20904</v>
      </c>
      <c r="E234">
        <f>D234-D233</f>
        <v>178</v>
      </c>
      <c r="U234" t="s">
        <v>15</v>
      </c>
      <c r="V234" s="4" t="s">
        <v>16</v>
      </c>
    </row>
    <row r="235" spans="1:23" x14ac:dyDescent="0.2">
      <c r="A235" s="1">
        <f t="shared" si="9"/>
        <v>44301</v>
      </c>
      <c r="B235">
        <f t="shared" si="10"/>
        <v>20936</v>
      </c>
      <c r="D235">
        <v>20936</v>
      </c>
      <c r="E235">
        <f>D235-D234</f>
        <v>32</v>
      </c>
      <c r="U235" t="s">
        <v>50</v>
      </c>
      <c r="V235" s="4" t="s">
        <v>52</v>
      </c>
      <c r="W235" s="4" t="s">
        <v>53</v>
      </c>
    </row>
    <row r="236" spans="1:23" x14ac:dyDescent="0.2">
      <c r="A236" s="1">
        <f t="shared" si="9"/>
        <v>44302</v>
      </c>
      <c r="B236">
        <f t="shared" si="10"/>
        <v>20946</v>
      </c>
      <c r="D236">
        <v>20946</v>
      </c>
      <c r="E236">
        <f>D236-D235</f>
        <v>10</v>
      </c>
      <c r="U236" t="s">
        <v>17</v>
      </c>
      <c r="V236" s="4" t="s">
        <v>18</v>
      </c>
    </row>
    <row r="237" spans="1:23" x14ac:dyDescent="0.2">
      <c r="A237" s="1">
        <f t="shared" si="9"/>
        <v>44303</v>
      </c>
      <c r="B237">
        <f t="shared" si="10"/>
        <v>20951</v>
      </c>
      <c r="D237">
        <v>20951</v>
      </c>
      <c r="E237">
        <f>D237-D236</f>
        <v>5</v>
      </c>
      <c r="F237">
        <f>SUM(E232:E237)</f>
        <v>377</v>
      </c>
      <c r="O237">
        <f>4458/2</f>
        <v>2229</v>
      </c>
      <c r="V237" s="4" t="s">
        <v>54</v>
      </c>
    </row>
    <row r="238" spans="1:23" x14ac:dyDescent="0.2">
      <c r="A238" s="1">
        <f t="shared" si="9"/>
        <v>44304</v>
      </c>
      <c r="U238" t="s">
        <v>19</v>
      </c>
      <c r="V238" s="4" t="s">
        <v>20</v>
      </c>
    </row>
    <row r="239" spans="1:23" x14ac:dyDescent="0.2">
      <c r="A239" s="1">
        <f t="shared" si="9"/>
        <v>44305</v>
      </c>
      <c r="B239">
        <f t="shared" si="10"/>
        <v>21002</v>
      </c>
      <c r="D239">
        <v>21002</v>
      </c>
      <c r="E239">
        <f>D239-D237</f>
        <v>51</v>
      </c>
      <c r="L239">
        <f>1255*2/31</f>
        <v>80.967741935483872</v>
      </c>
      <c r="V239">
        <f>820*1.02</f>
        <v>836.4</v>
      </c>
    </row>
    <row r="240" spans="1:23" x14ac:dyDescent="0.2">
      <c r="A240" s="1">
        <f t="shared" si="9"/>
        <v>44306</v>
      </c>
      <c r="B240">
        <f t="shared" si="10"/>
        <v>21264</v>
      </c>
      <c r="D240">
        <v>21264</v>
      </c>
      <c r="E240">
        <f>D240-D239</f>
        <v>262</v>
      </c>
      <c r="U240" t="s">
        <v>21</v>
      </c>
      <c r="V240" s="4" t="s">
        <v>22</v>
      </c>
    </row>
    <row r="241" spans="1:24" x14ac:dyDescent="0.2">
      <c r="A241" s="1">
        <f t="shared" si="9"/>
        <v>44307</v>
      </c>
      <c r="B241">
        <f t="shared" si="10"/>
        <v>21356</v>
      </c>
      <c r="D241">
        <v>21356</v>
      </c>
      <c r="E241">
        <f>D241-D240</f>
        <v>92</v>
      </c>
      <c r="K241">
        <f>14*1250/30</f>
        <v>583.33333333333337</v>
      </c>
      <c r="Q241">
        <f>1234*1.02</f>
        <v>1258.68</v>
      </c>
    </row>
    <row r="242" spans="1:24" x14ac:dyDescent="0.2">
      <c r="A242" s="1">
        <f t="shared" si="9"/>
        <v>44308</v>
      </c>
      <c r="B242">
        <f t="shared" si="10"/>
        <v>21386</v>
      </c>
      <c r="D242">
        <v>21386</v>
      </c>
      <c r="E242">
        <f>D242-D241</f>
        <v>30</v>
      </c>
      <c r="V242">
        <f>1510*1.02</f>
        <v>1540.2</v>
      </c>
    </row>
    <row r="243" spans="1:24" x14ac:dyDescent="0.2">
      <c r="A243" s="1">
        <f t="shared" si="9"/>
        <v>44309</v>
      </c>
      <c r="B243">
        <f t="shared" si="10"/>
        <v>21645</v>
      </c>
      <c r="D243">
        <v>21645</v>
      </c>
      <c r="E243">
        <f>D243-D242</f>
        <v>259</v>
      </c>
      <c r="I243">
        <f>1375*12.5</f>
        <v>17187.5</v>
      </c>
      <c r="U243" t="s">
        <v>24</v>
      </c>
      <c r="V243" s="4" t="s">
        <v>23</v>
      </c>
    </row>
    <row r="244" spans="1:24" x14ac:dyDescent="0.2">
      <c r="A244" s="1">
        <f t="shared" si="9"/>
        <v>44310</v>
      </c>
      <c r="B244">
        <f t="shared" si="10"/>
        <v>21802</v>
      </c>
      <c r="D244">
        <v>21802</v>
      </c>
      <c r="E244">
        <f>D244-D243</f>
        <v>157</v>
      </c>
      <c r="F244">
        <f>SUM(E239:E244)</f>
        <v>851</v>
      </c>
    </row>
    <row r="245" spans="1:24" x14ac:dyDescent="0.2">
      <c r="A245" s="1">
        <f t="shared" si="9"/>
        <v>44311</v>
      </c>
      <c r="O245">
        <f>0.56*161</f>
        <v>90.160000000000011</v>
      </c>
      <c r="U245" t="s">
        <v>29</v>
      </c>
      <c r="V245" s="4" t="s">
        <v>30</v>
      </c>
    </row>
    <row r="246" spans="1:24" x14ac:dyDescent="0.2">
      <c r="A246" s="1">
        <f t="shared" si="9"/>
        <v>44312</v>
      </c>
      <c r="B246">
        <f t="shared" si="10"/>
        <v>21810</v>
      </c>
      <c r="D246">
        <v>21810</v>
      </c>
      <c r="E246">
        <f>D246-D244</f>
        <v>8</v>
      </c>
      <c r="L246">
        <f>213.68+131.45</f>
        <v>345.13</v>
      </c>
    </row>
    <row r="247" spans="1:24" x14ac:dyDescent="0.2">
      <c r="A247" s="1">
        <f t="shared" si="9"/>
        <v>44313</v>
      </c>
      <c r="B247">
        <f t="shared" si="10"/>
        <v>22042</v>
      </c>
      <c r="D247">
        <v>22042</v>
      </c>
      <c r="E247">
        <f>D247-D246</f>
        <v>232</v>
      </c>
      <c r="I247" s="14">
        <v>-73.971198999999999</v>
      </c>
      <c r="U247" t="s">
        <v>31</v>
      </c>
      <c r="V247" s="4" t="s">
        <v>32</v>
      </c>
    </row>
    <row r="248" spans="1:24" x14ac:dyDescent="0.2">
      <c r="A248" s="1">
        <f t="shared" si="9"/>
        <v>44314</v>
      </c>
      <c r="B248">
        <f t="shared" si="10"/>
        <v>22156</v>
      </c>
      <c r="D248">
        <v>22156</v>
      </c>
      <c r="E248">
        <f>D248-D247</f>
        <v>114</v>
      </c>
      <c r="I248">
        <v>-73.971199999999996</v>
      </c>
      <c r="L248">
        <f>1375*12</f>
        <v>16500</v>
      </c>
    </row>
    <row r="249" spans="1:24" x14ac:dyDescent="0.2">
      <c r="A249" s="1">
        <f t="shared" si="9"/>
        <v>44315</v>
      </c>
      <c r="B249">
        <f t="shared" si="10"/>
        <v>22234</v>
      </c>
      <c r="D249">
        <v>22234</v>
      </c>
      <c r="E249">
        <f>D249-D248</f>
        <v>78</v>
      </c>
      <c r="I249">
        <f>I248/I247</f>
        <v>1.000000013518775</v>
      </c>
      <c r="L249">
        <f>1375*0.5</f>
        <v>687.5</v>
      </c>
      <c r="M249">
        <f>L249+1375</f>
        <v>2062.5</v>
      </c>
      <c r="U249" t="s">
        <v>33</v>
      </c>
      <c r="V249" s="4" t="s">
        <v>34</v>
      </c>
    </row>
    <row r="250" spans="1:24" x14ac:dyDescent="0.2">
      <c r="A250" s="1">
        <f t="shared" si="9"/>
        <v>44316</v>
      </c>
      <c r="B250">
        <f>D250</f>
        <v>22321</v>
      </c>
      <c r="D250">
        <v>22321</v>
      </c>
      <c r="E250">
        <f>D250-D249</f>
        <v>87</v>
      </c>
      <c r="L250">
        <f>L248+L249</f>
        <v>17187.5</v>
      </c>
    </row>
    <row r="251" spans="1:24" ht="17" thickBot="1" x14ac:dyDescent="0.25">
      <c r="A251" s="1">
        <f t="shared" si="9"/>
        <v>44317</v>
      </c>
      <c r="B251">
        <v>22738</v>
      </c>
      <c r="D251">
        <v>22738</v>
      </c>
      <c r="E251">
        <f>D251-D250</f>
        <v>417</v>
      </c>
      <c r="F251">
        <f>SUM(E246:E251)</f>
        <v>936</v>
      </c>
      <c r="U251" t="s">
        <v>36</v>
      </c>
      <c r="V251" s="4" t="s">
        <v>37</v>
      </c>
    </row>
    <row r="252" spans="1:24" x14ac:dyDescent="0.2">
      <c r="A252" s="1">
        <f t="shared" si="9"/>
        <v>44318</v>
      </c>
      <c r="V252" s="5">
        <v>86</v>
      </c>
      <c r="W252" s="6">
        <f>V252*7</f>
        <v>602</v>
      </c>
      <c r="X252" s="7" t="s">
        <v>25</v>
      </c>
    </row>
    <row r="253" spans="1:24" x14ac:dyDescent="0.2">
      <c r="A253" s="1">
        <f t="shared" si="9"/>
        <v>44319</v>
      </c>
      <c r="B253">
        <v>22886</v>
      </c>
      <c r="C253">
        <f>B253-D251</f>
        <v>148</v>
      </c>
      <c r="V253" s="8"/>
      <c r="W253" s="9">
        <f>V252*7/6</f>
        <v>100.33333333333333</v>
      </c>
      <c r="X253" s="10" t="s">
        <v>26</v>
      </c>
    </row>
    <row r="254" spans="1:24" x14ac:dyDescent="0.2">
      <c r="A254" s="1">
        <f t="shared" si="9"/>
        <v>44320</v>
      </c>
      <c r="B254">
        <v>23011</v>
      </c>
      <c r="C254">
        <f>B254-B253</f>
        <v>125</v>
      </c>
      <c r="V254" s="8"/>
      <c r="W254" s="9">
        <f>V252*30</f>
        <v>2580</v>
      </c>
      <c r="X254" s="10" t="s">
        <v>27</v>
      </c>
    </row>
    <row r="255" spans="1:24" ht="17" thickBot="1" x14ac:dyDescent="0.25">
      <c r="A255" s="1">
        <f t="shared" si="9"/>
        <v>44321</v>
      </c>
      <c r="B255">
        <v>23097</v>
      </c>
      <c r="C255">
        <f>B255-B254</f>
        <v>86</v>
      </c>
      <c r="V255" s="11"/>
      <c r="W255" s="12">
        <f>V252*365</f>
        <v>31390</v>
      </c>
      <c r="X255" s="13" t="s">
        <v>28</v>
      </c>
    </row>
    <row r="256" spans="1:24" x14ac:dyDescent="0.2">
      <c r="A256" s="1">
        <f t="shared" si="9"/>
        <v>44322</v>
      </c>
      <c r="B256">
        <v>23200</v>
      </c>
      <c r="C256">
        <f>B256-B255</f>
        <v>103</v>
      </c>
    </row>
    <row r="257" spans="1:23" x14ac:dyDescent="0.2">
      <c r="A257" s="1">
        <f t="shared" si="9"/>
        <v>44323</v>
      </c>
      <c r="B257">
        <v>23248</v>
      </c>
      <c r="C257">
        <f>B257-B256</f>
        <v>48</v>
      </c>
      <c r="V257">
        <f>ATAN(20/180*PI())</f>
        <v>0.33584237256640792</v>
      </c>
    </row>
    <row r="258" spans="1:23" x14ac:dyDescent="0.2">
      <c r="A258" s="1">
        <f t="shared" si="9"/>
        <v>44324</v>
      </c>
      <c r="B258">
        <v>23372</v>
      </c>
      <c r="C258">
        <f>B258-B257</f>
        <v>124</v>
      </c>
      <c r="D258">
        <f>SUM(C253:C258)</f>
        <v>634</v>
      </c>
    </row>
    <row r="259" spans="1:23" x14ac:dyDescent="0.2">
      <c r="A259" s="1">
        <f t="shared" si="9"/>
        <v>44325</v>
      </c>
      <c r="W259">
        <f>947.45/2</f>
        <v>473.72500000000002</v>
      </c>
    </row>
    <row r="260" spans="1:23" x14ac:dyDescent="0.2">
      <c r="A260" s="1">
        <f t="shared" si="9"/>
        <v>44326</v>
      </c>
      <c r="B260">
        <v>23454</v>
      </c>
      <c r="C260">
        <f>B260-B258</f>
        <v>82</v>
      </c>
    </row>
    <row r="261" spans="1:23" x14ac:dyDescent="0.2">
      <c r="A261" s="1">
        <f t="shared" si="9"/>
        <v>44327</v>
      </c>
      <c r="B261">
        <v>23536</v>
      </c>
      <c r="C261">
        <f>B261-B260</f>
        <v>82</v>
      </c>
      <c r="U261">
        <f>10^1.47712125472</f>
        <v>30.000000000023331</v>
      </c>
    </row>
    <row r="262" spans="1:23" x14ac:dyDescent="0.2">
      <c r="A262" s="1">
        <f t="shared" ref="A262:A325" si="11">A261+1</f>
        <v>44328</v>
      </c>
      <c r="B262">
        <v>23680</v>
      </c>
      <c r="C262">
        <f>B262-B261</f>
        <v>144</v>
      </c>
      <c r="U262">
        <f>EXP(1.47712125472)</f>
        <v>4.3803176943737068</v>
      </c>
      <c r="W262">
        <f>1.7*PI()</f>
        <v>5.3407075111026483</v>
      </c>
    </row>
    <row r="263" spans="1:23" x14ac:dyDescent="0.2">
      <c r="A263" s="1">
        <f t="shared" si="11"/>
        <v>44329</v>
      </c>
      <c r="B263">
        <v>23816</v>
      </c>
      <c r="C263">
        <f>B263-B262</f>
        <v>136</v>
      </c>
    </row>
    <row r="264" spans="1:23" x14ac:dyDescent="0.2">
      <c r="A264" s="1">
        <f t="shared" si="11"/>
        <v>44330</v>
      </c>
      <c r="B264">
        <v>23875</v>
      </c>
      <c r="C264">
        <f>B264-B263</f>
        <v>59</v>
      </c>
    </row>
    <row r="265" spans="1:23" x14ac:dyDescent="0.2">
      <c r="A265" s="1">
        <f t="shared" si="11"/>
        <v>44331</v>
      </c>
      <c r="B265">
        <v>23994</v>
      </c>
      <c r="C265">
        <f>B265-B264</f>
        <v>119</v>
      </c>
      <c r="D265">
        <f>SUM(C260:C265)</f>
        <v>622</v>
      </c>
      <c r="V265">
        <f>1.5+2+0.5+1</f>
        <v>5</v>
      </c>
    </row>
    <row r="266" spans="1:23" x14ac:dyDescent="0.2">
      <c r="A266" s="1">
        <f t="shared" si="11"/>
        <v>44332</v>
      </c>
      <c r="V266">
        <f>V265*90</f>
        <v>450</v>
      </c>
    </row>
    <row r="267" spans="1:23" x14ac:dyDescent="0.2">
      <c r="A267" s="1">
        <f t="shared" si="11"/>
        <v>44333</v>
      </c>
      <c r="B267">
        <v>24194</v>
      </c>
      <c r="C267">
        <f>B267-B265</f>
        <v>200</v>
      </c>
      <c r="V267">
        <v>1252</v>
      </c>
      <c r="W267">
        <f>16*6+16*20</f>
        <v>416</v>
      </c>
    </row>
    <row r="268" spans="1:23" x14ac:dyDescent="0.2">
      <c r="A268" s="1">
        <f t="shared" si="11"/>
        <v>44334</v>
      </c>
      <c r="B268">
        <v>24318</v>
      </c>
      <c r="C268">
        <f>B268-B267</f>
        <v>124</v>
      </c>
      <c r="V268">
        <f>V267-V266</f>
        <v>802</v>
      </c>
    </row>
    <row r="269" spans="1:23" x14ac:dyDescent="0.2">
      <c r="A269" s="1">
        <f t="shared" si="11"/>
        <v>44335</v>
      </c>
      <c r="B269">
        <v>24360</v>
      </c>
      <c r="C269">
        <f>B269-B268</f>
        <v>42</v>
      </c>
      <c r="V269">
        <f>V268/2</f>
        <v>401</v>
      </c>
    </row>
    <row r="270" spans="1:23" x14ac:dyDescent="0.2">
      <c r="A270" s="1">
        <f t="shared" si="11"/>
        <v>44336</v>
      </c>
      <c r="B270">
        <v>24350</v>
      </c>
      <c r="C270">
        <f>B270-B269</f>
        <v>-10</v>
      </c>
      <c r="L270">
        <f>310*1.42</f>
        <v>440.2</v>
      </c>
      <c r="V270">
        <f>V269+V266</f>
        <v>851</v>
      </c>
    </row>
    <row r="271" spans="1:23" x14ac:dyDescent="0.2">
      <c r="A271" s="1">
        <f t="shared" si="11"/>
        <v>44337</v>
      </c>
      <c r="B271">
        <v>24475</v>
      </c>
      <c r="C271">
        <f>B271-B270</f>
        <v>125</v>
      </c>
    </row>
    <row r="272" spans="1:23" x14ac:dyDescent="0.2">
      <c r="A272" s="1">
        <f t="shared" si="11"/>
        <v>44338</v>
      </c>
      <c r="B272">
        <v>24593</v>
      </c>
      <c r="C272">
        <f>B272-B271</f>
        <v>118</v>
      </c>
      <c r="D272">
        <f>SUM(C267:C272)</f>
        <v>599</v>
      </c>
    </row>
    <row r="273" spans="1:22" x14ac:dyDescent="0.2">
      <c r="A273" s="1">
        <f t="shared" si="11"/>
        <v>44339</v>
      </c>
      <c r="V273">
        <f>19141/365</f>
        <v>52.441095890410956</v>
      </c>
    </row>
    <row r="274" spans="1:22" x14ac:dyDescent="0.2">
      <c r="A274" s="1">
        <f t="shared" si="11"/>
        <v>44340</v>
      </c>
      <c r="B274">
        <v>24724</v>
      </c>
      <c r="C274">
        <f>B274-B272</f>
        <v>131</v>
      </c>
    </row>
    <row r="275" spans="1:22" x14ac:dyDescent="0.2">
      <c r="A275" s="1">
        <f t="shared" si="11"/>
        <v>44341</v>
      </c>
      <c r="B275">
        <v>24803</v>
      </c>
      <c r="C275">
        <f>B275-B274</f>
        <v>79</v>
      </c>
    </row>
    <row r="276" spans="1:22" x14ac:dyDescent="0.2">
      <c r="A276" s="1">
        <f t="shared" si="11"/>
        <v>44342</v>
      </c>
      <c r="B276">
        <v>24927</v>
      </c>
      <c r="C276">
        <f>B276-B275</f>
        <v>124</v>
      </c>
      <c r="U276" t="s">
        <v>51</v>
      </c>
    </row>
    <row r="277" spans="1:22" x14ac:dyDescent="0.2">
      <c r="A277" s="1">
        <f t="shared" si="11"/>
        <v>44343</v>
      </c>
      <c r="B277">
        <v>25068</v>
      </c>
      <c r="C277">
        <f>B277-B276</f>
        <v>141</v>
      </c>
    </row>
    <row r="278" spans="1:22" x14ac:dyDescent="0.2">
      <c r="A278" s="1">
        <f t="shared" si="11"/>
        <v>44344</v>
      </c>
      <c r="B278">
        <v>25172</v>
      </c>
      <c r="C278">
        <f>B278-B277</f>
        <v>104</v>
      </c>
    </row>
    <row r="279" spans="1:22" x14ac:dyDescent="0.2">
      <c r="A279" s="1">
        <f t="shared" si="11"/>
        <v>44345</v>
      </c>
      <c r="B279">
        <v>25204</v>
      </c>
      <c r="C279">
        <f>B279-B278</f>
        <v>32</v>
      </c>
      <c r="D279">
        <f>SUM(C274:C279)</f>
        <v>611</v>
      </c>
    </row>
    <row r="280" spans="1:22" x14ac:dyDescent="0.2">
      <c r="A280" s="1">
        <f t="shared" si="11"/>
        <v>44346</v>
      </c>
    </row>
    <row r="281" spans="1:22" x14ac:dyDescent="0.2">
      <c r="A281" s="1">
        <f t="shared" si="11"/>
        <v>44347</v>
      </c>
      <c r="B281">
        <f t="shared" ref="B281:B286" si="12">C281</f>
        <v>25311</v>
      </c>
      <c r="C281">
        <v>25311</v>
      </c>
      <c r="D281">
        <f>C281-B279</f>
        <v>107</v>
      </c>
    </row>
    <row r="282" spans="1:22" x14ac:dyDescent="0.2">
      <c r="A282" s="1">
        <f t="shared" si="11"/>
        <v>44348</v>
      </c>
      <c r="B282">
        <f t="shared" si="12"/>
        <v>25403</v>
      </c>
      <c r="C282">
        <v>25403</v>
      </c>
      <c r="D282">
        <f>C282-C281</f>
        <v>92</v>
      </c>
      <c r="H282" s="2" t="s">
        <v>35</v>
      </c>
    </row>
    <row r="283" spans="1:22" x14ac:dyDescent="0.2">
      <c r="A283" s="1">
        <f t="shared" si="11"/>
        <v>44349</v>
      </c>
      <c r="B283">
        <f t="shared" si="12"/>
        <v>25542</v>
      </c>
      <c r="C283">
        <v>25542</v>
      </c>
      <c r="D283">
        <f>C283-C282</f>
        <v>139</v>
      </c>
    </row>
    <row r="284" spans="1:22" x14ac:dyDescent="0.2">
      <c r="A284" s="1">
        <f t="shared" si="11"/>
        <v>44350</v>
      </c>
      <c r="B284">
        <f t="shared" si="12"/>
        <v>25635</v>
      </c>
      <c r="C284">
        <v>25635</v>
      </c>
      <c r="D284">
        <f>C284-C283</f>
        <v>93</v>
      </c>
    </row>
    <row r="285" spans="1:22" x14ac:dyDescent="0.2">
      <c r="A285" s="1">
        <f t="shared" si="11"/>
        <v>44351</v>
      </c>
      <c r="B285">
        <f t="shared" si="12"/>
        <v>25731</v>
      </c>
      <c r="C285">
        <v>25731</v>
      </c>
      <c r="D285">
        <f>C285-C284</f>
        <v>96</v>
      </c>
    </row>
    <row r="286" spans="1:22" x14ac:dyDescent="0.2">
      <c r="A286" s="1">
        <f t="shared" si="11"/>
        <v>44352</v>
      </c>
      <c r="B286">
        <f t="shared" si="12"/>
        <v>25873</v>
      </c>
      <c r="C286">
        <v>25873</v>
      </c>
      <c r="D286">
        <f>C286-C285</f>
        <v>142</v>
      </c>
      <c r="E286">
        <f>SUM(D281:D286)</f>
        <v>669</v>
      </c>
    </row>
    <row r="287" spans="1:22" x14ac:dyDescent="0.2">
      <c r="A287" s="1">
        <f t="shared" si="11"/>
        <v>44353</v>
      </c>
    </row>
    <row r="288" spans="1:22" x14ac:dyDescent="0.2">
      <c r="A288" s="1">
        <f t="shared" si="11"/>
        <v>44354</v>
      </c>
      <c r="B288">
        <f t="shared" ref="B288:B293" si="13">C288</f>
        <v>25939</v>
      </c>
      <c r="C288">
        <v>25939</v>
      </c>
      <c r="D288">
        <f>C288-C286</f>
        <v>66</v>
      </c>
    </row>
    <row r="289" spans="1:19" x14ac:dyDescent="0.2">
      <c r="A289" s="1">
        <f t="shared" si="11"/>
        <v>44355</v>
      </c>
      <c r="B289">
        <f t="shared" si="13"/>
        <v>26050</v>
      </c>
      <c r="C289">
        <v>26050</v>
      </c>
      <c r="D289">
        <f>C289-C288</f>
        <v>111</v>
      </c>
    </row>
    <row r="290" spans="1:19" x14ac:dyDescent="0.2">
      <c r="A290" s="1">
        <f t="shared" si="11"/>
        <v>44356</v>
      </c>
      <c r="B290">
        <f t="shared" si="13"/>
        <v>26187</v>
      </c>
      <c r="C290">
        <v>26187</v>
      </c>
      <c r="D290">
        <f>C290-C289</f>
        <v>137</v>
      </c>
    </row>
    <row r="291" spans="1:19" x14ac:dyDescent="0.2">
      <c r="A291" s="1">
        <f t="shared" si="11"/>
        <v>44357</v>
      </c>
      <c r="B291">
        <f t="shared" si="13"/>
        <v>26300</v>
      </c>
      <c r="C291">
        <v>26300</v>
      </c>
      <c r="D291">
        <f>C291-C290</f>
        <v>113</v>
      </c>
      <c r="I291">
        <f>683/78</f>
        <v>8.7564102564102573</v>
      </c>
    </row>
    <row r="292" spans="1:19" x14ac:dyDescent="0.2">
      <c r="A292" s="1">
        <f t="shared" si="11"/>
        <v>44358</v>
      </c>
      <c r="B292">
        <f t="shared" si="13"/>
        <v>26371</v>
      </c>
      <c r="C292">
        <v>26371</v>
      </c>
      <c r="D292">
        <f>C292-C291</f>
        <v>71</v>
      </c>
    </row>
    <row r="293" spans="1:19" x14ac:dyDescent="0.2">
      <c r="A293" s="1">
        <f t="shared" si="11"/>
        <v>44359</v>
      </c>
      <c r="B293">
        <f t="shared" si="13"/>
        <v>26457</v>
      </c>
      <c r="C293">
        <v>26457</v>
      </c>
      <c r="D293">
        <f>C293-C292</f>
        <v>86</v>
      </c>
      <c r="E293">
        <f>SUM(D288:D293)</f>
        <v>584</v>
      </c>
      <c r="M293">
        <f>144*12</f>
        <v>1728</v>
      </c>
      <c r="P293">
        <f>11000*1.08</f>
        <v>11880</v>
      </c>
      <c r="S293">
        <f>1481-159</f>
        <v>1322</v>
      </c>
    </row>
    <row r="294" spans="1:19" x14ac:dyDescent="0.2">
      <c r="A294" s="1">
        <f t="shared" si="11"/>
        <v>44360</v>
      </c>
    </row>
    <row r="295" spans="1:19" x14ac:dyDescent="0.2">
      <c r="A295" s="1">
        <f t="shared" si="11"/>
        <v>44361</v>
      </c>
      <c r="B295">
        <f t="shared" ref="B295:B300" si="14">C295</f>
        <v>26506</v>
      </c>
      <c r="C295">
        <v>26506</v>
      </c>
      <c r="D295">
        <f>C295-C293</f>
        <v>49</v>
      </c>
    </row>
    <row r="296" spans="1:19" x14ac:dyDescent="0.2">
      <c r="A296" s="1">
        <f t="shared" si="11"/>
        <v>44362</v>
      </c>
      <c r="B296">
        <f t="shared" si="14"/>
        <v>26527</v>
      </c>
      <c r="C296">
        <v>26527</v>
      </c>
      <c r="D296">
        <f>C296-C295</f>
        <v>21</v>
      </c>
    </row>
    <row r="297" spans="1:19" x14ac:dyDescent="0.2">
      <c r="A297" s="1">
        <f t="shared" si="11"/>
        <v>44363</v>
      </c>
      <c r="B297">
        <f t="shared" si="14"/>
        <v>26683</v>
      </c>
      <c r="C297">
        <v>26683</v>
      </c>
      <c r="D297">
        <f>C297-C296</f>
        <v>156</v>
      </c>
      <c r="K297">
        <f>1465*12</f>
        <v>17580</v>
      </c>
    </row>
    <row r="298" spans="1:19" x14ac:dyDescent="0.2">
      <c r="A298" s="1">
        <f t="shared" si="11"/>
        <v>44364</v>
      </c>
      <c r="B298">
        <f t="shared" si="14"/>
        <v>26683</v>
      </c>
      <c r="C298">
        <v>26683</v>
      </c>
      <c r="D298">
        <f>C298-C297</f>
        <v>0</v>
      </c>
    </row>
    <row r="299" spans="1:19" x14ac:dyDescent="0.2">
      <c r="A299" s="1">
        <f t="shared" si="11"/>
        <v>44365</v>
      </c>
      <c r="B299">
        <f t="shared" si="14"/>
        <v>26841</v>
      </c>
      <c r="C299">
        <v>26841</v>
      </c>
      <c r="D299">
        <f>C299-C298</f>
        <v>158</v>
      </c>
    </row>
    <row r="300" spans="1:19" x14ac:dyDescent="0.2">
      <c r="A300" s="1">
        <f t="shared" si="11"/>
        <v>44366</v>
      </c>
      <c r="B300">
        <f t="shared" si="14"/>
        <v>26958</v>
      </c>
      <c r="C300">
        <v>26958</v>
      </c>
      <c r="D300">
        <f>C300-C299</f>
        <v>117</v>
      </c>
      <c r="E300">
        <f>SUM(D295:D300)</f>
        <v>501</v>
      </c>
    </row>
    <row r="301" spans="1:19" x14ac:dyDescent="0.2">
      <c r="A301" s="1">
        <f t="shared" si="11"/>
        <v>44367</v>
      </c>
    </row>
    <row r="302" spans="1:19" x14ac:dyDescent="0.2">
      <c r="A302" s="1">
        <f t="shared" si="11"/>
        <v>44368</v>
      </c>
      <c r="B302">
        <f>C302</f>
        <v>26969</v>
      </c>
      <c r="C302">
        <v>26969</v>
      </c>
      <c r="D302">
        <f>C302-C300</f>
        <v>11</v>
      </c>
    </row>
    <row r="303" spans="1:19" x14ac:dyDescent="0.2">
      <c r="A303" s="1">
        <f t="shared" si="11"/>
        <v>44369</v>
      </c>
      <c r="B303">
        <f t="shared" ref="B303:B313" si="15">C303</f>
        <v>26969</v>
      </c>
      <c r="C303">
        <f>C302</f>
        <v>26969</v>
      </c>
      <c r="D303">
        <f>C303-C302</f>
        <v>0</v>
      </c>
    </row>
    <row r="304" spans="1:19" x14ac:dyDescent="0.2">
      <c r="A304" s="1">
        <f t="shared" si="11"/>
        <v>44370</v>
      </c>
      <c r="B304">
        <f t="shared" si="15"/>
        <v>27100</v>
      </c>
      <c r="C304">
        <v>27100</v>
      </c>
      <c r="D304">
        <f>C304-C303</f>
        <v>131</v>
      </c>
    </row>
    <row r="305" spans="1:7" x14ac:dyDescent="0.2">
      <c r="A305" s="1">
        <f t="shared" si="11"/>
        <v>44371</v>
      </c>
      <c r="B305">
        <f t="shared" si="15"/>
        <v>27237</v>
      </c>
      <c r="C305">
        <v>27237</v>
      </c>
      <c r="D305">
        <f>C305-C304</f>
        <v>137</v>
      </c>
    </row>
    <row r="306" spans="1:7" x14ac:dyDescent="0.2">
      <c r="A306" s="1">
        <f t="shared" si="11"/>
        <v>44372</v>
      </c>
      <c r="B306">
        <f t="shared" si="15"/>
        <v>27483</v>
      </c>
      <c r="C306">
        <v>27483</v>
      </c>
      <c r="D306">
        <f>C306-C305</f>
        <v>246</v>
      </c>
    </row>
    <row r="307" spans="1:7" x14ac:dyDescent="0.2">
      <c r="A307" s="1">
        <f t="shared" si="11"/>
        <v>44373</v>
      </c>
      <c r="B307">
        <f t="shared" si="15"/>
        <v>27711</v>
      </c>
      <c r="C307">
        <v>27711</v>
      </c>
      <c r="D307">
        <f>C307-C306</f>
        <v>228</v>
      </c>
      <c r="E307">
        <f>SUM(D302:D307)</f>
        <v>753</v>
      </c>
    </row>
    <row r="308" spans="1:7" x14ac:dyDescent="0.2">
      <c r="A308" s="1">
        <f t="shared" si="11"/>
        <v>44374</v>
      </c>
    </row>
    <row r="309" spans="1:7" x14ac:dyDescent="0.2">
      <c r="A309" s="1">
        <f t="shared" si="11"/>
        <v>44375</v>
      </c>
      <c r="B309">
        <f t="shared" si="15"/>
        <v>27876</v>
      </c>
      <c r="C309">
        <v>27876</v>
      </c>
      <c r="D309">
        <f>C309-C307</f>
        <v>165</v>
      </c>
    </row>
    <row r="310" spans="1:7" x14ac:dyDescent="0.2">
      <c r="A310" s="1">
        <f t="shared" si="11"/>
        <v>44376</v>
      </c>
      <c r="B310">
        <f t="shared" si="15"/>
        <v>28071</v>
      </c>
      <c r="C310">
        <v>28071</v>
      </c>
      <c r="D310">
        <f>C310-C309</f>
        <v>195</v>
      </c>
    </row>
    <row r="311" spans="1:7" x14ac:dyDescent="0.2">
      <c r="A311" s="1">
        <f t="shared" si="11"/>
        <v>44377</v>
      </c>
      <c r="B311">
        <f t="shared" si="15"/>
        <v>28191</v>
      </c>
      <c r="C311">
        <v>28191</v>
      </c>
      <c r="D311">
        <f>C311-C310</f>
        <v>120</v>
      </c>
    </row>
    <row r="312" spans="1:7" x14ac:dyDescent="0.2">
      <c r="A312" s="1">
        <f t="shared" si="11"/>
        <v>44378</v>
      </c>
      <c r="B312">
        <f t="shared" si="15"/>
        <v>28292</v>
      </c>
      <c r="C312">
        <v>28292</v>
      </c>
      <c r="D312">
        <f>C312-C311</f>
        <v>101</v>
      </c>
    </row>
    <row r="313" spans="1:7" x14ac:dyDescent="0.2">
      <c r="A313" s="1">
        <f t="shared" si="11"/>
        <v>44379</v>
      </c>
      <c r="B313">
        <f t="shared" si="15"/>
        <v>28395</v>
      </c>
      <c r="C313">
        <v>28395</v>
      </c>
      <c r="D313">
        <f>C313-C312</f>
        <v>103</v>
      </c>
    </row>
    <row r="314" spans="1:7" x14ac:dyDescent="0.2">
      <c r="A314" s="1">
        <f t="shared" si="11"/>
        <v>44380</v>
      </c>
      <c r="E314">
        <f>SUM(D309:D314)</f>
        <v>684</v>
      </c>
    </row>
    <row r="315" spans="1:7" x14ac:dyDescent="0.2">
      <c r="A315" s="1">
        <f t="shared" si="11"/>
        <v>44381</v>
      </c>
    </row>
    <row r="316" spans="1:7" x14ac:dyDescent="0.2">
      <c r="A316" s="1">
        <f t="shared" si="11"/>
        <v>44382</v>
      </c>
    </row>
    <row r="317" spans="1:7" x14ac:dyDescent="0.2">
      <c r="A317" s="1">
        <f t="shared" si="11"/>
        <v>44383</v>
      </c>
      <c r="B317">
        <v>28507</v>
      </c>
      <c r="C317">
        <f>B317-B313</f>
        <v>112</v>
      </c>
    </row>
    <row r="318" spans="1:7" x14ac:dyDescent="0.2">
      <c r="A318" s="1">
        <f t="shared" si="11"/>
        <v>44384</v>
      </c>
      <c r="B318">
        <v>28626</v>
      </c>
      <c r="C318">
        <f t="shared" ref="C318:C342" si="16">B318-B317</f>
        <v>119</v>
      </c>
    </row>
    <row r="319" spans="1:7" x14ac:dyDescent="0.2">
      <c r="A319" s="1">
        <f t="shared" si="11"/>
        <v>44385</v>
      </c>
      <c r="B319">
        <v>28658</v>
      </c>
      <c r="C319">
        <f t="shared" si="16"/>
        <v>32</v>
      </c>
    </row>
    <row r="320" spans="1:7" x14ac:dyDescent="0.2">
      <c r="A320" s="1">
        <f t="shared" si="11"/>
        <v>44386</v>
      </c>
      <c r="B320">
        <v>28795</v>
      </c>
      <c r="C320">
        <f t="shared" si="16"/>
        <v>137</v>
      </c>
      <c r="G320">
        <f>1.015^10</f>
        <v>1.1605408250251485</v>
      </c>
    </row>
    <row r="321" spans="1:11" x14ac:dyDescent="0.2">
      <c r="A321" s="1">
        <f t="shared" si="11"/>
        <v>44387</v>
      </c>
      <c r="B321">
        <v>28899</v>
      </c>
      <c r="C321">
        <f t="shared" si="16"/>
        <v>104</v>
      </c>
      <c r="G321">
        <f>0.98^10</f>
        <v>0.81707280688754658</v>
      </c>
    </row>
    <row r="322" spans="1:11" x14ac:dyDescent="0.2">
      <c r="A322" s="1">
        <f t="shared" si="11"/>
        <v>44388</v>
      </c>
      <c r="B322">
        <v>29157</v>
      </c>
      <c r="C322">
        <f t="shared" si="16"/>
        <v>258</v>
      </c>
      <c r="D322">
        <f>SUM(C316:C322)</f>
        <v>762</v>
      </c>
      <c r="J322">
        <v>2183</v>
      </c>
    </row>
    <row r="323" spans="1:11" x14ac:dyDescent="0.2">
      <c r="A323" s="1">
        <f t="shared" si="11"/>
        <v>44389</v>
      </c>
      <c r="B323">
        <v>29324</v>
      </c>
      <c r="C323">
        <f t="shared" si="16"/>
        <v>167</v>
      </c>
      <c r="J323">
        <f>J322-1058</f>
        <v>1125</v>
      </c>
    </row>
    <row r="324" spans="1:11" x14ac:dyDescent="0.2">
      <c r="A324" s="1">
        <f t="shared" si="11"/>
        <v>44390</v>
      </c>
      <c r="B324">
        <v>29200</v>
      </c>
      <c r="C324">
        <f t="shared" si="16"/>
        <v>-124</v>
      </c>
      <c r="J324">
        <f>J323-170</f>
        <v>955</v>
      </c>
    </row>
    <row r="325" spans="1:11" x14ac:dyDescent="0.2">
      <c r="A325" s="1">
        <f t="shared" si="11"/>
        <v>44391</v>
      </c>
      <c r="B325">
        <v>29403</v>
      </c>
      <c r="C325">
        <f t="shared" si="16"/>
        <v>203</v>
      </c>
    </row>
    <row r="326" spans="1:11" x14ac:dyDescent="0.2">
      <c r="A326" s="1">
        <f t="shared" ref="A326:A389" si="17">A325+1</f>
        <v>44392</v>
      </c>
      <c r="B326">
        <v>29538</v>
      </c>
      <c r="C326">
        <f t="shared" si="16"/>
        <v>135</v>
      </c>
      <c r="J326">
        <f>54.2</f>
        <v>54.2</v>
      </c>
      <c r="K326">
        <f>J326*2</f>
        <v>108.4</v>
      </c>
    </row>
    <row r="327" spans="1:11" x14ac:dyDescent="0.2">
      <c r="A327" s="1">
        <f t="shared" si="17"/>
        <v>44393</v>
      </c>
      <c r="B327">
        <v>29675</v>
      </c>
      <c r="C327">
        <f t="shared" si="16"/>
        <v>137</v>
      </c>
      <c r="J327">
        <f>2*J326*1.06</f>
        <v>114.90400000000001</v>
      </c>
    </row>
    <row r="328" spans="1:11" x14ac:dyDescent="0.2">
      <c r="A328" s="1">
        <f t="shared" si="17"/>
        <v>44394</v>
      </c>
      <c r="B328">
        <v>29815</v>
      </c>
      <c r="C328">
        <f t="shared" si="16"/>
        <v>140</v>
      </c>
      <c r="J328">
        <f>50*3</f>
        <v>150</v>
      </c>
    </row>
    <row r="329" spans="1:11" x14ac:dyDescent="0.2">
      <c r="A329" s="1">
        <f t="shared" si="17"/>
        <v>44395</v>
      </c>
      <c r="B329">
        <v>29928</v>
      </c>
      <c r="C329">
        <f t="shared" si="16"/>
        <v>113</v>
      </c>
      <c r="D329">
        <f>SUM(C323:C329)</f>
        <v>771</v>
      </c>
      <c r="J329">
        <f>J327+J328</f>
        <v>264.904</v>
      </c>
    </row>
    <row r="330" spans="1:11" x14ac:dyDescent="0.2">
      <c r="A330" s="1">
        <f t="shared" si="17"/>
        <v>44396</v>
      </c>
      <c r="B330">
        <v>30085</v>
      </c>
      <c r="C330">
        <f t="shared" si="16"/>
        <v>157</v>
      </c>
    </row>
    <row r="331" spans="1:11" x14ac:dyDescent="0.2">
      <c r="A331" s="1">
        <f t="shared" si="17"/>
        <v>44397</v>
      </c>
      <c r="B331">
        <v>30246</v>
      </c>
      <c r="C331">
        <f t="shared" si="16"/>
        <v>161</v>
      </c>
    </row>
    <row r="332" spans="1:11" x14ac:dyDescent="0.2">
      <c r="A332" s="1">
        <f t="shared" si="17"/>
        <v>44398</v>
      </c>
      <c r="B332">
        <f>B331</f>
        <v>30246</v>
      </c>
      <c r="C332">
        <f t="shared" si="16"/>
        <v>0</v>
      </c>
    </row>
    <row r="333" spans="1:11" x14ac:dyDescent="0.2">
      <c r="A333" s="1">
        <f t="shared" si="17"/>
        <v>44399</v>
      </c>
      <c r="B333">
        <v>30437</v>
      </c>
      <c r="C333">
        <f t="shared" si="16"/>
        <v>191</v>
      </c>
    </row>
    <row r="334" spans="1:11" x14ac:dyDescent="0.2">
      <c r="A334" s="1">
        <f t="shared" si="17"/>
        <v>44400</v>
      </c>
      <c r="B334">
        <v>30667</v>
      </c>
      <c r="C334">
        <f t="shared" si="16"/>
        <v>230</v>
      </c>
    </row>
    <row r="335" spans="1:11" x14ac:dyDescent="0.2">
      <c r="A335" s="1">
        <f t="shared" si="17"/>
        <v>44401</v>
      </c>
      <c r="B335">
        <v>30778</v>
      </c>
      <c r="C335">
        <f t="shared" si="16"/>
        <v>111</v>
      </c>
      <c r="E335">
        <f>1465*12</f>
        <v>17580</v>
      </c>
    </row>
    <row r="336" spans="1:11" x14ac:dyDescent="0.2">
      <c r="A336" s="1">
        <f t="shared" si="17"/>
        <v>44402</v>
      </c>
      <c r="B336">
        <v>30960</v>
      </c>
      <c r="C336">
        <f t="shared" si="16"/>
        <v>182</v>
      </c>
      <c r="D336">
        <f>SUM(C330:C336)</f>
        <v>1032</v>
      </c>
    </row>
    <row r="337" spans="1:12" x14ac:dyDescent="0.2">
      <c r="A337" s="1">
        <f t="shared" si="17"/>
        <v>44403</v>
      </c>
      <c r="B337">
        <v>30999</v>
      </c>
      <c r="C337">
        <f t="shared" si="16"/>
        <v>39</v>
      </c>
    </row>
    <row r="338" spans="1:12" x14ac:dyDescent="0.2">
      <c r="A338" s="1">
        <f t="shared" si="17"/>
        <v>44404</v>
      </c>
      <c r="B338">
        <v>31170</v>
      </c>
      <c r="C338">
        <f t="shared" si="16"/>
        <v>171</v>
      </c>
    </row>
    <row r="339" spans="1:12" x14ac:dyDescent="0.2">
      <c r="A339" s="1">
        <f t="shared" si="17"/>
        <v>44405</v>
      </c>
      <c r="B339">
        <v>31271</v>
      </c>
      <c r="C339">
        <f t="shared" si="16"/>
        <v>101</v>
      </c>
    </row>
    <row r="340" spans="1:12" x14ac:dyDescent="0.2">
      <c r="A340" s="1">
        <f t="shared" si="17"/>
        <v>44406</v>
      </c>
      <c r="B340">
        <v>31376</v>
      </c>
      <c r="C340">
        <f t="shared" si="16"/>
        <v>105</v>
      </c>
    </row>
    <row r="341" spans="1:12" x14ac:dyDescent="0.2">
      <c r="A341" s="1">
        <f t="shared" si="17"/>
        <v>44407</v>
      </c>
      <c r="B341">
        <v>31479</v>
      </c>
      <c r="C341">
        <f t="shared" si="16"/>
        <v>103</v>
      </c>
    </row>
    <row r="342" spans="1:12" x14ac:dyDescent="0.2">
      <c r="A342" s="1">
        <f t="shared" si="17"/>
        <v>44408</v>
      </c>
      <c r="B342">
        <v>31605</v>
      </c>
      <c r="C342">
        <f t="shared" si="16"/>
        <v>126</v>
      </c>
    </row>
    <row r="343" spans="1:12" x14ac:dyDescent="0.2">
      <c r="A343" s="1">
        <f t="shared" si="17"/>
        <v>44409</v>
      </c>
      <c r="D343">
        <f>SUM(C337:C343)</f>
        <v>645</v>
      </c>
    </row>
    <row r="344" spans="1:12" x14ac:dyDescent="0.2">
      <c r="A344" s="1">
        <f t="shared" si="17"/>
        <v>44410</v>
      </c>
      <c r="B344">
        <v>31718</v>
      </c>
      <c r="C344">
        <f>B344-B342</f>
        <v>113</v>
      </c>
    </row>
    <row r="345" spans="1:12" x14ac:dyDescent="0.2">
      <c r="A345" s="1">
        <f t="shared" si="17"/>
        <v>44411</v>
      </c>
      <c r="B345">
        <v>31844</v>
      </c>
      <c r="C345">
        <f>B345-B344</f>
        <v>126</v>
      </c>
    </row>
    <row r="346" spans="1:12" x14ac:dyDescent="0.2">
      <c r="A346" s="1">
        <f t="shared" si="17"/>
        <v>44412</v>
      </c>
      <c r="B346">
        <v>32062</v>
      </c>
      <c r="C346">
        <f>B346-B345</f>
        <v>218</v>
      </c>
    </row>
    <row r="347" spans="1:12" x14ac:dyDescent="0.2">
      <c r="A347" s="1">
        <f t="shared" si="17"/>
        <v>44413</v>
      </c>
      <c r="B347">
        <v>32185</v>
      </c>
      <c r="C347">
        <f>B347-B346</f>
        <v>123</v>
      </c>
    </row>
    <row r="348" spans="1:12" x14ac:dyDescent="0.2">
      <c r="A348" s="1">
        <f t="shared" si="17"/>
        <v>44414</v>
      </c>
      <c r="B348">
        <v>32277</v>
      </c>
      <c r="C348">
        <f>B348-B347</f>
        <v>92</v>
      </c>
    </row>
    <row r="349" spans="1:12" x14ac:dyDescent="0.2">
      <c r="A349" s="1">
        <f t="shared" si="17"/>
        <v>44415</v>
      </c>
    </row>
    <row r="350" spans="1:12" x14ac:dyDescent="0.2">
      <c r="A350" s="1">
        <f t="shared" si="17"/>
        <v>44416</v>
      </c>
      <c r="D350">
        <f>SUM(C344:C350)</f>
        <v>672</v>
      </c>
    </row>
    <row r="351" spans="1:12" x14ac:dyDescent="0.2">
      <c r="A351" s="1">
        <f t="shared" si="17"/>
        <v>44417</v>
      </c>
      <c r="B351">
        <v>32319</v>
      </c>
      <c r="C351">
        <f>B351-B348</f>
        <v>42</v>
      </c>
      <c r="I351">
        <f>813.5</f>
        <v>813.5</v>
      </c>
      <c r="K351">
        <f>356.94</f>
        <v>356.94</v>
      </c>
    </row>
    <row r="352" spans="1:12" x14ac:dyDescent="0.2">
      <c r="A352" s="1">
        <f t="shared" si="17"/>
        <v>44418</v>
      </c>
      <c r="B352">
        <v>32351</v>
      </c>
      <c r="C352">
        <f t="shared" ref="C352:C362" si="18">B352-B351</f>
        <v>32</v>
      </c>
      <c r="I352">
        <f>I351*0.03</f>
        <v>24.404999999999998</v>
      </c>
      <c r="K352">
        <f>K351*0.03</f>
        <v>10.7082</v>
      </c>
      <c r="L352">
        <f>K351+K352</f>
        <v>367.64819999999997</v>
      </c>
    </row>
    <row r="353" spans="1:18" x14ac:dyDescent="0.2">
      <c r="A353" s="1">
        <f t="shared" si="17"/>
        <v>44419</v>
      </c>
      <c r="B353">
        <v>32369</v>
      </c>
      <c r="C353">
        <f t="shared" si="18"/>
        <v>18</v>
      </c>
    </row>
    <row r="354" spans="1:18" x14ac:dyDescent="0.2">
      <c r="A354" s="1">
        <f t="shared" si="17"/>
        <v>44420</v>
      </c>
      <c r="B354">
        <f>B353</f>
        <v>32369</v>
      </c>
      <c r="C354">
        <f t="shared" si="18"/>
        <v>0</v>
      </c>
    </row>
    <row r="355" spans="1:18" x14ac:dyDescent="0.2">
      <c r="A355" s="1">
        <f t="shared" si="17"/>
        <v>44421</v>
      </c>
      <c r="B355">
        <v>32587</v>
      </c>
      <c r="C355">
        <f t="shared" si="18"/>
        <v>218</v>
      </c>
    </row>
    <row r="356" spans="1:18" x14ac:dyDescent="0.2">
      <c r="A356" s="1">
        <f t="shared" si="17"/>
        <v>44422</v>
      </c>
      <c r="B356">
        <v>32701</v>
      </c>
      <c r="C356">
        <f t="shared" si="18"/>
        <v>114</v>
      </c>
      <c r="G356">
        <v>5.58</v>
      </c>
      <c r="H356" s="15">
        <f>G356/G358*1000</f>
        <v>10333.333333333332</v>
      </c>
      <c r="I356">
        <f>H356/1760/3</f>
        <v>1.9570707070707067</v>
      </c>
      <c r="N356" s="4" t="s">
        <v>57</v>
      </c>
    </row>
    <row r="357" spans="1:18" x14ac:dyDescent="0.2">
      <c r="A357" s="1">
        <f t="shared" si="17"/>
        <v>44423</v>
      </c>
      <c r="B357">
        <v>32724</v>
      </c>
      <c r="C357">
        <f t="shared" si="18"/>
        <v>23</v>
      </c>
      <c r="D357">
        <f>SUM(C351:C357)</f>
        <v>447</v>
      </c>
      <c r="G357">
        <v>6.34</v>
      </c>
      <c r="H357" s="15">
        <f>G357/G358*1000</f>
        <v>11740.740740740741</v>
      </c>
      <c r="I357">
        <f>H357/1760/3</f>
        <v>2.2236251402918072</v>
      </c>
      <c r="J357">
        <f>I356*I357</f>
        <v>4.3517916255710869</v>
      </c>
      <c r="K357" t="s">
        <v>55</v>
      </c>
    </row>
    <row r="358" spans="1:18" x14ac:dyDescent="0.2">
      <c r="A358" s="1">
        <f t="shared" si="17"/>
        <v>44424</v>
      </c>
      <c r="B358">
        <v>32822</v>
      </c>
      <c r="C358">
        <f t="shared" si="18"/>
        <v>98</v>
      </c>
      <c r="G358">
        <v>0.54</v>
      </c>
      <c r="J358">
        <f>J357*640</f>
        <v>2785.1466403654958</v>
      </c>
      <c r="K358" t="s">
        <v>56</v>
      </c>
      <c r="N358" s="4" t="s">
        <v>58</v>
      </c>
    </row>
    <row r="359" spans="1:18" x14ac:dyDescent="0.2">
      <c r="A359" s="1">
        <f t="shared" si="17"/>
        <v>44425</v>
      </c>
      <c r="B359">
        <v>32927</v>
      </c>
      <c r="C359">
        <f t="shared" si="18"/>
        <v>105</v>
      </c>
    </row>
    <row r="360" spans="1:18" x14ac:dyDescent="0.2">
      <c r="A360" s="1">
        <f t="shared" si="17"/>
        <v>44426</v>
      </c>
      <c r="B360">
        <f>B359</f>
        <v>32927</v>
      </c>
      <c r="C360">
        <f t="shared" si="18"/>
        <v>0</v>
      </c>
      <c r="R360">
        <f>10381.9</f>
        <v>10381.9</v>
      </c>
    </row>
    <row r="361" spans="1:18" x14ac:dyDescent="0.2">
      <c r="A361" s="1">
        <f t="shared" si="17"/>
        <v>44427</v>
      </c>
      <c r="B361">
        <v>32965</v>
      </c>
      <c r="C361">
        <f t="shared" si="18"/>
        <v>38</v>
      </c>
      <c r="H361" s="15">
        <f>1000000/22000</f>
        <v>45.454545454545453</v>
      </c>
      <c r="R361">
        <f>R360/2</f>
        <v>5190.95</v>
      </c>
    </row>
    <row r="362" spans="1:18" x14ac:dyDescent="0.2">
      <c r="A362" s="1">
        <f t="shared" si="17"/>
        <v>44428</v>
      </c>
      <c r="B362">
        <v>33038</v>
      </c>
      <c r="C362">
        <f t="shared" si="18"/>
        <v>73</v>
      </c>
      <c r="H362" s="16"/>
      <c r="J362">
        <f>75*12*4</f>
        <v>3600</v>
      </c>
      <c r="L362">
        <f>1247-955</f>
        <v>292</v>
      </c>
    </row>
    <row r="363" spans="1:18" x14ac:dyDescent="0.2">
      <c r="A363" s="1">
        <f t="shared" si="17"/>
        <v>44429</v>
      </c>
      <c r="H363" s="16">
        <f>22*1300*12</f>
        <v>343200</v>
      </c>
      <c r="L363">
        <f>L362*2.5</f>
        <v>730</v>
      </c>
      <c r="O363">
        <f>55*40</f>
        <v>2200</v>
      </c>
    </row>
    <row r="364" spans="1:18" x14ac:dyDescent="0.2">
      <c r="A364" s="1">
        <f t="shared" si="17"/>
        <v>44430</v>
      </c>
      <c r="D364">
        <f>SUM(C358:C364)</f>
        <v>314</v>
      </c>
      <c r="H364" s="16">
        <f>H363*8</f>
        <v>2745600</v>
      </c>
      <c r="L364">
        <f>1192-L363</f>
        <v>462</v>
      </c>
      <c r="O364">
        <f>O363*0.75/36</f>
        <v>45.833333333333336</v>
      </c>
    </row>
    <row r="365" spans="1:18" x14ac:dyDescent="0.2">
      <c r="A365" s="1">
        <f t="shared" si="17"/>
        <v>44431</v>
      </c>
      <c r="B365">
        <v>33064</v>
      </c>
      <c r="C365">
        <f>B365-B362</f>
        <v>26</v>
      </c>
      <c r="H365" s="16"/>
    </row>
    <row r="366" spans="1:18" x14ac:dyDescent="0.2">
      <c r="A366" s="1">
        <f t="shared" si="17"/>
        <v>44432</v>
      </c>
      <c r="B366">
        <v>33157</v>
      </c>
      <c r="C366">
        <f>B366-B365</f>
        <v>93</v>
      </c>
      <c r="H366" s="16">
        <f>22000*50</f>
        <v>1100000</v>
      </c>
      <c r="N366">
        <v>1190</v>
      </c>
    </row>
    <row r="367" spans="1:18" x14ac:dyDescent="0.2">
      <c r="A367" s="1">
        <f t="shared" si="17"/>
        <v>44433</v>
      </c>
      <c r="B367">
        <v>33191</v>
      </c>
      <c r="C367">
        <f>B367-B366</f>
        <v>34</v>
      </c>
      <c r="H367" s="16"/>
      <c r="N367">
        <v>300</v>
      </c>
    </row>
    <row r="368" spans="1:18" x14ac:dyDescent="0.2">
      <c r="A368" s="1">
        <f t="shared" si="17"/>
        <v>44434</v>
      </c>
      <c r="B368">
        <v>33305</v>
      </c>
      <c r="C368">
        <f>B368-B367</f>
        <v>114</v>
      </c>
      <c r="H368" s="16"/>
      <c r="K368">
        <f>1325*3</f>
        <v>3975</v>
      </c>
      <c r="N368">
        <v>91.61</v>
      </c>
    </row>
    <row r="369" spans="1:15" x14ac:dyDescent="0.2">
      <c r="A369" s="1">
        <f t="shared" si="17"/>
        <v>44435</v>
      </c>
      <c r="B369">
        <v>33342</v>
      </c>
      <c r="C369">
        <f>B369-B368</f>
        <v>37</v>
      </c>
      <c r="K369">
        <f>1325/3000</f>
        <v>0.44166666666666665</v>
      </c>
      <c r="N369">
        <f>N366-N367-N368</f>
        <v>798.39</v>
      </c>
    </row>
    <row r="370" spans="1:15" x14ac:dyDescent="0.2">
      <c r="A370" s="1">
        <f t="shared" si="17"/>
        <v>44436</v>
      </c>
      <c r="B370">
        <v>33410</v>
      </c>
      <c r="C370">
        <f>B370-B369</f>
        <v>68</v>
      </c>
    </row>
    <row r="371" spans="1:15" x14ac:dyDescent="0.2">
      <c r="A371" s="1">
        <f t="shared" si="17"/>
        <v>44437</v>
      </c>
      <c r="D371">
        <f>SUM(C365:C371)</f>
        <v>372</v>
      </c>
    </row>
    <row r="372" spans="1:15" x14ac:dyDescent="0.2">
      <c r="A372" s="1">
        <f t="shared" si="17"/>
        <v>44438</v>
      </c>
      <c r="B372">
        <v>33511</v>
      </c>
      <c r="C372">
        <f>B372-B370</f>
        <v>101</v>
      </c>
    </row>
    <row r="373" spans="1:15" x14ac:dyDescent="0.2">
      <c r="A373" s="1">
        <f t="shared" si="17"/>
        <v>44439</v>
      </c>
      <c r="B373">
        <v>33561</v>
      </c>
      <c r="C373">
        <f t="shared" ref="C373:C385" si="19">B373-B372</f>
        <v>50</v>
      </c>
    </row>
    <row r="374" spans="1:15" x14ac:dyDescent="0.2">
      <c r="A374" s="1">
        <f t="shared" si="17"/>
        <v>44440</v>
      </c>
      <c r="B374">
        <v>33576</v>
      </c>
      <c r="C374">
        <f t="shared" si="19"/>
        <v>15</v>
      </c>
    </row>
    <row r="375" spans="1:15" x14ac:dyDescent="0.2">
      <c r="A375" s="1">
        <f t="shared" si="17"/>
        <v>44441</v>
      </c>
      <c r="B375">
        <v>33576</v>
      </c>
      <c r="C375">
        <f t="shared" si="19"/>
        <v>0</v>
      </c>
    </row>
    <row r="376" spans="1:15" x14ac:dyDescent="0.2">
      <c r="A376" s="1">
        <f t="shared" si="17"/>
        <v>44442</v>
      </c>
      <c r="B376">
        <v>33626</v>
      </c>
      <c r="C376">
        <f t="shared" si="19"/>
        <v>50</v>
      </c>
    </row>
    <row r="377" spans="1:15" x14ac:dyDescent="0.2">
      <c r="A377" s="1">
        <f t="shared" si="17"/>
        <v>44443</v>
      </c>
      <c r="B377">
        <v>33664</v>
      </c>
      <c r="C377">
        <f t="shared" si="19"/>
        <v>38</v>
      </c>
    </row>
    <row r="378" spans="1:15" x14ac:dyDescent="0.2">
      <c r="A378" s="1">
        <f t="shared" si="17"/>
        <v>44444</v>
      </c>
      <c r="B378">
        <v>33695</v>
      </c>
      <c r="C378">
        <f t="shared" si="19"/>
        <v>31</v>
      </c>
      <c r="D378">
        <f>SUM(C372:C378)</f>
        <v>285</v>
      </c>
    </row>
    <row r="379" spans="1:15" x14ac:dyDescent="0.2">
      <c r="A379" s="1">
        <f t="shared" si="17"/>
        <v>44445</v>
      </c>
      <c r="B379">
        <v>33700</v>
      </c>
      <c r="C379">
        <f t="shared" si="19"/>
        <v>5</v>
      </c>
      <c r="O379">
        <f>1120-988-60</f>
        <v>72</v>
      </c>
    </row>
    <row r="380" spans="1:15" x14ac:dyDescent="0.2">
      <c r="A380" s="1">
        <f t="shared" si="17"/>
        <v>44446</v>
      </c>
      <c r="B380">
        <v>33745</v>
      </c>
      <c r="C380">
        <f t="shared" si="19"/>
        <v>45</v>
      </c>
    </row>
    <row r="381" spans="1:15" x14ac:dyDescent="0.2">
      <c r="A381" s="1">
        <f t="shared" si="17"/>
        <v>44447</v>
      </c>
      <c r="B381">
        <v>33754</v>
      </c>
      <c r="C381">
        <f t="shared" si="19"/>
        <v>9</v>
      </c>
    </row>
    <row r="382" spans="1:15" x14ac:dyDescent="0.2">
      <c r="A382" s="1">
        <f t="shared" si="17"/>
        <v>44448</v>
      </c>
      <c r="B382">
        <v>33788</v>
      </c>
      <c r="C382">
        <f t="shared" si="19"/>
        <v>34</v>
      </c>
    </row>
    <row r="383" spans="1:15" x14ac:dyDescent="0.2">
      <c r="A383" s="1">
        <f t="shared" si="17"/>
        <v>44449</v>
      </c>
      <c r="B383">
        <v>33845</v>
      </c>
      <c r="C383">
        <f t="shared" si="19"/>
        <v>57</v>
      </c>
    </row>
    <row r="384" spans="1:15" x14ac:dyDescent="0.2">
      <c r="A384" s="1">
        <f t="shared" si="17"/>
        <v>44450</v>
      </c>
      <c r="B384">
        <v>33954</v>
      </c>
      <c r="C384">
        <f t="shared" si="19"/>
        <v>109</v>
      </c>
    </row>
    <row r="385" spans="1:14" x14ac:dyDescent="0.2">
      <c r="A385" s="1">
        <f t="shared" si="17"/>
        <v>44451</v>
      </c>
      <c r="B385">
        <v>34009</v>
      </c>
      <c r="C385">
        <f t="shared" si="19"/>
        <v>55</v>
      </c>
    </row>
    <row r="386" spans="1:14" x14ac:dyDescent="0.2">
      <c r="A386" s="1">
        <f t="shared" si="17"/>
        <v>44452</v>
      </c>
    </row>
    <row r="387" spans="1:14" x14ac:dyDescent="0.2">
      <c r="A387" s="1">
        <f t="shared" si="17"/>
        <v>44453</v>
      </c>
    </row>
    <row r="388" spans="1:14" x14ac:dyDescent="0.2">
      <c r="A388" s="1">
        <f t="shared" si="17"/>
        <v>44454</v>
      </c>
      <c r="B388">
        <v>34105</v>
      </c>
      <c r="C388">
        <f>B388-B385</f>
        <v>96</v>
      </c>
    </row>
    <row r="389" spans="1:14" x14ac:dyDescent="0.2">
      <c r="A389" s="1">
        <f t="shared" si="17"/>
        <v>44455</v>
      </c>
    </row>
    <row r="390" spans="1:14" x14ac:dyDescent="0.2">
      <c r="A390" s="1">
        <f t="shared" ref="A390:A453" si="20">A389+1</f>
        <v>44456</v>
      </c>
    </row>
    <row r="391" spans="1:14" x14ac:dyDescent="0.2">
      <c r="A391" s="1">
        <f t="shared" si="20"/>
        <v>44457</v>
      </c>
      <c r="L391" s="17">
        <v>369000</v>
      </c>
    </row>
    <row r="392" spans="1:14" x14ac:dyDescent="0.2">
      <c r="A392" s="1">
        <f t="shared" si="20"/>
        <v>44458</v>
      </c>
      <c r="B392">
        <v>34197</v>
      </c>
      <c r="C392">
        <f>B392-B388</f>
        <v>92</v>
      </c>
      <c r="L392">
        <v>700</v>
      </c>
      <c r="N392">
        <f>(L392+L393+L394+L395)*12</f>
        <v>40800</v>
      </c>
    </row>
    <row r="393" spans="1:14" x14ac:dyDescent="0.2">
      <c r="A393" s="1">
        <f t="shared" si="20"/>
        <v>44459</v>
      </c>
      <c r="B393">
        <v>34324</v>
      </c>
      <c r="C393">
        <f>B393-B392</f>
        <v>127</v>
      </c>
      <c r="L393">
        <v>700</v>
      </c>
      <c r="N393">
        <f>L391/N392</f>
        <v>9.0441176470588243</v>
      </c>
    </row>
    <row r="394" spans="1:14" x14ac:dyDescent="0.2">
      <c r="A394" s="1">
        <f t="shared" si="20"/>
        <v>44460</v>
      </c>
      <c r="B394">
        <v>34311</v>
      </c>
      <c r="C394">
        <f>B394-B393</f>
        <v>-13</v>
      </c>
      <c r="L394">
        <v>1200</v>
      </c>
    </row>
    <row r="395" spans="1:14" x14ac:dyDescent="0.2">
      <c r="A395" s="1">
        <f t="shared" si="20"/>
        <v>44461</v>
      </c>
      <c r="L395">
        <v>800</v>
      </c>
    </row>
    <row r="396" spans="1:14" x14ac:dyDescent="0.2">
      <c r="A396" s="1">
        <f t="shared" si="20"/>
        <v>44462</v>
      </c>
      <c r="L396" s="4" t="s">
        <v>61</v>
      </c>
    </row>
    <row r="397" spans="1:14" x14ac:dyDescent="0.2">
      <c r="A397" s="1">
        <f t="shared" si="20"/>
        <v>44463</v>
      </c>
      <c r="B397">
        <v>34401</v>
      </c>
      <c r="C397">
        <f>B397-B394</f>
        <v>90</v>
      </c>
      <c r="L397" t="s">
        <v>60</v>
      </c>
    </row>
    <row r="398" spans="1:14" x14ac:dyDescent="0.2">
      <c r="A398" s="1">
        <f t="shared" si="20"/>
        <v>44464</v>
      </c>
    </row>
    <row r="399" spans="1:14" x14ac:dyDescent="0.2">
      <c r="A399" s="1">
        <f t="shared" si="20"/>
        <v>44465</v>
      </c>
    </row>
    <row r="400" spans="1:14" x14ac:dyDescent="0.2">
      <c r="A400" s="1">
        <f t="shared" si="20"/>
        <v>44466</v>
      </c>
      <c r="B400">
        <v>34479</v>
      </c>
      <c r="C400">
        <f>B400-B397</f>
        <v>78</v>
      </c>
    </row>
    <row r="401" spans="1:8" x14ac:dyDescent="0.2">
      <c r="A401" s="1">
        <f t="shared" si="20"/>
        <v>44467</v>
      </c>
      <c r="B401">
        <v>34715</v>
      </c>
      <c r="C401">
        <f t="shared" ref="C401:C408" si="21">B401-B400</f>
        <v>236</v>
      </c>
    </row>
    <row r="402" spans="1:8" x14ac:dyDescent="0.2">
      <c r="A402" s="1">
        <f t="shared" si="20"/>
        <v>44468</v>
      </c>
      <c r="B402">
        <v>34796</v>
      </c>
      <c r="C402">
        <f t="shared" si="21"/>
        <v>81</v>
      </c>
    </row>
    <row r="403" spans="1:8" x14ac:dyDescent="0.2">
      <c r="A403" s="1">
        <f t="shared" si="20"/>
        <v>44469</v>
      </c>
      <c r="B403">
        <v>34887</v>
      </c>
      <c r="C403">
        <f t="shared" si="21"/>
        <v>91</v>
      </c>
    </row>
    <row r="404" spans="1:8" x14ac:dyDescent="0.2">
      <c r="A404" s="1">
        <f t="shared" si="20"/>
        <v>44470</v>
      </c>
      <c r="B404">
        <v>34940</v>
      </c>
      <c r="C404">
        <f t="shared" si="21"/>
        <v>53</v>
      </c>
    </row>
    <row r="405" spans="1:8" x14ac:dyDescent="0.2">
      <c r="A405" s="1">
        <f t="shared" si="20"/>
        <v>44471</v>
      </c>
      <c r="B405">
        <v>35077</v>
      </c>
      <c r="C405">
        <f t="shared" si="21"/>
        <v>137</v>
      </c>
    </row>
    <row r="406" spans="1:8" x14ac:dyDescent="0.2">
      <c r="A406" s="1">
        <f t="shared" si="20"/>
        <v>44472</v>
      </c>
      <c r="B406">
        <v>35281</v>
      </c>
      <c r="C406">
        <f t="shared" si="21"/>
        <v>204</v>
      </c>
    </row>
    <row r="407" spans="1:8" x14ac:dyDescent="0.2">
      <c r="A407" s="1">
        <f t="shared" si="20"/>
        <v>44473</v>
      </c>
      <c r="B407">
        <v>35383</v>
      </c>
      <c r="C407">
        <f t="shared" si="21"/>
        <v>102</v>
      </c>
    </row>
    <row r="408" spans="1:8" x14ac:dyDescent="0.2">
      <c r="A408" s="1">
        <f t="shared" si="20"/>
        <v>44474</v>
      </c>
      <c r="B408">
        <v>35458</v>
      </c>
      <c r="C408">
        <f t="shared" si="21"/>
        <v>75</v>
      </c>
    </row>
    <row r="409" spans="1:8" x14ac:dyDescent="0.2">
      <c r="A409" s="1">
        <f t="shared" si="20"/>
        <v>44475</v>
      </c>
    </row>
    <row r="410" spans="1:8" x14ac:dyDescent="0.2">
      <c r="A410" s="1">
        <f t="shared" si="20"/>
        <v>44476</v>
      </c>
    </row>
    <row r="411" spans="1:8" x14ac:dyDescent="0.2">
      <c r="A411" s="1">
        <f t="shared" si="20"/>
        <v>44477</v>
      </c>
    </row>
    <row r="412" spans="1:8" x14ac:dyDescent="0.2">
      <c r="A412" s="1">
        <f t="shared" si="20"/>
        <v>44478</v>
      </c>
    </row>
    <row r="413" spans="1:8" x14ac:dyDescent="0.2">
      <c r="A413" s="1">
        <f t="shared" si="20"/>
        <v>44479</v>
      </c>
    </row>
    <row r="414" spans="1:8" x14ac:dyDescent="0.2">
      <c r="A414" s="1">
        <f t="shared" si="20"/>
        <v>44480</v>
      </c>
    </row>
    <row r="415" spans="1:8" x14ac:dyDescent="0.2">
      <c r="A415" s="1">
        <f t="shared" si="20"/>
        <v>44481</v>
      </c>
      <c r="H415" s="15">
        <f>37.9</f>
        <v>37.9</v>
      </c>
    </row>
    <row r="416" spans="1:8" x14ac:dyDescent="0.2">
      <c r="A416" s="1">
        <f t="shared" si="20"/>
        <v>44482</v>
      </c>
      <c r="H416" s="15">
        <v>655</v>
      </c>
    </row>
    <row r="417" spans="1:15" x14ac:dyDescent="0.2">
      <c r="A417" s="1">
        <f t="shared" si="20"/>
        <v>44483</v>
      </c>
      <c r="F417">
        <f>0.5%*206000</f>
        <v>1030</v>
      </c>
      <c r="H417" s="15">
        <v>1255</v>
      </c>
    </row>
    <row r="418" spans="1:15" x14ac:dyDescent="0.2">
      <c r="A418" s="1">
        <f t="shared" si="20"/>
        <v>44484</v>
      </c>
      <c r="H418" s="15">
        <f>SUM(H415:H417)</f>
        <v>1947.9</v>
      </c>
    </row>
    <row r="419" spans="1:15" x14ac:dyDescent="0.2">
      <c r="A419" s="1">
        <f t="shared" si="20"/>
        <v>44485</v>
      </c>
      <c r="J419" s="4" t="s">
        <v>59</v>
      </c>
    </row>
    <row r="420" spans="1:15" x14ac:dyDescent="0.2">
      <c r="A420" s="1">
        <f t="shared" si="20"/>
        <v>44486</v>
      </c>
      <c r="O420">
        <f>(220/42)^0.05</f>
        <v>1.0863222367298027</v>
      </c>
    </row>
    <row r="421" spans="1:15" x14ac:dyDescent="0.2">
      <c r="A421" s="1">
        <f t="shared" si="20"/>
        <v>44487</v>
      </c>
    </row>
    <row r="422" spans="1:15" x14ac:dyDescent="0.2">
      <c r="A422" s="1">
        <f t="shared" si="20"/>
        <v>44488</v>
      </c>
      <c r="G422">
        <f>SQRT(72)</f>
        <v>8.4852813742385695</v>
      </c>
      <c r="I422">
        <f>200*5280/3600</f>
        <v>293.33333333333331</v>
      </c>
    </row>
    <row r="423" spans="1:15" x14ac:dyDescent="0.2">
      <c r="A423" s="1">
        <f t="shared" si="20"/>
        <v>44489</v>
      </c>
      <c r="G423">
        <f>2*SQRT(3)</f>
        <v>3.4641016151377544</v>
      </c>
    </row>
    <row r="424" spans="1:15" x14ac:dyDescent="0.2">
      <c r="A424" s="1">
        <f t="shared" si="20"/>
        <v>44490</v>
      </c>
    </row>
    <row r="425" spans="1:15" x14ac:dyDescent="0.2">
      <c r="A425" s="1">
        <f t="shared" si="20"/>
        <v>44491</v>
      </c>
      <c r="G425">
        <f>120000*1.2</f>
        <v>144000</v>
      </c>
      <c r="K425">
        <f>-75/20</f>
        <v>-3.75</v>
      </c>
    </row>
    <row r="426" spans="1:15" x14ac:dyDescent="0.2">
      <c r="A426" s="1">
        <f t="shared" si="20"/>
        <v>44492</v>
      </c>
      <c r="G426">
        <f>G425/0.9</f>
        <v>160000</v>
      </c>
    </row>
    <row r="427" spans="1:15" x14ac:dyDescent="0.2">
      <c r="A427" s="1">
        <f t="shared" si="20"/>
        <v>44493</v>
      </c>
      <c r="D427">
        <f>ACOS(0.5)</f>
        <v>1.0471975511965976</v>
      </c>
    </row>
    <row r="428" spans="1:15" x14ac:dyDescent="0.2">
      <c r="A428" s="1">
        <f t="shared" si="20"/>
        <v>44494</v>
      </c>
      <c r="D428">
        <f>D427*180/PI()</f>
        <v>59.999999999999993</v>
      </c>
      <c r="F428">
        <f>5*0.65</f>
        <v>3.25</v>
      </c>
    </row>
    <row r="429" spans="1:15" x14ac:dyDescent="0.2">
      <c r="A429" s="1">
        <f t="shared" si="20"/>
        <v>44495</v>
      </c>
      <c r="F429">
        <f>8-F428</f>
        <v>4.75</v>
      </c>
      <c r="H429" s="16">
        <f>700+1200+1600+2000</f>
        <v>5500</v>
      </c>
    </row>
    <row r="430" spans="1:15" x14ac:dyDescent="0.2">
      <c r="A430" s="1">
        <f t="shared" si="20"/>
        <v>44496</v>
      </c>
      <c r="F430">
        <f>F429/0.75</f>
        <v>6.333333333333333</v>
      </c>
    </row>
    <row r="431" spans="1:15" x14ac:dyDescent="0.2">
      <c r="A431" s="1">
        <f t="shared" si="20"/>
        <v>44497</v>
      </c>
      <c r="H431" s="16">
        <f>3600/400</f>
        <v>9</v>
      </c>
    </row>
    <row r="432" spans="1:15" x14ac:dyDescent="0.2">
      <c r="A432" s="1">
        <f t="shared" si="20"/>
        <v>44498</v>
      </c>
      <c r="B432">
        <v>35526</v>
      </c>
      <c r="C432">
        <f>B432-B408</f>
        <v>68</v>
      </c>
    </row>
    <row r="433" spans="1:8" x14ac:dyDescent="0.2">
      <c r="A433" s="1">
        <f t="shared" si="20"/>
        <v>44499</v>
      </c>
      <c r="H433" s="16">
        <f>H431*293</f>
        <v>2637</v>
      </c>
    </row>
    <row r="434" spans="1:8" x14ac:dyDescent="0.2">
      <c r="A434" s="1">
        <f t="shared" si="20"/>
        <v>44500</v>
      </c>
    </row>
    <row r="435" spans="1:8" x14ac:dyDescent="0.2">
      <c r="A435" s="1">
        <f t="shared" si="20"/>
        <v>44501</v>
      </c>
    </row>
    <row r="436" spans="1:8" x14ac:dyDescent="0.2">
      <c r="A436" s="1">
        <f t="shared" si="20"/>
        <v>44502</v>
      </c>
    </row>
    <row r="437" spans="1:8" x14ac:dyDescent="0.2">
      <c r="A437" s="1">
        <f t="shared" si="20"/>
        <v>44503</v>
      </c>
    </row>
    <row r="438" spans="1:8" x14ac:dyDescent="0.2">
      <c r="A438" s="1">
        <f t="shared" si="20"/>
        <v>44504</v>
      </c>
    </row>
    <row r="439" spans="1:8" x14ac:dyDescent="0.2">
      <c r="A439" s="1">
        <f t="shared" si="20"/>
        <v>44505</v>
      </c>
    </row>
    <row r="440" spans="1:8" x14ac:dyDescent="0.2">
      <c r="A440" s="1">
        <f t="shared" si="20"/>
        <v>44506</v>
      </c>
    </row>
    <row r="441" spans="1:8" x14ac:dyDescent="0.2">
      <c r="A441" s="1">
        <f t="shared" si="20"/>
        <v>44507</v>
      </c>
    </row>
    <row r="442" spans="1:8" x14ac:dyDescent="0.2">
      <c r="A442" s="1">
        <f t="shared" si="20"/>
        <v>44508</v>
      </c>
    </row>
    <row r="443" spans="1:8" x14ac:dyDescent="0.2">
      <c r="A443" s="1">
        <f t="shared" si="20"/>
        <v>44509</v>
      </c>
    </row>
    <row r="444" spans="1:8" x14ac:dyDescent="0.2">
      <c r="A444" s="1">
        <f t="shared" si="20"/>
        <v>44510</v>
      </c>
    </row>
    <row r="445" spans="1:8" x14ac:dyDescent="0.2">
      <c r="A445" s="1">
        <f t="shared" si="20"/>
        <v>44511</v>
      </c>
    </row>
    <row r="446" spans="1:8" x14ac:dyDescent="0.2">
      <c r="A446" s="1">
        <f t="shared" si="20"/>
        <v>44512</v>
      </c>
    </row>
    <row r="447" spans="1:8" x14ac:dyDescent="0.2">
      <c r="A447" s="1">
        <f t="shared" si="20"/>
        <v>44513</v>
      </c>
    </row>
    <row r="448" spans="1:8" x14ac:dyDescent="0.2">
      <c r="A448" s="1">
        <f t="shared" si="20"/>
        <v>44514</v>
      </c>
    </row>
    <row r="449" spans="1:3" x14ac:dyDescent="0.2">
      <c r="A449" s="1">
        <f t="shared" si="20"/>
        <v>44515</v>
      </c>
    </row>
    <row r="450" spans="1:3" x14ac:dyDescent="0.2">
      <c r="A450" s="1">
        <f t="shared" si="20"/>
        <v>44516</v>
      </c>
    </row>
    <row r="451" spans="1:3" x14ac:dyDescent="0.2">
      <c r="A451" s="1">
        <f t="shared" si="20"/>
        <v>44517</v>
      </c>
    </row>
    <row r="452" spans="1:3" x14ac:dyDescent="0.2">
      <c r="A452" s="1">
        <f t="shared" si="20"/>
        <v>44518</v>
      </c>
    </row>
    <row r="453" spans="1:3" x14ac:dyDescent="0.2">
      <c r="A453" s="1">
        <f t="shared" si="20"/>
        <v>44519</v>
      </c>
    </row>
    <row r="454" spans="1:3" x14ac:dyDescent="0.2">
      <c r="A454" s="1">
        <f t="shared" ref="A454:A517" si="22">A453+1</f>
        <v>44520</v>
      </c>
    </row>
    <row r="455" spans="1:3" x14ac:dyDescent="0.2">
      <c r="A455" s="1">
        <f t="shared" si="22"/>
        <v>44521</v>
      </c>
    </row>
    <row r="456" spans="1:3" x14ac:dyDescent="0.2">
      <c r="A456" s="1">
        <f t="shared" si="22"/>
        <v>44522</v>
      </c>
    </row>
    <row r="457" spans="1:3" x14ac:dyDescent="0.2">
      <c r="A457" s="1">
        <f t="shared" si="22"/>
        <v>44523</v>
      </c>
    </row>
    <row r="458" spans="1:3" x14ac:dyDescent="0.2">
      <c r="A458" s="1">
        <f t="shared" si="22"/>
        <v>44524</v>
      </c>
    </row>
    <row r="459" spans="1:3" x14ac:dyDescent="0.2">
      <c r="A459" s="1">
        <f t="shared" si="22"/>
        <v>44525</v>
      </c>
    </row>
    <row r="460" spans="1:3" x14ac:dyDescent="0.2">
      <c r="A460" s="1">
        <f t="shared" si="22"/>
        <v>44526</v>
      </c>
      <c r="B460">
        <v>35530</v>
      </c>
      <c r="C460">
        <f>B460-B432</f>
        <v>4</v>
      </c>
    </row>
    <row r="461" spans="1:3" x14ac:dyDescent="0.2">
      <c r="A461" s="1">
        <f t="shared" si="22"/>
        <v>44527</v>
      </c>
      <c r="B461">
        <v>35588</v>
      </c>
      <c r="C461">
        <f>B461-B460</f>
        <v>58</v>
      </c>
    </row>
    <row r="462" spans="1:3" x14ac:dyDescent="0.2">
      <c r="A462" s="1">
        <f t="shared" si="22"/>
        <v>44528</v>
      </c>
    </row>
    <row r="463" spans="1:3" x14ac:dyDescent="0.2">
      <c r="A463" s="1">
        <f t="shared" si="22"/>
        <v>44529</v>
      </c>
    </row>
    <row r="464" spans="1:3" x14ac:dyDescent="0.2">
      <c r="A464" s="1">
        <f t="shared" si="22"/>
        <v>44530</v>
      </c>
    </row>
    <row r="465" spans="1:1" x14ac:dyDescent="0.2">
      <c r="A465" s="1">
        <f t="shared" si="22"/>
        <v>44531</v>
      </c>
    </row>
    <row r="466" spans="1:1" x14ac:dyDescent="0.2">
      <c r="A466" s="1">
        <f t="shared" si="22"/>
        <v>44532</v>
      </c>
    </row>
    <row r="467" spans="1:1" x14ac:dyDescent="0.2">
      <c r="A467" s="1">
        <f t="shared" si="22"/>
        <v>44533</v>
      </c>
    </row>
    <row r="468" spans="1:1" x14ac:dyDescent="0.2">
      <c r="A468" s="1">
        <f t="shared" si="22"/>
        <v>44534</v>
      </c>
    </row>
    <row r="469" spans="1:1" x14ac:dyDescent="0.2">
      <c r="A469" s="1">
        <f t="shared" si="22"/>
        <v>44535</v>
      </c>
    </row>
    <row r="470" spans="1:1" x14ac:dyDescent="0.2">
      <c r="A470" s="1">
        <f t="shared" si="22"/>
        <v>44536</v>
      </c>
    </row>
    <row r="471" spans="1:1" x14ac:dyDescent="0.2">
      <c r="A471" s="1">
        <f t="shared" si="22"/>
        <v>44537</v>
      </c>
    </row>
    <row r="472" spans="1:1" x14ac:dyDescent="0.2">
      <c r="A472" s="1">
        <f t="shared" si="22"/>
        <v>44538</v>
      </c>
    </row>
    <row r="473" spans="1:1" x14ac:dyDescent="0.2">
      <c r="A473" s="1">
        <f t="shared" si="22"/>
        <v>44539</v>
      </c>
    </row>
    <row r="474" spans="1:1" x14ac:dyDescent="0.2">
      <c r="A474" s="1">
        <f t="shared" si="22"/>
        <v>44540</v>
      </c>
    </row>
    <row r="475" spans="1:1" x14ac:dyDescent="0.2">
      <c r="A475" s="1">
        <f t="shared" si="22"/>
        <v>44541</v>
      </c>
    </row>
    <row r="476" spans="1:1" x14ac:dyDescent="0.2">
      <c r="A476" s="1">
        <f t="shared" si="22"/>
        <v>44542</v>
      </c>
    </row>
    <row r="477" spans="1:1" x14ac:dyDescent="0.2">
      <c r="A477" s="1">
        <f t="shared" si="22"/>
        <v>44543</v>
      </c>
    </row>
    <row r="478" spans="1:1" x14ac:dyDescent="0.2">
      <c r="A478" s="1">
        <f t="shared" si="22"/>
        <v>44544</v>
      </c>
    </row>
    <row r="479" spans="1:1" x14ac:dyDescent="0.2">
      <c r="A479" s="1">
        <f t="shared" si="22"/>
        <v>44545</v>
      </c>
    </row>
    <row r="480" spans="1:1" x14ac:dyDescent="0.2">
      <c r="A480" s="1">
        <f t="shared" si="22"/>
        <v>44546</v>
      </c>
    </row>
    <row r="481" spans="1:3" x14ac:dyDescent="0.2">
      <c r="A481" s="1">
        <f t="shared" si="22"/>
        <v>44547</v>
      </c>
    </row>
    <row r="482" spans="1:3" x14ac:dyDescent="0.2">
      <c r="A482" s="1">
        <f t="shared" si="22"/>
        <v>44548</v>
      </c>
    </row>
    <row r="483" spans="1:3" x14ac:dyDescent="0.2">
      <c r="A483" s="1">
        <f t="shared" si="22"/>
        <v>44549</v>
      </c>
    </row>
    <row r="484" spans="1:3" x14ac:dyDescent="0.2">
      <c r="A484" s="1">
        <f t="shared" si="22"/>
        <v>44550</v>
      </c>
    </row>
    <row r="485" spans="1:3" x14ac:dyDescent="0.2">
      <c r="A485" s="1">
        <f t="shared" si="22"/>
        <v>44551</v>
      </c>
    </row>
    <row r="486" spans="1:3" x14ac:dyDescent="0.2">
      <c r="A486" s="1">
        <f t="shared" si="22"/>
        <v>44552</v>
      </c>
    </row>
    <row r="487" spans="1:3" x14ac:dyDescent="0.2">
      <c r="A487" s="1">
        <f t="shared" si="22"/>
        <v>44553</v>
      </c>
    </row>
    <row r="488" spans="1:3" x14ac:dyDescent="0.2">
      <c r="A488" s="1">
        <f t="shared" si="22"/>
        <v>44554</v>
      </c>
    </row>
    <row r="489" spans="1:3" x14ac:dyDescent="0.2">
      <c r="A489" s="1">
        <f t="shared" si="22"/>
        <v>44555</v>
      </c>
    </row>
    <row r="490" spans="1:3" x14ac:dyDescent="0.2">
      <c r="A490" s="1">
        <f t="shared" si="22"/>
        <v>44556</v>
      </c>
    </row>
    <row r="491" spans="1:3" x14ac:dyDescent="0.2">
      <c r="A491" s="1">
        <f t="shared" si="22"/>
        <v>44557</v>
      </c>
      <c r="B491">
        <v>35638</v>
      </c>
      <c r="C491">
        <f>B491-B461</f>
        <v>50</v>
      </c>
    </row>
    <row r="492" spans="1:3" x14ac:dyDescent="0.2">
      <c r="A492" s="1">
        <f t="shared" si="22"/>
        <v>44558</v>
      </c>
      <c r="B492">
        <v>35658</v>
      </c>
      <c r="C492">
        <f>B492-B491</f>
        <v>20</v>
      </c>
    </row>
    <row r="493" spans="1:3" x14ac:dyDescent="0.2">
      <c r="A493" s="1">
        <f t="shared" si="22"/>
        <v>44559</v>
      </c>
    </row>
    <row r="494" spans="1:3" x14ac:dyDescent="0.2">
      <c r="A494" s="1">
        <f t="shared" si="22"/>
        <v>44560</v>
      </c>
    </row>
    <row r="495" spans="1:3" x14ac:dyDescent="0.2">
      <c r="A495" s="1">
        <f t="shared" si="22"/>
        <v>44561</v>
      </c>
      <c r="B495">
        <v>35673</v>
      </c>
      <c r="C495">
        <f>B495-B492</f>
        <v>15</v>
      </c>
    </row>
    <row r="496" spans="1:3" x14ac:dyDescent="0.2">
      <c r="A496" s="1">
        <f t="shared" si="22"/>
        <v>44562</v>
      </c>
      <c r="B496">
        <v>35678</v>
      </c>
      <c r="C496">
        <f>B496-B495</f>
        <v>5</v>
      </c>
    </row>
    <row r="497" spans="1:1" x14ac:dyDescent="0.2">
      <c r="A497" s="1">
        <f t="shared" si="22"/>
        <v>44563</v>
      </c>
    </row>
    <row r="498" spans="1:1" x14ac:dyDescent="0.2">
      <c r="A498" s="1">
        <f t="shared" si="22"/>
        <v>44564</v>
      </c>
    </row>
    <row r="499" spans="1:1" x14ac:dyDescent="0.2">
      <c r="A499" s="1">
        <f t="shared" si="22"/>
        <v>44565</v>
      </c>
    </row>
    <row r="500" spans="1:1" x14ac:dyDescent="0.2">
      <c r="A500" s="1">
        <f t="shared" si="22"/>
        <v>44566</v>
      </c>
    </row>
    <row r="501" spans="1:1" x14ac:dyDescent="0.2">
      <c r="A501" s="1">
        <f t="shared" si="22"/>
        <v>44567</v>
      </c>
    </row>
    <row r="502" spans="1:1" x14ac:dyDescent="0.2">
      <c r="A502" s="1">
        <f t="shared" si="22"/>
        <v>44568</v>
      </c>
    </row>
    <row r="503" spans="1:1" x14ac:dyDescent="0.2">
      <c r="A503" s="1">
        <f t="shared" si="22"/>
        <v>44569</v>
      </c>
    </row>
    <row r="504" spans="1:1" x14ac:dyDescent="0.2">
      <c r="A504" s="1">
        <f t="shared" si="22"/>
        <v>44570</v>
      </c>
    </row>
    <row r="505" spans="1:1" x14ac:dyDescent="0.2">
      <c r="A505" s="1">
        <f t="shared" si="22"/>
        <v>44571</v>
      </c>
    </row>
    <row r="506" spans="1:1" x14ac:dyDescent="0.2">
      <c r="A506" s="1">
        <f t="shared" si="22"/>
        <v>44572</v>
      </c>
    </row>
    <row r="507" spans="1:1" x14ac:dyDescent="0.2">
      <c r="A507" s="1">
        <f t="shared" si="22"/>
        <v>44573</v>
      </c>
    </row>
    <row r="508" spans="1:1" x14ac:dyDescent="0.2">
      <c r="A508" s="1">
        <f t="shared" si="22"/>
        <v>44574</v>
      </c>
    </row>
    <row r="509" spans="1:1" x14ac:dyDescent="0.2">
      <c r="A509" s="1">
        <f t="shared" si="22"/>
        <v>44575</v>
      </c>
    </row>
    <row r="510" spans="1:1" x14ac:dyDescent="0.2">
      <c r="A510" s="1">
        <f t="shared" si="22"/>
        <v>44576</v>
      </c>
    </row>
    <row r="511" spans="1:1" x14ac:dyDescent="0.2">
      <c r="A511" s="1">
        <f t="shared" si="22"/>
        <v>44577</v>
      </c>
    </row>
    <row r="512" spans="1:1" x14ac:dyDescent="0.2">
      <c r="A512" s="1">
        <f t="shared" si="22"/>
        <v>44578</v>
      </c>
    </row>
    <row r="513" spans="1:1" x14ac:dyDescent="0.2">
      <c r="A513" s="1">
        <f t="shared" si="22"/>
        <v>44579</v>
      </c>
    </row>
    <row r="514" spans="1:1" x14ac:dyDescent="0.2">
      <c r="A514" s="1">
        <f t="shared" si="22"/>
        <v>44580</v>
      </c>
    </row>
    <row r="515" spans="1:1" x14ac:dyDescent="0.2">
      <c r="A515" s="1">
        <f t="shared" si="22"/>
        <v>44581</v>
      </c>
    </row>
    <row r="516" spans="1:1" x14ac:dyDescent="0.2">
      <c r="A516" s="1">
        <f t="shared" si="22"/>
        <v>44582</v>
      </c>
    </row>
    <row r="517" spans="1:1" x14ac:dyDescent="0.2">
      <c r="A517" s="1">
        <f t="shared" si="22"/>
        <v>44583</v>
      </c>
    </row>
    <row r="518" spans="1:1" x14ac:dyDescent="0.2">
      <c r="A518" s="1">
        <f t="shared" ref="A518:A526" si="23">A517+1</f>
        <v>44584</v>
      </c>
    </row>
    <row r="519" spans="1:1" x14ac:dyDescent="0.2">
      <c r="A519" s="1">
        <f t="shared" si="23"/>
        <v>44585</v>
      </c>
    </row>
    <row r="520" spans="1:1" x14ac:dyDescent="0.2">
      <c r="A520" s="1">
        <f t="shared" si="23"/>
        <v>44586</v>
      </c>
    </row>
    <row r="521" spans="1:1" x14ac:dyDescent="0.2">
      <c r="A521" s="1">
        <f t="shared" si="23"/>
        <v>44587</v>
      </c>
    </row>
    <row r="522" spans="1:1" x14ac:dyDescent="0.2">
      <c r="A522" s="1">
        <f t="shared" si="23"/>
        <v>44588</v>
      </c>
    </row>
    <row r="523" spans="1:1" x14ac:dyDescent="0.2">
      <c r="A523" s="1">
        <f t="shared" si="23"/>
        <v>44589</v>
      </c>
    </row>
    <row r="524" spans="1:1" x14ac:dyDescent="0.2">
      <c r="A524" s="1">
        <f t="shared" si="23"/>
        <v>44590</v>
      </c>
    </row>
    <row r="525" spans="1:1" x14ac:dyDescent="0.2">
      <c r="A525" s="1">
        <f t="shared" si="23"/>
        <v>44591</v>
      </c>
    </row>
    <row r="526" spans="1:1" x14ac:dyDescent="0.2">
      <c r="A526" s="1">
        <f t="shared" si="23"/>
        <v>44592</v>
      </c>
    </row>
  </sheetData>
  <hyperlinks>
    <hyperlink ref="V224" r:id="rId1" xr:uid="{9D01B610-1CF4-7347-AA97-344AF4745761}"/>
    <hyperlink ref="V226" r:id="rId2" xr:uid="{64176DA4-F811-A043-B41B-DD017420DF57}"/>
    <hyperlink ref="V228" r:id="rId3" xr:uid="{ADB46E7A-18D2-7146-9CA5-BAF4AD2B8605}"/>
    <hyperlink ref="V230" r:id="rId4" xr:uid="{3F4F0C11-CEA7-5742-AC5E-3D569BD9CA03}"/>
    <hyperlink ref="V232" r:id="rId5" xr:uid="{A0A9DC59-71EA-9B47-BDA5-65EB9A4629C0}"/>
    <hyperlink ref="V234" r:id="rId6" xr:uid="{FE3DD663-6A51-E340-88B8-DAA71892EE41}"/>
    <hyperlink ref="V236" r:id="rId7" xr:uid="{8E8803F7-405B-3543-A8F0-E2CCA81F92D0}"/>
    <hyperlink ref="V238" r:id="rId8" xr:uid="{735215E6-A169-6548-A99E-E529305FE222}"/>
    <hyperlink ref="V240" r:id="rId9" xr:uid="{C75844DE-7F43-2148-94CB-D889F93D166A}"/>
    <hyperlink ref="V243" r:id="rId10" xr:uid="{37DDD566-0C5F-A34A-A852-5264A4B6615B}"/>
    <hyperlink ref="V245" r:id="rId11" xr:uid="{3053D7E6-3762-5E40-963B-1D0D328CECFE}"/>
    <hyperlink ref="V247" r:id="rId12" xr:uid="{BD010745-FE9F-4C43-87DC-CB477479C37C}"/>
    <hyperlink ref="V249" r:id="rId13" xr:uid="{46ED89AF-FDB6-DD46-89DC-6D4373A8CF56}"/>
    <hyperlink ref="V251" r:id="rId14" xr:uid="{FA268074-633E-704D-8CF4-F7E9BBF3C897}"/>
    <hyperlink ref="V225" r:id="rId15" xr:uid="{53965C68-3DB9-D74D-9BDF-75EB8E6FD565}"/>
    <hyperlink ref="V227" r:id="rId16" xr:uid="{DEB84DEF-131D-AB42-9367-1960B2B928F2}"/>
    <hyperlink ref="V229" r:id="rId17" xr:uid="{A84FD9B3-D71C-2F41-AC1D-A488FF199489}"/>
    <hyperlink ref="V231" r:id="rId18" xr:uid="{3F69A53D-3E5B-2141-AD45-EEFE9C1F957A}"/>
    <hyperlink ref="V233" r:id="rId19" xr:uid="{C9C7C7EB-FE77-DD47-A94E-A8535F2825B3}"/>
    <hyperlink ref="V222" r:id="rId20" xr:uid="{600C0B79-A88A-2543-9A04-CCF5063CD3DD}"/>
    <hyperlink ref="V235" r:id="rId21" xr:uid="{D24C99E5-87BC-F64F-89E7-263817AAE4F6}"/>
    <hyperlink ref="W235" r:id="rId22" xr:uid="{86A165C6-2C97-8944-9178-73207EEFF715}"/>
    <hyperlink ref="V237" r:id="rId23" xr:uid="{95B158BB-49DF-854F-8F22-164793705C14}"/>
    <hyperlink ref="N356" r:id="rId24" xr:uid="{9CC15C63-7A10-3D41-B2BB-13CE0089BDEB}"/>
    <hyperlink ref="N358" r:id="rId25" xr:uid="{01A184D9-BB01-BF4D-980F-9782CC57AA57}"/>
    <hyperlink ref="J419" r:id="rId26" xr:uid="{C39C42E9-EA83-C740-BA66-013F51803884}"/>
    <hyperlink ref="L396" r:id="rId27" xr:uid="{4B959EA7-BDDD-1E4A-BE55-2D9EE3DFD90A}"/>
  </hyperlinks>
  <pageMargins left="0.7" right="0.7" top="0.75" bottom="0.75" header="0.3" footer="0.3"/>
  <drawing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2022-01-01T14:16:38Z</dcterms:modified>
</cp:coreProperties>
</file>