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369E94FC-9363-624D-A518-1293A3F4AD11}" xr6:coauthVersionLast="45" xr6:coauthVersionMax="45" xr10:uidLastSave="{00000000-0000-0000-0000-000000000000}"/>
  <bookViews>
    <workbookView xWindow="13980" yWindow="500" windowWidth="31160" windowHeight="2522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379" i="1" l="1"/>
  <c r="C408" i="1" l="1"/>
  <c r="N393" i="1" l="1"/>
  <c r="N392" i="1"/>
  <c r="C407" i="1"/>
  <c r="C406" i="1"/>
  <c r="C405" i="1"/>
  <c r="C404" i="1" l="1"/>
  <c r="C403" i="1" l="1"/>
  <c r="A404" i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C402" i="1"/>
  <c r="H433" i="1"/>
  <c r="H431" i="1"/>
  <c r="I422" i="1"/>
  <c r="K425" i="1"/>
  <c r="H429" i="1"/>
  <c r="F430" i="1"/>
  <c r="F429" i="1"/>
  <c r="F428" i="1"/>
  <c r="D428" i="1"/>
  <c r="D427" i="1"/>
  <c r="G426" i="1"/>
  <c r="G425" i="1"/>
  <c r="G423" i="1"/>
  <c r="G422" i="1"/>
  <c r="C401" i="1"/>
  <c r="O420" i="1" l="1"/>
  <c r="C400" i="1" l="1"/>
  <c r="F417" i="1"/>
  <c r="C397" i="1"/>
  <c r="C394" i="1" l="1"/>
  <c r="C393" i="1"/>
  <c r="C392" i="1" l="1"/>
  <c r="C388" i="1" l="1"/>
  <c r="C385" i="1" l="1"/>
  <c r="C384" i="1"/>
  <c r="C383" i="1"/>
  <c r="C382" i="1" l="1"/>
  <c r="C381" i="1"/>
  <c r="C380" i="1" l="1"/>
  <c r="C379" i="1"/>
  <c r="C378" i="1"/>
  <c r="C377" i="1"/>
  <c r="C376" i="1"/>
  <c r="C375" i="1"/>
  <c r="H418" i="1"/>
  <c r="H415" i="1"/>
  <c r="C374" i="1"/>
  <c r="C373" i="1"/>
  <c r="C372" i="1"/>
  <c r="A374" i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C370" i="1"/>
  <c r="C369" i="1"/>
  <c r="C368" i="1"/>
  <c r="D378" i="1" l="1"/>
  <c r="C367" i="1"/>
  <c r="C366" i="1" l="1"/>
  <c r="D371" i="1" l="1"/>
  <c r="C365" i="1"/>
  <c r="C362" i="1"/>
  <c r="C361" i="1"/>
  <c r="C360" i="1"/>
  <c r="B360" i="1"/>
  <c r="C359" i="1" l="1"/>
  <c r="N369" i="1"/>
  <c r="C358" i="1"/>
  <c r="C357" i="1"/>
  <c r="C356" i="1"/>
  <c r="D364" i="1" l="1"/>
  <c r="C355" i="1"/>
  <c r="C354" i="1"/>
  <c r="B354" i="1"/>
  <c r="C353" i="1"/>
  <c r="H366" i="1"/>
  <c r="H364" i="1"/>
  <c r="H363" i="1"/>
  <c r="H361" i="1"/>
  <c r="C352" i="1"/>
  <c r="C351" i="1"/>
  <c r="D357" i="1" l="1"/>
  <c r="C348" i="1" l="1"/>
  <c r="C347" i="1"/>
  <c r="C346" i="1"/>
  <c r="C345" i="1" l="1"/>
  <c r="C344" i="1" l="1"/>
  <c r="D350" i="1" s="1"/>
  <c r="A367" i="1"/>
  <c r="A368" i="1" s="1"/>
  <c r="A369" i="1" s="1"/>
  <c r="A370" i="1" s="1"/>
  <c r="A371" i="1" s="1"/>
  <c r="A372" i="1" s="1"/>
  <c r="A373" i="1" s="1"/>
  <c r="A343" i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C342" i="1" l="1"/>
  <c r="C341" i="1"/>
  <c r="C340" i="1" l="1"/>
  <c r="C339" i="1"/>
  <c r="C338" i="1"/>
  <c r="D343" i="1" l="1"/>
  <c r="K369" i="1" l="1"/>
  <c r="K368" i="1"/>
  <c r="R361" i="1"/>
  <c r="R360" i="1"/>
  <c r="C337" i="1"/>
  <c r="C336" i="1"/>
  <c r="C335" i="1"/>
  <c r="C334" i="1"/>
  <c r="O364" i="1"/>
  <c r="O363" i="1"/>
  <c r="L364" i="1"/>
  <c r="L363" i="1"/>
  <c r="L362" i="1"/>
  <c r="C333" i="1"/>
  <c r="C332" i="1"/>
  <c r="B332" i="1"/>
  <c r="J362" i="1"/>
  <c r="C331" i="1"/>
  <c r="C330" i="1"/>
  <c r="C329" i="1"/>
  <c r="J358" i="1"/>
  <c r="D336" i="1" l="1"/>
  <c r="J357" i="1" l="1"/>
  <c r="I357" i="1"/>
  <c r="I356" i="1"/>
  <c r="H356" i="1"/>
  <c r="H357" i="1"/>
  <c r="C328" i="1"/>
  <c r="C327" i="1" l="1"/>
  <c r="C326" i="1"/>
  <c r="C325" i="1" l="1"/>
  <c r="C324" i="1" l="1"/>
  <c r="E335" i="1" l="1"/>
  <c r="D322" i="1"/>
  <c r="C323" i="1"/>
  <c r="D329" i="1" s="1"/>
  <c r="L352" i="1"/>
  <c r="K352" i="1"/>
  <c r="K351" i="1"/>
  <c r="I352" i="1"/>
  <c r="I351" i="1"/>
  <c r="C322" i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<sst xmlns="http://schemas.openxmlformats.org/spreadsheetml/2006/main" count="63" uniqueCount="62">
  <si>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</si>
  <si>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</si>
  <si>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</si>
  <si>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</si>
  <si>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</si>
  <si>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</si>
  <si>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</si>
  <si>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</si>
  <si>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</si>
  <si>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</si>
  <si>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</si>
  <si>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</si>
  <si>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</si>
  <si>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</si>
  <si>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</si>
  <si>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</si>
  <si>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</si>
  <si>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</si>
  <si>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</si>
  <si>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</si>
  <si>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</si>
  <si>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</si>
  <si>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</si>
  <si>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</si>
  <si>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</si>
  <si>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</si>
  <si>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</si>
  <si>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</si>
  <si>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</si>
  <si>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</si>
  <si>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</si>
  <si>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</si>
  <si>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</si>
  <si>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</si>
  <si>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</si>
  <si>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</si>
  <si>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</si>
  <si>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</si>
  <si>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</si>
  <si>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</si>
  <si>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</si>
  <si>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</si>
  <si>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</si>
  <si>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</si>
  <si>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</si>
  <si>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</si>
  <si>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</si>
  <si>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</si>
  <si>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</si>
  <si>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</si>
  <si>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</si>
  <si>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</si>
  <si>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</si>
  <si>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</si>
  <si>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</si>
  <si>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aq mi</t>
  </si>
  <si>
    <t>acres</t>
  </si>
  <si>
    <t>tel:(620) 401-9008</t>
  </si>
  <si>
    <t>tel:(607) 379-6072</t>
  </si>
  <si>
    <t>tel:01144 1492 864027</t>
  </si>
  <si>
    <t>Henry Hanstein</t>
  </si>
  <si>
    <t>tel:607-727-3746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</si>
</sst>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0" fillId="0" borderId="0" xfId="0" applyNumberFormat="1"/>
    <xf numFmtId="1" fontId="0" fillId="0" borderId="0" xfId="0" applyNumberFormat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1050203545985324E-2"/>
                  <c:y val="0.32814732869135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Sheet1!$A$2:$A$434</c:f>
              <c:numCache>
                <c:formatCode>m/d/yy</c:formatCode>
                <c:ptCount val="433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  <c:pt idx="341">
                  <c:v>44409</c:v>
                </c:pt>
                <c:pt idx="342">
                  <c:v>44410</c:v>
                </c:pt>
                <c:pt idx="343">
                  <c:v>44411</c:v>
                </c:pt>
                <c:pt idx="344">
                  <c:v>44412</c:v>
                </c:pt>
                <c:pt idx="345">
                  <c:v>44413</c:v>
                </c:pt>
                <c:pt idx="346">
                  <c:v>44414</c:v>
                </c:pt>
                <c:pt idx="347">
                  <c:v>44415</c:v>
                </c:pt>
                <c:pt idx="348">
                  <c:v>44416</c:v>
                </c:pt>
                <c:pt idx="349">
                  <c:v>44417</c:v>
                </c:pt>
                <c:pt idx="350">
                  <c:v>44418</c:v>
                </c:pt>
                <c:pt idx="351">
                  <c:v>44419</c:v>
                </c:pt>
                <c:pt idx="352">
                  <c:v>44420</c:v>
                </c:pt>
                <c:pt idx="353">
                  <c:v>44421</c:v>
                </c:pt>
                <c:pt idx="354">
                  <c:v>44422</c:v>
                </c:pt>
                <c:pt idx="355">
                  <c:v>44423</c:v>
                </c:pt>
                <c:pt idx="356">
                  <c:v>44424</c:v>
                </c:pt>
                <c:pt idx="357">
                  <c:v>44425</c:v>
                </c:pt>
                <c:pt idx="358">
                  <c:v>44426</c:v>
                </c:pt>
                <c:pt idx="359">
                  <c:v>44427</c:v>
                </c:pt>
                <c:pt idx="360">
                  <c:v>44428</c:v>
                </c:pt>
                <c:pt idx="361">
                  <c:v>44429</c:v>
                </c:pt>
                <c:pt idx="362">
                  <c:v>44430</c:v>
                </c:pt>
                <c:pt idx="363">
                  <c:v>44431</c:v>
                </c:pt>
                <c:pt idx="364">
                  <c:v>44432</c:v>
                </c:pt>
                <c:pt idx="365">
                  <c:v>44433</c:v>
                </c:pt>
                <c:pt idx="366">
                  <c:v>44434</c:v>
                </c:pt>
                <c:pt idx="367">
                  <c:v>44435</c:v>
                </c:pt>
                <c:pt idx="368">
                  <c:v>44436</c:v>
                </c:pt>
                <c:pt idx="369">
                  <c:v>44437</c:v>
                </c:pt>
                <c:pt idx="370">
                  <c:v>44438</c:v>
                </c:pt>
                <c:pt idx="371">
                  <c:v>44439</c:v>
                </c:pt>
                <c:pt idx="372">
                  <c:v>44440</c:v>
                </c:pt>
                <c:pt idx="373">
                  <c:v>44441</c:v>
                </c:pt>
                <c:pt idx="374">
                  <c:v>44442</c:v>
                </c:pt>
                <c:pt idx="375">
                  <c:v>44443</c:v>
                </c:pt>
                <c:pt idx="376">
                  <c:v>44444</c:v>
                </c:pt>
                <c:pt idx="377">
                  <c:v>44445</c:v>
                </c:pt>
                <c:pt idx="378">
                  <c:v>44446</c:v>
                </c:pt>
                <c:pt idx="379">
                  <c:v>44447</c:v>
                </c:pt>
                <c:pt idx="380">
                  <c:v>44448</c:v>
                </c:pt>
                <c:pt idx="381">
                  <c:v>44449</c:v>
                </c:pt>
                <c:pt idx="382">
                  <c:v>44450</c:v>
                </c:pt>
                <c:pt idx="383">
                  <c:v>44451</c:v>
                </c:pt>
                <c:pt idx="384">
                  <c:v>44452</c:v>
                </c:pt>
                <c:pt idx="385">
                  <c:v>44453</c:v>
                </c:pt>
                <c:pt idx="386">
                  <c:v>44454</c:v>
                </c:pt>
                <c:pt idx="387">
                  <c:v>44455</c:v>
                </c:pt>
                <c:pt idx="388">
                  <c:v>44456</c:v>
                </c:pt>
                <c:pt idx="389">
                  <c:v>44457</c:v>
                </c:pt>
                <c:pt idx="390">
                  <c:v>44458</c:v>
                </c:pt>
                <c:pt idx="391">
                  <c:v>44459</c:v>
                </c:pt>
                <c:pt idx="392">
                  <c:v>44460</c:v>
                </c:pt>
                <c:pt idx="393">
                  <c:v>44461</c:v>
                </c:pt>
                <c:pt idx="394">
                  <c:v>44462</c:v>
                </c:pt>
                <c:pt idx="395">
                  <c:v>44463</c:v>
                </c:pt>
                <c:pt idx="396">
                  <c:v>44464</c:v>
                </c:pt>
                <c:pt idx="397">
                  <c:v>44465</c:v>
                </c:pt>
                <c:pt idx="398">
                  <c:v>44466</c:v>
                </c:pt>
                <c:pt idx="399">
                  <c:v>44467</c:v>
                </c:pt>
                <c:pt idx="400">
                  <c:v>44468</c:v>
                </c:pt>
                <c:pt idx="401">
                  <c:v>44469</c:v>
                </c:pt>
                <c:pt idx="402">
                  <c:v>44470</c:v>
                </c:pt>
                <c:pt idx="403">
                  <c:v>44471</c:v>
                </c:pt>
                <c:pt idx="404">
                  <c:v>44472</c:v>
                </c:pt>
                <c:pt idx="405">
                  <c:v>44473</c:v>
                </c:pt>
                <c:pt idx="406">
                  <c:v>44474</c:v>
                </c:pt>
                <c:pt idx="407">
                  <c:v>44475</c:v>
                </c:pt>
                <c:pt idx="408">
                  <c:v>44476</c:v>
                </c:pt>
                <c:pt idx="409">
                  <c:v>44477</c:v>
                </c:pt>
                <c:pt idx="410">
                  <c:v>44478</c:v>
                </c:pt>
                <c:pt idx="411">
                  <c:v>44479</c:v>
                </c:pt>
                <c:pt idx="412">
                  <c:v>44480</c:v>
                </c:pt>
                <c:pt idx="413">
                  <c:v>44481</c:v>
                </c:pt>
                <c:pt idx="414">
                  <c:v>44482</c:v>
                </c:pt>
                <c:pt idx="415">
                  <c:v>44483</c:v>
                </c:pt>
                <c:pt idx="416">
                  <c:v>44484</c:v>
                </c:pt>
                <c:pt idx="417">
                  <c:v>44485</c:v>
                </c:pt>
                <c:pt idx="418">
                  <c:v>44486</c:v>
                </c:pt>
                <c:pt idx="419">
                  <c:v>44487</c:v>
                </c:pt>
                <c:pt idx="420">
                  <c:v>44488</c:v>
                </c:pt>
                <c:pt idx="421">
                  <c:v>44489</c:v>
                </c:pt>
                <c:pt idx="422">
                  <c:v>44490</c:v>
                </c:pt>
                <c:pt idx="423">
                  <c:v>44491</c:v>
                </c:pt>
                <c:pt idx="424">
                  <c:v>44492</c:v>
                </c:pt>
                <c:pt idx="425">
                  <c:v>44493</c:v>
                </c:pt>
                <c:pt idx="426">
                  <c:v>44494</c:v>
                </c:pt>
                <c:pt idx="427">
                  <c:v>44495</c:v>
                </c:pt>
                <c:pt idx="428">
                  <c:v>44496</c:v>
                </c:pt>
                <c:pt idx="429">
                  <c:v>44497</c:v>
                </c:pt>
                <c:pt idx="430">
                  <c:v>44498</c:v>
                </c:pt>
                <c:pt idx="431">
                  <c:v>44499</c:v>
                </c:pt>
                <c:pt idx="432">
                  <c:v>44500</c:v>
                </c:pt>
              </c:numCache>
            </c:numRef>
          </c:xVal>
          <c:yVal>
            <c:numRef>
              <c:f>Sheet1!$B$2:$B$434</c:f>
              <c:numCache>
                <c:formatCode>General</c:formatCode>
                <c:ptCount val="433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31376</c:v>
                </c:pt>
                <c:pt idx="339">
                  <c:v>31479</c:v>
                </c:pt>
                <c:pt idx="340">
                  <c:v>31605</c:v>
                </c:pt>
                <c:pt idx="342">
                  <c:v>31718</c:v>
                </c:pt>
                <c:pt idx="343">
                  <c:v>31844</c:v>
                </c:pt>
                <c:pt idx="344">
                  <c:v>32062</c:v>
                </c:pt>
                <c:pt idx="345">
                  <c:v>32185</c:v>
                </c:pt>
                <c:pt idx="346">
                  <c:v>32277</c:v>
                </c:pt>
                <c:pt idx="349">
                  <c:v>32319</c:v>
                </c:pt>
                <c:pt idx="350">
                  <c:v>32351</c:v>
                </c:pt>
                <c:pt idx="351">
                  <c:v>32369</c:v>
                </c:pt>
                <c:pt idx="352">
                  <c:v>32369</c:v>
                </c:pt>
                <c:pt idx="353">
                  <c:v>32587</c:v>
                </c:pt>
                <c:pt idx="354">
                  <c:v>32701</c:v>
                </c:pt>
                <c:pt idx="355">
                  <c:v>32724</c:v>
                </c:pt>
                <c:pt idx="356">
                  <c:v>32822</c:v>
                </c:pt>
                <c:pt idx="357">
                  <c:v>32927</c:v>
                </c:pt>
                <c:pt idx="358">
                  <c:v>32927</c:v>
                </c:pt>
                <c:pt idx="359">
                  <c:v>32965</c:v>
                </c:pt>
                <c:pt idx="360">
                  <c:v>33038</c:v>
                </c:pt>
                <c:pt idx="363">
                  <c:v>33064</c:v>
                </c:pt>
                <c:pt idx="364">
                  <c:v>33157</c:v>
                </c:pt>
                <c:pt idx="365">
                  <c:v>33191</c:v>
                </c:pt>
                <c:pt idx="366">
                  <c:v>33305</c:v>
                </c:pt>
                <c:pt idx="367">
                  <c:v>33342</c:v>
                </c:pt>
                <c:pt idx="368">
                  <c:v>33410</c:v>
                </c:pt>
                <c:pt idx="370">
                  <c:v>33511</c:v>
                </c:pt>
                <c:pt idx="371">
                  <c:v>33561</c:v>
                </c:pt>
                <c:pt idx="372">
                  <c:v>33576</c:v>
                </c:pt>
                <c:pt idx="373">
                  <c:v>33576</c:v>
                </c:pt>
                <c:pt idx="374">
                  <c:v>33626</c:v>
                </c:pt>
                <c:pt idx="375">
                  <c:v>33664</c:v>
                </c:pt>
                <c:pt idx="376">
                  <c:v>33695</c:v>
                </c:pt>
                <c:pt idx="377">
                  <c:v>33700</c:v>
                </c:pt>
                <c:pt idx="378">
                  <c:v>33745</c:v>
                </c:pt>
                <c:pt idx="379">
                  <c:v>33754</c:v>
                </c:pt>
                <c:pt idx="380">
                  <c:v>33788</c:v>
                </c:pt>
                <c:pt idx="381">
                  <c:v>33845</c:v>
                </c:pt>
                <c:pt idx="382">
                  <c:v>33954</c:v>
                </c:pt>
                <c:pt idx="383">
                  <c:v>34009</c:v>
                </c:pt>
                <c:pt idx="386">
                  <c:v>34105</c:v>
                </c:pt>
                <c:pt idx="390">
                  <c:v>34197</c:v>
                </c:pt>
                <c:pt idx="391">
                  <c:v>34324</c:v>
                </c:pt>
                <c:pt idx="392">
                  <c:v>34311</c:v>
                </c:pt>
                <c:pt idx="395">
                  <c:v>34401</c:v>
                </c:pt>
                <c:pt idx="398">
                  <c:v>34479</c:v>
                </c:pt>
                <c:pt idx="399">
                  <c:v>34715</c:v>
                </c:pt>
                <c:pt idx="400">
                  <c:v>34796</c:v>
                </c:pt>
                <c:pt idx="401">
                  <c:v>34887</c:v>
                </c:pt>
                <c:pt idx="402">
                  <c:v>34940</c:v>
                </c:pt>
                <c:pt idx="403">
                  <c:v>35077</c:v>
                </c:pt>
                <c:pt idx="404">
                  <c:v>35281</c:v>
                </c:pt>
                <c:pt idx="405">
                  <c:v>35383</c:v>
                </c:pt>
                <c:pt idx="406">
                  <c:v>35458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52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4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258</xdr:row>
      <xdr:rowOff>101600</xdr:rowOff>
    </xdr:from>
    <xdr:to>
      <xdr:col>20</xdr:col>
      <xdr:colOff>850900</xdr:colOff>
      <xdr:row>307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355600</xdr:colOff>
      <xdr:row>398</xdr:row>
      <xdr:rowOff>177800</xdr:rowOff>
    </xdr:from>
    <xdr:to>
      <xdr:col>21</xdr:col>
      <xdr:colOff>787400</xdr:colOff>
      <xdr:row>444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26" Type="http://schemas.openxmlformats.org/officeDocument/2006/relationships/hyperlink" Target="tel:01144%201492%20864027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5" Type="http://schemas.openxmlformats.org/officeDocument/2006/relationships/hyperlink" Target="tel:(607)%20379-6072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hyperlink" Target="tel:(620)%20401-9008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28" Type="http://schemas.openxmlformats.org/officeDocument/2006/relationships/drawing" Target="../drawings/drawing1.xm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Relationship Id="rId27" Type="http://schemas.openxmlformats.org/officeDocument/2006/relationships/hyperlink" Target="tel:607-727-37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435"/>
  <sheetViews>
    <sheetView tabSelected="1" topLeftCell="A396" workbookViewId="0">
      <selection activeCell="O380" sqref="O380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4.1640625" style="2" bestFit="1" customWidth="1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 x14ac:dyDescent="0.2">
      <c r="A294" s="1">
        <f t="shared" si="11"/>
        <v>44360</v>
      </c>
    </row>
    <row r="295" spans="1:1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 x14ac:dyDescent="0.2">
      <c r="A301" s="1">
        <f t="shared" si="11"/>
        <v>44367</v>
      </c>
    </row>
    <row r="302" spans="1:1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28626</v>
      </c>
      <c r="C318">
        <f t="shared" ref="C318:C342" si="16">B318-B317</f>
        <v>119</v>
      </c>
    </row>
    <row r="319" spans="1:7" x14ac:dyDescent="0.2">
      <c r="A319" s="1">
        <f t="shared" si="11"/>
        <v>44385</v>
      </c>
      <c r="B319">
        <v>28658</v>
      </c>
      <c r="C319">
        <f t="shared" si="16"/>
        <v>32</v>
      </c>
    </row>
    <row r="320" spans="1:7" x14ac:dyDescent="0.2">
      <c r="A320" s="1">
        <f t="shared" si="11"/>
        <v>44386</v>
      </c>
      <c r="B320">
        <v>28795</v>
      </c>
      <c r="C320">
        <f t="shared" si="16"/>
        <v>137</v>
      </c>
      <c r="G320">
        <f>1.015^10</f>
        <v>1.1605408250251485</v>
      </c>
    </row>
    <row r="321" spans="1:11" x14ac:dyDescent="0.2">
      <c r="A321" s="1">
        <f t="shared" si="11"/>
        <v>44387</v>
      </c>
      <c r="B321">
        <v>28899</v>
      </c>
      <c r="C321">
        <f t="shared" si="16"/>
        <v>104</v>
      </c>
      <c r="G321">
        <f>0.98^10</f>
        <v>0.81707280688754658</v>
      </c>
    </row>
    <row r="322" spans="1:11" x14ac:dyDescent="0.2">
      <c r="A322" s="1">
        <f t="shared" si="11"/>
        <v>44388</v>
      </c>
      <c r="B322">
        <v>29157</v>
      </c>
      <c r="C322">
        <f t="shared" si="16"/>
        <v>258</v>
      </c>
      <c r="D322">
        <f>SUM(C316:C322)</f>
        <v>762</v>
      </c>
      <c r="J322">
        <v>2183</v>
      </c>
    </row>
    <row r="323" spans="1:11" x14ac:dyDescent="0.2">
      <c r="A323" s="1">
        <f t="shared" si="11"/>
        <v>44389</v>
      </c>
      <c r="B323">
        <v>29324</v>
      </c>
      <c r="C323">
        <f t="shared" si="16"/>
        <v>167</v>
      </c>
      <c r="J323">
        <f>J322-1058</f>
        <v>1125</v>
      </c>
    </row>
    <row r="324" spans="1:11" x14ac:dyDescent="0.2">
      <c r="A324" s="1">
        <f t="shared" si="11"/>
        <v>44390</v>
      </c>
      <c r="B324">
        <v>29200</v>
      </c>
      <c r="C324">
        <f t="shared" si="16"/>
        <v>-124</v>
      </c>
      <c r="J324">
        <f>J323-170</f>
        <v>955</v>
      </c>
    </row>
    <row r="325" spans="1:11" x14ac:dyDescent="0.2">
      <c r="A325" s="1">
        <f t="shared" si="11"/>
        <v>44391</v>
      </c>
      <c r="B325">
        <v>29403</v>
      </c>
      <c r="C325">
        <f t="shared" si="16"/>
        <v>203</v>
      </c>
    </row>
    <row r="326" spans="1:11" x14ac:dyDescent="0.2">
      <c r="A326" s="1">
        <f t="shared" ref="A326:A389" si="17">A325+1</f>
        <v>44392</v>
      </c>
      <c r="B326">
        <v>29538</v>
      </c>
      <c r="C326">
        <f t="shared" si="16"/>
        <v>135</v>
      </c>
      <c r="J326">
        <f>54.2</f>
        <v>54.2</v>
      </c>
      <c r="K326">
        <f>J326*2</f>
        <v>108.4</v>
      </c>
    </row>
    <row r="327" spans="1:11" x14ac:dyDescent="0.2">
      <c r="A327" s="1">
        <f t="shared" si="17"/>
        <v>44393</v>
      </c>
      <c r="B327">
        <v>29675</v>
      </c>
      <c r="C327">
        <f t="shared" si="16"/>
        <v>137</v>
      </c>
      <c r="J327">
        <f>2*J326*1.06</f>
        <v>114.90400000000001</v>
      </c>
    </row>
    <row r="328" spans="1:11" x14ac:dyDescent="0.2">
      <c r="A328" s="1">
        <f t="shared" si="17"/>
        <v>44394</v>
      </c>
      <c r="B328">
        <v>29815</v>
      </c>
      <c r="C328">
        <f t="shared" si="16"/>
        <v>140</v>
      </c>
      <c r="J328">
        <f>50*3</f>
        <v>150</v>
      </c>
    </row>
    <row r="329" spans="1:11" x14ac:dyDescent="0.2">
      <c r="A329" s="1">
        <f t="shared" si="17"/>
        <v>44395</v>
      </c>
      <c r="B329">
        <v>29928</v>
      </c>
      <c r="C329">
        <f t="shared" si="16"/>
        <v>113</v>
      </c>
      <c r="D329">
        <f>SUM(C323:C329)</f>
        <v>771</v>
      </c>
      <c r="J329">
        <f>J327+J328</f>
        <v>264.904</v>
      </c>
    </row>
    <row r="330" spans="1:11" x14ac:dyDescent="0.2">
      <c r="A330" s="1">
        <f t="shared" si="17"/>
        <v>44396</v>
      </c>
      <c r="B330">
        <v>30085</v>
      </c>
      <c r="C330">
        <f t="shared" si="16"/>
        <v>157</v>
      </c>
    </row>
    <row r="331" spans="1:11" x14ac:dyDescent="0.2">
      <c r="A331" s="1">
        <f t="shared" si="17"/>
        <v>44397</v>
      </c>
      <c r="B331">
        <v>30246</v>
      </c>
      <c r="C331">
        <f t="shared" si="16"/>
        <v>161</v>
      </c>
    </row>
    <row r="332" spans="1:11" x14ac:dyDescent="0.2">
      <c r="A332" s="1">
        <f t="shared" si="17"/>
        <v>44398</v>
      </c>
      <c r="B332">
        <f>B331</f>
        <v>30246</v>
      </c>
      <c r="C332">
        <f t="shared" si="16"/>
        <v>0</v>
      </c>
    </row>
    <row r="333" spans="1:11" x14ac:dyDescent="0.2">
      <c r="A333" s="1">
        <f t="shared" si="17"/>
        <v>44399</v>
      </c>
      <c r="B333">
        <v>30437</v>
      </c>
      <c r="C333">
        <f t="shared" si="16"/>
        <v>191</v>
      </c>
    </row>
    <row r="334" spans="1:11" x14ac:dyDescent="0.2">
      <c r="A334" s="1">
        <f t="shared" si="17"/>
        <v>44400</v>
      </c>
      <c r="B334">
        <v>30667</v>
      </c>
      <c r="C334">
        <f t="shared" si="16"/>
        <v>230</v>
      </c>
    </row>
    <row r="335" spans="1:11" x14ac:dyDescent="0.2">
      <c r="A335" s="1">
        <f t="shared" si="17"/>
        <v>44401</v>
      </c>
      <c r="B335">
        <v>30778</v>
      </c>
      <c r="C335">
        <f t="shared" si="16"/>
        <v>111</v>
      </c>
      <c r="E335">
        <f>1465*12</f>
        <v>17580</v>
      </c>
    </row>
    <row r="336" spans="1:11" x14ac:dyDescent="0.2">
      <c r="A336" s="1">
        <f t="shared" si="17"/>
        <v>44402</v>
      </c>
      <c r="B336">
        <v>30960</v>
      </c>
      <c r="C336">
        <f t="shared" si="16"/>
        <v>182</v>
      </c>
      <c r="D336">
        <f>SUM(C330:C336)</f>
        <v>1032</v>
      </c>
    </row>
    <row r="337" spans="1:12" x14ac:dyDescent="0.2">
      <c r="A337" s="1">
        <f t="shared" si="17"/>
        <v>44403</v>
      </c>
      <c r="B337">
        <v>30999</v>
      </c>
      <c r="C337">
        <f t="shared" si="16"/>
        <v>39</v>
      </c>
    </row>
    <row r="338" spans="1:12" x14ac:dyDescent="0.2">
      <c r="A338" s="1">
        <f t="shared" si="17"/>
        <v>44404</v>
      </c>
      <c r="B338">
        <v>31170</v>
      </c>
      <c r="C338">
        <f t="shared" si="16"/>
        <v>171</v>
      </c>
    </row>
    <row r="339" spans="1:12" x14ac:dyDescent="0.2">
      <c r="A339" s="1">
        <f t="shared" si="17"/>
        <v>44405</v>
      </c>
      <c r="B339">
        <v>31271</v>
      </c>
      <c r="C339">
        <f t="shared" si="16"/>
        <v>101</v>
      </c>
    </row>
    <row r="340" spans="1:12" x14ac:dyDescent="0.2">
      <c r="A340" s="1">
        <f t="shared" si="17"/>
        <v>44406</v>
      </c>
      <c r="B340">
        <v>31376</v>
      </c>
      <c r="C340">
        <f t="shared" si="16"/>
        <v>105</v>
      </c>
    </row>
    <row r="341" spans="1:12" x14ac:dyDescent="0.2">
      <c r="A341" s="1">
        <f t="shared" si="17"/>
        <v>44407</v>
      </c>
      <c r="B341">
        <v>31479</v>
      </c>
      <c r="C341">
        <f t="shared" si="16"/>
        <v>103</v>
      </c>
    </row>
    <row r="342" spans="1:12" x14ac:dyDescent="0.2">
      <c r="A342" s="1">
        <f t="shared" si="17"/>
        <v>44408</v>
      </c>
      <c r="B342">
        <v>31605</v>
      </c>
      <c r="C342">
        <f t="shared" si="16"/>
        <v>126</v>
      </c>
    </row>
    <row r="343" spans="1:12" x14ac:dyDescent="0.2">
      <c r="A343" s="1">
        <f t="shared" si="17"/>
        <v>44409</v>
      </c>
      <c r="D343">
        <f>SUM(C337:C343)</f>
        <v>645</v>
      </c>
    </row>
    <row r="344" spans="1:12" x14ac:dyDescent="0.2">
      <c r="A344" s="1">
        <f t="shared" si="17"/>
        <v>44410</v>
      </c>
      <c r="B344">
        <v>31718</v>
      </c>
      <c r="C344">
        <f>B344-B342</f>
        <v>113</v>
      </c>
    </row>
    <row r="345" spans="1:12" x14ac:dyDescent="0.2">
      <c r="A345" s="1">
        <f t="shared" si="17"/>
        <v>44411</v>
      </c>
      <c r="B345">
        <v>31844</v>
      </c>
      <c r="C345">
        <f>B345-B344</f>
        <v>126</v>
      </c>
    </row>
    <row r="346" spans="1:12" x14ac:dyDescent="0.2">
      <c r="A346" s="1">
        <f t="shared" si="17"/>
        <v>44412</v>
      </c>
      <c r="B346">
        <v>32062</v>
      </c>
      <c r="C346">
        <f>B346-B345</f>
        <v>218</v>
      </c>
    </row>
    <row r="347" spans="1:12" x14ac:dyDescent="0.2">
      <c r="A347" s="1">
        <f t="shared" si="17"/>
        <v>44413</v>
      </c>
      <c r="B347">
        <v>32185</v>
      </c>
      <c r="C347">
        <f>B347-B346</f>
        <v>123</v>
      </c>
    </row>
    <row r="348" spans="1:12" x14ac:dyDescent="0.2">
      <c r="A348" s="1">
        <f t="shared" si="17"/>
        <v>44414</v>
      </c>
      <c r="B348">
        <v>32277</v>
      </c>
      <c r="C348">
        <f>B348-B347</f>
        <v>92</v>
      </c>
    </row>
    <row r="349" spans="1:12" x14ac:dyDescent="0.2">
      <c r="A349" s="1">
        <f t="shared" si="17"/>
        <v>44415</v>
      </c>
    </row>
    <row r="350" spans="1:12" x14ac:dyDescent="0.2">
      <c r="A350" s="1">
        <f t="shared" si="17"/>
        <v>44416</v>
      </c>
      <c r="D350">
        <f>SUM(C344:C350)</f>
        <v>672</v>
      </c>
    </row>
    <row r="351" spans="1:12" x14ac:dyDescent="0.2">
      <c r="A351" s="1">
        <f t="shared" si="17"/>
        <v>44417</v>
      </c>
      <c r="B351">
        <v>32319</v>
      </c>
      <c r="C351">
        <f>B351-B348</f>
        <v>42</v>
      </c>
      <c r="I351">
        <f>813.5</f>
        <v>813.5</v>
      </c>
      <c r="K351">
        <f>356.94</f>
        <v>356.94</v>
      </c>
    </row>
    <row r="352" spans="1:12" x14ac:dyDescent="0.2">
      <c r="A352" s="1">
        <f t="shared" si="17"/>
        <v>44418</v>
      </c>
      <c r="B352">
        <v>32351</v>
      </c>
      <c r="C352">
        <f t="shared" ref="C352:C362" si="18">B352-B351</f>
        <v>32</v>
      </c>
      <c r="I352">
        <f>I351*0.03</f>
        <v>24.404999999999998</v>
      </c>
      <c r="K352">
        <f>K351*0.03</f>
        <v>10.7082</v>
      </c>
      <c r="L352">
        <f>K351+K352</f>
        <v>367.64819999999997</v>
      </c>
    </row>
    <row r="353" spans="1:18" x14ac:dyDescent="0.2">
      <c r="A353" s="1">
        <f t="shared" si="17"/>
        <v>44419</v>
      </c>
      <c r="B353">
        <v>32369</v>
      </c>
      <c r="C353">
        <f t="shared" si="18"/>
        <v>18</v>
      </c>
    </row>
    <row r="354" spans="1:18" x14ac:dyDescent="0.2">
      <c r="A354" s="1">
        <f t="shared" si="17"/>
        <v>44420</v>
      </c>
      <c r="B354">
        <f>B353</f>
        <v>32369</v>
      </c>
      <c r="C354">
        <f t="shared" si="18"/>
        <v>0</v>
      </c>
    </row>
    <row r="355" spans="1:18" x14ac:dyDescent="0.2">
      <c r="A355" s="1">
        <f t="shared" si="17"/>
        <v>44421</v>
      </c>
      <c r="B355">
        <v>32587</v>
      </c>
      <c r="C355">
        <f t="shared" si="18"/>
        <v>218</v>
      </c>
    </row>
    <row r="356" spans="1:18" x14ac:dyDescent="0.2">
      <c r="A356" s="1">
        <f t="shared" si="17"/>
        <v>44422</v>
      </c>
      <c r="B356">
        <v>32701</v>
      </c>
      <c r="C356">
        <f t="shared" si="18"/>
        <v>114</v>
      </c>
      <c r="G356">
        <v>5.58</v>
      </c>
      <c r="H356" s="15">
        <f>G356/G358*1000</f>
        <v>10333.333333333332</v>
      </c>
      <c r="I356">
        <f>H356/1760/3</f>
        <v>1.9570707070707067</v>
      </c>
      <c r="N356" s="4" t="s">
        <v>57</v>
      </c>
    </row>
    <row r="357" spans="1:18" x14ac:dyDescent="0.2">
      <c r="A357" s="1">
        <f t="shared" si="17"/>
        <v>44423</v>
      </c>
      <c r="B357">
        <v>32724</v>
      </c>
      <c r="C357">
        <f t="shared" si="18"/>
        <v>23</v>
      </c>
      <c r="D357">
        <f>SUM(C351:C357)</f>
        <v>447</v>
      </c>
      <c r="G357">
        <v>6.34</v>
      </c>
      <c r="H357" s="15">
        <f>G357/G358*1000</f>
        <v>11740.740740740741</v>
      </c>
      <c r="I357">
        <f>H357/1760/3</f>
        <v>2.2236251402918072</v>
      </c>
      <c r="J357">
        <f>I356*I357</f>
        <v>4.3517916255710869</v>
      </c>
      <c r="K357" t="s">
        <v>55</v>
      </c>
    </row>
    <row r="358" spans="1:18" x14ac:dyDescent="0.2">
      <c r="A358" s="1">
        <f t="shared" si="17"/>
        <v>44424</v>
      </c>
      <c r="B358">
        <v>32822</v>
      </c>
      <c r="C358">
        <f t="shared" si="18"/>
        <v>98</v>
      </c>
      <c r="G358">
        <v>0.54</v>
      </c>
      <c r="J358">
        <f>J357*640</f>
        <v>2785.1466403654958</v>
      </c>
      <c r="K358" t="s">
        <v>56</v>
      </c>
      <c r="N358" s="4" t="s">
        <v>58</v>
      </c>
    </row>
    <row r="359" spans="1:18" x14ac:dyDescent="0.2">
      <c r="A359" s="1">
        <f t="shared" si="17"/>
        <v>44425</v>
      </c>
      <c r="B359">
        <v>32927</v>
      </c>
      <c r="C359">
        <f t="shared" si="18"/>
        <v>105</v>
      </c>
    </row>
    <row r="360" spans="1:18" x14ac:dyDescent="0.2">
      <c r="A360" s="1">
        <f t="shared" si="17"/>
        <v>44426</v>
      </c>
      <c r="B360">
        <f>B359</f>
        <v>32927</v>
      </c>
      <c r="C360">
        <f t="shared" si="18"/>
        <v>0</v>
      </c>
      <c r="R360">
        <f>10381.9</f>
        <v>10381.9</v>
      </c>
    </row>
    <row r="361" spans="1:18" x14ac:dyDescent="0.2">
      <c r="A361" s="1">
        <f t="shared" si="17"/>
        <v>44427</v>
      </c>
      <c r="B361">
        <v>32965</v>
      </c>
      <c r="C361">
        <f t="shared" si="18"/>
        <v>38</v>
      </c>
      <c r="H361" s="15">
        <f>1000000/22000</f>
        <v>45.454545454545453</v>
      </c>
      <c r="R361">
        <f>R360/2</f>
        <v>5190.95</v>
      </c>
    </row>
    <row r="362" spans="1:18" x14ac:dyDescent="0.2">
      <c r="A362" s="1">
        <f t="shared" si="17"/>
        <v>44428</v>
      </c>
      <c r="B362">
        <v>33038</v>
      </c>
      <c r="C362">
        <f t="shared" si="18"/>
        <v>73</v>
      </c>
      <c r="H362" s="16"/>
      <c r="J362">
        <f>75*12*4</f>
        <v>3600</v>
      </c>
      <c r="L362">
        <f>1247-955</f>
        <v>292</v>
      </c>
    </row>
    <row r="363" spans="1:18" x14ac:dyDescent="0.2">
      <c r="A363" s="1">
        <f t="shared" si="17"/>
        <v>44429</v>
      </c>
      <c r="H363" s="16">
        <f>22*1300*12</f>
        <v>343200</v>
      </c>
      <c r="L363">
        <f>L362*2.5</f>
        <v>730</v>
      </c>
      <c r="O363">
        <f>55*40</f>
        <v>2200</v>
      </c>
    </row>
    <row r="364" spans="1:18" x14ac:dyDescent="0.2">
      <c r="A364" s="1">
        <f t="shared" si="17"/>
        <v>44430</v>
      </c>
      <c r="D364">
        <f>SUM(C358:C364)</f>
        <v>314</v>
      </c>
      <c r="H364" s="16">
        <f>H363*8</f>
        <v>2745600</v>
      </c>
      <c r="L364">
        <f>1192-L363</f>
        <v>462</v>
      </c>
      <c r="O364">
        <f>O363*0.75/36</f>
        <v>45.833333333333336</v>
      </c>
    </row>
    <row r="365" spans="1:18" x14ac:dyDescent="0.2">
      <c r="A365" s="1">
        <f t="shared" si="17"/>
        <v>44431</v>
      </c>
      <c r="B365">
        <v>33064</v>
      </c>
      <c r="C365">
        <f>B365-B362</f>
        <v>26</v>
      </c>
      <c r="H365" s="16"/>
    </row>
    <row r="366" spans="1:18" x14ac:dyDescent="0.2">
      <c r="A366" s="1">
        <f t="shared" si="17"/>
        <v>44432</v>
      </c>
      <c r="B366">
        <v>33157</v>
      </c>
      <c r="C366">
        <f>B366-B365</f>
        <v>93</v>
      </c>
      <c r="H366" s="16">
        <f>22000*50</f>
        <v>1100000</v>
      </c>
      <c r="N366">
        <v>1190</v>
      </c>
    </row>
    <row r="367" spans="1:18" x14ac:dyDescent="0.2">
      <c r="A367" s="1">
        <f t="shared" si="17"/>
        <v>44433</v>
      </c>
      <c r="B367">
        <v>33191</v>
      </c>
      <c r="C367">
        <f>B367-B366</f>
        <v>34</v>
      </c>
      <c r="H367" s="16"/>
      <c r="N367">
        <v>300</v>
      </c>
    </row>
    <row r="368" spans="1:18" x14ac:dyDescent="0.2">
      <c r="A368" s="1">
        <f t="shared" si="17"/>
        <v>44434</v>
      </c>
      <c r="B368">
        <v>33305</v>
      </c>
      <c r="C368">
        <f>B368-B367</f>
        <v>114</v>
      </c>
      <c r="H368" s="16"/>
      <c r="K368">
        <f>1325*3</f>
        <v>3975</v>
      </c>
      <c r="N368">
        <v>91.61</v>
      </c>
    </row>
    <row r="369" spans="1:15" x14ac:dyDescent="0.2">
      <c r="A369" s="1">
        <f t="shared" si="17"/>
        <v>44435</v>
      </c>
      <c r="B369">
        <v>33342</v>
      </c>
      <c r="C369">
        <f>B369-B368</f>
        <v>37</v>
      </c>
      <c r="K369">
        <f>1325/3000</f>
        <v>0.44166666666666665</v>
      </c>
      <c r="N369">
        <f>N366-N367-N368</f>
        <v>798.39</v>
      </c>
    </row>
    <row r="370" spans="1:15" x14ac:dyDescent="0.2">
      <c r="A370" s="1">
        <f t="shared" si="17"/>
        <v>44436</v>
      </c>
      <c r="B370">
        <v>33410</v>
      </c>
      <c r="C370">
        <f>B370-B369</f>
        <v>68</v>
      </c>
    </row>
    <row r="371" spans="1:15" x14ac:dyDescent="0.2">
      <c r="A371" s="1">
        <f t="shared" si="17"/>
        <v>44437</v>
      </c>
      <c r="D371">
        <f>SUM(C365:C371)</f>
        <v>372</v>
      </c>
    </row>
    <row r="372" spans="1:15" x14ac:dyDescent="0.2">
      <c r="A372" s="1">
        <f t="shared" si="17"/>
        <v>44438</v>
      </c>
      <c r="B372">
        <v>33511</v>
      </c>
      <c r="C372">
        <f>B372-B370</f>
        <v>101</v>
      </c>
    </row>
    <row r="373" spans="1:15" x14ac:dyDescent="0.2">
      <c r="A373" s="1">
        <f t="shared" si="17"/>
        <v>44439</v>
      </c>
      <c r="B373">
        <v>33561</v>
      </c>
      <c r="C373">
        <f t="shared" ref="C373:C385" si="19">B373-B372</f>
        <v>50</v>
      </c>
    </row>
    <row r="374" spans="1:15" x14ac:dyDescent="0.2">
      <c r="A374" s="1">
        <f t="shared" si="17"/>
        <v>44440</v>
      </c>
      <c r="B374">
        <v>33576</v>
      </c>
      <c r="C374">
        <f t="shared" si="19"/>
        <v>15</v>
      </c>
    </row>
    <row r="375" spans="1:15" x14ac:dyDescent="0.2">
      <c r="A375" s="1">
        <f t="shared" si="17"/>
        <v>44441</v>
      </c>
      <c r="B375">
        <v>33576</v>
      </c>
      <c r="C375">
        <f t="shared" si="19"/>
        <v>0</v>
      </c>
    </row>
    <row r="376" spans="1:15" x14ac:dyDescent="0.2">
      <c r="A376" s="1">
        <f t="shared" si="17"/>
        <v>44442</v>
      </c>
      <c r="B376">
        <v>33626</v>
      </c>
      <c r="C376">
        <f t="shared" si="19"/>
        <v>50</v>
      </c>
    </row>
    <row r="377" spans="1:15" x14ac:dyDescent="0.2">
      <c r="A377" s="1">
        <f t="shared" si="17"/>
        <v>44443</v>
      </c>
      <c r="B377">
        <v>33664</v>
      </c>
      <c r="C377">
        <f t="shared" si="19"/>
        <v>38</v>
      </c>
    </row>
    <row r="378" spans="1:15" x14ac:dyDescent="0.2">
      <c r="A378" s="1">
        <f t="shared" si="17"/>
        <v>44444</v>
      </c>
      <c r="B378">
        <v>33695</v>
      </c>
      <c r="C378">
        <f t="shared" si="19"/>
        <v>31</v>
      </c>
      <c r="D378">
        <f>SUM(C372:C378)</f>
        <v>285</v>
      </c>
    </row>
    <row r="379" spans="1:15" x14ac:dyDescent="0.2">
      <c r="A379" s="1">
        <f t="shared" si="17"/>
        <v>44445</v>
      </c>
      <c r="B379">
        <v>33700</v>
      </c>
      <c r="C379">
        <f t="shared" si="19"/>
        <v>5</v>
      </c>
      <c r="O379">
        <f>1120-988-60</f>
        <v>72</v>
      </c>
    </row>
    <row r="380" spans="1:15" x14ac:dyDescent="0.2">
      <c r="A380" s="1">
        <f t="shared" si="17"/>
        <v>44446</v>
      </c>
      <c r="B380">
        <v>33745</v>
      </c>
      <c r="C380">
        <f t="shared" si="19"/>
        <v>45</v>
      </c>
    </row>
    <row r="381" spans="1:15" x14ac:dyDescent="0.2">
      <c r="A381" s="1">
        <f t="shared" si="17"/>
        <v>44447</v>
      </c>
      <c r="B381">
        <v>33754</v>
      </c>
      <c r="C381">
        <f t="shared" si="19"/>
        <v>9</v>
      </c>
    </row>
    <row r="382" spans="1:15" x14ac:dyDescent="0.2">
      <c r="A382" s="1">
        <f t="shared" si="17"/>
        <v>44448</v>
      </c>
      <c r="B382">
        <v>33788</v>
      </c>
      <c r="C382">
        <f t="shared" si="19"/>
        <v>34</v>
      </c>
    </row>
    <row r="383" spans="1:15" x14ac:dyDescent="0.2">
      <c r="A383" s="1">
        <f t="shared" si="17"/>
        <v>44449</v>
      </c>
      <c r="B383">
        <v>33845</v>
      </c>
      <c r="C383">
        <f t="shared" si="19"/>
        <v>57</v>
      </c>
    </row>
    <row r="384" spans="1:15" x14ac:dyDescent="0.2">
      <c r="A384" s="1">
        <f t="shared" si="17"/>
        <v>44450</v>
      </c>
      <c r="B384">
        <v>33954</v>
      </c>
      <c r="C384">
        <f t="shared" si="19"/>
        <v>109</v>
      </c>
    </row>
    <row r="385" spans="1:14" x14ac:dyDescent="0.2">
      <c r="A385" s="1">
        <f t="shared" si="17"/>
        <v>44451</v>
      </c>
      <c r="B385">
        <v>34009</v>
      </c>
      <c r="C385">
        <f t="shared" si="19"/>
        <v>55</v>
      </c>
    </row>
    <row r="386" spans="1:14" x14ac:dyDescent="0.2">
      <c r="A386" s="1">
        <f t="shared" si="17"/>
        <v>44452</v>
      </c>
    </row>
    <row r="387" spans="1:14" x14ac:dyDescent="0.2">
      <c r="A387" s="1">
        <f t="shared" si="17"/>
        <v>44453</v>
      </c>
    </row>
    <row r="388" spans="1:14" x14ac:dyDescent="0.2">
      <c r="A388" s="1">
        <f t="shared" si="17"/>
        <v>44454</v>
      </c>
      <c r="B388">
        <v>34105</v>
      </c>
      <c r="C388">
        <f>B388-B385</f>
        <v>96</v>
      </c>
    </row>
    <row r="389" spans="1:14" x14ac:dyDescent="0.2">
      <c r="A389" s="1">
        <f t="shared" si="17"/>
        <v>44455</v>
      </c>
    </row>
    <row r="390" spans="1:14" x14ac:dyDescent="0.2">
      <c r="A390" s="1">
        <f t="shared" ref="A390:A435" si="20">A389+1</f>
        <v>44456</v>
      </c>
    </row>
    <row r="391" spans="1:14" x14ac:dyDescent="0.2">
      <c r="A391" s="1">
        <f t="shared" si="20"/>
        <v>44457</v>
      </c>
      <c r="L391" s="17">
        <v>369000</v>
      </c>
    </row>
    <row r="392" spans="1:14" x14ac:dyDescent="0.2">
      <c r="A392" s="1">
        <f t="shared" si="20"/>
        <v>44458</v>
      </c>
      <c r="B392">
        <v>34197</v>
      </c>
      <c r="C392">
        <f>B392-B388</f>
        <v>92</v>
      </c>
      <c r="L392">
        <v>700</v>
      </c>
      <c r="N392">
        <f>(L392+L393+L394+L395)*12</f>
        <v>40800</v>
      </c>
    </row>
    <row r="393" spans="1:14" x14ac:dyDescent="0.2">
      <c r="A393" s="1">
        <f t="shared" si="20"/>
        <v>44459</v>
      </c>
      <c r="B393">
        <v>34324</v>
      </c>
      <c r="C393">
        <f>B393-B392</f>
        <v>127</v>
      </c>
      <c r="L393">
        <v>700</v>
      </c>
      <c r="N393">
        <f>L391/N392</f>
        <v>9.0441176470588243</v>
      </c>
    </row>
    <row r="394" spans="1:14" x14ac:dyDescent="0.2">
      <c r="A394" s="1">
        <f t="shared" si="20"/>
        <v>44460</v>
      </c>
      <c r="B394">
        <v>34311</v>
      </c>
      <c r="C394">
        <f>B394-B393</f>
        <v>-13</v>
      </c>
      <c r="L394">
        <v>1200</v>
      </c>
    </row>
    <row r="395" spans="1:14" x14ac:dyDescent="0.2">
      <c r="A395" s="1">
        <f t="shared" si="20"/>
        <v>44461</v>
      </c>
      <c r="L395">
        <v>800</v>
      </c>
    </row>
    <row r="396" spans="1:14" x14ac:dyDescent="0.2">
      <c r="A396" s="1">
        <f t="shared" si="20"/>
        <v>44462</v>
      </c>
      <c r="L396" s="4" t="s">
        <v>61</v>
      </c>
    </row>
    <row r="397" spans="1:14" x14ac:dyDescent="0.2">
      <c r="A397" s="1">
        <f t="shared" si="20"/>
        <v>44463</v>
      </c>
      <c r="B397">
        <v>34401</v>
      </c>
      <c r="C397">
        <f>B397-B394</f>
        <v>90</v>
      </c>
      <c r="L397" t="s">
        <v>60</v>
      </c>
    </row>
    <row r="398" spans="1:14" x14ac:dyDescent="0.2">
      <c r="A398" s="1">
        <f t="shared" si="20"/>
        <v>44464</v>
      </c>
    </row>
    <row r="399" spans="1:14" x14ac:dyDescent="0.2">
      <c r="A399" s="1">
        <f t="shared" si="20"/>
        <v>44465</v>
      </c>
    </row>
    <row r="400" spans="1:14" x14ac:dyDescent="0.2">
      <c r="A400" s="1">
        <f t="shared" si="20"/>
        <v>44466</v>
      </c>
      <c r="B400">
        <v>34479</v>
      </c>
      <c r="C400">
        <f>B400-B397</f>
        <v>78</v>
      </c>
    </row>
    <row r="401" spans="1:8" x14ac:dyDescent="0.2">
      <c r="A401" s="1">
        <f t="shared" si="20"/>
        <v>44467</v>
      </c>
      <c r="B401">
        <v>34715</v>
      </c>
      <c r="C401">
        <f>B401-B400</f>
        <v>236</v>
      </c>
    </row>
    <row r="402" spans="1:8" x14ac:dyDescent="0.2">
      <c r="A402" s="1">
        <f t="shared" si="20"/>
        <v>44468</v>
      </c>
      <c r="B402">
        <v>34796</v>
      </c>
      <c r="C402">
        <f>B402-B401</f>
        <v>81</v>
      </c>
    </row>
    <row r="403" spans="1:8" x14ac:dyDescent="0.2">
      <c r="A403" s="1">
        <f t="shared" si="20"/>
        <v>44469</v>
      </c>
      <c r="B403">
        <v>34887</v>
      </c>
      <c r="C403">
        <f>B403-B402</f>
        <v>91</v>
      </c>
    </row>
    <row r="404" spans="1:8" x14ac:dyDescent="0.2">
      <c r="A404" s="1">
        <f t="shared" si="20"/>
        <v>44470</v>
      </c>
      <c r="B404">
        <v>34940</v>
      </c>
      <c r="C404">
        <f>B404-B403</f>
        <v>53</v>
      </c>
    </row>
    <row r="405" spans="1:8" x14ac:dyDescent="0.2">
      <c r="A405" s="1">
        <f t="shared" si="20"/>
        <v>44471</v>
      </c>
      <c r="B405">
        <v>35077</v>
      </c>
      <c r="C405">
        <f>B405-B404</f>
        <v>137</v>
      </c>
    </row>
    <row r="406" spans="1:8" x14ac:dyDescent="0.2">
      <c r="A406" s="1">
        <f t="shared" si="20"/>
        <v>44472</v>
      </c>
      <c r="B406">
        <v>35281</v>
      </c>
      <c r="C406">
        <f>B406-B405</f>
        <v>204</v>
      </c>
    </row>
    <row r="407" spans="1:8" x14ac:dyDescent="0.2">
      <c r="A407" s="1">
        <f t="shared" si="20"/>
        <v>44473</v>
      </c>
      <c r="B407">
        <v>35383</v>
      </c>
      <c r="C407">
        <f>B407-B406</f>
        <v>102</v>
      </c>
    </row>
    <row r="408" spans="1:8" x14ac:dyDescent="0.2">
      <c r="A408" s="1">
        <f t="shared" si="20"/>
        <v>44474</v>
      </c>
      <c r="B408">
        <v>35458</v>
      </c>
      <c r="C408">
        <f>B408-B407</f>
        <v>75</v>
      </c>
    </row>
    <row r="409" spans="1:8" x14ac:dyDescent="0.2">
      <c r="A409" s="1">
        <f t="shared" si="20"/>
        <v>44475</v>
      </c>
    </row>
    <row r="410" spans="1:8" x14ac:dyDescent="0.2">
      <c r="A410" s="1">
        <f t="shared" si="20"/>
        <v>44476</v>
      </c>
    </row>
    <row r="411" spans="1:8" x14ac:dyDescent="0.2">
      <c r="A411" s="1">
        <f t="shared" si="20"/>
        <v>44477</v>
      </c>
    </row>
    <row r="412" spans="1:8" x14ac:dyDescent="0.2">
      <c r="A412" s="1">
        <f t="shared" si="20"/>
        <v>44478</v>
      </c>
    </row>
    <row r="413" spans="1:8" x14ac:dyDescent="0.2">
      <c r="A413" s="1">
        <f t="shared" si="20"/>
        <v>44479</v>
      </c>
    </row>
    <row r="414" spans="1:8" x14ac:dyDescent="0.2">
      <c r="A414" s="1">
        <f t="shared" si="20"/>
        <v>44480</v>
      </c>
    </row>
    <row r="415" spans="1:8" x14ac:dyDescent="0.2">
      <c r="A415" s="1">
        <f t="shared" si="20"/>
        <v>44481</v>
      </c>
      <c r="H415" s="15">
        <f>37.9</f>
        <v>37.9</v>
      </c>
    </row>
    <row r="416" spans="1:8" x14ac:dyDescent="0.2">
      <c r="A416" s="1">
        <f t="shared" si="20"/>
        <v>44482</v>
      </c>
      <c r="H416" s="15">
        <v>655</v>
      </c>
    </row>
    <row r="417" spans="1:15" x14ac:dyDescent="0.2">
      <c r="A417" s="1">
        <f t="shared" si="20"/>
        <v>44483</v>
      </c>
      <c r="F417">
        <f>0.5%*206000</f>
        <v>1030</v>
      </c>
      <c r="H417" s="15">
        <v>1255</v>
      </c>
    </row>
    <row r="418" spans="1:15" x14ac:dyDescent="0.2">
      <c r="A418" s="1">
        <f t="shared" si="20"/>
        <v>44484</v>
      </c>
      <c r="H418" s="15">
        <f>SUM(H415:H417)</f>
        <v>1947.9</v>
      </c>
    </row>
    <row r="419" spans="1:15" x14ac:dyDescent="0.2">
      <c r="A419" s="1">
        <f t="shared" si="20"/>
        <v>44485</v>
      </c>
      <c r="J419" s="4" t="s">
        <v>59</v>
      </c>
    </row>
    <row r="420" spans="1:15" x14ac:dyDescent="0.2">
      <c r="A420" s="1">
        <f t="shared" si="20"/>
        <v>44486</v>
      </c>
      <c r="O420">
        <f>(220/42)^0.05</f>
        <v>1.0863222367298027</v>
      </c>
    </row>
    <row r="421" spans="1:15" x14ac:dyDescent="0.2">
      <c r="A421" s="1">
        <f t="shared" si="20"/>
        <v>44487</v>
      </c>
    </row>
    <row r="422" spans="1:15" x14ac:dyDescent="0.2">
      <c r="A422" s="1">
        <f t="shared" si="20"/>
        <v>44488</v>
      </c>
      <c r="G422">
        <f>SQRT(72)</f>
        <v>8.4852813742385695</v>
      </c>
      <c r="I422">
        <f>200*5280/3600</f>
        <v>293.33333333333331</v>
      </c>
    </row>
    <row r="423" spans="1:15" x14ac:dyDescent="0.2">
      <c r="A423" s="1">
        <f t="shared" si="20"/>
        <v>44489</v>
      </c>
      <c r="G423">
        <f>2*SQRT(3)</f>
        <v>3.4641016151377544</v>
      </c>
    </row>
    <row r="424" spans="1:15" x14ac:dyDescent="0.2">
      <c r="A424" s="1">
        <f t="shared" si="20"/>
        <v>44490</v>
      </c>
    </row>
    <row r="425" spans="1:15" x14ac:dyDescent="0.2">
      <c r="A425" s="1">
        <f t="shared" si="20"/>
        <v>44491</v>
      </c>
      <c r="G425">
        <f>120000*1.2</f>
        <v>144000</v>
      </c>
      <c r="K425">
        <f>-75/20</f>
        <v>-3.75</v>
      </c>
    </row>
    <row r="426" spans="1:15" x14ac:dyDescent="0.2">
      <c r="A426" s="1">
        <f t="shared" si="20"/>
        <v>44492</v>
      </c>
      <c r="G426">
        <f>G425/0.9</f>
        <v>160000</v>
      </c>
    </row>
    <row r="427" spans="1:15" x14ac:dyDescent="0.2">
      <c r="A427" s="1">
        <f t="shared" si="20"/>
        <v>44493</v>
      </c>
      <c r="D427">
        <f>ACOS(0.5)</f>
        <v>1.0471975511965976</v>
      </c>
    </row>
    <row r="428" spans="1:15" x14ac:dyDescent="0.2">
      <c r="A428" s="1">
        <f t="shared" si="20"/>
        <v>44494</v>
      </c>
      <c r="D428">
        <f>D427*180/PI()</f>
        <v>59.999999999999993</v>
      </c>
      <c r="F428">
        <f>5*0.65</f>
        <v>3.25</v>
      </c>
    </row>
    <row r="429" spans="1:15" x14ac:dyDescent="0.2">
      <c r="A429" s="1">
        <f t="shared" si="20"/>
        <v>44495</v>
      </c>
      <c r="F429">
        <f>8-F428</f>
        <v>4.75</v>
      </c>
      <c r="H429" s="16">
        <f>700+1200+1600+2000</f>
        <v>5500</v>
      </c>
    </row>
    <row r="430" spans="1:15" x14ac:dyDescent="0.2">
      <c r="A430" s="1">
        <f t="shared" si="20"/>
        <v>44496</v>
      </c>
      <c r="F430">
        <f>F429/0.75</f>
        <v>6.333333333333333</v>
      </c>
    </row>
    <row r="431" spans="1:15" x14ac:dyDescent="0.2">
      <c r="A431" s="1">
        <f t="shared" si="20"/>
        <v>44497</v>
      </c>
      <c r="H431" s="16">
        <f>3600/400</f>
        <v>9</v>
      </c>
    </row>
    <row r="432" spans="1:15" x14ac:dyDescent="0.2">
      <c r="A432" s="1">
        <f t="shared" si="20"/>
        <v>44498</v>
      </c>
    </row>
    <row r="433" spans="1:8" x14ac:dyDescent="0.2">
      <c r="A433" s="1">
        <f t="shared" si="20"/>
        <v>44499</v>
      </c>
      <c r="H433" s="16">
        <f>H431*293</f>
        <v>2637</v>
      </c>
    </row>
    <row r="434" spans="1:8" x14ac:dyDescent="0.2">
      <c r="A434" s="1">
        <f t="shared" si="20"/>
        <v>44500</v>
      </c>
    </row>
    <row r="435" spans="1:8" x14ac:dyDescent="0.2">
      <c r="A435" s="1"/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  <hyperlink ref="N356" r:id="rId24" xr:uid="{9CC15C63-7A10-3D41-B2BB-13CE0089BDEB}"/>
    <hyperlink ref="N358" r:id="rId25" xr:uid="{01A184D9-BB01-BF4D-980F-9782CC57AA57}"/>
    <hyperlink ref="J419" r:id="rId26" xr:uid="{C39C42E9-EA83-C740-BA66-013F51803884}"/>
    <hyperlink ref="L396" r:id="rId27" xr:uid="{4B959EA7-BDDD-1E4A-BE55-2D9EE3DFD90A}"/>
  </hyperlinks>
  <pageMargins left="0.7" right="0.7" top="0.75" bottom="0.75" header="0.3" footer="0.3"/>
  <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2021-10-06T22:42:18Z</dcterms:modified>
</cp:coreProperties>
</file>