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tuarts/permaplan/"/>
    </mc:Choice>
  </mc:AlternateContent>
  <xr:revisionPtr revIDLastSave="0" documentId="13_ncr:1_{043B66A4-EACA-074F-949F-C66771E37E65}" xr6:coauthVersionLast="45" xr6:coauthVersionMax="45" xr10:uidLastSave="{00000000-0000-0000-0000-000000000000}"/>
  <bookViews>
    <workbookView xWindow="13480" yWindow="500" windowWidth="31160" windowHeight="25220" xr2:uid="{D7FD3F81-1E37-0546-8103-CFF34DDB9F4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26" i="1" l="1"/>
  <c r="C325" i="1" l="1"/>
  <c r="C324" i="1" l="1"/>
  <c r="E335" i="1" l="1"/>
  <c r="D322" i="1"/>
  <c r="C323" i="1"/>
  <c r="D329" i="1" s="1"/>
  <c r="L352" i="1"/>
  <c r="K352" i="1"/>
  <c r="K351" i="1"/>
  <c r="I352" i="1"/>
  <c r="I351" i="1"/>
  <c r="C322" i="1"/>
  <c r="S293" i="1"/>
  <c r="C321" i="1"/>
  <c r="C320" i="1"/>
  <c r="K297" i="1"/>
  <c r="C319" i="1"/>
  <c r="P293" i="1"/>
  <c r="M293" i="1"/>
  <c r="C318" i="1"/>
  <c r="C317" i="1"/>
  <c r="D313" i="1" l="1"/>
  <c r="B313" i="1"/>
  <c r="A340" i="1"/>
  <c r="A341" i="1" s="1"/>
  <c r="A342" i="1" s="1"/>
  <c r="A312" i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D312" i="1"/>
  <c r="B312" i="1"/>
  <c r="I291" i="1"/>
  <c r="D311" i="1"/>
  <c r="B311" i="1"/>
  <c r="D310" i="1" l="1"/>
  <c r="B310" i="1"/>
  <c r="D309" i="1"/>
  <c r="B309" i="1"/>
  <c r="D307" i="1"/>
  <c r="B307" i="1"/>
  <c r="D306" i="1"/>
  <c r="B306" i="1"/>
  <c r="E314" i="1" l="1"/>
  <c r="D305" i="1"/>
  <c r="B305" i="1"/>
  <c r="D304" i="1"/>
  <c r="D303" i="1"/>
  <c r="B304" i="1"/>
  <c r="B303" i="1"/>
  <c r="C303" i="1"/>
  <c r="E307" i="1" l="1"/>
  <c r="B302" i="1"/>
  <c r="D302" i="1"/>
  <c r="K326" i="1"/>
  <c r="J329" i="1"/>
  <c r="J328" i="1"/>
  <c r="J327" i="1"/>
  <c r="J326" i="1"/>
  <c r="J324" i="1"/>
  <c r="J323" i="1"/>
  <c r="D300" i="1"/>
  <c r="B300" i="1"/>
  <c r="D299" i="1"/>
  <c r="B299" i="1"/>
  <c r="D298" i="1"/>
  <c r="B298" i="1"/>
  <c r="D297" i="1"/>
  <c r="B297" i="1"/>
  <c r="D296" i="1"/>
  <c r="B296" i="1"/>
  <c r="G321" i="1"/>
  <c r="G320" i="1"/>
  <c r="B295" i="1"/>
  <c r="D295" i="1"/>
  <c r="D293" i="1"/>
  <c r="B293" i="1"/>
  <c r="D292" i="1"/>
  <c r="B292" i="1"/>
  <c r="D291" i="1"/>
  <c r="B291" i="1"/>
  <c r="D290" i="1"/>
  <c r="B290" i="1"/>
  <c r="D289" i="1"/>
  <c r="B289" i="1"/>
  <c r="E300" i="1" l="1"/>
  <c r="B288" i="1" l="1"/>
  <c r="D288" i="1"/>
  <c r="E293" i="1" s="1"/>
  <c r="D286" i="1" l="1"/>
  <c r="B286" i="1"/>
  <c r="B285" i="1"/>
  <c r="D285" i="1"/>
  <c r="D284" i="1"/>
  <c r="B283" i="1"/>
  <c r="B282" i="1"/>
  <c r="B281" i="1"/>
  <c r="B284" i="1"/>
  <c r="D281" i="1"/>
  <c r="D283" i="1"/>
  <c r="D282" i="1"/>
  <c r="L270" i="1"/>
  <c r="E286" i="1" l="1"/>
  <c r="B249" i="1"/>
  <c r="B248" i="1"/>
  <c r="B247" i="1"/>
  <c r="B246" i="1"/>
  <c r="B244" i="1"/>
  <c r="B243" i="1"/>
  <c r="B242" i="1"/>
  <c r="B241" i="1"/>
  <c r="B240" i="1"/>
  <c r="B239" i="1"/>
  <c r="B237" i="1"/>
  <c r="B236" i="1"/>
  <c r="B235" i="1"/>
  <c r="B234" i="1"/>
  <c r="B233" i="1"/>
  <c r="B232" i="1"/>
  <c r="B230" i="1"/>
  <c r="B229" i="1"/>
  <c r="B228" i="1"/>
  <c r="B227" i="1"/>
  <c r="B226" i="1"/>
  <c r="B225" i="1"/>
  <c r="B223" i="1"/>
  <c r="B222" i="1"/>
  <c r="B221" i="1"/>
  <c r="B220" i="1"/>
  <c r="B219" i="1"/>
  <c r="B218" i="1"/>
  <c r="B216" i="1"/>
  <c r="B215" i="1"/>
  <c r="B214" i="1"/>
  <c r="B213" i="1"/>
  <c r="B212" i="1"/>
  <c r="B211" i="1"/>
  <c r="B209" i="1"/>
  <c r="B208" i="1"/>
  <c r="B207" i="1"/>
  <c r="B206" i="1"/>
  <c r="B205" i="1"/>
  <c r="B204" i="1"/>
  <c r="B202" i="1"/>
  <c r="B201" i="1"/>
  <c r="B200" i="1"/>
  <c r="B199" i="1"/>
  <c r="B198" i="1"/>
  <c r="B197" i="1"/>
  <c r="B195" i="1"/>
  <c r="B194" i="1"/>
  <c r="B193" i="1"/>
  <c r="B192" i="1"/>
  <c r="B191" i="1"/>
  <c r="B190" i="1"/>
  <c r="B250" i="1" l="1"/>
  <c r="C279" i="1"/>
  <c r="C278" i="1" l="1"/>
  <c r="C277" i="1" l="1"/>
  <c r="C276" i="1"/>
  <c r="C275" i="1"/>
  <c r="C274" i="1" l="1"/>
  <c r="D279" i="1" s="1"/>
  <c r="C272" i="1"/>
  <c r="K241" i="1"/>
  <c r="I243" i="1"/>
  <c r="L249" i="1"/>
  <c r="M249" i="1" s="1"/>
  <c r="L248" i="1"/>
  <c r="I249" i="1"/>
  <c r="C271" i="1"/>
  <c r="L250" i="1" l="1"/>
  <c r="C270" i="1"/>
  <c r="O245" i="1" l="1"/>
  <c r="L246" i="1" l="1"/>
  <c r="C269" i="1"/>
  <c r="C268" i="1"/>
  <c r="C267" i="1"/>
  <c r="C265" i="1"/>
  <c r="D272" i="1" l="1"/>
  <c r="C264" i="1"/>
  <c r="C263" i="1"/>
  <c r="Q241" i="1"/>
  <c r="C262" i="1"/>
  <c r="L239" i="1"/>
  <c r="C261" i="1"/>
  <c r="C260" i="1"/>
  <c r="D265" i="1" l="1"/>
  <c r="C258" i="1" l="1"/>
  <c r="M233" i="1"/>
  <c r="C257" i="1"/>
  <c r="C256" i="1"/>
  <c r="C255" i="1"/>
  <c r="C254" i="1"/>
  <c r="O237" i="1"/>
  <c r="C253" i="1"/>
  <c r="E251" i="1"/>
  <c r="E250" i="1"/>
  <c r="D258" i="1" l="1"/>
  <c r="E249" i="1"/>
  <c r="E248" i="1"/>
  <c r="E247" i="1" l="1"/>
  <c r="W259" i="1"/>
  <c r="E246" i="1" l="1"/>
  <c r="F251" i="1"/>
  <c r="E244" i="1"/>
  <c r="E243" i="1" l="1"/>
  <c r="E242" i="1" l="1"/>
  <c r="E241" i="1"/>
  <c r="E240" i="1"/>
  <c r="E239" i="1"/>
  <c r="E237" i="1"/>
  <c r="E236" i="1"/>
  <c r="W267" i="1"/>
  <c r="V273" i="1"/>
  <c r="F244" i="1" l="1"/>
  <c r="E235" i="1" l="1"/>
  <c r="W262" i="1"/>
  <c r="U183" i="1"/>
  <c r="E234" i="1"/>
  <c r="V201" i="1"/>
  <c r="V202" i="1" s="1"/>
  <c r="V203" i="1" s="1"/>
  <c r="E233" i="1"/>
  <c r="E232" i="1"/>
  <c r="E230" i="1"/>
  <c r="E229" i="1"/>
  <c r="E228" i="1"/>
  <c r="F237" i="1" l="1"/>
  <c r="V265" i="1" l="1"/>
  <c r="V266" i="1" s="1"/>
  <c r="V268" i="1" s="1"/>
  <c r="V269" i="1" s="1"/>
  <c r="V270" i="1" s="1"/>
  <c r="W255" i="1"/>
  <c r="W254" i="1"/>
  <c r="E227" i="1"/>
  <c r="E226" i="1"/>
  <c r="E225" i="1"/>
  <c r="U262" i="1"/>
  <c r="U261" i="1"/>
  <c r="E223" i="1"/>
  <c r="I202" i="1"/>
  <c r="I200" i="1"/>
  <c r="E222" i="1"/>
  <c r="E221" i="1"/>
  <c r="F230" i="1" l="1"/>
  <c r="E220" i="1"/>
  <c r="V257" i="1" l="1"/>
  <c r="E219" i="1"/>
  <c r="E218" i="1"/>
  <c r="W220" i="1"/>
  <c r="F223" i="1" l="1"/>
  <c r="D216" i="1"/>
  <c r="V242" i="1"/>
  <c r="V239" i="1"/>
  <c r="D215" i="1"/>
  <c r="D214" i="1"/>
  <c r="D213" i="1"/>
  <c r="D212" i="1"/>
  <c r="U195" i="1"/>
  <c r="U191" i="1"/>
  <c r="U190" i="1"/>
  <c r="U193" i="1" s="1"/>
  <c r="D211" i="1"/>
  <c r="D209" i="1"/>
  <c r="E216" i="1" l="1"/>
  <c r="D208" i="1"/>
  <c r="D207" i="1"/>
  <c r="D206" i="1"/>
  <c r="D205" i="1"/>
  <c r="D204" i="1" l="1"/>
  <c r="E209" i="1" s="1"/>
  <c r="W213" i="1"/>
  <c r="D202" i="1"/>
  <c r="D201" i="1"/>
  <c r="V218" i="1" l="1"/>
  <c r="D200" i="1"/>
  <c r="V209" i="1"/>
  <c r="V206" i="1"/>
  <c r="D199" i="1"/>
  <c r="D198" i="1"/>
  <c r="W253" i="1"/>
  <c r="W252" i="1"/>
  <c r="D197" i="1"/>
  <c r="D195" i="1"/>
  <c r="E202" i="1" l="1"/>
  <c r="D194" i="1"/>
  <c r="D193" i="1"/>
  <c r="D192" i="1"/>
  <c r="D191" i="1" l="1"/>
  <c r="D190" i="1" l="1"/>
  <c r="E195" i="1" s="1"/>
  <c r="C188" i="1"/>
  <c r="C187" i="1"/>
  <c r="C186" i="1"/>
  <c r="C185" i="1" l="1"/>
  <c r="W194" i="1"/>
  <c r="C184" i="1" l="1"/>
  <c r="C183" i="1"/>
  <c r="D188" i="1" l="1"/>
  <c r="C181" i="1" l="1"/>
  <c r="W183" i="1"/>
  <c r="C180" i="1"/>
  <c r="C179" i="1"/>
  <c r="W178" i="1"/>
  <c r="W172" i="1"/>
  <c r="C178" i="1"/>
  <c r="C177" i="1"/>
  <c r="C176" i="1" l="1"/>
  <c r="D181" i="1" s="1"/>
  <c r="C174" i="1"/>
  <c r="C173" i="1"/>
  <c r="C172" i="1" l="1"/>
  <c r="C171" i="1"/>
  <c r="C170" i="1"/>
  <c r="C169" i="1" l="1"/>
  <c r="D174" i="1" s="1"/>
  <c r="C167" i="1"/>
  <c r="C166" i="1" l="1"/>
  <c r="C165" i="1"/>
  <c r="C164" i="1"/>
  <c r="C162" i="1"/>
  <c r="D167" i="1" s="1"/>
  <c r="C160" i="1"/>
  <c r="C159" i="1"/>
  <c r="C158" i="1"/>
  <c r="C157" i="1"/>
  <c r="C156" i="1"/>
  <c r="C155" i="1"/>
  <c r="C153" i="1"/>
  <c r="C152" i="1"/>
  <c r="J151" i="1" s="1"/>
  <c r="D160" i="1" l="1"/>
  <c r="C148" i="1"/>
  <c r="D153" i="1" s="1"/>
  <c r="C136" i="1" l="1"/>
  <c r="C135" i="1" l="1"/>
  <c r="C134" i="1" l="1"/>
  <c r="C133" i="1" l="1"/>
  <c r="C132" i="1"/>
  <c r="C130" i="1"/>
  <c r="C129" i="1" l="1"/>
  <c r="C128" i="1"/>
  <c r="C127" i="1"/>
  <c r="C123" i="1" l="1"/>
  <c r="C122" i="1" l="1"/>
  <c r="C121" i="1"/>
  <c r="C120" i="1"/>
  <c r="C118" i="1"/>
  <c r="C117" i="1" l="1"/>
  <c r="C115" i="1" l="1"/>
  <c r="C114" i="1" l="1"/>
  <c r="C113" i="1"/>
  <c r="C111" i="1" l="1"/>
  <c r="J147" i="1" s="1"/>
  <c r="C79" i="1" l="1"/>
  <c r="C78" i="1"/>
  <c r="C75" i="1"/>
  <c r="C74" i="1"/>
  <c r="C66" i="1" l="1"/>
  <c r="C65" i="1" l="1"/>
  <c r="C64" i="1"/>
  <c r="C63" i="1"/>
  <c r="U68" i="1" l="1"/>
  <c r="C62" i="1"/>
  <c r="U75" i="1"/>
  <c r="C61" i="1"/>
  <c r="C60" i="1" l="1"/>
  <c r="C59" i="1" l="1"/>
  <c r="C58" i="1" l="1"/>
  <c r="W37" i="1"/>
  <c r="W38" i="1" s="1"/>
  <c r="W39" i="1" s="1"/>
  <c r="C57" i="1" l="1"/>
  <c r="C56" i="1"/>
  <c r="C55" i="1" l="1"/>
  <c r="C54" i="1"/>
  <c r="V31" i="1"/>
  <c r="C52" i="1"/>
  <c r="C51" i="1"/>
  <c r="C50" i="1"/>
  <c r="C49" i="1" l="1"/>
  <c r="H4" i="1"/>
  <c r="F2" i="1"/>
  <c r="C48" i="1"/>
  <c r="H55" i="1"/>
  <c r="C47" i="1"/>
  <c r="C46" i="1" l="1"/>
  <c r="C45" i="1"/>
  <c r="C44" i="1" l="1"/>
  <c r="C43" i="1" l="1"/>
  <c r="C39" i="1"/>
  <c r="C37" i="1"/>
  <c r="C36" i="1"/>
  <c r="C34" i="1" l="1"/>
  <c r="A34" i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C33" i="1"/>
  <c r="C32" i="1"/>
  <c r="C31" i="1"/>
  <c r="A137" i="1" l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J146" i="1"/>
  <c r="C30" i="1"/>
  <c r="C29" i="1"/>
  <c r="A182" i="1" l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J150" i="1"/>
  <c r="C25" i="1"/>
  <c r="C24" i="1" l="1"/>
  <c r="C23" i="1"/>
  <c r="C21" i="1"/>
  <c r="C20" i="1" l="1"/>
  <c r="C17" i="1" l="1"/>
  <c r="C16" i="1"/>
  <c r="C14" i="1"/>
  <c r="C13" i="1"/>
  <c r="C12" i="1" l="1"/>
  <c r="H12" i="1"/>
  <c r="K12" i="1"/>
  <c r="J12" i="1"/>
  <c r="H11" i="1"/>
  <c r="K11" i="1"/>
  <c r="J11" i="1"/>
  <c r="H10" i="1"/>
  <c r="K10" i="1"/>
  <c r="J10" i="1"/>
  <c r="K9" i="1"/>
  <c r="J9" i="1"/>
  <c r="K8" i="1"/>
  <c r="J8" i="1"/>
  <c r="K7" i="1"/>
  <c r="J7" i="1"/>
  <c r="K6" i="1"/>
  <c r="J6" i="1"/>
  <c r="K5" i="1"/>
  <c r="J5" i="1"/>
  <c r="K4" i="1"/>
  <c r="J4" i="1"/>
  <c r="K2" i="1"/>
  <c r="H9" i="1"/>
  <c r="H8" i="1"/>
  <c r="H7" i="1"/>
  <c r="C11" i="1"/>
  <c r="H6" i="1"/>
  <c r="H5" i="1"/>
  <c r="J2" i="1"/>
  <c r="C10" i="1"/>
  <c r="C9" i="1"/>
  <c r="C6" i="1"/>
  <c r="C5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D24" i="1" l="1"/>
  <c r="H2" i="1"/>
</calcChain>
</file>

<file path=xl/sharedStrings.xml><?xml version="1.0" encoding="utf-8"?>
<sst xmlns="http://schemas.openxmlformats.org/spreadsheetml/2006/main" count="56" uniqueCount="55">
  <si>
    <t>Per wkg day</t>
  </si>
  <si>
    <t>Per cal. day</t>
  </si>
  <si>
    <t>Post covid</t>
  </si>
  <si>
    <t>Rate in Wales</t>
  </si>
  <si>
    <t>Per cal day</t>
  </si>
  <si>
    <t>tel:215-667-9316</t>
  </si>
  <si>
    <t>Brianna</t>
  </si>
  <si>
    <t>Liddy</t>
  </si>
  <si>
    <t>tel:607-279-5107</t>
  </si>
  <si>
    <t>IPD headquarters</t>
  </si>
  <si>
    <t>tel:607-272-9973</t>
  </si>
  <si>
    <t>Brett</t>
  </si>
  <si>
    <t>tel:(404) 902-0850‬</t>
  </si>
  <si>
    <t>Corina</t>
  </si>
  <si>
    <t>tel:607-319-1094</t>
  </si>
  <si>
    <t>Samantha</t>
  </si>
  <si>
    <t>tel:607-339-9025</t>
  </si>
  <si>
    <t>Patrick</t>
  </si>
  <si>
    <t>tel:‭(315) 794-3350‬</t>
  </si>
  <si>
    <t>Charlie</t>
  </si>
  <si>
    <t>tel:607-220-9025</t>
  </si>
  <si>
    <t>Howard March</t>
  </si>
  <si>
    <t>tel:607.237.1226</t>
  </si>
  <si>
    <t>tel:855-355-5777</t>
  </si>
  <si>
    <t>NY State of Health</t>
  </si>
  <si>
    <t>/week</t>
  </si>
  <si>
    <t>/working day</t>
  </si>
  <si>
    <t>/month</t>
  </si>
  <si>
    <t>/year</t>
  </si>
  <si>
    <t>Casella</t>
  </si>
  <si>
    <t>tel:607-277-3000</t>
  </si>
  <si>
    <t>Enid:</t>
  </si>
  <si>
    <t>tel:607-279-6761</t>
  </si>
  <si>
    <t>Cody Sweet</t>
  </si>
  <si>
    <t>tel:607-745-3813</t>
  </si>
  <si>
    <t xml:space="preserve"> d</t>
  </si>
  <si>
    <t>Drain Brain</t>
  </si>
  <si>
    <t>tel:(607) 273-8311</t>
  </si>
  <si>
    <t>Barber</t>
  </si>
  <si>
    <t>tel:+16072669573</t>
  </si>
  <si>
    <t>Leonard's:</t>
  </si>
  <si>
    <t>tel:+16072723434</t>
  </si>
  <si>
    <t>Meadowridge Vet:</t>
  </si>
  <si>
    <t>tel:(607) 533-7661</t>
  </si>
  <si>
    <t>Roy's Rooter</t>
  </si>
  <si>
    <t>tel:(607) 233-1282</t>
  </si>
  <si>
    <t>Sherwin Williams</t>
  </si>
  <si>
    <t>tel:+16072728900</t>
  </si>
  <si>
    <t>Sherrhonda work</t>
  </si>
  <si>
    <t>tel:(607) 272-2292 </t>
  </si>
  <si>
    <t>Cargill:</t>
  </si>
  <si>
    <t>800-227-4455</t>
  </si>
  <si>
    <t>tel:800-227-4455</t>
  </si>
  <si>
    <t>tel:800-600-7258</t>
  </si>
  <si>
    <t>tel:203-417-3222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</si>
</sst>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2"/>
      <color rgb="FF000000"/>
      <name val="Courier"/>
      <family val="1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10" fontId="0" fillId="0" borderId="0" xfId="0" applyNumberFormat="1"/>
    <xf numFmtId="164" fontId="0" fillId="0" borderId="0" xfId="0" applyNumberFormat="1"/>
    <xf numFmtId="0" fontId="1" fillId="0" borderId="0" xfId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2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92FFA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7179282237961461E-2"/>
          <c:y val="3.6601924759405075E-2"/>
          <c:w val="0.90015241562141413"/>
          <c:h val="0.85908358733384127"/>
        </c:manualLayout>
      </c:layout>
      <c:scatterChart>
        <c:scatterStyle val="lineMarker"/>
        <c:varyColors val="0"/>
        <c:ser>
          <c:idx val="0"/>
          <c:order val="0"/>
          <c:tx>
            <c:v>Feb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1.3723974201717247E-2"/>
                  <c:y val="0.166838728492271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Sheet1!$A$152:$A$188</c:f>
              <c:numCache>
                <c:formatCode>m/d/yy</c:formatCode>
                <c:ptCount val="37"/>
                <c:pt idx="0">
                  <c:v>44218</c:v>
                </c:pt>
                <c:pt idx="1">
                  <c:v>44219</c:v>
                </c:pt>
                <c:pt idx="2">
                  <c:v>44220</c:v>
                </c:pt>
                <c:pt idx="3">
                  <c:v>44221</c:v>
                </c:pt>
                <c:pt idx="4">
                  <c:v>44222</c:v>
                </c:pt>
                <c:pt idx="5">
                  <c:v>44223</c:v>
                </c:pt>
                <c:pt idx="6">
                  <c:v>44224</c:v>
                </c:pt>
                <c:pt idx="7">
                  <c:v>44225</c:v>
                </c:pt>
                <c:pt idx="8">
                  <c:v>44226</c:v>
                </c:pt>
                <c:pt idx="9">
                  <c:v>44227</c:v>
                </c:pt>
                <c:pt idx="10">
                  <c:v>44228</c:v>
                </c:pt>
                <c:pt idx="11">
                  <c:v>44229</c:v>
                </c:pt>
                <c:pt idx="12">
                  <c:v>44230</c:v>
                </c:pt>
                <c:pt idx="13">
                  <c:v>44231</c:v>
                </c:pt>
                <c:pt idx="14">
                  <c:v>44232</c:v>
                </c:pt>
                <c:pt idx="15">
                  <c:v>44233</c:v>
                </c:pt>
                <c:pt idx="16">
                  <c:v>44234</c:v>
                </c:pt>
                <c:pt idx="17">
                  <c:v>44235</c:v>
                </c:pt>
                <c:pt idx="18">
                  <c:v>44236</c:v>
                </c:pt>
                <c:pt idx="19">
                  <c:v>44237</c:v>
                </c:pt>
                <c:pt idx="20">
                  <c:v>44238</c:v>
                </c:pt>
                <c:pt idx="21">
                  <c:v>44239</c:v>
                </c:pt>
                <c:pt idx="22">
                  <c:v>44240</c:v>
                </c:pt>
                <c:pt idx="23">
                  <c:v>44241</c:v>
                </c:pt>
                <c:pt idx="24">
                  <c:v>44242</c:v>
                </c:pt>
                <c:pt idx="25">
                  <c:v>44243</c:v>
                </c:pt>
                <c:pt idx="26">
                  <c:v>44244</c:v>
                </c:pt>
                <c:pt idx="27">
                  <c:v>44245</c:v>
                </c:pt>
                <c:pt idx="28">
                  <c:v>44246</c:v>
                </c:pt>
                <c:pt idx="29">
                  <c:v>44247</c:v>
                </c:pt>
                <c:pt idx="30">
                  <c:v>44248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44254</c:v>
                </c:pt>
              </c:numCache>
            </c:numRef>
          </c:xVal>
          <c:yVal>
            <c:numRef>
              <c:f>(Sheet1!$B$152:$B$188,Sheet1!$B$253:$B$281)</c:f>
              <c:numCache>
                <c:formatCode>General</c:formatCode>
                <c:ptCount val="66"/>
                <c:pt idx="0">
                  <c:v>12013</c:v>
                </c:pt>
                <c:pt idx="1">
                  <c:v>12110</c:v>
                </c:pt>
                <c:pt idx="3">
                  <c:v>12202</c:v>
                </c:pt>
                <c:pt idx="4">
                  <c:v>12368</c:v>
                </c:pt>
                <c:pt idx="5">
                  <c:v>12495</c:v>
                </c:pt>
                <c:pt idx="6">
                  <c:v>12651</c:v>
                </c:pt>
                <c:pt idx="7">
                  <c:v>12797</c:v>
                </c:pt>
                <c:pt idx="8">
                  <c:v>13025</c:v>
                </c:pt>
                <c:pt idx="10">
                  <c:v>13060</c:v>
                </c:pt>
                <c:pt idx="12">
                  <c:v>13117</c:v>
                </c:pt>
                <c:pt idx="13">
                  <c:v>13238</c:v>
                </c:pt>
                <c:pt idx="14">
                  <c:v>13604</c:v>
                </c:pt>
                <c:pt idx="15">
                  <c:v>13615</c:v>
                </c:pt>
                <c:pt idx="17">
                  <c:v>13845</c:v>
                </c:pt>
                <c:pt idx="18">
                  <c:v>13955</c:v>
                </c:pt>
                <c:pt idx="19">
                  <c:v>14037</c:v>
                </c:pt>
                <c:pt idx="20">
                  <c:v>14183</c:v>
                </c:pt>
                <c:pt idx="21">
                  <c:v>14267</c:v>
                </c:pt>
                <c:pt idx="22">
                  <c:v>14363</c:v>
                </c:pt>
                <c:pt idx="24">
                  <c:v>14530</c:v>
                </c:pt>
                <c:pt idx="25">
                  <c:v>14636</c:v>
                </c:pt>
                <c:pt idx="26">
                  <c:v>14764</c:v>
                </c:pt>
                <c:pt idx="27">
                  <c:v>14868</c:v>
                </c:pt>
                <c:pt idx="28">
                  <c:v>14954</c:v>
                </c:pt>
                <c:pt idx="29">
                  <c:v>15113</c:v>
                </c:pt>
                <c:pt idx="31">
                  <c:v>15158</c:v>
                </c:pt>
                <c:pt idx="32">
                  <c:v>15186</c:v>
                </c:pt>
                <c:pt idx="33">
                  <c:v>15302</c:v>
                </c:pt>
                <c:pt idx="34">
                  <c:v>15500</c:v>
                </c:pt>
                <c:pt idx="35">
                  <c:v>15618</c:v>
                </c:pt>
                <c:pt idx="36">
                  <c:v>15719</c:v>
                </c:pt>
                <c:pt idx="37">
                  <c:v>22886</c:v>
                </c:pt>
                <c:pt idx="38">
                  <c:v>23011</c:v>
                </c:pt>
                <c:pt idx="39">
                  <c:v>23097</c:v>
                </c:pt>
                <c:pt idx="40">
                  <c:v>23200</c:v>
                </c:pt>
                <c:pt idx="41">
                  <c:v>23248</c:v>
                </c:pt>
                <c:pt idx="42">
                  <c:v>23372</c:v>
                </c:pt>
                <c:pt idx="44">
                  <c:v>23454</c:v>
                </c:pt>
                <c:pt idx="45">
                  <c:v>23536</c:v>
                </c:pt>
                <c:pt idx="46">
                  <c:v>23680</c:v>
                </c:pt>
                <c:pt idx="47">
                  <c:v>23816</c:v>
                </c:pt>
                <c:pt idx="48">
                  <c:v>23875</c:v>
                </c:pt>
                <c:pt idx="49">
                  <c:v>23994</c:v>
                </c:pt>
                <c:pt idx="51">
                  <c:v>24194</c:v>
                </c:pt>
                <c:pt idx="52">
                  <c:v>24318</c:v>
                </c:pt>
                <c:pt idx="53">
                  <c:v>24360</c:v>
                </c:pt>
                <c:pt idx="54">
                  <c:v>24350</c:v>
                </c:pt>
                <c:pt idx="55">
                  <c:v>24475</c:v>
                </c:pt>
                <c:pt idx="56">
                  <c:v>24593</c:v>
                </c:pt>
                <c:pt idx="58">
                  <c:v>24724</c:v>
                </c:pt>
                <c:pt idx="59">
                  <c:v>24803</c:v>
                </c:pt>
                <c:pt idx="60">
                  <c:v>24927</c:v>
                </c:pt>
                <c:pt idx="61">
                  <c:v>25068</c:v>
                </c:pt>
                <c:pt idx="62">
                  <c:v>25172</c:v>
                </c:pt>
                <c:pt idx="63">
                  <c:v>25204</c:v>
                </c:pt>
                <c:pt idx="65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307-3F46-AC4C-19A995357EE9}"/>
            </c:ext>
          </c:extLst>
        </c:ser>
        <c:ser>
          <c:idx val="1"/>
          <c:order val="1"/>
          <c:tx>
            <c:v>March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184964982392276"/>
                  <c:y val="7.229804607757363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Sheet1!$A$190:$A$216</c:f>
              <c:numCache>
                <c:formatCode>m/d/yy</c:formatCode>
                <c:ptCount val="27"/>
                <c:pt idx="0">
                  <c:v>44256</c:v>
                </c:pt>
                <c:pt idx="1">
                  <c:v>44257</c:v>
                </c:pt>
                <c:pt idx="2">
                  <c:v>44258</c:v>
                </c:pt>
                <c:pt idx="3">
                  <c:v>44259</c:v>
                </c:pt>
                <c:pt idx="4">
                  <c:v>44260</c:v>
                </c:pt>
                <c:pt idx="5">
                  <c:v>44261</c:v>
                </c:pt>
                <c:pt idx="6">
                  <c:v>44262</c:v>
                </c:pt>
                <c:pt idx="7">
                  <c:v>44263</c:v>
                </c:pt>
                <c:pt idx="8">
                  <c:v>44264</c:v>
                </c:pt>
                <c:pt idx="9">
                  <c:v>44265</c:v>
                </c:pt>
                <c:pt idx="10">
                  <c:v>44266</c:v>
                </c:pt>
                <c:pt idx="11">
                  <c:v>44267</c:v>
                </c:pt>
                <c:pt idx="12">
                  <c:v>44268</c:v>
                </c:pt>
                <c:pt idx="13">
                  <c:v>44269</c:v>
                </c:pt>
                <c:pt idx="14">
                  <c:v>44270</c:v>
                </c:pt>
                <c:pt idx="15">
                  <c:v>44271</c:v>
                </c:pt>
                <c:pt idx="16">
                  <c:v>44272</c:v>
                </c:pt>
                <c:pt idx="17">
                  <c:v>44273</c:v>
                </c:pt>
                <c:pt idx="18">
                  <c:v>44274</c:v>
                </c:pt>
                <c:pt idx="19">
                  <c:v>44275</c:v>
                </c:pt>
                <c:pt idx="20">
                  <c:v>44276</c:v>
                </c:pt>
                <c:pt idx="21">
                  <c:v>44277</c:v>
                </c:pt>
                <c:pt idx="22">
                  <c:v>44278</c:v>
                </c:pt>
                <c:pt idx="23">
                  <c:v>44279</c:v>
                </c:pt>
                <c:pt idx="24">
                  <c:v>44280</c:v>
                </c:pt>
                <c:pt idx="25">
                  <c:v>44281</c:v>
                </c:pt>
                <c:pt idx="26">
                  <c:v>44282</c:v>
                </c:pt>
              </c:numCache>
            </c:numRef>
          </c:xVal>
          <c:yVal>
            <c:numRef>
              <c:f>(Sheet1!$C$190:$C$216,Sheet1!$C$281:$C$311)</c:f>
              <c:numCache>
                <c:formatCode>General</c:formatCode>
                <c:ptCount val="58"/>
                <c:pt idx="0">
                  <c:v>15920</c:v>
                </c:pt>
                <c:pt idx="1">
                  <c:v>16145</c:v>
                </c:pt>
                <c:pt idx="2">
                  <c:v>16261</c:v>
                </c:pt>
                <c:pt idx="3">
                  <c:v>16331</c:v>
                </c:pt>
                <c:pt idx="4">
                  <c:v>16373</c:v>
                </c:pt>
                <c:pt idx="5">
                  <c:v>16538</c:v>
                </c:pt>
                <c:pt idx="7">
                  <c:v>16734</c:v>
                </c:pt>
                <c:pt idx="8">
                  <c:v>16790</c:v>
                </c:pt>
                <c:pt idx="9">
                  <c:v>16982</c:v>
                </c:pt>
                <c:pt idx="10">
                  <c:v>17102</c:v>
                </c:pt>
                <c:pt idx="11">
                  <c:v>17240</c:v>
                </c:pt>
                <c:pt idx="12">
                  <c:v>17486</c:v>
                </c:pt>
                <c:pt idx="14">
                  <c:v>17716</c:v>
                </c:pt>
                <c:pt idx="15">
                  <c:v>17822</c:v>
                </c:pt>
                <c:pt idx="16">
                  <c:v>18128</c:v>
                </c:pt>
                <c:pt idx="17">
                  <c:v>18174</c:v>
                </c:pt>
                <c:pt idx="18">
                  <c:v>18414</c:v>
                </c:pt>
                <c:pt idx="19">
                  <c:v>18310</c:v>
                </c:pt>
                <c:pt idx="21">
                  <c:v>18378</c:v>
                </c:pt>
                <c:pt idx="22">
                  <c:v>18500</c:v>
                </c:pt>
                <c:pt idx="23">
                  <c:v>18500</c:v>
                </c:pt>
                <c:pt idx="24">
                  <c:v>18525</c:v>
                </c:pt>
                <c:pt idx="25">
                  <c:v>18705</c:v>
                </c:pt>
                <c:pt idx="26">
                  <c:v>18849</c:v>
                </c:pt>
                <c:pt idx="27">
                  <c:v>25311</c:v>
                </c:pt>
                <c:pt idx="28">
                  <c:v>25403</c:v>
                </c:pt>
                <c:pt idx="29">
                  <c:v>25542</c:v>
                </c:pt>
                <c:pt idx="30">
                  <c:v>25635</c:v>
                </c:pt>
                <c:pt idx="31">
                  <c:v>25731</c:v>
                </c:pt>
                <c:pt idx="32">
                  <c:v>25873</c:v>
                </c:pt>
                <c:pt idx="34">
                  <c:v>25939</c:v>
                </c:pt>
                <c:pt idx="35">
                  <c:v>26050</c:v>
                </c:pt>
                <c:pt idx="36">
                  <c:v>26187</c:v>
                </c:pt>
                <c:pt idx="37">
                  <c:v>26300</c:v>
                </c:pt>
                <c:pt idx="38">
                  <c:v>26371</c:v>
                </c:pt>
                <c:pt idx="39">
                  <c:v>26457</c:v>
                </c:pt>
                <c:pt idx="41">
                  <c:v>26506</c:v>
                </c:pt>
                <c:pt idx="42">
                  <c:v>26527</c:v>
                </c:pt>
                <c:pt idx="43">
                  <c:v>26683</c:v>
                </c:pt>
                <c:pt idx="44">
                  <c:v>26683</c:v>
                </c:pt>
                <c:pt idx="45">
                  <c:v>26841</c:v>
                </c:pt>
                <c:pt idx="46">
                  <c:v>26958</c:v>
                </c:pt>
                <c:pt idx="48">
                  <c:v>26969</c:v>
                </c:pt>
                <c:pt idx="49">
                  <c:v>26969</c:v>
                </c:pt>
                <c:pt idx="50">
                  <c:v>27100</c:v>
                </c:pt>
                <c:pt idx="51">
                  <c:v>27237</c:v>
                </c:pt>
                <c:pt idx="52">
                  <c:v>27483</c:v>
                </c:pt>
                <c:pt idx="53">
                  <c:v>27711</c:v>
                </c:pt>
                <c:pt idx="55">
                  <c:v>27876</c:v>
                </c:pt>
                <c:pt idx="56">
                  <c:v>28071</c:v>
                </c:pt>
                <c:pt idx="57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EBD-EC48-AB51-ECE51CD50658}"/>
            </c:ext>
          </c:extLst>
        </c:ser>
        <c:ser>
          <c:idx val="2"/>
          <c:order val="2"/>
          <c:tx>
            <c:v>April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2.1678083401009851E-2"/>
                  <c:y val="0.2165282881306503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Sheet1!$A$218:$A$250</c:f>
              <c:numCache>
                <c:formatCode>m/d/yy</c:formatCode>
                <c:ptCount val="33"/>
                <c:pt idx="0">
                  <c:v>44284</c:v>
                </c:pt>
                <c:pt idx="1">
                  <c:v>44285</c:v>
                </c:pt>
                <c:pt idx="2">
                  <c:v>44286</c:v>
                </c:pt>
                <c:pt idx="3">
                  <c:v>44287</c:v>
                </c:pt>
                <c:pt idx="4">
                  <c:v>44288</c:v>
                </c:pt>
                <c:pt idx="5">
                  <c:v>44289</c:v>
                </c:pt>
                <c:pt idx="6">
                  <c:v>44290</c:v>
                </c:pt>
                <c:pt idx="7">
                  <c:v>44291</c:v>
                </c:pt>
                <c:pt idx="8">
                  <c:v>44292</c:v>
                </c:pt>
                <c:pt idx="9">
                  <c:v>44293</c:v>
                </c:pt>
                <c:pt idx="10">
                  <c:v>44294</c:v>
                </c:pt>
                <c:pt idx="11">
                  <c:v>44295</c:v>
                </c:pt>
                <c:pt idx="12">
                  <c:v>44296</c:v>
                </c:pt>
                <c:pt idx="13">
                  <c:v>44297</c:v>
                </c:pt>
                <c:pt idx="14">
                  <c:v>44298</c:v>
                </c:pt>
                <c:pt idx="15">
                  <c:v>44299</c:v>
                </c:pt>
                <c:pt idx="16">
                  <c:v>44300</c:v>
                </c:pt>
                <c:pt idx="17">
                  <c:v>44301</c:v>
                </c:pt>
                <c:pt idx="18">
                  <c:v>44302</c:v>
                </c:pt>
                <c:pt idx="19">
                  <c:v>44303</c:v>
                </c:pt>
                <c:pt idx="20">
                  <c:v>44304</c:v>
                </c:pt>
                <c:pt idx="21">
                  <c:v>44305</c:v>
                </c:pt>
                <c:pt idx="22">
                  <c:v>44306</c:v>
                </c:pt>
                <c:pt idx="23">
                  <c:v>44307</c:v>
                </c:pt>
                <c:pt idx="24">
                  <c:v>44308</c:v>
                </c:pt>
                <c:pt idx="25">
                  <c:v>44309</c:v>
                </c:pt>
                <c:pt idx="26">
                  <c:v>44310</c:v>
                </c:pt>
                <c:pt idx="27">
                  <c:v>44311</c:v>
                </c:pt>
                <c:pt idx="28">
                  <c:v>44312</c:v>
                </c:pt>
                <c:pt idx="29">
                  <c:v>44313</c:v>
                </c:pt>
                <c:pt idx="30">
                  <c:v>44314</c:v>
                </c:pt>
                <c:pt idx="31">
                  <c:v>44315</c:v>
                </c:pt>
                <c:pt idx="32">
                  <c:v>44316</c:v>
                </c:pt>
              </c:numCache>
            </c:numRef>
          </c:xVal>
          <c:yVal>
            <c:numRef>
              <c:f>Sheet1!$D$218:$D$250</c:f>
              <c:numCache>
                <c:formatCode>General</c:formatCode>
                <c:ptCount val="33"/>
                <c:pt idx="0">
                  <c:v>19232</c:v>
                </c:pt>
                <c:pt idx="1">
                  <c:v>19452</c:v>
                </c:pt>
                <c:pt idx="2">
                  <c:v>19463</c:v>
                </c:pt>
                <c:pt idx="3">
                  <c:v>19547</c:v>
                </c:pt>
                <c:pt idx="4">
                  <c:v>19584</c:v>
                </c:pt>
                <c:pt idx="5">
                  <c:v>19779</c:v>
                </c:pt>
                <c:pt idx="7">
                  <c:v>19794</c:v>
                </c:pt>
                <c:pt idx="8">
                  <c:v>19942</c:v>
                </c:pt>
                <c:pt idx="9">
                  <c:v>20033</c:v>
                </c:pt>
                <c:pt idx="10">
                  <c:v>20209</c:v>
                </c:pt>
                <c:pt idx="11">
                  <c:v>20406</c:v>
                </c:pt>
                <c:pt idx="12">
                  <c:v>20574</c:v>
                </c:pt>
                <c:pt idx="14">
                  <c:v>20737</c:v>
                </c:pt>
                <c:pt idx="15">
                  <c:v>20726</c:v>
                </c:pt>
                <c:pt idx="16">
                  <c:v>20904</c:v>
                </c:pt>
                <c:pt idx="17">
                  <c:v>20936</c:v>
                </c:pt>
                <c:pt idx="18">
                  <c:v>20946</c:v>
                </c:pt>
                <c:pt idx="19">
                  <c:v>20951</c:v>
                </c:pt>
                <c:pt idx="21">
                  <c:v>21002</c:v>
                </c:pt>
                <c:pt idx="22">
                  <c:v>21264</c:v>
                </c:pt>
                <c:pt idx="23">
                  <c:v>21356</c:v>
                </c:pt>
                <c:pt idx="24">
                  <c:v>21386</c:v>
                </c:pt>
                <c:pt idx="25">
                  <c:v>21645</c:v>
                </c:pt>
                <c:pt idx="26">
                  <c:v>21802</c:v>
                </c:pt>
                <c:pt idx="28">
                  <c:v>21810</c:v>
                </c:pt>
                <c:pt idx="29">
                  <c:v>22042</c:v>
                </c:pt>
                <c:pt idx="30">
                  <c:v>22156</c:v>
                </c:pt>
                <c:pt idx="31">
                  <c:v>22234</c:v>
                </c:pt>
                <c:pt idx="32">
                  <c:v>22321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EBD-EC48-AB51-ECE51CD50658}"/>
            </c:ext>
          </c:extLst>
        </c:ser>
        <c:ser>
          <c:idx val="3"/>
          <c:order val="3"/>
          <c:tx>
            <c:v>May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4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7.1438035445159934E-2"/>
                  <c:y val="-3.2685914260717412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Sheet1!$A$250:$A$281</c:f>
              <c:numCache>
                <c:formatCode>m/d/yy</c:formatCode>
                <c:ptCount val="32"/>
                <c:pt idx="0">
                  <c:v>44316</c:v>
                </c:pt>
                <c:pt idx="1">
                  <c:v>44317</c:v>
                </c:pt>
                <c:pt idx="2">
                  <c:v>44318</c:v>
                </c:pt>
                <c:pt idx="3">
                  <c:v>44319</c:v>
                </c:pt>
                <c:pt idx="4">
                  <c:v>44320</c:v>
                </c:pt>
                <c:pt idx="5">
                  <c:v>44321</c:v>
                </c:pt>
                <c:pt idx="6">
                  <c:v>44322</c:v>
                </c:pt>
                <c:pt idx="7">
                  <c:v>44323</c:v>
                </c:pt>
                <c:pt idx="8">
                  <c:v>44324</c:v>
                </c:pt>
                <c:pt idx="9">
                  <c:v>44325</c:v>
                </c:pt>
                <c:pt idx="10">
                  <c:v>44326</c:v>
                </c:pt>
                <c:pt idx="11">
                  <c:v>44327</c:v>
                </c:pt>
                <c:pt idx="12">
                  <c:v>44328</c:v>
                </c:pt>
                <c:pt idx="13">
                  <c:v>44329</c:v>
                </c:pt>
                <c:pt idx="14">
                  <c:v>44330</c:v>
                </c:pt>
                <c:pt idx="15">
                  <c:v>44331</c:v>
                </c:pt>
                <c:pt idx="16">
                  <c:v>44332</c:v>
                </c:pt>
                <c:pt idx="17">
                  <c:v>44333</c:v>
                </c:pt>
                <c:pt idx="18">
                  <c:v>44334</c:v>
                </c:pt>
                <c:pt idx="19">
                  <c:v>44335</c:v>
                </c:pt>
                <c:pt idx="20">
                  <c:v>44336</c:v>
                </c:pt>
                <c:pt idx="21">
                  <c:v>44337</c:v>
                </c:pt>
                <c:pt idx="22">
                  <c:v>44338</c:v>
                </c:pt>
                <c:pt idx="23">
                  <c:v>44339</c:v>
                </c:pt>
                <c:pt idx="24">
                  <c:v>44340</c:v>
                </c:pt>
                <c:pt idx="25">
                  <c:v>44341</c:v>
                </c:pt>
                <c:pt idx="26">
                  <c:v>44342</c:v>
                </c:pt>
                <c:pt idx="27">
                  <c:v>44343</c:v>
                </c:pt>
                <c:pt idx="28">
                  <c:v>44344</c:v>
                </c:pt>
                <c:pt idx="29">
                  <c:v>44345</c:v>
                </c:pt>
                <c:pt idx="30">
                  <c:v>44346</c:v>
                </c:pt>
                <c:pt idx="31">
                  <c:v>44347</c:v>
                </c:pt>
              </c:numCache>
            </c:numRef>
          </c:xVal>
          <c:yVal>
            <c:numRef>
              <c:f>Sheet1!$B$250:$B$281</c:f>
              <c:numCache>
                <c:formatCode>General</c:formatCode>
                <c:ptCount val="32"/>
                <c:pt idx="0">
                  <c:v>22321</c:v>
                </c:pt>
                <c:pt idx="1">
                  <c:v>22738</c:v>
                </c:pt>
                <c:pt idx="3">
                  <c:v>22886</c:v>
                </c:pt>
                <c:pt idx="4">
                  <c:v>23011</c:v>
                </c:pt>
                <c:pt idx="5">
                  <c:v>23097</c:v>
                </c:pt>
                <c:pt idx="6">
                  <c:v>23200</c:v>
                </c:pt>
                <c:pt idx="7">
                  <c:v>23248</c:v>
                </c:pt>
                <c:pt idx="8">
                  <c:v>23372</c:v>
                </c:pt>
                <c:pt idx="10">
                  <c:v>23454</c:v>
                </c:pt>
                <c:pt idx="11">
                  <c:v>23536</c:v>
                </c:pt>
                <c:pt idx="12">
                  <c:v>23680</c:v>
                </c:pt>
                <c:pt idx="13">
                  <c:v>23816</c:v>
                </c:pt>
                <c:pt idx="14">
                  <c:v>23875</c:v>
                </c:pt>
                <c:pt idx="15">
                  <c:v>23994</c:v>
                </c:pt>
                <c:pt idx="17">
                  <c:v>24194</c:v>
                </c:pt>
                <c:pt idx="18">
                  <c:v>24318</c:v>
                </c:pt>
                <c:pt idx="19">
                  <c:v>24360</c:v>
                </c:pt>
                <c:pt idx="20">
                  <c:v>24350</c:v>
                </c:pt>
                <c:pt idx="21">
                  <c:v>24475</c:v>
                </c:pt>
                <c:pt idx="22">
                  <c:v>24593</c:v>
                </c:pt>
                <c:pt idx="24">
                  <c:v>24724</c:v>
                </c:pt>
                <c:pt idx="25">
                  <c:v>24803</c:v>
                </c:pt>
                <c:pt idx="26">
                  <c:v>24927</c:v>
                </c:pt>
                <c:pt idx="27">
                  <c:v>25068</c:v>
                </c:pt>
                <c:pt idx="28">
                  <c:v>25172</c:v>
                </c:pt>
                <c:pt idx="29">
                  <c:v>25204</c:v>
                </c:pt>
                <c:pt idx="31">
                  <c:v>25311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EBD-EC48-AB51-ECE51CD50658}"/>
            </c:ext>
          </c:extLst>
        </c:ser>
        <c:ser>
          <c:idx val="4"/>
          <c:order val="4"/>
          <c:tx>
            <c:v>June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5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0.11000623455792366"/>
                  <c:y val="6.717166839994057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Sheet1!$A$281:$A$311</c:f>
              <c:numCache>
                <c:formatCode>m/d/yy</c:formatCode>
                <c:ptCount val="31"/>
                <c:pt idx="0">
                  <c:v>44347</c:v>
                </c:pt>
                <c:pt idx="1">
                  <c:v>44348</c:v>
                </c:pt>
                <c:pt idx="2">
                  <c:v>44349</c:v>
                </c:pt>
                <c:pt idx="3">
                  <c:v>44350</c:v>
                </c:pt>
                <c:pt idx="4">
                  <c:v>44351</c:v>
                </c:pt>
                <c:pt idx="5">
                  <c:v>44352</c:v>
                </c:pt>
                <c:pt idx="6">
                  <c:v>44353</c:v>
                </c:pt>
                <c:pt idx="7">
                  <c:v>44354</c:v>
                </c:pt>
                <c:pt idx="8">
                  <c:v>44355</c:v>
                </c:pt>
                <c:pt idx="9">
                  <c:v>44356</c:v>
                </c:pt>
                <c:pt idx="10">
                  <c:v>44357</c:v>
                </c:pt>
                <c:pt idx="11">
                  <c:v>44358</c:v>
                </c:pt>
                <c:pt idx="12">
                  <c:v>44359</c:v>
                </c:pt>
                <c:pt idx="13">
                  <c:v>44360</c:v>
                </c:pt>
                <c:pt idx="14">
                  <c:v>44361</c:v>
                </c:pt>
                <c:pt idx="15">
                  <c:v>44362</c:v>
                </c:pt>
                <c:pt idx="16">
                  <c:v>44363</c:v>
                </c:pt>
                <c:pt idx="17">
                  <c:v>44364</c:v>
                </c:pt>
                <c:pt idx="18">
                  <c:v>44365</c:v>
                </c:pt>
                <c:pt idx="19">
                  <c:v>44366</c:v>
                </c:pt>
                <c:pt idx="20">
                  <c:v>44367</c:v>
                </c:pt>
                <c:pt idx="21">
                  <c:v>44368</c:v>
                </c:pt>
                <c:pt idx="22">
                  <c:v>44369</c:v>
                </c:pt>
                <c:pt idx="23">
                  <c:v>44370</c:v>
                </c:pt>
                <c:pt idx="24">
                  <c:v>44371</c:v>
                </c:pt>
                <c:pt idx="25">
                  <c:v>44372</c:v>
                </c:pt>
                <c:pt idx="26">
                  <c:v>44373</c:v>
                </c:pt>
                <c:pt idx="27">
                  <c:v>44374</c:v>
                </c:pt>
                <c:pt idx="28">
                  <c:v>44375</c:v>
                </c:pt>
                <c:pt idx="29">
                  <c:v>44376</c:v>
                </c:pt>
                <c:pt idx="30">
                  <c:v>44377</c:v>
                </c:pt>
              </c:numCache>
            </c:numRef>
          </c:xVal>
          <c:yVal>
            <c:numRef>
              <c:f>Sheet1!$C$281:$C$311</c:f>
              <c:numCache>
                <c:formatCode>General</c:formatCode>
                <c:ptCount val="31"/>
                <c:pt idx="0">
                  <c:v>25311</c:v>
                </c:pt>
                <c:pt idx="1">
                  <c:v>25403</c:v>
                </c:pt>
                <c:pt idx="2">
                  <c:v>25542</c:v>
                </c:pt>
                <c:pt idx="3">
                  <c:v>25635</c:v>
                </c:pt>
                <c:pt idx="4">
                  <c:v>25731</c:v>
                </c:pt>
                <c:pt idx="5">
                  <c:v>25873</c:v>
                </c:pt>
                <c:pt idx="7">
                  <c:v>25939</c:v>
                </c:pt>
                <c:pt idx="8">
                  <c:v>26050</c:v>
                </c:pt>
                <c:pt idx="9">
                  <c:v>26187</c:v>
                </c:pt>
                <c:pt idx="10">
                  <c:v>26300</c:v>
                </c:pt>
                <c:pt idx="11">
                  <c:v>26371</c:v>
                </c:pt>
                <c:pt idx="12">
                  <c:v>26457</c:v>
                </c:pt>
                <c:pt idx="14">
                  <c:v>26506</c:v>
                </c:pt>
                <c:pt idx="15">
                  <c:v>26527</c:v>
                </c:pt>
                <c:pt idx="16">
                  <c:v>26683</c:v>
                </c:pt>
                <c:pt idx="17">
                  <c:v>26683</c:v>
                </c:pt>
                <c:pt idx="18">
                  <c:v>26841</c:v>
                </c:pt>
                <c:pt idx="19">
                  <c:v>26958</c:v>
                </c:pt>
                <c:pt idx="21">
                  <c:v>26969</c:v>
                </c:pt>
                <c:pt idx="22">
                  <c:v>26969</c:v>
                </c:pt>
                <c:pt idx="23">
                  <c:v>27100</c:v>
                </c:pt>
                <c:pt idx="24">
                  <c:v>27237</c:v>
                </c:pt>
                <c:pt idx="25">
                  <c:v>27483</c:v>
                </c:pt>
                <c:pt idx="26">
                  <c:v>27711</c:v>
                </c:pt>
                <c:pt idx="28">
                  <c:v>27876</c:v>
                </c:pt>
                <c:pt idx="29">
                  <c:v>28071</c:v>
                </c:pt>
                <c:pt idx="30">
                  <c:v>28191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4599-3D41-A776-9F9CB62602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09"/>
          <c:min val="44214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14"/>
      </c:valAx>
      <c:valAx>
        <c:axId val="543829008"/>
        <c:scaling>
          <c:orientation val="minMax"/>
          <c:max val="30000"/>
          <c:min val="12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2000"/>
        <c:minorUnit val="500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9.2867584002494733E-3"/>
                  <c:y val="0.3571774884923304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6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Sheet1!$A$2:$A$342</c:f>
              <c:numCache>
                <c:formatCode>m/d/yy</c:formatCode>
                <c:ptCount val="341"/>
                <c:pt idx="0">
                  <c:v>43936</c:v>
                </c:pt>
                <c:pt idx="2">
                  <c:v>44069</c:v>
                </c:pt>
                <c:pt idx="3">
                  <c:v>44070</c:v>
                </c:pt>
                <c:pt idx="4">
                  <c:v>44071</c:v>
                </c:pt>
                <c:pt idx="5">
                  <c:v>44072</c:v>
                </c:pt>
                <c:pt idx="6">
                  <c:v>44073</c:v>
                </c:pt>
                <c:pt idx="7">
                  <c:v>44074</c:v>
                </c:pt>
                <c:pt idx="8">
                  <c:v>44075</c:v>
                </c:pt>
                <c:pt idx="9">
                  <c:v>44076</c:v>
                </c:pt>
                <c:pt idx="10">
                  <c:v>44077</c:v>
                </c:pt>
                <c:pt idx="11">
                  <c:v>44078</c:v>
                </c:pt>
                <c:pt idx="12">
                  <c:v>44079</c:v>
                </c:pt>
                <c:pt idx="13">
                  <c:v>44080</c:v>
                </c:pt>
                <c:pt idx="14">
                  <c:v>44081</c:v>
                </c:pt>
                <c:pt idx="15">
                  <c:v>44082</c:v>
                </c:pt>
                <c:pt idx="16">
                  <c:v>44083</c:v>
                </c:pt>
                <c:pt idx="17">
                  <c:v>44084</c:v>
                </c:pt>
                <c:pt idx="18">
                  <c:v>44085</c:v>
                </c:pt>
                <c:pt idx="19">
                  <c:v>44086</c:v>
                </c:pt>
                <c:pt idx="20">
                  <c:v>44087</c:v>
                </c:pt>
                <c:pt idx="21">
                  <c:v>44088</c:v>
                </c:pt>
                <c:pt idx="22">
                  <c:v>44089</c:v>
                </c:pt>
                <c:pt idx="23">
                  <c:v>44090</c:v>
                </c:pt>
                <c:pt idx="24">
                  <c:v>44091</c:v>
                </c:pt>
                <c:pt idx="25">
                  <c:v>44092</c:v>
                </c:pt>
                <c:pt idx="26">
                  <c:v>44093</c:v>
                </c:pt>
                <c:pt idx="27">
                  <c:v>44094</c:v>
                </c:pt>
                <c:pt idx="28">
                  <c:v>44095</c:v>
                </c:pt>
                <c:pt idx="29">
                  <c:v>44096</c:v>
                </c:pt>
                <c:pt idx="30">
                  <c:v>44097</c:v>
                </c:pt>
                <c:pt idx="31">
                  <c:v>44099</c:v>
                </c:pt>
                <c:pt idx="32">
                  <c:v>44100</c:v>
                </c:pt>
                <c:pt idx="33">
                  <c:v>44101</c:v>
                </c:pt>
                <c:pt idx="34">
                  <c:v>44102</c:v>
                </c:pt>
                <c:pt idx="35">
                  <c:v>44103</c:v>
                </c:pt>
                <c:pt idx="36">
                  <c:v>44104</c:v>
                </c:pt>
                <c:pt idx="37">
                  <c:v>44105</c:v>
                </c:pt>
                <c:pt idx="38">
                  <c:v>44106</c:v>
                </c:pt>
                <c:pt idx="39">
                  <c:v>44107</c:v>
                </c:pt>
                <c:pt idx="40">
                  <c:v>44108</c:v>
                </c:pt>
                <c:pt idx="41">
                  <c:v>44109</c:v>
                </c:pt>
                <c:pt idx="42">
                  <c:v>44110</c:v>
                </c:pt>
                <c:pt idx="43">
                  <c:v>44111</c:v>
                </c:pt>
                <c:pt idx="44">
                  <c:v>44112</c:v>
                </c:pt>
                <c:pt idx="45">
                  <c:v>44113</c:v>
                </c:pt>
                <c:pt idx="46">
                  <c:v>44114</c:v>
                </c:pt>
                <c:pt idx="47">
                  <c:v>44115</c:v>
                </c:pt>
                <c:pt idx="48">
                  <c:v>44116</c:v>
                </c:pt>
                <c:pt idx="49">
                  <c:v>44117</c:v>
                </c:pt>
                <c:pt idx="50">
                  <c:v>44118</c:v>
                </c:pt>
                <c:pt idx="51">
                  <c:v>44119</c:v>
                </c:pt>
                <c:pt idx="52">
                  <c:v>44120</c:v>
                </c:pt>
                <c:pt idx="53">
                  <c:v>44121</c:v>
                </c:pt>
                <c:pt idx="54">
                  <c:v>44122</c:v>
                </c:pt>
                <c:pt idx="55">
                  <c:v>44123</c:v>
                </c:pt>
                <c:pt idx="56">
                  <c:v>44124</c:v>
                </c:pt>
                <c:pt idx="57">
                  <c:v>44125</c:v>
                </c:pt>
                <c:pt idx="58">
                  <c:v>44126</c:v>
                </c:pt>
                <c:pt idx="59">
                  <c:v>44127</c:v>
                </c:pt>
                <c:pt idx="60">
                  <c:v>44128</c:v>
                </c:pt>
                <c:pt idx="61">
                  <c:v>44129</c:v>
                </c:pt>
                <c:pt idx="62">
                  <c:v>44130</c:v>
                </c:pt>
                <c:pt idx="63">
                  <c:v>44131</c:v>
                </c:pt>
                <c:pt idx="64">
                  <c:v>44132</c:v>
                </c:pt>
                <c:pt idx="65">
                  <c:v>44133</c:v>
                </c:pt>
                <c:pt idx="66">
                  <c:v>44134</c:v>
                </c:pt>
                <c:pt idx="67">
                  <c:v>44135</c:v>
                </c:pt>
                <c:pt idx="68">
                  <c:v>44136</c:v>
                </c:pt>
                <c:pt idx="69">
                  <c:v>44137</c:v>
                </c:pt>
                <c:pt idx="70">
                  <c:v>44138</c:v>
                </c:pt>
                <c:pt idx="71">
                  <c:v>44139</c:v>
                </c:pt>
                <c:pt idx="72">
                  <c:v>44140</c:v>
                </c:pt>
                <c:pt idx="73">
                  <c:v>44141</c:v>
                </c:pt>
                <c:pt idx="74">
                  <c:v>44142</c:v>
                </c:pt>
                <c:pt idx="75">
                  <c:v>44143</c:v>
                </c:pt>
                <c:pt idx="76">
                  <c:v>44144</c:v>
                </c:pt>
                <c:pt idx="77">
                  <c:v>44145</c:v>
                </c:pt>
                <c:pt idx="78">
                  <c:v>44146</c:v>
                </c:pt>
                <c:pt idx="79">
                  <c:v>44147</c:v>
                </c:pt>
                <c:pt idx="80">
                  <c:v>44148</c:v>
                </c:pt>
                <c:pt idx="81">
                  <c:v>44149</c:v>
                </c:pt>
                <c:pt idx="82">
                  <c:v>44150</c:v>
                </c:pt>
                <c:pt idx="83">
                  <c:v>44151</c:v>
                </c:pt>
                <c:pt idx="84">
                  <c:v>44152</c:v>
                </c:pt>
                <c:pt idx="85">
                  <c:v>44153</c:v>
                </c:pt>
                <c:pt idx="86">
                  <c:v>44154</c:v>
                </c:pt>
                <c:pt idx="87">
                  <c:v>44155</c:v>
                </c:pt>
                <c:pt idx="88">
                  <c:v>44156</c:v>
                </c:pt>
                <c:pt idx="89">
                  <c:v>44157</c:v>
                </c:pt>
                <c:pt idx="90">
                  <c:v>44158</c:v>
                </c:pt>
                <c:pt idx="91">
                  <c:v>44159</c:v>
                </c:pt>
                <c:pt idx="92">
                  <c:v>44160</c:v>
                </c:pt>
                <c:pt idx="93">
                  <c:v>44161</c:v>
                </c:pt>
                <c:pt idx="94">
                  <c:v>44162</c:v>
                </c:pt>
                <c:pt idx="95">
                  <c:v>44163</c:v>
                </c:pt>
                <c:pt idx="96">
                  <c:v>44164</c:v>
                </c:pt>
                <c:pt idx="97">
                  <c:v>44165</c:v>
                </c:pt>
                <c:pt idx="98">
                  <c:v>44166</c:v>
                </c:pt>
                <c:pt idx="99">
                  <c:v>44167</c:v>
                </c:pt>
                <c:pt idx="100">
                  <c:v>44168</c:v>
                </c:pt>
                <c:pt idx="101">
                  <c:v>44169</c:v>
                </c:pt>
                <c:pt idx="102">
                  <c:v>44170</c:v>
                </c:pt>
                <c:pt idx="103">
                  <c:v>44171</c:v>
                </c:pt>
                <c:pt idx="104">
                  <c:v>44172</c:v>
                </c:pt>
                <c:pt idx="105">
                  <c:v>44173</c:v>
                </c:pt>
                <c:pt idx="106">
                  <c:v>44174</c:v>
                </c:pt>
                <c:pt idx="107">
                  <c:v>44175</c:v>
                </c:pt>
                <c:pt idx="108">
                  <c:v>44176</c:v>
                </c:pt>
                <c:pt idx="109">
                  <c:v>44177</c:v>
                </c:pt>
                <c:pt idx="110">
                  <c:v>44178</c:v>
                </c:pt>
                <c:pt idx="111">
                  <c:v>44179</c:v>
                </c:pt>
                <c:pt idx="112">
                  <c:v>44180</c:v>
                </c:pt>
                <c:pt idx="113">
                  <c:v>44181</c:v>
                </c:pt>
                <c:pt idx="114">
                  <c:v>44182</c:v>
                </c:pt>
                <c:pt idx="115">
                  <c:v>44183</c:v>
                </c:pt>
                <c:pt idx="116">
                  <c:v>44184</c:v>
                </c:pt>
                <c:pt idx="117">
                  <c:v>44185</c:v>
                </c:pt>
                <c:pt idx="118">
                  <c:v>44186</c:v>
                </c:pt>
                <c:pt idx="119">
                  <c:v>44187</c:v>
                </c:pt>
                <c:pt idx="120">
                  <c:v>44188</c:v>
                </c:pt>
                <c:pt idx="121">
                  <c:v>44189</c:v>
                </c:pt>
                <c:pt idx="122">
                  <c:v>44190</c:v>
                </c:pt>
                <c:pt idx="123">
                  <c:v>44191</c:v>
                </c:pt>
                <c:pt idx="124">
                  <c:v>44192</c:v>
                </c:pt>
                <c:pt idx="125">
                  <c:v>44193</c:v>
                </c:pt>
                <c:pt idx="126">
                  <c:v>44194</c:v>
                </c:pt>
                <c:pt idx="127">
                  <c:v>44195</c:v>
                </c:pt>
                <c:pt idx="128">
                  <c:v>44196</c:v>
                </c:pt>
                <c:pt idx="129">
                  <c:v>44197</c:v>
                </c:pt>
                <c:pt idx="130">
                  <c:v>44198</c:v>
                </c:pt>
                <c:pt idx="131">
                  <c:v>44199</c:v>
                </c:pt>
                <c:pt idx="132">
                  <c:v>44200</c:v>
                </c:pt>
                <c:pt idx="133">
                  <c:v>44201</c:v>
                </c:pt>
                <c:pt idx="134">
                  <c:v>44202</c:v>
                </c:pt>
                <c:pt idx="135">
                  <c:v>44203</c:v>
                </c:pt>
                <c:pt idx="136">
                  <c:v>44204</c:v>
                </c:pt>
                <c:pt idx="137">
                  <c:v>44205</c:v>
                </c:pt>
                <c:pt idx="138">
                  <c:v>44206</c:v>
                </c:pt>
                <c:pt idx="139">
                  <c:v>44207</c:v>
                </c:pt>
                <c:pt idx="140">
                  <c:v>44208</c:v>
                </c:pt>
                <c:pt idx="141">
                  <c:v>44209</c:v>
                </c:pt>
                <c:pt idx="142">
                  <c:v>44210</c:v>
                </c:pt>
                <c:pt idx="143">
                  <c:v>44211</c:v>
                </c:pt>
                <c:pt idx="144">
                  <c:v>44212</c:v>
                </c:pt>
                <c:pt idx="145">
                  <c:v>44213</c:v>
                </c:pt>
                <c:pt idx="146">
                  <c:v>44214</c:v>
                </c:pt>
                <c:pt idx="147">
                  <c:v>44215</c:v>
                </c:pt>
                <c:pt idx="148">
                  <c:v>44216</c:v>
                </c:pt>
                <c:pt idx="149">
                  <c:v>44217</c:v>
                </c:pt>
                <c:pt idx="150">
                  <c:v>44218</c:v>
                </c:pt>
                <c:pt idx="151">
                  <c:v>44219</c:v>
                </c:pt>
                <c:pt idx="152">
                  <c:v>44220</c:v>
                </c:pt>
                <c:pt idx="153">
                  <c:v>44221</c:v>
                </c:pt>
                <c:pt idx="154">
                  <c:v>44222</c:v>
                </c:pt>
                <c:pt idx="155">
                  <c:v>44223</c:v>
                </c:pt>
                <c:pt idx="156">
                  <c:v>44224</c:v>
                </c:pt>
                <c:pt idx="157">
                  <c:v>44225</c:v>
                </c:pt>
                <c:pt idx="158">
                  <c:v>44226</c:v>
                </c:pt>
                <c:pt idx="159">
                  <c:v>44227</c:v>
                </c:pt>
                <c:pt idx="160">
                  <c:v>44228</c:v>
                </c:pt>
                <c:pt idx="161">
                  <c:v>44229</c:v>
                </c:pt>
                <c:pt idx="162">
                  <c:v>44230</c:v>
                </c:pt>
                <c:pt idx="163">
                  <c:v>44231</c:v>
                </c:pt>
                <c:pt idx="164">
                  <c:v>44232</c:v>
                </c:pt>
                <c:pt idx="165">
                  <c:v>44233</c:v>
                </c:pt>
                <c:pt idx="166">
                  <c:v>44234</c:v>
                </c:pt>
                <c:pt idx="167">
                  <c:v>44235</c:v>
                </c:pt>
                <c:pt idx="168">
                  <c:v>44236</c:v>
                </c:pt>
                <c:pt idx="169">
                  <c:v>44237</c:v>
                </c:pt>
                <c:pt idx="170">
                  <c:v>44238</c:v>
                </c:pt>
                <c:pt idx="171">
                  <c:v>44239</c:v>
                </c:pt>
                <c:pt idx="172">
                  <c:v>44240</c:v>
                </c:pt>
                <c:pt idx="173">
                  <c:v>44241</c:v>
                </c:pt>
                <c:pt idx="174">
                  <c:v>44242</c:v>
                </c:pt>
                <c:pt idx="175">
                  <c:v>44243</c:v>
                </c:pt>
                <c:pt idx="176">
                  <c:v>44244</c:v>
                </c:pt>
                <c:pt idx="177">
                  <c:v>44245</c:v>
                </c:pt>
                <c:pt idx="178">
                  <c:v>44246</c:v>
                </c:pt>
                <c:pt idx="179">
                  <c:v>44247</c:v>
                </c:pt>
                <c:pt idx="180">
                  <c:v>44248</c:v>
                </c:pt>
                <c:pt idx="181">
                  <c:v>44249</c:v>
                </c:pt>
                <c:pt idx="182">
                  <c:v>44250</c:v>
                </c:pt>
                <c:pt idx="183">
                  <c:v>44251</c:v>
                </c:pt>
                <c:pt idx="184">
                  <c:v>44252</c:v>
                </c:pt>
                <c:pt idx="185">
                  <c:v>44253</c:v>
                </c:pt>
                <c:pt idx="186">
                  <c:v>44254</c:v>
                </c:pt>
                <c:pt idx="187">
                  <c:v>44255</c:v>
                </c:pt>
                <c:pt idx="188">
                  <c:v>44256</c:v>
                </c:pt>
                <c:pt idx="189">
                  <c:v>44257</c:v>
                </c:pt>
                <c:pt idx="190">
                  <c:v>44258</c:v>
                </c:pt>
                <c:pt idx="191">
                  <c:v>44259</c:v>
                </c:pt>
                <c:pt idx="192">
                  <c:v>44260</c:v>
                </c:pt>
                <c:pt idx="193">
                  <c:v>44261</c:v>
                </c:pt>
                <c:pt idx="194">
                  <c:v>44262</c:v>
                </c:pt>
                <c:pt idx="195">
                  <c:v>44263</c:v>
                </c:pt>
                <c:pt idx="196">
                  <c:v>44264</c:v>
                </c:pt>
                <c:pt idx="197">
                  <c:v>44265</c:v>
                </c:pt>
                <c:pt idx="198">
                  <c:v>44266</c:v>
                </c:pt>
                <c:pt idx="199">
                  <c:v>44267</c:v>
                </c:pt>
                <c:pt idx="200">
                  <c:v>44268</c:v>
                </c:pt>
                <c:pt idx="201">
                  <c:v>44269</c:v>
                </c:pt>
                <c:pt idx="202">
                  <c:v>44270</c:v>
                </c:pt>
                <c:pt idx="203">
                  <c:v>44271</c:v>
                </c:pt>
                <c:pt idx="204">
                  <c:v>44272</c:v>
                </c:pt>
                <c:pt idx="205">
                  <c:v>44273</c:v>
                </c:pt>
                <c:pt idx="206">
                  <c:v>44274</c:v>
                </c:pt>
                <c:pt idx="207">
                  <c:v>44275</c:v>
                </c:pt>
                <c:pt idx="208">
                  <c:v>44276</c:v>
                </c:pt>
                <c:pt idx="209">
                  <c:v>44277</c:v>
                </c:pt>
                <c:pt idx="210">
                  <c:v>44278</c:v>
                </c:pt>
                <c:pt idx="211">
                  <c:v>44279</c:v>
                </c:pt>
                <c:pt idx="212">
                  <c:v>44280</c:v>
                </c:pt>
                <c:pt idx="213">
                  <c:v>44281</c:v>
                </c:pt>
                <c:pt idx="214">
                  <c:v>44282</c:v>
                </c:pt>
                <c:pt idx="215">
                  <c:v>44283</c:v>
                </c:pt>
                <c:pt idx="216">
                  <c:v>44284</c:v>
                </c:pt>
                <c:pt idx="217">
                  <c:v>44285</c:v>
                </c:pt>
                <c:pt idx="218">
                  <c:v>44286</c:v>
                </c:pt>
                <c:pt idx="219">
                  <c:v>44287</c:v>
                </c:pt>
                <c:pt idx="220">
                  <c:v>44288</c:v>
                </c:pt>
                <c:pt idx="221">
                  <c:v>44289</c:v>
                </c:pt>
                <c:pt idx="222">
                  <c:v>44290</c:v>
                </c:pt>
                <c:pt idx="223">
                  <c:v>44291</c:v>
                </c:pt>
                <c:pt idx="224">
                  <c:v>44292</c:v>
                </c:pt>
                <c:pt idx="225">
                  <c:v>44293</c:v>
                </c:pt>
                <c:pt idx="226">
                  <c:v>44294</c:v>
                </c:pt>
                <c:pt idx="227">
                  <c:v>44295</c:v>
                </c:pt>
                <c:pt idx="228">
                  <c:v>44296</c:v>
                </c:pt>
                <c:pt idx="229">
                  <c:v>44297</c:v>
                </c:pt>
                <c:pt idx="230">
                  <c:v>44298</c:v>
                </c:pt>
                <c:pt idx="231">
                  <c:v>44299</c:v>
                </c:pt>
                <c:pt idx="232">
                  <c:v>44300</c:v>
                </c:pt>
                <c:pt idx="233">
                  <c:v>44301</c:v>
                </c:pt>
                <c:pt idx="234">
                  <c:v>44302</c:v>
                </c:pt>
                <c:pt idx="235">
                  <c:v>44303</c:v>
                </c:pt>
                <c:pt idx="236">
                  <c:v>44304</c:v>
                </c:pt>
                <c:pt idx="237">
                  <c:v>44305</c:v>
                </c:pt>
                <c:pt idx="238">
                  <c:v>44306</c:v>
                </c:pt>
                <c:pt idx="239">
                  <c:v>44307</c:v>
                </c:pt>
                <c:pt idx="240">
                  <c:v>44308</c:v>
                </c:pt>
                <c:pt idx="241">
                  <c:v>44309</c:v>
                </c:pt>
                <c:pt idx="242">
                  <c:v>44310</c:v>
                </c:pt>
                <c:pt idx="243">
                  <c:v>44311</c:v>
                </c:pt>
                <c:pt idx="244">
                  <c:v>44312</c:v>
                </c:pt>
                <c:pt idx="245">
                  <c:v>44313</c:v>
                </c:pt>
                <c:pt idx="246">
                  <c:v>44314</c:v>
                </c:pt>
                <c:pt idx="247">
                  <c:v>44315</c:v>
                </c:pt>
                <c:pt idx="248">
                  <c:v>44316</c:v>
                </c:pt>
                <c:pt idx="249">
                  <c:v>44317</c:v>
                </c:pt>
                <c:pt idx="250">
                  <c:v>44318</c:v>
                </c:pt>
                <c:pt idx="251">
                  <c:v>44319</c:v>
                </c:pt>
                <c:pt idx="252">
                  <c:v>44320</c:v>
                </c:pt>
                <c:pt idx="253">
                  <c:v>44321</c:v>
                </c:pt>
                <c:pt idx="254">
                  <c:v>44322</c:v>
                </c:pt>
                <c:pt idx="255">
                  <c:v>44323</c:v>
                </c:pt>
                <c:pt idx="256">
                  <c:v>44324</c:v>
                </c:pt>
                <c:pt idx="257">
                  <c:v>44325</c:v>
                </c:pt>
                <c:pt idx="258">
                  <c:v>44326</c:v>
                </c:pt>
                <c:pt idx="259">
                  <c:v>44327</c:v>
                </c:pt>
                <c:pt idx="260">
                  <c:v>44328</c:v>
                </c:pt>
                <c:pt idx="261">
                  <c:v>44329</c:v>
                </c:pt>
                <c:pt idx="262">
                  <c:v>44330</c:v>
                </c:pt>
                <c:pt idx="263">
                  <c:v>44331</c:v>
                </c:pt>
                <c:pt idx="264">
                  <c:v>44332</c:v>
                </c:pt>
                <c:pt idx="265">
                  <c:v>44333</c:v>
                </c:pt>
                <c:pt idx="266">
                  <c:v>44334</c:v>
                </c:pt>
                <c:pt idx="267">
                  <c:v>44335</c:v>
                </c:pt>
                <c:pt idx="268">
                  <c:v>44336</c:v>
                </c:pt>
                <c:pt idx="269">
                  <c:v>44337</c:v>
                </c:pt>
                <c:pt idx="270">
                  <c:v>44338</c:v>
                </c:pt>
                <c:pt idx="271">
                  <c:v>44339</c:v>
                </c:pt>
                <c:pt idx="272">
                  <c:v>44340</c:v>
                </c:pt>
                <c:pt idx="273">
                  <c:v>44341</c:v>
                </c:pt>
                <c:pt idx="274">
                  <c:v>44342</c:v>
                </c:pt>
                <c:pt idx="275">
                  <c:v>44343</c:v>
                </c:pt>
                <c:pt idx="276">
                  <c:v>44344</c:v>
                </c:pt>
                <c:pt idx="277">
                  <c:v>44345</c:v>
                </c:pt>
                <c:pt idx="278">
                  <c:v>44346</c:v>
                </c:pt>
                <c:pt idx="279">
                  <c:v>44347</c:v>
                </c:pt>
                <c:pt idx="280">
                  <c:v>44348</c:v>
                </c:pt>
                <c:pt idx="281">
                  <c:v>44349</c:v>
                </c:pt>
                <c:pt idx="282">
                  <c:v>44350</c:v>
                </c:pt>
                <c:pt idx="283">
                  <c:v>44351</c:v>
                </c:pt>
                <c:pt idx="284">
                  <c:v>44352</c:v>
                </c:pt>
                <c:pt idx="285">
                  <c:v>44353</c:v>
                </c:pt>
                <c:pt idx="286">
                  <c:v>44354</c:v>
                </c:pt>
                <c:pt idx="287">
                  <c:v>44355</c:v>
                </c:pt>
                <c:pt idx="288">
                  <c:v>44356</c:v>
                </c:pt>
                <c:pt idx="289">
                  <c:v>44357</c:v>
                </c:pt>
                <c:pt idx="290">
                  <c:v>44358</c:v>
                </c:pt>
                <c:pt idx="291">
                  <c:v>44359</c:v>
                </c:pt>
                <c:pt idx="292">
                  <c:v>44360</c:v>
                </c:pt>
                <c:pt idx="293">
                  <c:v>44361</c:v>
                </c:pt>
                <c:pt idx="294">
                  <c:v>44362</c:v>
                </c:pt>
                <c:pt idx="295">
                  <c:v>44363</c:v>
                </c:pt>
                <c:pt idx="296">
                  <c:v>44364</c:v>
                </c:pt>
                <c:pt idx="297">
                  <c:v>44365</c:v>
                </c:pt>
                <c:pt idx="298">
                  <c:v>44366</c:v>
                </c:pt>
                <c:pt idx="299">
                  <c:v>44367</c:v>
                </c:pt>
                <c:pt idx="300">
                  <c:v>44368</c:v>
                </c:pt>
                <c:pt idx="301">
                  <c:v>44369</c:v>
                </c:pt>
                <c:pt idx="302">
                  <c:v>44370</c:v>
                </c:pt>
                <c:pt idx="303">
                  <c:v>44371</c:v>
                </c:pt>
                <c:pt idx="304">
                  <c:v>44372</c:v>
                </c:pt>
                <c:pt idx="305">
                  <c:v>44373</c:v>
                </c:pt>
                <c:pt idx="306">
                  <c:v>44374</c:v>
                </c:pt>
                <c:pt idx="307">
                  <c:v>44375</c:v>
                </c:pt>
                <c:pt idx="308">
                  <c:v>44376</c:v>
                </c:pt>
                <c:pt idx="309">
                  <c:v>44377</c:v>
                </c:pt>
                <c:pt idx="310">
                  <c:v>44378</c:v>
                </c:pt>
                <c:pt idx="311">
                  <c:v>44379</c:v>
                </c:pt>
                <c:pt idx="312">
                  <c:v>44380</c:v>
                </c:pt>
                <c:pt idx="313">
                  <c:v>44381</c:v>
                </c:pt>
                <c:pt idx="314">
                  <c:v>44382</c:v>
                </c:pt>
                <c:pt idx="315">
                  <c:v>44383</c:v>
                </c:pt>
                <c:pt idx="316">
                  <c:v>44384</c:v>
                </c:pt>
                <c:pt idx="317">
                  <c:v>44385</c:v>
                </c:pt>
                <c:pt idx="318">
                  <c:v>44386</c:v>
                </c:pt>
                <c:pt idx="319">
                  <c:v>44387</c:v>
                </c:pt>
                <c:pt idx="320">
                  <c:v>44388</c:v>
                </c:pt>
                <c:pt idx="321">
                  <c:v>44389</c:v>
                </c:pt>
                <c:pt idx="322">
                  <c:v>44390</c:v>
                </c:pt>
                <c:pt idx="323">
                  <c:v>44391</c:v>
                </c:pt>
                <c:pt idx="324">
                  <c:v>44392</c:v>
                </c:pt>
                <c:pt idx="325">
                  <c:v>44393</c:v>
                </c:pt>
                <c:pt idx="326">
                  <c:v>44394</c:v>
                </c:pt>
                <c:pt idx="327">
                  <c:v>44395</c:v>
                </c:pt>
                <c:pt idx="328">
                  <c:v>44396</c:v>
                </c:pt>
                <c:pt idx="329">
                  <c:v>44397</c:v>
                </c:pt>
                <c:pt idx="330">
                  <c:v>44398</c:v>
                </c:pt>
                <c:pt idx="331">
                  <c:v>44399</c:v>
                </c:pt>
                <c:pt idx="332">
                  <c:v>44400</c:v>
                </c:pt>
                <c:pt idx="333">
                  <c:v>44401</c:v>
                </c:pt>
                <c:pt idx="334">
                  <c:v>44402</c:v>
                </c:pt>
                <c:pt idx="335">
                  <c:v>44403</c:v>
                </c:pt>
                <c:pt idx="336">
                  <c:v>44404</c:v>
                </c:pt>
                <c:pt idx="337">
                  <c:v>44405</c:v>
                </c:pt>
                <c:pt idx="338">
                  <c:v>44406</c:v>
                </c:pt>
                <c:pt idx="339">
                  <c:v>44407</c:v>
                </c:pt>
                <c:pt idx="340">
                  <c:v>44408</c:v>
                </c:pt>
              </c:numCache>
            </c:numRef>
          </c:xVal>
          <c:yVal>
            <c:numRef>
              <c:f>Sheet1!$B$2:$B$342</c:f>
              <c:numCache>
                <c:formatCode>General</c:formatCode>
                <c:ptCount val="341"/>
                <c:pt idx="0">
                  <c:v>0</c:v>
                </c:pt>
                <c:pt idx="2">
                  <c:v>5789</c:v>
                </c:pt>
                <c:pt idx="3">
                  <c:v>5843</c:v>
                </c:pt>
                <c:pt idx="4">
                  <c:v>5871</c:v>
                </c:pt>
                <c:pt idx="7">
                  <c:v>5901</c:v>
                </c:pt>
                <c:pt idx="8">
                  <c:v>5988</c:v>
                </c:pt>
                <c:pt idx="9">
                  <c:v>6064</c:v>
                </c:pt>
                <c:pt idx="10">
                  <c:v>6241</c:v>
                </c:pt>
                <c:pt idx="11">
                  <c:v>6408</c:v>
                </c:pt>
                <c:pt idx="12">
                  <c:v>6445</c:v>
                </c:pt>
                <c:pt idx="14">
                  <c:v>6529</c:v>
                </c:pt>
                <c:pt idx="15">
                  <c:v>6625</c:v>
                </c:pt>
                <c:pt idx="18">
                  <c:v>6734</c:v>
                </c:pt>
                <c:pt idx="19">
                  <c:v>6783</c:v>
                </c:pt>
                <c:pt idx="21">
                  <c:v>6991</c:v>
                </c:pt>
                <c:pt idx="22">
                  <c:v>7019</c:v>
                </c:pt>
                <c:pt idx="23">
                  <c:v>7043</c:v>
                </c:pt>
                <c:pt idx="27">
                  <c:v>7059</c:v>
                </c:pt>
                <c:pt idx="28">
                  <c:v>7062</c:v>
                </c:pt>
                <c:pt idx="29">
                  <c:v>7086</c:v>
                </c:pt>
                <c:pt idx="30">
                  <c:v>7152</c:v>
                </c:pt>
                <c:pt idx="31">
                  <c:v>7244</c:v>
                </c:pt>
                <c:pt idx="32">
                  <c:v>7283</c:v>
                </c:pt>
                <c:pt idx="34">
                  <c:v>7326</c:v>
                </c:pt>
                <c:pt idx="35">
                  <c:v>7432</c:v>
                </c:pt>
                <c:pt idx="37">
                  <c:v>7451</c:v>
                </c:pt>
                <c:pt idx="41">
                  <c:v>7546</c:v>
                </c:pt>
                <c:pt idx="42">
                  <c:v>7663</c:v>
                </c:pt>
                <c:pt idx="43">
                  <c:v>7674</c:v>
                </c:pt>
                <c:pt idx="44">
                  <c:v>7688</c:v>
                </c:pt>
                <c:pt idx="45">
                  <c:v>7804</c:v>
                </c:pt>
                <c:pt idx="46">
                  <c:v>7837</c:v>
                </c:pt>
                <c:pt idx="47">
                  <c:v>7890</c:v>
                </c:pt>
                <c:pt idx="48">
                  <c:v>8114</c:v>
                </c:pt>
                <c:pt idx="49">
                  <c:v>8182</c:v>
                </c:pt>
                <c:pt idx="50">
                  <c:v>8288</c:v>
                </c:pt>
                <c:pt idx="52">
                  <c:v>8370</c:v>
                </c:pt>
                <c:pt idx="53">
                  <c:v>8484</c:v>
                </c:pt>
                <c:pt idx="54">
                  <c:v>8583</c:v>
                </c:pt>
                <c:pt idx="55">
                  <c:v>8711</c:v>
                </c:pt>
                <c:pt idx="56">
                  <c:v>8833</c:v>
                </c:pt>
                <c:pt idx="57">
                  <c:v>8895</c:v>
                </c:pt>
                <c:pt idx="58">
                  <c:v>9023</c:v>
                </c:pt>
                <c:pt idx="59">
                  <c:v>9112</c:v>
                </c:pt>
                <c:pt idx="60">
                  <c:v>9244</c:v>
                </c:pt>
                <c:pt idx="61">
                  <c:v>9246</c:v>
                </c:pt>
                <c:pt idx="62">
                  <c:v>9326</c:v>
                </c:pt>
                <c:pt idx="63">
                  <c:v>9339</c:v>
                </c:pt>
                <c:pt idx="64">
                  <c:v>9428</c:v>
                </c:pt>
                <c:pt idx="72">
                  <c:v>9509</c:v>
                </c:pt>
                <c:pt idx="73">
                  <c:v>9534</c:v>
                </c:pt>
                <c:pt idx="76">
                  <c:v>9547</c:v>
                </c:pt>
                <c:pt idx="77">
                  <c:v>9634</c:v>
                </c:pt>
                <c:pt idx="109">
                  <c:v>9828</c:v>
                </c:pt>
                <c:pt idx="111">
                  <c:v>9897</c:v>
                </c:pt>
                <c:pt idx="112">
                  <c:v>9922</c:v>
                </c:pt>
                <c:pt idx="113">
                  <c:v>10124</c:v>
                </c:pt>
                <c:pt idx="115">
                  <c:v>10221</c:v>
                </c:pt>
                <c:pt idx="116">
                  <c:v>10280</c:v>
                </c:pt>
                <c:pt idx="118">
                  <c:v>10337</c:v>
                </c:pt>
                <c:pt idx="119">
                  <c:v>10554</c:v>
                </c:pt>
                <c:pt idx="120">
                  <c:v>10800</c:v>
                </c:pt>
                <c:pt idx="121">
                  <c:v>10878</c:v>
                </c:pt>
                <c:pt idx="125">
                  <c:v>10928</c:v>
                </c:pt>
                <c:pt idx="126">
                  <c:v>11140</c:v>
                </c:pt>
                <c:pt idx="127">
                  <c:v>11220</c:v>
                </c:pt>
                <c:pt idx="128">
                  <c:v>11269</c:v>
                </c:pt>
                <c:pt idx="130">
                  <c:v>11447</c:v>
                </c:pt>
                <c:pt idx="131">
                  <c:v>11554</c:v>
                </c:pt>
                <c:pt idx="132">
                  <c:v>11644</c:v>
                </c:pt>
                <c:pt idx="133">
                  <c:v>11772</c:v>
                </c:pt>
                <c:pt idx="134">
                  <c:v>11798</c:v>
                </c:pt>
                <c:pt idx="146">
                  <c:v>11841</c:v>
                </c:pt>
                <c:pt idx="150">
                  <c:v>12013</c:v>
                </c:pt>
                <c:pt idx="151">
                  <c:v>12110</c:v>
                </c:pt>
                <c:pt idx="153">
                  <c:v>12202</c:v>
                </c:pt>
                <c:pt idx="154">
                  <c:v>12368</c:v>
                </c:pt>
                <c:pt idx="155">
                  <c:v>12495</c:v>
                </c:pt>
                <c:pt idx="156">
                  <c:v>12651</c:v>
                </c:pt>
                <c:pt idx="157">
                  <c:v>12797</c:v>
                </c:pt>
                <c:pt idx="158">
                  <c:v>13025</c:v>
                </c:pt>
                <c:pt idx="160">
                  <c:v>13060</c:v>
                </c:pt>
                <c:pt idx="162">
                  <c:v>13117</c:v>
                </c:pt>
                <c:pt idx="163">
                  <c:v>13238</c:v>
                </c:pt>
                <c:pt idx="164">
                  <c:v>13604</c:v>
                </c:pt>
                <c:pt idx="165">
                  <c:v>13615</c:v>
                </c:pt>
                <c:pt idx="167">
                  <c:v>13845</c:v>
                </c:pt>
                <c:pt idx="168">
                  <c:v>13955</c:v>
                </c:pt>
                <c:pt idx="169">
                  <c:v>14037</c:v>
                </c:pt>
                <c:pt idx="170">
                  <c:v>14183</c:v>
                </c:pt>
                <c:pt idx="171">
                  <c:v>14267</c:v>
                </c:pt>
                <c:pt idx="172">
                  <c:v>14363</c:v>
                </c:pt>
                <c:pt idx="174">
                  <c:v>14530</c:v>
                </c:pt>
                <c:pt idx="175">
                  <c:v>14636</c:v>
                </c:pt>
                <c:pt idx="176">
                  <c:v>14764</c:v>
                </c:pt>
                <c:pt idx="177">
                  <c:v>14868</c:v>
                </c:pt>
                <c:pt idx="178">
                  <c:v>14954</c:v>
                </c:pt>
                <c:pt idx="179">
                  <c:v>15113</c:v>
                </c:pt>
                <c:pt idx="181">
                  <c:v>15158</c:v>
                </c:pt>
                <c:pt idx="182">
                  <c:v>15186</c:v>
                </c:pt>
                <c:pt idx="183">
                  <c:v>15302</c:v>
                </c:pt>
                <c:pt idx="184">
                  <c:v>15500</c:v>
                </c:pt>
                <c:pt idx="185">
                  <c:v>15618</c:v>
                </c:pt>
                <c:pt idx="186">
                  <c:v>15719</c:v>
                </c:pt>
                <c:pt idx="188">
                  <c:v>15920</c:v>
                </c:pt>
                <c:pt idx="189">
                  <c:v>16145</c:v>
                </c:pt>
                <c:pt idx="190">
                  <c:v>16261</c:v>
                </c:pt>
                <c:pt idx="191">
                  <c:v>16331</c:v>
                </c:pt>
                <c:pt idx="192">
                  <c:v>16373</c:v>
                </c:pt>
                <c:pt idx="193">
                  <c:v>16538</c:v>
                </c:pt>
                <c:pt idx="195">
                  <c:v>16734</c:v>
                </c:pt>
                <c:pt idx="196">
                  <c:v>16790</c:v>
                </c:pt>
                <c:pt idx="197">
                  <c:v>16982</c:v>
                </c:pt>
                <c:pt idx="198">
                  <c:v>17102</c:v>
                </c:pt>
                <c:pt idx="199">
                  <c:v>17240</c:v>
                </c:pt>
                <c:pt idx="200">
                  <c:v>17486</c:v>
                </c:pt>
                <c:pt idx="202">
                  <c:v>17716</c:v>
                </c:pt>
                <c:pt idx="203">
                  <c:v>17822</c:v>
                </c:pt>
                <c:pt idx="204">
                  <c:v>18128</c:v>
                </c:pt>
                <c:pt idx="205">
                  <c:v>18174</c:v>
                </c:pt>
                <c:pt idx="206">
                  <c:v>18414</c:v>
                </c:pt>
                <c:pt idx="207">
                  <c:v>18310</c:v>
                </c:pt>
                <c:pt idx="209">
                  <c:v>18378</c:v>
                </c:pt>
                <c:pt idx="210">
                  <c:v>18500</c:v>
                </c:pt>
                <c:pt idx="211">
                  <c:v>18500</c:v>
                </c:pt>
                <c:pt idx="212">
                  <c:v>18525</c:v>
                </c:pt>
                <c:pt idx="213">
                  <c:v>18705</c:v>
                </c:pt>
                <c:pt idx="214">
                  <c:v>18849</c:v>
                </c:pt>
                <c:pt idx="216">
                  <c:v>19232</c:v>
                </c:pt>
                <c:pt idx="217">
                  <c:v>19452</c:v>
                </c:pt>
                <c:pt idx="218">
                  <c:v>19463</c:v>
                </c:pt>
                <c:pt idx="219">
                  <c:v>19547</c:v>
                </c:pt>
                <c:pt idx="220">
                  <c:v>19584</c:v>
                </c:pt>
                <c:pt idx="221">
                  <c:v>19779</c:v>
                </c:pt>
                <c:pt idx="223">
                  <c:v>19794</c:v>
                </c:pt>
                <c:pt idx="224">
                  <c:v>19942</c:v>
                </c:pt>
                <c:pt idx="225">
                  <c:v>20033</c:v>
                </c:pt>
                <c:pt idx="226">
                  <c:v>20209</c:v>
                </c:pt>
                <c:pt idx="227">
                  <c:v>20406</c:v>
                </c:pt>
                <c:pt idx="228">
                  <c:v>20574</c:v>
                </c:pt>
                <c:pt idx="230">
                  <c:v>20737</c:v>
                </c:pt>
                <c:pt idx="231">
                  <c:v>20726</c:v>
                </c:pt>
                <c:pt idx="232">
                  <c:v>20904</c:v>
                </c:pt>
                <c:pt idx="233">
                  <c:v>20936</c:v>
                </c:pt>
                <c:pt idx="234">
                  <c:v>20946</c:v>
                </c:pt>
                <c:pt idx="235">
                  <c:v>20951</c:v>
                </c:pt>
                <c:pt idx="237">
                  <c:v>21002</c:v>
                </c:pt>
                <c:pt idx="238">
                  <c:v>21264</c:v>
                </c:pt>
                <c:pt idx="239">
                  <c:v>21356</c:v>
                </c:pt>
                <c:pt idx="240">
                  <c:v>21386</c:v>
                </c:pt>
                <c:pt idx="241">
                  <c:v>21645</c:v>
                </c:pt>
                <c:pt idx="242">
                  <c:v>21802</c:v>
                </c:pt>
                <c:pt idx="244">
                  <c:v>21810</c:v>
                </c:pt>
                <c:pt idx="245">
                  <c:v>22042</c:v>
                </c:pt>
                <c:pt idx="246">
                  <c:v>22156</c:v>
                </c:pt>
                <c:pt idx="247">
                  <c:v>22234</c:v>
                </c:pt>
                <c:pt idx="248">
                  <c:v>22321</c:v>
                </c:pt>
                <c:pt idx="249">
                  <c:v>22738</c:v>
                </c:pt>
                <c:pt idx="251">
                  <c:v>22886</c:v>
                </c:pt>
                <c:pt idx="252">
                  <c:v>23011</c:v>
                </c:pt>
                <c:pt idx="253">
                  <c:v>23097</c:v>
                </c:pt>
                <c:pt idx="254">
                  <c:v>23200</c:v>
                </c:pt>
                <c:pt idx="255">
                  <c:v>23248</c:v>
                </c:pt>
                <c:pt idx="256">
                  <c:v>23372</c:v>
                </c:pt>
                <c:pt idx="258">
                  <c:v>23454</c:v>
                </c:pt>
                <c:pt idx="259">
                  <c:v>23536</c:v>
                </c:pt>
                <c:pt idx="260">
                  <c:v>23680</c:v>
                </c:pt>
                <c:pt idx="261">
                  <c:v>23816</c:v>
                </c:pt>
                <c:pt idx="262">
                  <c:v>23875</c:v>
                </c:pt>
                <c:pt idx="263">
                  <c:v>23994</c:v>
                </c:pt>
                <c:pt idx="265">
                  <c:v>24194</c:v>
                </c:pt>
                <c:pt idx="266">
                  <c:v>24318</c:v>
                </c:pt>
                <c:pt idx="267">
                  <c:v>24360</c:v>
                </c:pt>
                <c:pt idx="268">
                  <c:v>24350</c:v>
                </c:pt>
                <c:pt idx="269">
                  <c:v>24475</c:v>
                </c:pt>
                <c:pt idx="270">
                  <c:v>24593</c:v>
                </c:pt>
                <c:pt idx="272">
                  <c:v>24724</c:v>
                </c:pt>
                <c:pt idx="273">
                  <c:v>24803</c:v>
                </c:pt>
                <c:pt idx="274">
                  <c:v>24927</c:v>
                </c:pt>
                <c:pt idx="275">
                  <c:v>25068</c:v>
                </c:pt>
                <c:pt idx="276">
                  <c:v>25172</c:v>
                </c:pt>
                <c:pt idx="277">
                  <c:v>25204</c:v>
                </c:pt>
                <c:pt idx="279">
                  <c:v>25311</c:v>
                </c:pt>
                <c:pt idx="280">
                  <c:v>25403</c:v>
                </c:pt>
                <c:pt idx="281">
                  <c:v>25542</c:v>
                </c:pt>
                <c:pt idx="282">
                  <c:v>25635</c:v>
                </c:pt>
                <c:pt idx="283">
                  <c:v>25731</c:v>
                </c:pt>
                <c:pt idx="284">
                  <c:v>25873</c:v>
                </c:pt>
                <c:pt idx="286">
                  <c:v>25939</c:v>
                </c:pt>
                <c:pt idx="287">
                  <c:v>26050</c:v>
                </c:pt>
                <c:pt idx="288">
                  <c:v>26187</c:v>
                </c:pt>
                <c:pt idx="289">
                  <c:v>26300</c:v>
                </c:pt>
                <c:pt idx="290">
                  <c:v>26371</c:v>
                </c:pt>
                <c:pt idx="291">
                  <c:v>26457</c:v>
                </c:pt>
                <c:pt idx="293">
                  <c:v>26506</c:v>
                </c:pt>
                <c:pt idx="294">
                  <c:v>26527</c:v>
                </c:pt>
                <c:pt idx="295">
                  <c:v>26683</c:v>
                </c:pt>
                <c:pt idx="296">
                  <c:v>26683</c:v>
                </c:pt>
                <c:pt idx="297">
                  <c:v>26841</c:v>
                </c:pt>
                <c:pt idx="298">
                  <c:v>26958</c:v>
                </c:pt>
                <c:pt idx="300">
                  <c:v>26969</c:v>
                </c:pt>
                <c:pt idx="301">
                  <c:v>26969</c:v>
                </c:pt>
                <c:pt idx="302">
                  <c:v>27100</c:v>
                </c:pt>
                <c:pt idx="303">
                  <c:v>27237</c:v>
                </c:pt>
                <c:pt idx="304">
                  <c:v>27483</c:v>
                </c:pt>
                <c:pt idx="305">
                  <c:v>27711</c:v>
                </c:pt>
                <c:pt idx="307">
                  <c:v>27876</c:v>
                </c:pt>
                <c:pt idx="308">
                  <c:v>28071</c:v>
                </c:pt>
                <c:pt idx="309">
                  <c:v>28191</c:v>
                </c:pt>
                <c:pt idx="310">
                  <c:v>28292</c:v>
                </c:pt>
                <c:pt idx="311">
                  <c:v>28395</c:v>
                </c:pt>
                <c:pt idx="315">
                  <c:v>28507</c:v>
                </c:pt>
                <c:pt idx="316">
                  <c:v>28626</c:v>
                </c:pt>
                <c:pt idx="317">
                  <c:v>28658</c:v>
                </c:pt>
                <c:pt idx="318">
                  <c:v>28795</c:v>
                </c:pt>
                <c:pt idx="319">
                  <c:v>28899</c:v>
                </c:pt>
                <c:pt idx="320">
                  <c:v>29157</c:v>
                </c:pt>
                <c:pt idx="321">
                  <c:v>29324</c:v>
                </c:pt>
                <c:pt idx="322">
                  <c:v>29200</c:v>
                </c:pt>
                <c:pt idx="323">
                  <c:v>29403</c:v>
                </c:pt>
                <c:pt idx="324">
                  <c:v>29538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81-F34D-946F-4FE4A14FD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50251136"/>
        <c:axId val="543829008"/>
      </c:scatterChart>
      <c:valAx>
        <c:axId val="950251136"/>
        <c:scaling>
          <c:orientation val="minMax"/>
          <c:max val="44445"/>
          <c:min val="43936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829008"/>
        <c:crosses val="autoZero"/>
        <c:crossBetween val="midCat"/>
        <c:majorUnit val="61"/>
        <c:minorUnit val="7"/>
      </c:valAx>
      <c:valAx>
        <c:axId val="543829008"/>
        <c:scaling>
          <c:orientation val="minMax"/>
          <c:max val="350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Lines of Code in Permaplan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6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0251136"/>
        <c:crosses val="autoZero"/>
        <c:crossBetween val="midCat"/>
        <c:majorUnit val="5000"/>
        <c:minorUnit val="1000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sz="1600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241300</xdr:colOff>
      <xdr:row>258</xdr:row>
      <xdr:rowOff>101600</xdr:rowOff>
    </xdr:from>
    <xdr:to>
      <xdr:col>20</xdr:col>
      <xdr:colOff>850900</xdr:colOff>
      <xdr:row>307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729B53D-56BC-684A-AAED-D1EE2F9B5D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254000</xdr:colOff>
      <xdr:row>307</xdr:row>
      <xdr:rowOff>127000</xdr:rowOff>
    </xdr:from>
    <xdr:to>
      <xdr:col>22</xdr:col>
      <xdr:colOff>660400</xdr:colOff>
      <xdr:row>353</xdr:row>
      <xdr:rowOff>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94AB807-5FA6-114C-A136-D575AD99C6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tel:607-220-9025" TargetMode="External"/><Relationship Id="rId13" Type="http://schemas.openxmlformats.org/officeDocument/2006/relationships/hyperlink" Target="tel:607-745-3813" TargetMode="External"/><Relationship Id="rId18" Type="http://schemas.openxmlformats.org/officeDocument/2006/relationships/hyperlink" Target="tel:(607)%20233-1282" TargetMode="External"/><Relationship Id="rId3" Type="http://schemas.openxmlformats.org/officeDocument/2006/relationships/hyperlink" Target="tel:607-272-9973" TargetMode="External"/><Relationship Id="rId21" Type="http://schemas.openxmlformats.org/officeDocument/2006/relationships/hyperlink" Target="tel:800-227-4455" TargetMode="External"/><Relationship Id="rId7" Type="http://schemas.openxmlformats.org/officeDocument/2006/relationships/hyperlink" Target="tel:&#8237;(315)%20794-3350&#8236;" TargetMode="External"/><Relationship Id="rId12" Type="http://schemas.openxmlformats.org/officeDocument/2006/relationships/hyperlink" Target="tel:607-279-6761" TargetMode="External"/><Relationship Id="rId17" Type="http://schemas.openxmlformats.org/officeDocument/2006/relationships/hyperlink" Target="tel:(607)%20533-7661" TargetMode="External"/><Relationship Id="rId2" Type="http://schemas.openxmlformats.org/officeDocument/2006/relationships/hyperlink" Target="tel:607-279-5107" TargetMode="External"/><Relationship Id="rId16" Type="http://schemas.openxmlformats.org/officeDocument/2006/relationships/hyperlink" Target="tel:+16072723434" TargetMode="External"/><Relationship Id="rId20" Type="http://schemas.openxmlformats.org/officeDocument/2006/relationships/hyperlink" Target="tel:(607)%20272-2292&#160;" TargetMode="External"/><Relationship Id="rId1" Type="http://schemas.openxmlformats.org/officeDocument/2006/relationships/hyperlink" Target="tel:215-667-9316" TargetMode="External"/><Relationship Id="rId6" Type="http://schemas.openxmlformats.org/officeDocument/2006/relationships/hyperlink" Target="tel:607-339-9025" TargetMode="External"/><Relationship Id="rId11" Type="http://schemas.openxmlformats.org/officeDocument/2006/relationships/hyperlink" Target="tel:607-277-3000" TargetMode="External"/><Relationship Id="rId24" Type="http://schemas.openxmlformats.org/officeDocument/2006/relationships/drawing" Target="../drawings/drawing1.xml"/><Relationship Id="rId5" Type="http://schemas.openxmlformats.org/officeDocument/2006/relationships/hyperlink" Target="tel:607-319-1094" TargetMode="External"/><Relationship Id="rId15" Type="http://schemas.openxmlformats.org/officeDocument/2006/relationships/hyperlink" Target="tel:+16072669573" TargetMode="External"/><Relationship Id="rId23" Type="http://schemas.openxmlformats.org/officeDocument/2006/relationships/hyperlink" Target="tel:203-417-3222" TargetMode="External"/><Relationship Id="rId10" Type="http://schemas.openxmlformats.org/officeDocument/2006/relationships/hyperlink" Target="tel:855-355-5777" TargetMode="External"/><Relationship Id="rId19" Type="http://schemas.openxmlformats.org/officeDocument/2006/relationships/hyperlink" Target="tel:+16072728900" TargetMode="External"/><Relationship Id="rId4" Type="http://schemas.openxmlformats.org/officeDocument/2006/relationships/hyperlink" Target="tel:(404)%20902-0850&#8236;" TargetMode="External"/><Relationship Id="rId9" Type="http://schemas.openxmlformats.org/officeDocument/2006/relationships/hyperlink" Target="tel:607.237.1226" TargetMode="External"/><Relationship Id="rId14" Type="http://schemas.openxmlformats.org/officeDocument/2006/relationships/hyperlink" Target="tel:(607)%20273-8311" TargetMode="External"/><Relationship Id="rId22" Type="http://schemas.openxmlformats.org/officeDocument/2006/relationships/hyperlink" Target="tel:800-600-7258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7ECC5-6E98-C941-AE02-8320A8A07A5E}">
  <dimension ref="A2:X352"/>
  <sheetViews>
    <sheetView tabSelected="1" topLeftCell="A296" workbookViewId="0">
      <selection activeCell="B327" sqref="B327"/>
    </sheetView>
  </sheetViews>
  <sheetFormatPr baseColWidth="10" defaultRowHeight="16" x14ac:dyDescent="0.2"/>
  <cols>
    <col min="2" max="2" width="8.1640625" customWidth="1"/>
    <col min="3" max="3" width="7.1640625" customWidth="1"/>
    <col min="4" max="4" width="8.33203125" customWidth="1"/>
    <col min="8" max="8" width="10.83203125" style="2"/>
    <col min="21" max="21" width="13.6640625" customWidth="1"/>
    <col min="22" max="22" width="11.1640625" bestFit="1" customWidth="1"/>
  </cols>
  <sheetData>
    <row r="2" spans="1:11" x14ac:dyDescent="0.2">
      <c r="A2" s="1">
        <v>43936</v>
      </c>
      <c r="B2">
        <v>0</v>
      </c>
      <c r="F2">
        <f>429.6</f>
        <v>429.6</v>
      </c>
      <c r="G2">
        <v>408.8</v>
      </c>
      <c r="H2" s="2">
        <f t="shared" ref="H2:H12" si="0">G2/F2</f>
        <v>0.95158286778398504</v>
      </c>
      <c r="J2">
        <f>SQRT(F2/4)</f>
        <v>10.363397126425292</v>
      </c>
      <c r="K2">
        <f t="shared" ref="K2:K10" si="1">SQRT(G2/4)</f>
        <v>10.109401564880089</v>
      </c>
    </row>
    <row r="3" spans="1:11" x14ac:dyDescent="0.2">
      <c r="A3" s="1"/>
    </row>
    <row r="4" spans="1:11" x14ac:dyDescent="0.2">
      <c r="A4" s="1">
        <v>44069</v>
      </c>
      <c r="B4">
        <v>5789</v>
      </c>
      <c r="F4">
        <v>1726.6</v>
      </c>
      <c r="G4">
        <v>1663.9</v>
      </c>
      <c r="H4" s="2">
        <f>G4/F4</f>
        <v>0.96368585659677986</v>
      </c>
      <c r="J4">
        <f t="shared" ref="J4:J10" si="2">SQRT(F4/4)</f>
        <v>20.776188293332346</v>
      </c>
      <c r="K4">
        <f t="shared" si="1"/>
        <v>20.39546518224088</v>
      </c>
    </row>
    <row r="5" spans="1:11" x14ac:dyDescent="0.2">
      <c r="A5" s="1">
        <f>A4+1</f>
        <v>44070</v>
      </c>
      <c r="B5">
        <v>5843</v>
      </c>
      <c r="C5">
        <f>B5-B4</f>
        <v>54</v>
      </c>
      <c r="F5">
        <v>4788.6000000000004</v>
      </c>
      <c r="G5">
        <v>4614.2</v>
      </c>
      <c r="H5" s="2">
        <f t="shared" si="0"/>
        <v>0.96358016956939385</v>
      </c>
      <c r="J5">
        <f t="shared" si="2"/>
        <v>34.599855491027704</v>
      </c>
      <c r="K5">
        <f t="shared" si="1"/>
        <v>33.963951478000908</v>
      </c>
    </row>
    <row r="6" spans="1:11" x14ac:dyDescent="0.2">
      <c r="A6" s="1">
        <f t="shared" ref="A6:A69" si="3">A5+1</f>
        <v>44071</v>
      </c>
      <c r="B6">
        <v>5871</v>
      </c>
      <c r="C6">
        <f>B6-B5</f>
        <v>28</v>
      </c>
      <c r="F6">
        <v>865.3</v>
      </c>
      <c r="G6">
        <v>792.3</v>
      </c>
      <c r="H6" s="2">
        <f t="shared" si="0"/>
        <v>0.91563619553911935</v>
      </c>
      <c r="J6">
        <f t="shared" si="2"/>
        <v>14.707991025289619</v>
      </c>
      <c r="K6">
        <f t="shared" si="1"/>
        <v>14.073912036104247</v>
      </c>
    </row>
    <row r="7" spans="1:11" x14ac:dyDescent="0.2">
      <c r="A7" s="1">
        <f t="shared" si="3"/>
        <v>44072</v>
      </c>
      <c r="F7">
        <v>3174.8</v>
      </c>
      <c r="G7">
        <v>3031.6</v>
      </c>
      <c r="H7" s="2">
        <f t="shared" si="0"/>
        <v>0.95489479652261555</v>
      </c>
      <c r="J7">
        <f t="shared" si="2"/>
        <v>28.172681803477637</v>
      </c>
      <c r="K7">
        <f t="shared" si="1"/>
        <v>27.52998365419057</v>
      </c>
    </row>
    <row r="8" spans="1:11" x14ac:dyDescent="0.2">
      <c r="A8" s="1">
        <f t="shared" si="3"/>
        <v>44073</v>
      </c>
      <c r="F8">
        <v>3474.8</v>
      </c>
      <c r="G8">
        <v>78</v>
      </c>
      <c r="H8" s="2">
        <f t="shared" si="0"/>
        <v>2.2447335098422928E-2</v>
      </c>
      <c r="J8">
        <f t="shared" si="2"/>
        <v>29.473717105244802</v>
      </c>
      <c r="K8">
        <f t="shared" si="1"/>
        <v>4.4158804331639239</v>
      </c>
    </row>
    <row r="9" spans="1:11" x14ac:dyDescent="0.2">
      <c r="A9" s="1">
        <f t="shared" si="3"/>
        <v>44074</v>
      </c>
      <c r="B9">
        <v>5901</v>
      </c>
      <c r="C9">
        <f>B9-B6</f>
        <v>30</v>
      </c>
      <c r="F9">
        <v>5614</v>
      </c>
      <c r="G9">
        <v>77.117999999999995</v>
      </c>
      <c r="H9" s="2">
        <f t="shared" si="0"/>
        <v>1.3736729604560028E-2</v>
      </c>
      <c r="J9">
        <f t="shared" si="2"/>
        <v>37.46331538985838</v>
      </c>
      <c r="K9">
        <f t="shared" si="1"/>
        <v>4.390842743711052</v>
      </c>
    </row>
    <row r="10" spans="1:11" x14ac:dyDescent="0.2">
      <c r="A10" s="1">
        <f t="shared" si="3"/>
        <v>44075</v>
      </c>
      <c r="B10">
        <v>5988</v>
      </c>
      <c r="C10">
        <f>B10-B9</f>
        <v>87</v>
      </c>
      <c r="F10">
        <v>2576</v>
      </c>
      <c r="G10">
        <v>152.02799999999999</v>
      </c>
      <c r="H10" s="2">
        <f t="shared" si="0"/>
        <v>5.9017080745341614E-2</v>
      </c>
      <c r="J10">
        <f t="shared" si="2"/>
        <v>25.37715508089904</v>
      </c>
      <c r="K10">
        <f t="shared" si="1"/>
        <v>6.1649817517978107</v>
      </c>
    </row>
    <row r="11" spans="1:11" x14ac:dyDescent="0.2">
      <c r="A11" s="1">
        <f t="shared" si="3"/>
        <v>44076</v>
      </c>
      <c r="B11">
        <v>6064</v>
      </c>
      <c r="C11">
        <f>B11-B10</f>
        <v>76</v>
      </c>
      <c r="F11">
        <v>2807.5</v>
      </c>
      <c r="G11">
        <v>44.465000000000003</v>
      </c>
      <c r="H11" s="2">
        <f t="shared" si="0"/>
        <v>1.5837934105075693E-2</v>
      </c>
      <c r="J11">
        <f>SQRT(F11/4)</f>
        <v>26.492923583477911</v>
      </c>
      <c r="K11">
        <f>SQRT(G11/4)</f>
        <v>3.3341040775596675</v>
      </c>
    </row>
    <row r="12" spans="1:11" x14ac:dyDescent="0.2">
      <c r="A12" s="1">
        <f t="shared" si="3"/>
        <v>44077</v>
      </c>
      <c r="B12">
        <v>6241</v>
      </c>
      <c r="C12">
        <f>B12-B11</f>
        <v>177</v>
      </c>
      <c r="F12">
        <v>1816.1</v>
      </c>
      <c r="G12">
        <v>511.48099999999999</v>
      </c>
      <c r="H12" s="2">
        <f t="shared" si="0"/>
        <v>0.28163702439292992</v>
      </c>
      <c r="J12">
        <f>SQRT(F12/4)</f>
        <v>21.307862398654635</v>
      </c>
      <c r="K12">
        <f>SQRT(G12/4)</f>
        <v>11.307972851046292</v>
      </c>
    </row>
    <row r="13" spans="1:11" x14ac:dyDescent="0.2">
      <c r="A13" s="1">
        <f t="shared" si="3"/>
        <v>44078</v>
      </c>
      <c r="B13">
        <v>6408</v>
      </c>
      <c r="C13">
        <f>B13-B12</f>
        <v>167</v>
      </c>
    </row>
    <row r="14" spans="1:11" x14ac:dyDescent="0.2">
      <c r="A14" s="1">
        <f t="shared" si="3"/>
        <v>44079</v>
      </c>
      <c r="B14">
        <v>6445</v>
      </c>
      <c r="C14">
        <f>B14-B13</f>
        <v>37</v>
      </c>
    </row>
    <row r="15" spans="1:11" x14ac:dyDescent="0.2">
      <c r="A15" s="1">
        <f t="shared" si="3"/>
        <v>44080</v>
      </c>
    </row>
    <row r="16" spans="1:11" x14ac:dyDescent="0.2">
      <c r="A16" s="1">
        <f t="shared" si="3"/>
        <v>44081</v>
      </c>
      <c r="B16">
        <v>6529</v>
      </c>
      <c r="C16">
        <f>B16-B14</f>
        <v>84</v>
      </c>
    </row>
    <row r="17" spans="1:22" x14ac:dyDescent="0.2">
      <c r="A17" s="1">
        <f t="shared" si="3"/>
        <v>44082</v>
      </c>
      <c r="B17">
        <v>6625</v>
      </c>
      <c r="C17">
        <f>B17-B16</f>
        <v>96</v>
      </c>
    </row>
    <row r="18" spans="1:22" x14ac:dyDescent="0.2">
      <c r="A18" s="1">
        <f t="shared" si="3"/>
        <v>44083</v>
      </c>
    </row>
    <row r="19" spans="1:22" x14ac:dyDescent="0.2">
      <c r="A19" s="1">
        <f t="shared" si="3"/>
        <v>44084</v>
      </c>
    </row>
    <row r="20" spans="1:22" x14ac:dyDescent="0.2">
      <c r="A20" s="1">
        <f t="shared" si="3"/>
        <v>44085</v>
      </c>
      <c r="B20">
        <v>6734</v>
      </c>
      <c r="C20">
        <f>B20-B17</f>
        <v>109</v>
      </c>
    </row>
    <row r="21" spans="1:22" x14ac:dyDescent="0.2">
      <c r="A21" s="1">
        <f t="shared" si="3"/>
        <v>44086</v>
      </c>
      <c r="B21">
        <v>6783</v>
      </c>
      <c r="C21">
        <f>B21-B20</f>
        <v>49</v>
      </c>
    </row>
    <row r="22" spans="1:22" x14ac:dyDescent="0.2">
      <c r="A22" s="1">
        <f t="shared" si="3"/>
        <v>44087</v>
      </c>
    </row>
    <row r="23" spans="1:22" x14ac:dyDescent="0.2">
      <c r="A23" s="1">
        <f t="shared" si="3"/>
        <v>44088</v>
      </c>
      <c r="B23">
        <v>6991</v>
      </c>
      <c r="C23">
        <f>B23-B21</f>
        <v>208</v>
      </c>
    </row>
    <row r="24" spans="1:22" x14ac:dyDescent="0.2">
      <c r="A24" s="1">
        <f t="shared" si="3"/>
        <v>44089</v>
      </c>
      <c r="B24">
        <v>7019</v>
      </c>
      <c r="C24">
        <f>B24-B23</f>
        <v>28</v>
      </c>
      <c r="D24">
        <f>AVERAGE(C4:C52)</f>
        <v>73.5</v>
      </c>
    </row>
    <row r="25" spans="1:22" x14ac:dyDescent="0.2">
      <c r="A25" s="1">
        <f t="shared" si="3"/>
        <v>44090</v>
      </c>
      <c r="B25">
        <v>7043</v>
      </c>
      <c r="C25">
        <f>B25-B24</f>
        <v>24</v>
      </c>
    </row>
    <row r="26" spans="1:22" x14ac:dyDescent="0.2">
      <c r="A26" s="1">
        <f t="shared" si="3"/>
        <v>44091</v>
      </c>
    </row>
    <row r="27" spans="1:22" x14ac:dyDescent="0.2">
      <c r="A27" s="1">
        <f t="shared" si="3"/>
        <v>44092</v>
      </c>
    </row>
    <row r="28" spans="1:22" x14ac:dyDescent="0.2">
      <c r="A28" s="1">
        <f t="shared" si="3"/>
        <v>44093</v>
      </c>
    </row>
    <row r="29" spans="1:22" x14ac:dyDescent="0.2">
      <c r="A29" s="1">
        <f t="shared" si="3"/>
        <v>44094</v>
      </c>
      <c r="B29">
        <v>7059</v>
      </c>
      <c r="C29">
        <f>B29-B25</f>
        <v>16</v>
      </c>
    </row>
    <row r="30" spans="1:22" x14ac:dyDescent="0.2">
      <c r="A30" s="1">
        <f t="shared" si="3"/>
        <v>44095</v>
      </c>
      <c r="B30">
        <v>7062</v>
      </c>
      <c r="C30">
        <f>B30-B29</f>
        <v>3</v>
      </c>
    </row>
    <row r="31" spans="1:22" x14ac:dyDescent="0.2">
      <c r="A31" s="1">
        <f t="shared" si="3"/>
        <v>44096</v>
      </c>
      <c r="B31">
        <v>7086</v>
      </c>
      <c r="C31">
        <f>B31-B30</f>
        <v>24</v>
      </c>
      <c r="V31">
        <f>1190*1.03</f>
        <v>1225.7</v>
      </c>
    </row>
    <row r="32" spans="1:22" x14ac:dyDescent="0.2">
      <c r="A32" s="1">
        <f t="shared" si="3"/>
        <v>44097</v>
      </c>
      <c r="B32">
        <v>7152</v>
      </c>
      <c r="C32">
        <f>B32-B31</f>
        <v>66</v>
      </c>
    </row>
    <row r="33" spans="1:23" x14ac:dyDescent="0.2">
      <c r="A33" s="1">
        <v>44099</v>
      </c>
      <c r="B33">
        <v>7244</v>
      </c>
      <c r="C33">
        <f>B33-B32</f>
        <v>92</v>
      </c>
    </row>
    <row r="34" spans="1:23" x14ac:dyDescent="0.2">
      <c r="A34" s="1">
        <f t="shared" si="3"/>
        <v>44100</v>
      </c>
      <c r="B34">
        <v>7283</v>
      </c>
      <c r="C34">
        <f>B34-B33</f>
        <v>39</v>
      </c>
    </row>
    <row r="35" spans="1:23" x14ac:dyDescent="0.2">
      <c r="A35" s="1">
        <f t="shared" si="3"/>
        <v>44101</v>
      </c>
    </row>
    <row r="36" spans="1:23" x14ac:dyDescent="0.2">
      <c r="A36" s="1">
        <f t="shared" si="3"/>
        <v>44102</v>
      </c>
      <c r="B36">
        <v>7326</v>
      </c>
      <c r="C36">
        <f>B36-B34</f>
        <v>43</v>
      </c>
    </row>
    <row r="37" spans="1:23" x14ac:dyDescent="0.2">
      <c r="A37" s="1">
        <f t="shared" si="3"/>
        <v>44103</v>
      </c>
      <c r="B37">
        <v>7432</v>
      </c>
      <c r="C37">
        <f>B37-B36</f>
        <v>106</v>
      </c>
      <c r="W37" s="2">
        <f>20/100000</f>
        <v>2.0000000000000001E-4</v>
      </c>
    </row>
    <row r="38" spans="1:23" x14ac:dyDescent="0.2">
      <c r="A38" s="1">
        <f t="shared" si="3"/>
        <v>44104</v>
      </c>
      <c r="W38" s="2">
        <f>W37*4</f>
        <v>8.0000000000000004E-4</v>
      </c>
    </row>
    <row r="39" spans="1:23" x14ac:dyDescent="0.2">
      <c r="A39" s="1">
        <f t="shared" si="3"/>
        <v>44105</v>
      </c>
      <c r="B39">
        <v>7451</v>
      </c>
      <c r="C39">
        <f>B39-B37</f>
        <v>19</v>
      </c>
      <c r="W39" s="2">
        <f>6*2.25*W38</f>
        <v>1.0800000000000001E-2</v>
      </c>
    </row>
    <row r="40" spans="1:23" x14ac:dyDescent="0.2">
      <c r="A40" s="1">
        <f t="shared" si="3"/>
        <v>44106</v>
      </c>
    </row>
    <row r="41" spans="1:23" x14ac:dyDescent="0.2">
      <c r="A41" s="1">
        <f t="shared" si="3"/>
        <v>44107</v>
      </c>
    </row>
    <row r="42" spans="1:23" x14ac:dyDescent="0.2">
      <c r="A42" s="1">
        <f t="shared" si="3"/>
        <v>44108</v>
      </c>
    </row>
    <row r="43" spans="1:23" x14ac:dyDescent="0.2">
      <c r="A43" s="1">
        <f t="shared" si="3"/>
        <v>44109</v>
      </c>
      <c r="B43">
        <v>7546</v>
      </c>
      <c r="C43">
        <f>B43-B39</f>
        <v>95</v>
      </c>
    </row>
    <row r="44" spans="1:23" x14ac:dyDescent="0.2">
      <c r="A44" s="1">
        <f t="shared" si="3"/>
        <v>44110</v>
      </c>
      <c r="B44">
        <v>7663</v>
      </c>
      <c r="C44">
        <f t="shared" ref="C44:C52" si="4">B44-B43</f>
        <v>117</v>
      </c>
    </row>
    <row r="45" spans="1:23" x14ac:dyDescent="0.2">
      <c r="A45" s="1">
        <f t="shared" si="3"/>
        <v>44111</v>
      </c>
      <c r="B45">
        <v>7674</v>
      </c>
      <c r="C45">
        <f t="shared" si="4"/>
        <v>11</v>
      </c>
    </row>
    <row r="46" spans="1:23" x14ac:dyDescent="0.2">
      <c r="A46" s="1">
        <f t="shared" si="3"/>
        <v>44112</v>
      </c>
      <c r="B46">
        <v>7688</v>
      </c>
      <c r="C46">
        <f t="shared" si="4"/>
        <v>14</v>
      </c>
    </row>
    <row r="47" spans="1:23" x14ac:dyDescent="0.2">
      <c r="A47" s="1">
        <f t="shared" si="3"/>
        <v>44113</v>
      </c>
      <c r="B47">
        <v>7804</v>
      </c>
      <c r="C47">
        <f t="shared" si="4"/>
        <v>116</v>
      </c>
    </row>
    <row r="48" spans="1:23" x14ac:dyDescent="0.2">
      <c r="A48" s="1">
        <f t="shared" si="3"/>
        <v>44114</v>
      </c>
      <c r="B48">
        <v>7837</v>
      </c>
      <c r="C48">
        <f t="shared" si="4"/>
        <v>33</v>
      </c>
    </row>
    <row r="49" spans="1:8" x14ac:dyDescent="0.2">
      <c r="A49" s="1">
        <f t="shared" si="3"/>
        <v>44115</v>
      </c>
      <c r="B49">
        <v>7890</v>
      </c>
      <c r="C49">
        <f t="shared" si="4"/>
        <v>53</v>
      </c>
    </row>
    <row r="50" spans="1:8" x14ac:dyDescent="0.2">
      <c r="A50" s="1">
        <f t="shared" si="3"/>
        <v>44116</v>
      </c>
      <c r="B50">
        <v>8114</v>
      </c>
      <c r="C50">
        <f t="shared" si="4"/>
        <v>224</v>
      </c>
    </row>
    <row r="51" spans="1:8" x14ac:dyDescent="0.2">
      <c r="A51" s="1">
        <f t="shared" si="3"/>
        <v>44117</v>
      </c>
      <c r="B51">
        <v>8182</v>
      </c>
      <c r="C51">
        <f t="shared" si="4"/>
        <v>68</v>
      </c>
    </row>
    <row r="52" spans="1:8" x14ac:dyDescent="0.2">
      <c r="A52" s="1">
        <f t="shared" si="3"/>
        <v>44118</v>
      </c>
      <c r="B52">
        <v>8288</v>
      </c>
      <c r="C52">
        <f t="shared" si="4"/>
        <v>106</v>
      </c>
    </row>
    <row r="53" spans="1:8" x14ac:dyDescent="0.2">
      <c r="A53" s="1">
        <f t="shared" si="3"/>
        <v>44119</v>
      </c>
    </row>
    <row r="54" spans="1:8" x14ac:dyDescent="0.2">
      <c r="A54" s="1">
        <f t="shared" si="3"/>
        <v>44120</v>
      </c>
      <c r="B54">
        <v>8370</v>
      </c>
      <c r="C54">
        <f>B54-B52</f>
        <v>82</v>
      </c>
    </row>
    <row r="55" spans="1:8" x14ac:dyDescent="0.2">
      <c r="A55" s="1">
        <f t="shared" si="3"/>
        <v>44121</v>
      </c>
      <c r="B55">
        <v>8484</v>
      </c>
      <c r="C55">
        <f t="shared" ref="C55:C66" si="5">B55-B54</f>
        <v>114</v>
      </c>
      <c r="H55" s="3">
        <f>44.3*7/5</f>
        <v>62.019999999999996</v>
      </c>
    </row>
    <row r="56" spans="1:8" x14ac:dyDescent="0.2">
      <c r="A56" s="1">
        <f t="shared" si="3"/>
        <v>44122</v>
      </c>
      <c r="B56">
        <v>8583</v>
      </c>
      <c r="C56">
        <f t="shared" si="5"/>
        <v>99</v>
      </c>
    </row>
    <row r="57" spans="1:8" x14ac:dyDescent="0.2">
      <c r="A57" s="1">
        <f t="shared" si="3"/>
        <v>44123</v>
      </c>
      <c r="B57">
        <v>8711</v>
      </c>
      <c r="C57">
        <f t="shared" si="5"/>
        <v>128</v>
      </c>
    </row>
    <row r="58" spans="1:8" x14ac:dyDescent="0.2">
      <c r="A58" s="1">
        <f t="shared" si="3"/>
        <v>44124</v>
      </c>
      <c r="B58">
        <v>8833</v>
      </c>
      <c r="C58">
        <f t="shared" si="5"/>
        <v>122</v>
      </c>
    </row>
    <row r="59" spans="1:8" x14ac:dyDescent="0.2">
      <c r="A59" s="1">
        <f t="shared" si="3"/>
        <v>44125</v>
      </c>
      <c r="B59">
        <v>8895</v>
      </c>
      <c r="C59">
        <f t="shared" si="5"/>
        <v>62</v>
      </c>
    </row>
    <row r="60" spans="1:8" x14ac:dyDescent="0.2">
      <c r="A60" s="1">
        <f t="shared" si="3"/>
        <v>44126</v>
      </c>
      <c r="B60">
        <v>9023</v>
      </c>
      <c r="C60">
        <f t="shared" si="5"/>
        <v>128</v>
      </c>
    </row>
    <row r="61" spans="1:8" x14ac:dyDescent="0.2">
      <c r="A61" s="1">
        <f t="shared" si="3"/>
        <v>44127</v>
      </c>
      <c r="B61">
        <v>9112</v>
      </c>
      <c r="C61">
        <f t="shared" si="5"/>
        <v>89</v>
      </c>
    </row>
    <row r="62" spans="1:8" x14ac:dyDescent="0.2">
      <c r="A62" s="1">
        <f t="shared" si="3"/>
        <v>44128</v>
      </c>
      <c r="B62">
        <v>9244</v>
      </c>
      <c r="C62">
        <f t="shared" si="5"/>
        <v>132</v>
      </c>
    </row>
    <row r="63" spans="1:8" x14ac:dyDescent="0.2">
      <c r="A63" s="1">
        <f t="shared" si="3"/>
        <v>44129</v>
      </c>
      <c r="B63">
        <v>9246</v>
      </c>
      <c r="C63">
        <f t="shared" si="5"/>
        <v>2</v>
      </c>
    </row>
    <row r="64" spans="1:8" x14ac:dyDescent="0.2">
      <c r="A64" s="1">
        <f t="shared" si="3"/>
        <v>44130</v>
      </c>
      <c r="B64">
        <v>9326</v>
      </c>
      <c r="C64">
        <f t="shared" si="5"/>
        <v>80</v>
      </c>
    </row>
    <row r="65" spans="1:21" x14ac:dyDescent="0.2">
      <c r="A65" s="1">
        <f t="shared" si="3"/>
        <v>44131</v>
      </c>
      <c r="B65">
        <v>9339</v>
      </c>
      <c r="C65">
        <f t="shared" si="5"/>
        <v>13</v>
      </c>
    </row>
    <row r="66" spans="1:21" x14ac:dyDescent="0.2">
      <c r="A66" s="1">
        <f t="shared" si="3"/>
        <v>44132</v>
      </c>
      <c r="B66">
        <v>9428</v>
      </c>
      <c r="C66">
        <f t="shared" si="5"/>
        <v>89</v>
      </c>
    </row>
    <row r="67" spans="1:21" x14ac:dyDescent="0.2">
      <c r="A67" s="1">
        <f t="shared" si="3"/>
        <v>44133</v>
      </c>
    </row>
    <row r="68" spans="1:21" x14ac:dyDescent="0.2">
      <c r="A68" s="1">
        <f t="shared" si="3"/>
        <v>44134</v>
      </c>
      <c r="U68">
        <f>SQRT(2)</f>
        <v>1.4142135623730951</v>
      </c>
    </row>
    <row r="69" spans="1:21" x14ac:dyDescent="0.2">
      <c r="A69" s="1">
        <f t="shared" si="3"/>
        <v>44135</v>
      </c>
    </row>
    <row r="70" spans="1:21" x14ac:dyDescent="0.2">
      <c r="A70" s="1">
        <f t="shared" ref="A70:A133" si="6">A69+1</f>
        <v>44136</v>
      </c>
    </row>
    <row r="71" spans="1:21" x14ac:dyDescent="0.2">
      <c r="A71" s="1">
        <f t="shared" si="6"/>
        <v>44137</v>
      </c>
    </row>
    <row r="72" spans="1:21" x14ac:dyDescent="0.2">
      <c r="A72" s="1">
        <f t="shared" si="6"/>
        <v>44138</v>
      </c>
    </row>
    <row r="73" spans="1:21" x14ac:dyDescent="0.2">
      <c r="A73" s="1">
        <f t="shared" si="6"/>
        <v>44139</v>
      </c>
    </row>
    <row r="74" spans="1:21" x14ac:dyDescent="0.2">
      <c r="A74" s="1">
        <f t="shared" si="6"/>
        <v>44140</v>
      </c>
      <c r="B74">
        <v>9509</v>
      </c>
      <c r="C74">
        <f>B74-B66</f>
        <v>81</v>
      </c>
    </row>
    <row r="75" spans="1:21" x14ac:dyDescent="0.2">
      <c r="A75" s="1">
        <f t="shared" si="6"/>
        <v>44141</v>
      </c>
      <c r="B75">
        <v>9534</v>
      </c>
      <c r="C75">
        <f>B75-B74</f>
        <v>25</v>
      </c>
      <c r="U75">
        <f>28.18*2/3</f>
        <v>18.786666666666665</v>
      </c>
    </row>
    <row r="76" spans="1:21" x14ac:dyDescent="0.2">
      <c r="A76" s="1">
        <f t="shared" si="6"/>
        <v>44142</v>
      </c>
    </row>
    <row r="77" spans="1:21" x14ac:dyDescent="0.2">
      <c r="A77" s="1">
        <f t="shared" si="6"/>
        <v>44143</v>
      </c>
    </row>
    <row r="78" spans="1:21" x14ac:dyDescent="0.2">
      <c r="A78" s="1">
        <f t="shared" si="6"/>
        <v>44144</v>
      </c>
      <c r="B78">
        <v>9547</v>
      </c>
      <c r="C78">
        <f>B78-B75</f>
        <v>13</v>
      </c>
    </row>
    <row r="79" spans="1:21" x14ac:dyDescent="0.2">
      <c r="A79" s="1">
        <f t="shared" si="6"/>
        <v>44145</v>
      </c>
      <c r="B79">
        <v>9634</v>
      </c>
      <c r="C79">
        <f>B79-B78</f>
        <v>87</v>
      </c>
    </row>
    <row r="80" spans="1:21" x14ac:dyDescent="0.2">
      <c r="A80" s="1">
        <f t="shared" si="6"/>
        <v>44146</v>
      </c>
    </row>
    <row r="81" spans="1:1" x14ac:dyDescent="0.2">
      <c r="A81" s="1">
        <f t="shared" si="6"/>
        <v>44147</v>
      </c>
    </row>
    <row r="82" spans="1:1" x14ac:dyDescent="0.2">
      <c r="A82" s="1">
        <f t="shared" si="6"/>
        <v>44148</v>
      </c>
    </row>
    <row r="83" spans="1:1" x14ac:dyDescent="0.2">
      <c r="A83" s="1">
        <f t="shared" si="6"/>
        <v>44149</v>
      </c>
    </row>
    <row r="84" spans="1:1" x14ac:dyDescent="0.2">
      <c r="A84" s="1">
        <f t="shared" si="6"/>
        <v>44150</v>
      </c>
    </row>
    <row r="85" spans="1:1" x14ac:dyDescent="0.2">
      <c r="A85" s="1">
        <f t="shared" si="6"/>
        <v>44151</v>
      </c>
    </row>
    <row r="86" spans="1:1" x14ac:dyDescent="0.2">
      <c r="A86" s="1">
        <f t="shared" si="6"/>
        <v>44152</v>
      </c>
    </row>
    <row r="87" spans="1:1" x14ac:dyDescent="0.2">
      <c r="A87" s="1">
        <f t="shared" si="6"/>
        <v>44153</v>
      </c>
    </row>
    <row r="88" spans="1:1" x14ac:dyDescent="0.2">
      <c r="A88" s="1">
        <f t="shared" si="6"/>
        <v>44154</v>
      </c>
    </row>
    <row r="89" spans="1:1" x14ac:dyDescent="0.2">
      <c r="A89" s="1">
        <f t="shared" si="6"/>
        <v>44155</v>
      </c>
    </row>
    <row r="90" spans="1:1" x14ac:dyDescent="0.2">
      <c r="A90" s="1">
        <f t="shared" si="6"/>
        <v>44156</v>
      </c>
    </row>
    <row r="91" spans="1:1" x14ac:dyDescent="0.2">
      <c r="A91" s="1">
        <f t="shared" si="6"/>
        <v>44157</v>
      </c>
    </row>
    <row r="92" spans="1:1" x14ac:dyDescent="0.2">
      <c r="A92" s="1">
        <f t="shared" si="6"/>
        <v>44158</v>
      </c>
    </row>
    <row r="93" spans="1:1" x14ac:dyDescent="0.2">
      <c r="A93" s="1">
        <f t="shared" si="6"/>
        <v>44159</v>
      </c>
    </row>
    <row r="94" spans="1:1" x14ac:dyDescent="0.2">
      <c r="A94" s="1">
        <f t="shared" si="6"/>
        <v>44160</v>
      </c>
    </row>
    <row r="95" spans="1:1" x14ac:dyDescent="0.2">
      <c r="A95" s="1">
        <f t="shared" si="6"/>
        <v>44161</v>
      </c>
    </row>
    <row r="96" spans="1:1" x14ac:dyDescent="0.2">
      <c r="A96" s="1">
        <f t="shared" si="6"/>
        <v>44162</v>
      </c>
    </row>
    <row r="97" spans="1:3" x14ac:dyDescent="0.2">
      <c r="A97" s="1">
        <f t="shared" si="6"/>
        <v>44163</v>
      </c>
    </row>
    <row r="98" spans="1:3" x14ac:dyDescent="0.2">
      <c r="A98" s="1">
        <f t="shared" si="6"/>
        <v>44164</v>
      </c>
    </row>
    <row r="99" spans="1:3" x14ac:dyDescent="0.2">
      <c r="A99" s="1">
        <f t="shared" si="6"/>
        <v>44165</v>
      </c>
    </row>
    <row r="100" spans="1:3" x14ac:dyDescent="0.2">
      <c r="A100" s="1">
        <f t="shared" si="6"/>
        <v>44166</v>
      </c>
    </row>
    <row r="101" spans="1:3" x14ac:dyDescent="0.2">
      <c r="A101" s="1">
        <f t="shared" si="6"/>
        <v>44167</v>
      </c>
    </row>
    <row r="102" spans="1:3" x14ac:dyDescent="0.2">
      <c r="A102" s="1">
        <f t="shared" si="6"/>
        <v>44168</v>
      </c>
    </row>
    <row r="103" spans="1:3" x14ac:dyDescent="0.2">
      <c r="A103" s="1">
        <f t="shared" si="6"/>
        <v>44169</v>
      </c>
    </row>
    <row r="104" spans="1:3" x14ac:dyDescent="0.2">
      <c r="A104" s="1">
        <f t="shared" si="6"/>
        <v>44170</v>
      </c>
    </row>
    <row r="105" spans="1:3" x14ac:dyDescent="0.2">
      <c r="A105" s="1">
        <f t="shared" si="6"/>
        <v>44171</v>
      </c>
    </row>
    <row r="106" spans="1:3" x14ac:dyDescent="0.2">
      <c r="A106" s="1">
        <f t="shared" si="6"/>
        <v>44172</v>
      </c>
    </row>
    <row r="107" spans="1:3" x14ac:dyDescent="0.2">
      <c r="A107" s="1">
        <f t="shared" si="6"/>
        <v>44173</v>
      </c>
    </row>
    <row r="108" spans="1:3" x14ac:dyDescent="0.2">
      <c r="A108" s="1">
        <f t="shared" si="6"/>
        <v>44174</v>
      </c>
    </row>
    <row r="109" spans="1:3" x14ac:dyDescent="0.2">
      <c r="A109" s="1">
        <f t="shared" si="6"/>
        <v>44175</v>
      </c>
    </row>
    <row r="110" spans="1:3" x14ac:dyDescent="0.2">
      <c r="A110" s="1">
        <f t="shared" si="6"/>
        <v>44176</v>
      </c>
    </row>
    <row r="111" spans="1:3" x14ac:dyDescent="0.2">
      <c r="A111" s="1">
        <f t="shared" si="6"/>
        <v>44177</v>
      </c>
      <c r="B111">
        <v>9828</v>
      </c>
      <c r="C111">
        <f>B111-B79</f>
        <v>194</v>
      </c>
    </row>
    <row r="112" spans="1:3" x14ac:dyDescent="0.2">
      <c r="A112" s="1">
        <f t="shared" si="6"/>
        <v>44178</v>
      </c>
    </row>
    <row r="113" spans="1:3" x14ac:dyDescent="0.2">
      <c r="A113" s="1">
        <f t="shared" si="6"/>
        <v>44179</v>
      </c>
      <c r="B113">
        <v>9897</v>
      </c>
      <c r="C113">
        <f>B113-B111</f>
        <v>69</v>
      </c>
    </row>
    <row r="114" spans="1:3" x14ac:dyDescent="0.2">
      <c r="A114" s="1">
        <f t="shared" si="6"/>
        <v>44180</v>
      </c>
      <c r="B114">
        <v>9922</v>
      </c>
      <c r="C114">
        <f>B114-B113</f>
        <v>25</v>
      </c>
    </row>
    <row r="115" spans="1:3" x14ac:dyDescent="0.2">
      <c r="A115" s="1">
        <f t="shared" si="6"/>
        <v>44181</v>
      </c>
      <c r="B115">
        <v>10124</v>
      </c>
      <c r="C115">
        <f>B115-B114</f>
        <v>202</v>
      </c>
    </row>
    <row r="116" spans="1:3" x14ac:dyDescent="0.2">
      <c r="A116" s="1">
        <f t="shared" si="6"/>
        <v>44182</v>
      </c>
    </row>
    <row r="117" spans="1:3" x14ac:dyDescent="0.2">
      <c r="A117" s="1">
        <f t="shared" si="6"/>
        <v>44183</v>
      </c>
      <c r="B117">
        <v>10221</v>
      </c>
      <c r="C117">
        <f>B117-B115</f>
        <v>97</v>
      </c>
    </row>
    <row r="118" spans="1:3" x14ac:dyDescent="0.2">
      <c r="A118" s="1">
        <f t="shared" si="6"/>
        <v>44184</v>
      </c>
      <c r="B118">
        <v>10280</v>
      </c>
      <c r="C118">
        <f>B118-B117</f>
        <v>59</v>
      </c>
    </row>
    <row r="119" spans="1:3" x14ac:dyDescent="0.2">
      <c r="A119" s="1">
        <f t="shared" si="6"/>
        <v>44185</v>
      </c>
    </row>
    <row r="120" spans="1:3" x14ac:dyDescent="0.2">
      <c r="A120" s="1">
        <f t="shared" si="6"/>
        <v>44186</v>
      </c>
      <c r="B120">
        <v>10337</v>
      </c>
      <c r="C120">
        <f>B120-B118</f>
        <v>57</v>
      </c>
    </row>
    <row r="121" spans="1:3" x14ac:dyDescent="0.2">
      <c r="A121" s="1">
        <f t="shared" si="6"/>
        <v>44187</v>
      </c>
      <c r="B121">
        <v>10554</v>
      </c>
      <c r="C121">
        <f>B121-B120</f>
        <v>217</v>
      </c>
    </row>
    <row r="122" spans="1:3" x14ac:dyDescent="0.2">
      <c r="A122" s="1">
        <f t="shared" si="6"/>
        <v>44188</v>
      </c>
      <c r="B122">
        <v>10800</v>
      </c>
      <c r="C122">
        <f>B122-B121</f>
        <v>246</v>
      </c>
    </row>
    <row r="123" spans="1:3" x14ac:dyDescent="0.2">
      <c r="A123" s="1">
        <f t="shared" si="6"/>
        <v>44189</v>
      </c>
      <c r="B123">
        <v>10878</v>
      </c>
      <c r="C123">
        <f>B123-B122</f>
        <v>78</v>
      </c>
    </row>
    <row r="124" spans="1:3" x14ac:dyDescent="0.2">
      <c r="A124" s="1">
        <f t="shared" si="6"/>
        <v>44190</v>
      </c>
    </row>
    <row r="125" spans="1:3" x14ac:dyDescent="0.2">
      <c r="A125" s="1">
        <f t="shared" si="6"/>
        <v>44191</v>
      </c>
    </row>
    <row r="126" spans="1:3" x14ac:dyDescent="0.2">
      <c r="A126" s="1">
        <f t="shared" si="6"/>
        <v>44192</v>
      </c>
    </row>
    <row r="127" spans="1:3" x14ac:dyDescent="0.2">
      <c r="A127" s="1">
        <f t="shared" si="6"/>
        <v>44193</v>
      </c>
      <c r="B127">
        <v>10928</v>
      </c>
      <c r="C127">
        <f>B127-B123</f>
        <v>50</v>
      </c>
    </row>
    <row r="128" spans="1:3" x14ac:dyDescent="0.2">
      <c r="A128" s="1">
        <f t="shared" si="6"/>
        <v>44194</v>
      </c>
      <c r="B128">
        <v>11140</v>
      </c>
      <c r="C128">
        <f>B128-B127</f>
        <v>212</v>
      </c>
    </row>
    <row r="129" spans="1:3" x14ac:dyDescent="0.2">
      <c r="A129" s="1">
        <f t="shared" si="6"/>
        <v>44195</v>
      </c>
      <c r="B129">
        <v>11220</v>
      </c>
      <c r="C129">
        <f>B129-B128</f>
        <v>80</v>
      </c>
    </row>
    <row r="130" spans="1:3" x14ac:dyDescent="0.2">
      <c r="A130" s="1">
        <f t="shared" si="6"/>
        <v>44196</v>
      </c>
      <c r="B130">
        <v>11269</v>
      </c>
      <c r="C130">
        <f>B130-B129</f>
        <v>49</v>
      </c>
    </row>
    <row r="131" spans="1:3" x14ac:dyDescent="0.2">
      <c r="A131" s="1">
        <f t="shared" si="6"/>
        <v>44197</v>
      </c>
    </row>
    <row r="132" spans="1:3" x14ac:dyDescent="0.2">
      <c r="A132" s="1">
        <f t="shared" si="6"/>
        <v>44198</v>
      </c>
      <c r="B132">
        <v>11447</v>
      </c>
      <c r="C132">
        <f>B132-B130</f>
        <v>178</v>
      </c>
    </row>
    <row r="133" spans="1:3" x14ac:dyDescent="0.2">
      <c r="A133" s="1">
        <f t="shared" si="6"/>
        <v>44199</v>
      </c>
      <c r="B133">
        <v>11554</v>
      </c>
      <c r="C133">
        <f>B133-B132</f>
        <v>107</v>
      </c>
    </row>
    <row r="134" spans="1:3" x14ac:dyDescent="0.2">
      <c r="A134" s="1">
        <f t="shared" ref="A134:A197" si="7">A133+1</f>
        <v>44200</v>
      </c>
      <c r="B134">
        <v>11644</v>
      </c>
      <c r="C134">
        <f>B134-B133</f>
        <v>90</v>
      </c>
    </row>
    <row r="135" spans="1:3" x14ac:dyDescent="0.2">
      <c r="A135" s="1">
        <f t="shared" si="7"/>
        <v>44201</v>
      </c>
      <c r="B135">
        <v>11772</v>
      </c>
      <c r="C135">
        <f>B135-B134</f>
        <v>128</v>
      </c>
    </row>
    <row r="136" spans="1:3" x14ac:dyDescent="0.2">
      <c r="A136" s="1">
        <f t="shared" si="7"/>
        <v>44202</v>
      </c>
      <c r="B136">
        <v>11798</v>
      </c>
      <c r="C136">
        <f>B136-B135</f>
        <v>26</v>
      </c>
    </row>
    <row r="137" spans="1:3" x14ac:dyDescent="0.2">
      <c r="A137" s="1">
        <f t="shared" si="7"/>
        <v>44203</v>
      </c>
    </row>
    <row r="138" spans="1:3" x14ac:dyDescent="0.2">
      <c r="A138" s="1">
        <f t="shared" si="7"/>
        <v>44204</v>
      </c>
    </row>
    <row r="139" spans="1:3" x14ac:dyDescent="0.2">
      <c r="A139" s="1">
        <f t="shared" si="7"/>
        <v>44205</v>
      </c>
    </row>
    <row r="140" spans="1:3" x14ac:dyDescent="0.2">
      <c r="A140" s="1">
        <f t="shared" si="7"/>
        <v>44206</v>
      </c>
    </row>
    <row r="141" spans="1:3" x14ac:dyDescent="0.2">
      <c r="A141" s="1">
        <f t="shared" si="7"/>
        <v>44207</v>
      </c>
    </row>
    <row r="142" spans="1:3" x14ac:dyDescent="0.2">
      <c r="A142" s="1">
        <f t="shared" si="7"/>
        <v>44208</v>
      </c>
    </row>
    <row r="143" spans="1:3" x14ac:dyDescent="0.2">
      <c r="A143" s="1">
        <f t="shared" si="7"/>
        <v>44209</v>
      </c>
    </row>
    <row r="144" spans="1:3" x14ac:dyDescent="0.2">
      <c r="A144" s="1">
        <f t="shared" si="7"/>
        <v>44210</v>
      </c>
    </row>
    <row r="145" spans="1:10" x14ac:dyDescent="0.2">
      <c r="A145" s="1">
        <f t="shared" si="7"/>
        <v>44211</v>
      </c>
      <c r="I145" t="s">
        <v>3</v>
      </c>
    </row>
    <row r="146" spans="1:10" x14ac:dyDescent="0.2">
      <c r="A146" s="1">
        <f t="shared" si="7"/>
        <v>44212</v>
      </c>
      <c r="I146" t="s">
        <v>4</v>
      </c>
      <c r="J146">
        <f>(B136-B111)/(A136-A111)</f>
        <v>78.8</v>
      </c>
    </row>
    <row r="147" spans="1:10" x14ac:dyDescent="0.2">
      <c r="A147" s="1">
        <f t="shared" si="7"/>
        <v>44213</v>
      </c>
      <c r="I147" t="s">
        <v>0</v>
      </c>
      <c r="J147">
        <f>AVERAGE(C111:C136)</f>
        <v>113.89473684210526</v>
      </c>
    </row>
    <row r="148" spans="1:10" x14ac:dyDescent="0.2">
      <c r="A148" s="1">
        <f t="shared" si="7"/>
        <v>44214</v>
      </c>
      <c r="B148">
        <v>11841</v>
      </c>
      <c r="C148">
        <f>B148-B136</f>
        <v>43</v>
      </c>
    </row>
    <row r="149" spans="1:10" x14ac:dyDescent="0.2">
      <c r="A149" s="1">
        <f t="shared" si="7"/>
        <v>44215</v>
      </c>
      <c r="I149" t="s">
        <v>2</v>
      </c>
    </row>
    <row r="150" spans="1:10" x14ac:dyDescent="0.2">
      <c r="A150" s="1">
        <f t="shared" si="7"/>
        <v>44216</v>
      </c>
      <c r="I150" t="s">
        <v>1</v>
      </c>
      <c r="J150">
        <f>(B181-B152)/(A181-A152)</f>
        <v>106.89655172413794</v>
      </c>
    </row>
    <row r="151" spans="1:10" x14ac:dyDescent="0.2">
      <c r="A151" s="1">
        <f t="shared" si="7"/>
        <v>44217</v>
      </c>
      <c r="I151" t="s">
        <v>0</v>
      </c>
      <c r="J151">
        <f>AVERAGE(C152:C181)</f>
        <v>130.88</v>
      </c>
    </row>
    <row r="152" spans="1:10" x14ac:dyDescent="0.2">
      <c r="A152" s="1">
        <f t="shared" si="7"/>
        <v>44218</v>
      </c>
      <c r="B152">
        <v>12013</v>
      </c>
      <c r="C152">
        <f>B152-B148</f>
        <v>172</v>
      </c>
    </row>
    <row r="153" spans="1:10" x14ac:dyDescent="0.2">
      <c r="A153" s="1">
        <f t="shared" si="7"/>
        <v>44219</v>
      </c>
      <c r="B153">
        <v>12110</v>
      </c>
      <c r="C153">
        <f>B153-B152</f>
        <v>97</v>
      </c>
      <c r="D153">
        <f>SUM(C148:C153)</f>
        <v>312</v>
      </c>
    </row>
    <row r="154" spans="1:10" x14ac:dyDescent="0.2">
      <c r="A154" s="1">
        <f t="shared" si="7"/>
        <v>44220</v>
      </c>
    </row>
    <row r="155" spans="1:10" x14ac:dyDescent="0.2">
      <c r="A155" s="1">
        <f t="shared" si="7"/>
        <v>44221</v>
      </c>
      <c r="B155">
        <v>12202</v>
      </c>
      <c r="C155">
        <f>B155-B153</f>
        <v>92</v>
      </c>
    </row>
    <row r="156" spans="1:10" x14ac:dyDescent="0.2">
      <c r="A156" s="1">
        <f t="shared" si="7"/>
        <v>44222</v>
      </c>
      <c r="B156">
        <v>12368</v>
      </c>
      <c r="C156">
        <f>B156-B155</f>
        <v>166</v>
      </c>
    </row>
    <row r="157" spans="1:10" x14ac:dyDescent="0.2">
      <c r="A157" s="1">
        <f t="shared" si="7"/>
        <v>44223</v>
      </c>
      <c r="B157">
        <v>12495</v>
      </c>
      <c r="C157">
        <f>B157-B156</f>
        <v>127</v>
      </c>
    </row>
    <row r="158" spans="1:10" x14ac:dyDescent="0.2">
      <c r="A158" s="1">
        <f t="shared" si="7"/>
        <v>44224</v>
      </c>
      <c r="B158">
        <v>12651</v>
      </c>
      <c r="C158">
        <f>B158-B157</f>
        <v>156</v>
      </c>
    </row>
    <row r="159" spans="1:10" x14ac:dyDescent="0.2">
      <c r="A159" s="1">
        <f t="shared" si="7"/>
        <v>44225</v>
      </c>
      <c r="B159">
        <v>12797</v>
      </c>
      <c r="C159">
        <f>B159-B158</f>
        <v>146</v>
      </c>
    </row>
    <row r="160" spans="1:10" x14ac:dyDescent="0.2">
      <c r="A160" s="1">
        <f t="shared" si="7"/>
        <v>44226</v>
      </c>
      <c r="B160">
        <v>13025</v>
      </c>
      <c r="C160">
        <f>B160-B159</f>
        <v>228</v>
      </c>
      <c r="D160">
        <f>SUM(C155:C160)</f>
        <v>915</v>
      </c>
    </row>
    <row r="161" spans="1:23" x14ac:dyDescent="0.2">
      <c r="A161" s="1">
        <f t="shared" si="7"/>
        <v>44227</v>
      </c>
    </row>
    <row r="162" spans="1:23" x14ac:dyDescent="0.2">
      <c r="A162" s="1">
        <f t="shared" si="7"/>
        <v>44228</v>
      </c>
      <c r="B162">
        <v>13060</v>
      </c>
      <c r="C162">
        <f>B162-B160</f>
        <v>35</v>
      </c>
    </row>
    <row r="163" spans="1:23" x14ac:dyDescent="0.2">
      <c r="A163" s="1">
        <f t="shared" si="7"/>
        <v>44229</v>
      </c>
    </row>
    <row r="164" spans="1:23" x14ac:dyDescent="0.2">
      <c r="A164" s="1">
        <f t="shared" si="7"/>
        <v>44230</v>
      </c>
      <c r="B164">
        <v>13117</v>
      </c>
      <c r="C164">
        <f>B164-B162</f>
        <v>57</v>
      </c>
      <c r="W164">
        <v>5471</v>
      </c>
    </row>
    <row r="165" spans="1:23" x14ac:dyDescent="0.2">
      <c r="A165" s="1">
        <f t="shared" si="7"/>
        <v>44231</v>
      </c>
      <c r="B165">
        <v>13238</v>
      </c>
      <c r="C165">
        <f>B165-B164</f>
        <v>121</v>
      </c>
      <c r="W165">
        <v>704.31</v>
      </c>
    </row>
    <row r="166" spans="1:23" x14ac:dyDescent="0.2">
      <c r="A166" s="1">
        <f t="shared" si="7"/>
        <v>44232</v>
      </c>
      <c r="B166">
        <v>13604</v>
      </c>
      <c r="C166">
        <f>B166-B165</f>
        <v>366</v>
      </c>
      <c r="W166">
        <v>4503.28</v>
      </c>
    </row>
    <row r="167" spans="1:23" x14ac:dyDescent="0.2">
      <c r="A167" s="1">
        <f t="shared" si="7"/>
        <v>44233</v>
      </c>
      <c r="B167">
        <v>13615</v>
      </c>
      <c r="C167">
        <f>B167-B166</f>
        <v>11</v>
      </c>
      <c r="D167">
        <f>SUM(C162:C167)</f>
        <v>590</v>
      </c>
      <c r="W167">
        <v>756</v>
      </c>
    </row>
    <row r="168" spans="1:23" x14ac:dyDescent="0.2">
      <c r="A168" s="1">
        <f t="shared" si="7"/>
        <v>44234</v>
      </c>
      <c r="W168">
        <v>2565</v>
      </c>
    </row>
    <row r="169" spans="1:23" x14ac:dyDescent="0.2">
      <c r="A169" s="1">
        <f t="shared" si="7"/>
        <v>44235</v>
      </c>
      <c r="B169">
        <v>13845</v>
      </c>
      <c r="C169">
        <f>B169-B167</f>
        <v>230</v>
      </c>
      <c r="W169">
        <v>1800</v>
      </c>
    </row>
    <row r="170" spans="1:23" x14ac:dyDescent="0.2">
      <c r="A170" s="1">
        <f t="shared" si="7"/>
        <v>44236</v>
      </c>
      <c r="B170">
        <v>13955</v>
      </c>
      <c r="C170">
        <f>B170-B169</f>
        <v>110</v>
      </c>
      <c r="W170">
        <v>4975</v>
      </c>
    </row>
    <row r="171" spans="1:23" x14ac:dyDescent="0.2">
      <c r="A171" s="1">
        <f t="shared" si="7"/>
        <v>44237</v>
      </c>
      <c r="B171">
        <v>14037</v>
      </c>
      <c r="C171">
        <f>B171-B170</f>
        <v>82</v>
      </c>
      <c r="W171">
        <v>1726.5</v>
      </c>
    </row>
    <row r="172" spans="1:23" x14ac:dyDescent="0.2">
      <c r="A172" s="1">
        <f t="shared" si="7"/>
        <v>44238</v>
      </c>
      <c r="B172">
        <v>14183</v>
      </c>
      <c r="C172">
        <f>B172-B171</f>
        <v>146</v>
      </c>
      <c r="W172">
        <f>SUM(W164:W171)</f>
        <v>22501.09</v>
      </c>
    </row>
    <row r="173" spans="1:23" x14ac:dyDescent="0.2">
      <c r="A173" s="1">
        <f t="shared" si="7"/>
        <v>44239</v>
      </c>
      <c r="B173">
        <v>14267</v>
      </c>
      <c r="C173">
        <f>B173-B172</f>
        <v>84</v>
      </c>
    </row>
    <row r="174" spans="1:23" x14ac:dyDescent="0.2">
      <c r="A174" s="1">
        <f t="shared" si="7"/>
        <v>44240</v>
      </c>
      <c r="B174">
        <v>14363</v>
      </c>
      <c r="C174">
        <f>B174-B173</f>
        <v>96</v>
      </c>
      <c r="D174">
        <f>SUM(C169:C174)</f>
        <v>748</v>
      </c>
    </row>
    <row r="175" spans="1:23" x14ac:dyDescent="0.2">
      <c r="A175" s="1">
        <f t="shared" si="7"/>
        <v>44241</v>
      </c>
    </row>
    <row r="176" spans="1:23" x14ac:dyDescent="0.2">
      <c r="A176" s="1">
        <f t="shared" si="7"/>
        <v>44242</v>
      </c>
      <c r="B176">
        <v>14530</v>
      </c>
      <c r="C176">
        <f>B176-B174</f>
        <v>167</v>
      </c>
    </row>
    <row r="177" spans="1:23" x14ac:dyDescent="0.2">
      <c r="A177" s="1">
        <f t="shared" si="7"/>
        <v>44243</v>
      </c>
      <c r="B177">
        <v>14636</v>
      </c>
      <c r="C177">
        <f>B177-B176</f>
        <v>106</v>
      </c>
    </row>
    <row r="178" spans="1:23" x14ac:dyDescent="0.2">
      <c r="A178" s="1">
        <f t="shared" si="7"/>
        <v>44244</v>
      </c>
      <c r="B178">
        <v>14764</v>
      </c>
      <c r="C178">
        <f>B178-B177</f>
        <v>128</v>
      </c>
      <c r="W178">
        <f>190*0.56</f>
        <v>106.4</v>
      </c>
    </row>
    <row r="179" spans="1:23" x14ac:dyDescent="0.2">
      <c r="A179" s="1">
        <f t="shared" si="7"/>
        <v>44245</v>
      </c>
      <c r="B179">
        <v>14868</v>
      </c>
      <c r="C179">
        <f>B179-B178</f>
        <v>104</v>
      </c>
    </row>
    <row r="180" spans="1:23" x14ac:dyDescent="0.2">
      <c r="A180" s="1">
        <f t="shared" si="7"/>
        <v>44246</v>
      </c>
      <c r="B180">
        <v>14954</v>
      </c>
      <c r="C180">
        <f>B180-B179</f>
        <v>86</v>
      </c>
    </row>
    <row r="181" spans="1:23" x14ac:dyDescent="0.2">
      <c r="A181" s="1">
        <f t="shared" si="7"/>
        <v>44247</v>
      </c>
      <c r="B181">
        <v>15113</v>
      </c>
      <c r="C181">
        <f>B181-B180</f>
        <v>159</v>
      </c>
      <c r="D181">
        <f>SUM(C176:C181)</f>
        <v>750</v>
      </c>
    </row>
    <row r="182" spans="1:23" x14ac:dyDescent="0.2">
      <c r="A182" s="1">
        <f t="shared" si="7"/>
        <v>44248</v>
      </c>
    </row>
    <row r="183" spans="1:23" x14ac:dyDescent="0.2">
      <c r="A183" s="1">
        <f t="shared" si="7"/>
        <v>44249</v>
      </c>
      <c r="B183">
        <v>15158</v>
      </c>
      <c r="C183">
        <f>B183-B181</f>
        <v>45</v>
      </c>
      <c r="U183">
        <f>312*0.56</f>
        <v>174.72000000000003</v>
      </c>
      <c r="W183">
        <f>84*0.56</f>
        <v>47.040000000000006</v>
      </c>
    </row>
    <row r="184" spans="1:23" x14ac:dyDescent="0.2">
      <c r="A184" s="1">
        <f t="shared" si="7"/>
        <v>44250</v>
      </c>
      <c r="B184">
        <v>15186</v>
      </c>
      <c r="C184">
        <f>B184-B183</f>
        <v>28</v>
      </c>
    </row>
    <row r="185" spans="1:23" x14ac:dyDescent="0.2">
      <c r="A185" s="1">
        <f t="shared" si="7"/>
        <v>44251</v>
      </c>
      <c r="B185">
        <v>15302</v>
      </c>
      <c r="C185">
        <f>B185-B184</f>
        <v>116</v>
      </c>
    </row>
    <row r="186" spans="1:23" x14ac:dyDescent="0.2">
      <c r="A186" s="1">
        <f t="shared" si="7"/>
        <v>44252</v>
      </c>
      <c r="B186">
        <v>15500</v>
      </c>
      <c r="C186">
        <f>B186-B185</f>
        <v>198</v>
      </c>
    </row>
    <row r="187" spans="1:23" x14ac:dyDescent="0.2">
      <c r="A187" s="1">
        <f t="shared" si="7"/>
        <v>44253</v>
      </c>
      <c r="B187">
        <v>15618</v>
      </c>
      <c r="C187">
        <f>B187-B186</f>
        <v>118</v>
      </c>
    </row>
    <row r="188" spans="1:23" x14ac:dyDescent="0.2">
      <c r="A188" s="1">
        <f t="shared" si="7"/>
        <v>44254</v>
      </c>
      <c r="B188">
        <v>15719</v>
      </c>
      <c r="C188">
        <f>B188-B187</f>
        <v>101</v>
      </c>
      <c r="D188">
        <f>SUM(C183:C188)</f>
        <v>606</v>
      </c>
    </row>
    <row r="189" spans="1:23" x14ac:dyDescent="0.2">
      <c r="A189" s="1">
        <f t="shared" si="7"/>
        <v>44255</v>
      </c>
    </row>
    <row r="190" spans="1:23" x14ac:dyDescent="0.2">
      <c r="A190" s="1">
        <f t="shared" si="7"/>
        <v>44256</v>
      </c>
      <c r="B190">
        <f>C190</f>
        <v>15920</v>
      </c>
      <c r="C190">
        <v>15920</v>
      </c>
      <c r="D190">
        <f>C190-B188</f>
        <v>201</v>
      </c>
      <c r="U190">
        <f>820*11</f>
        <v>9020</v>
      </c>
    </row>
    <row r="191" spans="1:23" x14ac:dyDescent="0.2">
      <c r="A191" s="1">
        <f t="shared" si="7"/>
        <v>44257</v>
      </c>
      <c r="B191">
        <f t="shared" ref="B191:B216" si="8">C191</f>
        <v>16145</v>
      </c>
      <c r="C191">
        <v>16145</v>
      </c>
      <c r="D191">
        <f>C191-C190</f>
        <v>225</v>
      </c>
      <c r="U191">
        <f>820*22/31</f>
        <v>581.93548387096769</v>
      </c>
    </row>
    <row r="192" spans="1:23" x14ac:dyDescent="0.2">
      <c r="A192" s="1">
        <f t="shared" si="7"/>
        <v>44258</v>
      </c>
      <c r="B192">
        <f t="shared" si="8"/>
        <v>16261</v>
      </c>
      <c r="C192">
        <v>16261</v>
      </c>
      <c r="D192">
        <f>C192-C191</f>
        <v>116</v>
      </c>
      <c r="U192">
        <v>582</v>
      </c>
    </row>
    <row r="193" spans="1:23" x14ac:dyDescent="0.2">
      <c r="A193" s="1">
        <f t="shared" si="7"/>
        <v>44259</v>
      </c>
      <c r="B193">
        <f t="shared" si="8"/>
        <v>16331</v>
      </c>
      <c r="C193">
        <v>16331</v>
      </c>
      <c r="D193">
        <f>C193-C192</f>
        <v>70</v>
      </c>
      <c r="U193">
        <f>U192+U190</f>
        <v>9602</v>
      </c>
    </row>
    <row r="194" spans="1:23" x14ac:dyDescent="0.2">
      <c r="A194" s="1">
        <f t="shared" si="7"/>
        <v>44260</v>
      </c>
      <c r="B194">
        <f t="shared" si="8"/>
        <v>16373</v>
      </c>
      <c r="C194">
        <v>16373</v>
      </c>
      <c r="D194">
        <f>C194-C193</f>
        <v>42</v>
      </c>
      <c r="W194">
        <f>954/77</f>
        <v>12.38961038961039</v>
      </c>
    </row>
    <row r="195" spans="1:23" x14ac:dyDescent="0.2">
      <c r="A195" s="1">
        <f t="shared" si="7"/>
        <v>44261</v>
      </c>
      <c r="B195">
        <f t="shared" si="8"/>
        <v>16538</v>
      </c>
      <c r="C195">
        <v>16538</v>
      </c>
      <c r="D195">
        <f>C195-C194</f>
        <v>165</v>
      </c>
      <c r="E195">
        <f>SUM(D190:D195)</f>
        <v>819</v>
      </c>
      <c r="U195">
        <f>U192+820</f>
        <v>1402</v>
      </c>
    </row>
    <row r="196" spans="1:23" x14ac:dyDescent="0.2">
      <c r="A196" s="1">
        <f t="shared" si="7"/>
        <v>44262</v>
      </c>
    </row>
    <row r="197" spans="1:23" x14ac:dyDescent="0.2">
      <c r="A197" s="1">
        <f t="shared" si="7"/>
        <v>44263</v>
      </c>
      <c r="B197">
        <f t="shared" si="8"/>
        <v>16734</v>
      </c>
      <c r="C197">
        <v>16734</v>
      </c>
      <c r="D197">
        <f>C197-C195</f>
        <v>196</v>
      </c>
    </row>
    <row r="198" spans="1:23" x14ac:dyDescent="0.2">
      <c r="A198" s="1">
        <f t="shared" ref="A198:A261" si="9">A197+1</f>
        <v>44264</v>
      </c>
      <c r="B198">
        <f t="shared" si="8"/>
        <v>16790</v>
      </c>
      <c r="C198">
        <v>16790</v>
      </c>
      <c r="D198">
        <f>C198-C197</f>
        <v>56</v>
      </c>
    </row>
    <row r="199" spans="1:23" x14ac:dyDescent="0.2">
      <c r="A199" s="1">
        <f t="shared" si="9"/>
        <v>44265</v>
      </c>
      <c r="B199">
        <f t="shared" si="8"/>
        <v>16982</v>
      </c>
      <c r="C199">
        <v>16982</v>
      </c>
      <c r="D199">
        <f>C199-C198</f>
        <v>192</v>
      </c>
      <c r="V199">
        <v>10159</v>
      </c>
    </row>
    <row r="200" spans="1:23" x14ac:dyDescent="0.2">
      <c r="A200" s="1">
        <f t="shared" si="9"/>
        <v>44266</v>
      </c>
      <c r="B200">
        <f t="shared" si="8"/>
        <v>17102</v>
      </c>
      <c r="C200">
        <v>17102</v>
      </c>
      <c r="D200">
        <f>C200-C199</f>
        <v>120</v>
      </c>
      <c r="I200">
        <f>1255*12.5</f>
        <v>15687.5</v>
      </c>
      <c r="V200">
        <v>4458.01</v>
      </c>
    </row>
    <row r="201" spans="1:23" x14ac:dyDescent="0.2">
      <c r="A201" s="1">
        <f t="shared" si="9"/>
        <v>44267</v>
      </c>
      <c r="B201">
        <f t="shared" si="8"/>
        <v>17240</v>
      </c>
      <c r="C201">
        <v>17240</v>
      </c>
      <c r="D201">
        <f>C201-C200</f>
        <v>138</v>
      </c>
      <c r="I201">
        <v>627.5</v>
      </c>
      <c r="V201">
        <f>V199-V200</f>
        <v>5700.99</v>
      </c>
    </row>
    <row r="202" spans="1:23" x14ac:dyDescent="0.2">
      <c r="A202" s="1">
        <f t="shared" si="9"/>
        <v>44268</v>
      </c>
      <c r="B202">
        <f t="shared" si="8"/>
        <v>17486</v>
      </c>
      <c r="C202">
        <v>17486</v>
      </c>
      <c r="D202">
        <f>C202-C201</f>
        <v>246</v>
      </c>
      <c r="E202">
        <f>SUM(D197:D202)</f>
        <v>948</v>
      </c>
      <c r="I202">
        <f>I201+1255</f>
        <v>1882.5</v>
      </c>
      <c r="V202">
        <f>V201/2</f>
        <v>2850.4949999999999</v>
      </c>
    </row>
    <row r="203" spans="1:23" x14ac:dyDescent="0.2">
      <c r="A203" s="1">
        <f t="shared" si="9"/>
        <v>44269</v>
      </c>
      <c r="V203">
        <f>V202-450/2</f>
        <v>2625.4949999999999</v>
      </c>
    </row>
    <row r="204" spans="1:23" x14ac:dyDescent="0.2">
      <c r="A204" s="1">
        <f t="shared" si="9"/>
        <v>44270</v>
      </c>
      <c r="B204">
        <f t="shared" si="8"/>
        <v>17716</v>
      </c>
      <c r="C204">
        <v>17716</v>
      </c>
      <c r="D204">
        <f>C204-C202</f>
        <v>230</v>
      </c>
    </row>
    <row r="205" spans="1:23" x14ac:dyDescent="0.2">
      <c r="A205" s="1">
        <f t="shared" si="9"/>
        <v>44271</v>
      </c>
      <c r="B205">
        <f t="shared" si="8"/>
        <v>17822</v>
      </c>
      <c r="C205">
        <v>17822</v>
      </c>
      <c r="D205">
        <f>C205-C204</f>
        <v>106</v>
      </c>
    </row>
    <row r="206" spans="1:23" x14ac:dyDescent="0.2">
      <c r="A206" s="1">
        <f t="shared" si="9"/>
        <v>44272</v>
      </c>
      <c r="B206">
        <f t="shared" si="8"/>
        <v>18128</v>
      </c>
      <c r="C206">
        <v>18128</v>
      </c>
      <c r="D206">
        <f>C206-C205</f>
        <v>306</v>
      </c>
      <c r="V206">
        <f>2^16</f>
        <v>65536</v>
      </c>
    </row>
    <row r="207" spans="1:23" x14ac:dyDescent="0.2">
      <c r="A207" s="1">
        <f t="shared" si="9"/>
        <v>44273</v>
      </c>
      <c r="B207">
        <f t="shared" si="8"/>
        <v>18174</v>
      </c>
      <c r="C207">
        <v>18174</v>
      </c>
      <c r="D207">
        <f>C207-C206</f>
        <v>46</v>
      </c>
    </row>
    <row r="208" spans="1:23" x14ac:dyDescent="0.2">
      <c r="A208" s="1">
        <f t="shared" si="9"/>
        <v>44274</v>
      </c>
      <c r="B208">
        <f t="shared" si="8"/>
        <v>18414</v>
      </c>
      <c r="C208">
        <v>18414</v>
      </c>
      <c r="D208">
        <f>C208-C207</f>
        <v>240</v>
      </c>
    </row>
    <row r="209" spans="1:23" x14ac:dyDescent="0.2">
      <c r="A209" s="1">
        <f t="shared" si="9"/>
        <v>44275</v>
      </c>
      <c r="B209">
        <f t="shared" si="8"/>
        <v>18310</v>
      </c>
      <c r="C209">
        <v>18310</v>
      </c>
      <c r="D209">
        <f>C209-C208</f>
        <v>-104</v>
      </c>
      <c r="E209">
        <f>SUM(D204:D209)</f>
        <v>824</v>
      </c>
      <c r="V209">
        <f>1024^3</f>
        <v>1073741824</v>
      </c>
    </row>
    <row r="210" spans="1:23" x14ac:dyDescent="0.2">
      <c r="A210" s="1">
        <f t="shared" si="9"/>
        <v>44276</v>
      </c>
    </row>
    <row r="211" spans="1:23" x14ac:dyDescent="0.2">
      <c r="A211" s="1">
        <f t="shared" si="9"/>
        <v>44277</v>
      </c>
      <c r="B211">
        <f t="shared" si="8"/>
        <v>18378</v>
      </c>
      <c r="C211">
        <v>18378</v>
      </c>
      <c r="D211">
        <f>C211-C209</f>
        <v>68</v>
      </c>
    </row>
    <row r="212" spans="1:23" x14ac:dyDescent="0.2">
      <c r="A212" s="1">
        <f t="shared" si="9"/>
        <v>44278</v>
      </c>
      <c r="B212">
        <f t="shared" si="8"/>
        <v>18500</v>
      </c>
      <c r="C212">
        <v>18500</v>
      </c>
      <c r="D212">
        <f>C212-C211</f>
        <v>122</v>
      </c>
    </row>
    <row r="213" spans="1:23" x14ac:dyDescent="0.2">
      <c r="A213" s="1">
        <f t="shared" si="9"/>
        <v>44279</v>
      </c>
      <c r="B213">
        <f t="shared" si="8"/>
        <v>18500</v>
      </c>
      <c r="C213">
        <v>18500</v>
      </c>
      <c r="D213">
        <f>C213-C212</f>
        <v>0</v>
      </c>
      <c r="W213">
        <f>72*0.38</f>
        <v>27.36</v>
      </c>
    </row>
    <row r="214" spans="1:23" x14ac:dyDescent="0.2">
      <c r="A214" s="1">
        <f t="shared" si="9"/>
        <v>44280</v>
      </c>
      <c r="B214">
        <f t="shared" si="8"/>
        <v>18525</v>
      </c>
      <c r="C214">
        <v>18525</v>
      </c>
      <c r="D214">
        <f>C214-C213</f>
        <v>25</v>
      </c>
    </row>
    <row r="215" spans="1:23" x14ac:dyDescent="0.2">
      <c r="A215" s="1">
        <f t="shared" si="9"/>
        <v>44281</v>
      </c>
      <c r="B215">
        <f t="shared" si="8"/>
        <v>18705</v>
      </c>
      <c r="C215">
        <v>18705</v>
      </c>
      <c r="D215">
        <f>C215-C214</f>
        <v>180</v>
      </c>
    </row>
    <row r="216" spans="1:23" x14ac:dyDescent="0.2">
      <c r="A216" s="1">
        <f t="shared" si="9"/>
        <v>44282</v>
      </c>
      <c r="B216">
        <f t="shared" si="8"/>
        <v>18849</v>
      </c>
      <c r="C216">
        <v>18849</v>
      </c>
      <c r="D216">
        <f>C216-C215</f>
        <v>144</v>
      </c>
      <c r="E216">
        <f>SUM(D211:D216)</f>
        <v>539</v>
      </c>
      <c r="V216">
        <v>2189.5</v>
      </c>
    </row>
    <row r="217" spans="1:23" x14ac:dyDescent="0.2">
      <c r="A217" s="1">
        <f t="shared" si="9"/>
        <v>44283</v>
      </c>
      <c r="V217">
        <v>1247</v>
      </c>
    </row>
    <row r="218" spans="1:23" x14ac:dyDescent="0.2">
      <c r="A218" s="1">
        <f t="shared" si="9"/>
        <v>44284</v>
      </c>
      <c r="B218">
        <f>D218</f>
        <v>19232</v>
      </c>
      <c r="D218">
        <v>19232</v>
      </c>
      <c r="E218">
        <f>D218-C216</f>
        <v>383</v>
      </c>
      <c r="V218">
        <f>V216-V217</f>
        <v>942.5</v>
      </c>
    </row>
    <row r="219" spans="1:23" x14ac:dyDescent="0.2">
      <c r="A219" s="1">
        <f t="shared" si="9"/>
        <v>44285</v>
      </c>
      <c r="B219">
        <f t="shared" ref="B219:B249" si="10">D219</f>
        <v>19452</v>
      </c>
      <c r="D219">
        <v>19452</v>
      </c>
      <c r="E219">
        <f>D219-D218</f>
        <v>220</v>
      </c>
    </row>
    <row r="220" spans="1:23" x14ac:dyDescent="0.2">
      <c r="A220" s="1">
        <f t="shared" si="9"/>
        <v>44286</v>
      </c>
      <c r="B220">
        <f t="shared" si="10"/>
        <v>19463</v>
      </c>
      <c r="D220">
        <v>19463</v>
      </c>
      <c r="E220">
        <f>D220-D219</f>
        <v>11</v>
      </c>
      <c r="W220">
        <f>1245*1.02</f>
        <v>1269.9000000000001</v>
      </c>
    </row>
    <row r="221" spans="1:23" x14ac:dyDescent="0.2">
      <c r="A221" s="1">
        <f t="shared" si="9"/>
        <v>44287</v>
      </c>
      <c r="B221">
        <f t="shared" si="10"/>
        <v>19547</v>
      </c>
      <c r="D221">
        <v>19547</v>
      </c>
      <c r="E221">
        <f>D221-D220</f>
        <v>84</v>
      </c>
    </row>
    <row r="222" spans="1:23" x14ac:dyDescent="0.2">
      <c r="A222" s="1">
        <f t="shared" si="9"/>
        <v>44288</v>
      </c>
      <c r="B222">
        <f t="shared" si="10"/>
        <v>19584</v>
      </c>
      <c r="D222">
        <v>19584</v>
      </c>
      <c r="E222">
        <f>D222-D221</f>
        <v>37</v>
      </c>
      <c r="U222" t="s">
        <v>48</v>
      </c>
      <c r="V222" s="4" t="s">
        <v>49</v>
      </c>
    </row>
    <row r="223" spans="1:23" x14ac:dyDescent="0.2">
      <c r="A223" s="1">
        <f t="shared" si="9"/>
        <v>44289</v>
      </c>
      <c r="B223">
        <f t="shared" si="10"/>
        <v>19779</v>
      </c>
      <c r="D223">
        <v>19779</v>
      </c>
      <c r="E223">
        <f>D223-D222</f>
        <v>195</v>
      </c>
      <c r="F223">
        <f>SUM(E218:E223)</f>
        <v>930</v>
      </c>
    </row>
    <row r="224" spans="1:23" x14ac:dyDescent="0.2">
      <c r="A224" s="1">
        <f t="shared" si="9"/>
        <v>44290</v>
      </c>
      <c r="U224" t="s">
        <v>7</v>
      </c>
      <c r="V224" s="4" t="s">
        <v>5</v>
      </c>
    </row>
    <row r="225" spans="1:23" x14ac:dyDescent="0.2">
      <c r="A225" s="1">
        <f t="shared" si="9"/>
        <v>44291</v>
      </c>
      <c r="B225">
        <f t="shared" si="10"/>
        <v>19794</v>
      </c>
      <c r="D225">
        <v>19794</v>
      </c>
      <c r="E225">
        <f>D225-D223</f>
        <v>15</v>
      </c>
      <c r="U225" t="s">
        <v>38</v>
      </c>
      <c r="V225" s="4" t="s">
        <v>39</v>
      </c>
    </row>
    <row r="226" spans="1:23" x14ac:dyDescent="0.2">
      <c r="A226" s="1">
        <f t="shared" si="9"/>
        <v>44292</v>
      </c>
      <c r="B226">
        <f t="shared" si="10"/>
        <v>19942</v>
      </c>
      <c r="D226">
        <v>19942</v>
      </c>
      <c r="E226">
        <f>D226-D225</f>
        <v>148</v>
      </c>
      <c r="U226" t="s">
        <v>6</v>
      </c>
      <c r="V226" s="4" t="s">
        <v>8</v>
      </c>
    </row>
    <row r="227" spans="1:23" x14ac:dyDescent="0.2">
      <c r="A227" s="1">
        <f t="shared" si="9"/>
        <v>44293</v>
      </c>
      <c r="B227">
        <f t="shared" si="10"/>
        <v>20033</v>
      </c>
      <c r="D227">
        <v>20033</v>
      </c>
      <c r="E227">
        <f>D227-D226</f>
        <v>91</v>
      </c>
      <c r="U227" t="s">
        <v>40</v>
      </c>
      <c r="V227" s="4" t="s">
        <v>41</v>
      </c>
    </row>
    <row r="228" spans="1:23" x14ac:dyDescent="0.2">
      <c r="A228" s="1">
        <f t="shared" si="9"/>
        <v>44294</v>
      </c>
      <c r="B228">
        <f t="shared" si="10"/>
        <v>20209</v>
      </c>
      <c r="D228">
        <v>20209</v>
      </c>
      <c r="E228">
        <f>D228-D227</f>
        <v>176</v>
      </c>
      <c r="U228" t="s">
        <v>9</v>
      </c>
      <c r="V228" s="4" t="s">
        <v>10</v>
      </c>
    </row>
    <row r="229" spans="1:23" x14ac:dyDescent="0.2">
      <c r="A229" s="1">
        <f t="shared" si="9"/>
        <v>44295</v>
      </c>
      <c r="B229">
        <f t="shared" si="10"/>
        <v>20406</v>
      </c>
      <c r="D229">
        <v>20406</v>
      </c>
      <c r="E229">
        <f>D229-D228</f>
        <v>197</v>
      </c>
      <c r="U229" t="s">
        <v>42</v>
      </c>
      <c r="V229" s="4" t="s">
        <v>43</v>
      </c>
    </row>
    <row r="230" spans="1:23" x14ac:dyDescent="0.2">
      <c r="A230" s="1">
        <f t="shared" si="9"/>
        <v>44296</v>
      </c>
      <c r="B230">
        <f t="shared" si="10"/>
        <v>20574</v>
      </c>
      <c r="D230">
        <v>20574</v>
      </c>
      <c r="E230">
        <f>D230-D229</f>
        <v>168</v>
      </c>
      <c r="F230">
        <f>SUM(E225:E230)</f>
        <v>795</v>
      </c>
      <c r="U230" t="s">
        <v>11</v>
      </c>
      <c r="V230" s="4" t="s">
        <v>12</v>
      </c>
    </row>
    <row r="231" spans="1:23" x14ac:dyDescent="0.2">
      <c r="A231" s="1">
        <f t="shared" si="9"/>
        <v>44297</v>
      </c>
      <c r="U231" t="s">
        <v>44</v>
      </c>
      <c r="V231" s="4" t="s">
        <v>45</v>
      </c>
    </row>
    <row r="232" spans="1:23" x14ac:dyDescent="0.2">
      <c r="A232" s="1">
        <f t="shared" si="9"/>
        <v>44298</v>
      </c>
      <c r="B232">
        <f t="shared" si="10"/>
        <v>20737</v>
      </c>
      <c r="D232">
        <v>20737</v>
      </c>
      <c r="E232">
        <f>D232-D230</f>
        <v>163</v>
      </c>
      <c r="U232" t="s">
        <v>13</v>
      </c>
      <c r="V232" s="4" t="s">
        <v>14</v>
      </c>
    </row>
    <row r="233" spans="1:23" x14ac:dyDescent="0.2">
      <c r="A233" s="1">
        <f t="shared" si="9"/>
        <v>44299</v>
      </c>
      <c r="B233">
        <f t="shared" si="10"/>
        <v>20726</v>
      </c>
      <c r="D233">
        <v>20726</v>
      </c>
      <c r="E233">
        <f>D233-D232</f>
        <v>-11</v>
      </c>
      <c r="M233">
        <f>3010*1.02</f>
        <v>3070.2000000000003</v>
      </c>
      <c r="U233" t="s">
        <v>46</v>
      </c>
      <c r="V233" s="4" t="s">
        <v>47</v>
      </c>
    </row>
    <row r="234" spans="1:23" x14ac:dyDescent="0.2">
      <c r="A234" s="1">
        <f t="shared" si="9"/>
        <v>44300</v>
      </c>
      <c r="B234">
        <f t="shared" si="10"/>
        <v>20904</v>
      </c>
      <c r="D234">
        <v>20904</v>
      </c>
      <c r="E234">
        <f>D234-D233</f>
        <v>178</v>
      </c>
      <c r="U234" t="s">
        <v>15</v>
      </c>
      <c r="V234" s="4" t="s">
        <v>16</v>
      </c>
    </row>
    <row r="235" spans="1:23" x14ac:dyDescent="0.2">
      <c r="A235" s="1">
        <f t="shared" si="9"/>
        <v>44301</v>
      </c>
      <c r="B235">
        <f t="shared" si="10"/>
        <v>20936</v>
      </c>
      <c r="D235">
        <v>20936</v>
      </c>
      <c r="E235">
        <f>D235-D234</f>
        <v>32</v>
      </c>
      <c r="U235" t="s">
        <v>50</v>
      </c>
      <c r="V235" s="4" t="s">
        <v>52</v>
      </c>
      <c r="W235" s="4" t="s">
        <v>53</v>
      </c>
    </row>
    <row r="236" spans="1:23" x14ac:dyDescent="0.2">
      <c r="A236" s="1">
        <f t="shared" si="9"/>
        <v>44302</v>
      </c>
      <c r="B236">
        <f t="shared" si="10"/>
        <v>20946</v>
      </c>
      <c r="D236">
        <v>20946</v>
      </c>
      <c r="E236">
        <f>D236-D235</f>
        <v>10</v>
      </c>
      <c r="U236" t="s">
        <v>17</v>
      </c>
      <c r="V236" s="4" t="s">
        <v>18</v>
      </c>
    </row>
    <row r="237" spans="1:23" x14ac:dyDescent="0.2">
      <c r="A237" s="1">
        <f t="shared" si="9"/>
        <v>44303</v>
      </c>
      <c r="B237">
        <f t="shared" si="10"/>
        <v>20951</v>
      </c>
      <c r="D237">
        <v>20951</v>
      </c>
      <c r="E237">
        <f>D237-D236</f>
        <v>5</v>
      </c>
      <c r="F237">
        <f>SUM(E232:E237)</f>
        <v>377</v>
      </c>
      <c r="O237">
        <f>4458/2</f>
        <v>2229</v>
      </c>
      <c r="V237" s="4" t="s">
        <v>54</v>
      </c>
    </row>
    <row r="238" spans="1:23" x14ac:dyDescent="0.2">
      <c r="A238" s="1">
        <f t="shared" si="9"/>
        <v>44304</v>
      </c>
      <c r="U238" t="s">
        <v>19</v>
      </c>
      <c r="V238" s="4" t="s">
        <v>20</v>
      </c>
    </row>
    <row r="239" spans="1:23" x14ac:dyDescent="0.2">
      <c r="A239" s="1">
        <f t="shared" si="9"/>
        <v>44305</v>
      </c>
      <c r="B239">
        <f t="shared" si="10"/>
        <v>21002</v>
      </c>
      <c r="D239">
        <v>21002</v>
      </c>
      <c r="E239">
        <f>D239-D237</f>
        <v>51</v>
      </c>
      <c r="L239">
        <f>1255*2/31</f>
        <v>80.967741935483872</v>
      </c>
      <c r="V239">
        <f>820*1.02</f>
        <v>836.4</v>
      </c>
    </row>
    <row r="240" spans="1:23" x14ac:dyDescent="0.2">
      <c r="A240" s="1">
        <f t="shared" si="9"/>
        <v>44306</v>
      </c>
      <c r="B240">
        <f t="shared" si="10"/>
        <v>21264</v>
      </c>
      <c r="D240">
        <v>21264</v>
      </c>
      <c r="E240">
        <f>D240-D239</f>
        <v>262</v>
      </c>
      <c r="U240" t="s">
        <v>21</v>
      </c>
      <c r="V240" s="4" t="s">
        <v>22</v>
      </c>
    </row>
    <row r="241" spans="1:24" x14ac:dyDescent="0.2">
      <c r="A241" s="1">
        <f t="shared" si="9"/>
        <v>44307</v>
      </c>
      <c r="B241">
        <f t="shared" si="10"/>
        <v>21356</v>
      </c>
      <c r="D241">
        <v>21356</v>
      </c>
      <c r="E241">
        <f>D241-D240</f>
        <v>92</v>
      </c>
      <c r="K241">
        <f>14*1250/30</f>
        <v>583.33333333333337</v>
      </c>
      <c r="Q241">
        <f>1234*1.02</f>
        <v>1258.68</v>
      </c>
    </row>
    <row r="242" spans="1:24" x14ac:dyDescent="0.2">
      <c r="A242" s="1">
        <f t="shared" si="9"/>
        <v>44308</v>
      </c>
      <c r="B242">
        <f t="shared" si="10"/>
        <v>21386</v>
      </c>
      <c r="D242">
        <v>21386</v>
      </c>
      <c r="E242">
        <f>D242-D241</f>
        <v>30</v>
      </c>
      <c r="V242">
        <f>1510*1.02</f>
        <v>1540.2</v>
      </c>
    </row>
    <row r="243" spans="1:24" x14ac:dyDescent="0.2">
      <c r="A243" s="1">
        <f t="shared" si="9"/>
        <v>44309</v>
      </c>
      <c r="B243">
        <f t="shared" si="10"/>
        <v>21645</v>
      </c>
      <c r="D243">
        <v>21645</v>
      </c>
      <c r="E243">
        <f>D243-D242</f>
        <v>259</v>
      </c>
      <c r="I243">
        <f>1375*12.5</f>
        <v>17187.5</v>
      </c>
      <c r="U243" t="s">
        <v>24</v>
      </c>
      <c r="V243" s="4" t="s">
        <v>23</v>
      </c>
    </row>
    <row r="244" spans="1:24" x14ac:dyDescent="0.2">
      <c r="A244" s="1">
        <f t="shared" si="9"/>
        <v>44310</v>
      </c>
      <c r="B244">
        <f t="shared" si="10"/>
        <v>21802</v>
      </c>
      <c r="D244">
        <v>21802</v>
      </c>
      <c r="E244">
        <f>D244-D243</f>
        <v>157</v>
      </c>
      <c r="F244">
        <f>SUM(E239:E244)</f>
        <v>851</v>
      </c>
    </row>
    <row r="245" spans="1:24" x14ac:dyDescent="0.2">
      <c r="A245" s="1">
        <f t="shared" si="9"/>
        <v>44311</v>
      </c>
      <c r="O245">
        <f>0.56*161</f>
        <v>90.160000000000011</v>
      </c>
      <c r="U245" t="s">
        <v>29</v>
      </c>
      <c r="V245" s="4" t="s">
        <v>30</v>
      </c>
    </row>
    <row r="246" spans="1:24" x14ac:dyDescent="0.2">
      <c r="A246" s="1">
        <f t="shared" si="9"/>
        <v>44312</v>
      </c>
      <c r="B246">
        <f t="shared" si="10"/>
        <v>21810</v>
      </c>
      <c r="D246">
        <v>21810</v>
      </c>
      <c r="E246">
        <f>D246-D244</f>
        <v>8</v>
      </c>
      <c r="L246">
        <f>213.68+131.45</f>
        <v>345.13</v>
      </c>
    </row>
    <row r="247" spans="1:24" x14ac:dyDescent="0.2">
      <c r="A247" s="1">
        <f t="shared" si="9"/>
        <v>44313</v>
      </c>
      <c r="B247">
        <f t="shared" si="10"/>
        <v>22042</v>
      </c>
      <c r="D247">
        <v>22042</v>
      </c>
      <c r="E247">
        <f>D247-D246</f>
        <v>232</v>
      </c>
      <c r="I247" s="14">
        <v>-73.971198999999999</v>
      </c>
      <c r="U247" t="s">
        <v>31</v>
      </c>
      <c r="V247" s="4" t="s">
        <v>32</v>
      </c>
    </row>
    <row r="248" spans="1:24" x14ac:dyDescent="0.2">
      <c r="A248" s="1">
        <f t="shared" si="9"/>
        <v>44314</v>
      </c>
      <c r="B248">
        <f t="shared" si="10"/>
        <v>22156</v>
      </c>
      <c r="D248">
        <v>22156</v>
      </c>
      <c r="E248">
        <f>D248-D247</f>
        <v>114</v>
      </c>
      <c r="I248">
        <v>-73.971199999999996</v>
      </c>
      <c r="L248">
        <f>1375*12</f>
        <v>16500</v>
      </c>
    </row>
    <row r="249" spans="1:24" x14ac:dyDescent="0.2">
      <c r="A249" s="1">
        <f t="shared" si="9"/>
        <v>44315</v>
      </c>
      <c r="B249">
        <f t="shared" si="10"/>
        <v>22234</v>
      </c>
      <c r="D249">
        <v>22234</v>
      </c>
      <c r="E249">
        <f>D249-D248</f>
        <v>78</v>
      </c>
      <c r="I249">
        <f>I248/I247</f>
        <v>1.000000013518775</v>
      </c>
      <c r="L249">
        <f>1375*0.5</f>
        <v>687.5</v>
      </c>
      <c r="M249">
        <f>L249+1375</f>
        <v>2062.5</v>
      </c>
      <c r="U249" t="s">
        <v>33</v>
      </c>
      <c r="V249" s="4" t="s">
        <v>34</v>
      </c>
    </row>
    <row r="250" spans="1:24" x14ac:dyDescent="0.2">
      <c r="A250" s="1">
        <f t="shared" si="9"/>
        <v>44316</v>
      </c>
      <c r="B250">
        <f>D250</f>
        <v>22321</v>
      </c>
      <c r="D250">
        <v>22321</v>
      </c>
      <c r="E250">
        <f>D250-D249</f>
        <v>87</v>
      </c>
      <c r="L250">
        <f>L248+L249</f>
        <v>17187.5</v>
      </c>
    </row>
    <row r="251" spans="1:24" ht="17" thickBot="1" x14ac:dyDescent="0.25">
      <c r="A251" s="1">
        <f t="shared" si="9"/>
        <v>44317</v>
      </c>
      <c r="B251">
        <v>22738</v>
      </c>
      <c r="D251">
        <v>22738</v>
      </c>
      <c r="E251">
        <f>D251-D250</f>
        <v>417</v>
      </c>
      <c r="F251">
        <f>SUM(E246:E251)</f>
        <v>936</v>
      </c>
      <c r="U251" t="s">
        <v>36</v>
      </c>
      <c r="V251" s="4" t="s">
        <v>37</v>
      </c>
    </row>
    <row r="252" spans="1:24" x14ac:dyDescent="0.2">
      <c r="A252" s="1">
        <f t="shared" si="9"/>
        <v>44318</v>
      </c>
      <c r="V252" s="5">
        <v>86</v>
      </c>
      <c r="W252" s="6">
        <f>V252*7</f>
        <v>602</v>
      </c>
      <c r="X252" s="7" t="s">
        <v>25</v>
      </c>
    </row>
    <row r="253" spans="1:24" x14ac:dyDescent="0.2">
      <c r="A253" s="1">
        <f t="shared" si="9"/>
        <v>44319</v>
      </c>
      <c r="B253">
        <v>22886</v>
      </c>
      <c r="C253">
        <f>B253-D251</f>
        <v>148</v>
      </c>
      <c r="V253" s="8"/>
      <c r="W253" s="9">
        <f>V252*7/6</f>
        <v>100.33333333333333</v>
      </c>
      <c r="X253" s="10" t="s">
        <v>26</v>
      </c>
    </row>
    <row r="254" spans="1:24" x14ac:dyDescent="0.2">
      <c r="A254" s="1">
        <f t="shared" si="9"/>
        <v>44320</v>
      </c>
      <c r="B254">
        <v>23011</v>
      </c>
      <c r="C254">
        <f>B254-B253</f>
        <v>125</v>
      </c>
      <c r="V254" s="8"/>
      <c r="W254" s="9">
        <f>V252*30</f>
        <v>2580</v>
      </c>
      <c r="X254" s="10" t="s">
        <v>27</v>
      </c>
    </row>
    <row r="255" spans="1:24" ht="17" thickBot="1" x14ac:dyDescent="0.25">
      <c r="A255" s="1">
        <f t="shared" si="9"/>
        <v>44321</v>
      </c>
      <c r="B255">
        <v>23097</v>
      </c>
      <c r="C255">
        <f>B255-B254</f>
        <v>86</v>
      </c>
      <c r="V255" s="11"/>
      <c r="W255" s="12">
        <f>V252*365</f>
        <v>31390</v>
      </c>
      <c r="X255" s="13" t="s">
        <v>28</v>
      </c>
    </row>
    <row r="256" spans="1:24" x14ac:dyDescent="0.2">
      <c r="A256" s="1">
        <f t="shared" si="9"/>
        <v>44322</v>
      </c>
      <c r="B256">
        <v>23200</v>
      </c>
      <c r="C256">
        <f>B256-B255</f>
        <v>103</v>
      </c>
    </row>
    <row r="257" spans="1:23" x14ac:dyDescent="0.2">
      <c r="A257" s="1">
        <f t="shared" si="9"/>
        <v>44323</v>
      </c>
      <c r="B257">
        <v>23248</v>
      </c>
      <c r="C257">
        <f>B257-B256</f>
        <v>48</v>
      </c>
      <c r="V257">
        <f>ATAN(20/180*PI())</f>
        <v>0.33584237256640792</v>
      </c>
    </row>
    <row r="258" spans="1:23" x14ac:dyDescent="0.2">
      <c r="A258" s="1">
        <f t="shared" si="9"/>
        <v>44324</v>
      </c>
      <c r="B258">
        <v>23372</v>
      </c>
      <c r="C258">
        <f>B258-B257</f>
        <v>124</v>
      </c>
      <c r="D258">
        <f>SUM(C253:C258)</f>
        <v>634</v>
      </c>
    </row>
    <row r="259" spans="1:23" x14ac:dyDescent="0.2">
      <c r="A259" s="1">
        <f t="shared" si="9"/>
        <v>44325</v>
      </c>
      <c r="W259">
        <f>947.45/2</f>
        <v>473.72500000000002</v>
      </c>
    </row>
    <row r="260" spans="1:23" x14ac:dyDescent="0.2">
      <c r="A260" s="1">
        <f t="shared" si="9"/>
        <v>44326</v>
      </c>
      <c r="B260">
        <v>23454</v>
      </c>
      <c r="C260">
        <f>B260-B258</f>
        <v>82</v>
      </c>
    </row>
    <row r="261" spans="1:23" x14ac:dyDescent="0.2">
      <c r="A261" s="1">
        <f t="shared" si="9"/>
        <v>44327</v>
      </c>
      <c r="B261">
        <v>23536</v>
      </c>
      <c r="C261">
        <f>B261-B260</f>
        <v>82</v>
      </c>
      <c r="U261">
        <f>10^1.47712125472</f>
        <v>30.000000000023331</v>
      </c>
    </row>
    <row r="262" spans="1:23" x14ac:dyDescent="0.2">
      <c r="A262" s="1">
        <f t="shared" ref="A262:A325" si="11">A261+1</f>
        <v>44328</v>
      </c>
      <c r="B262">
        <v>23680</v>
      </c>
      <c r="C262">
        <f>B262-B261</f>
        <v>144</v>
      </c>
      <c r="U262">
        <f>EXP(1.47712125472)</f>
        <v>4.3803176943737068</v>
      </c>
      <c r="W262">
        <f>1.7*PI()</f>
        <v>5.3407075111026483</v>
      </c>
    </row>
    <row r="263" spans="1:23" x14ac:dyDescent="0.2">
      <c r="A263" s="1">
        <f t="shared" si="11"/>
        <v>44329</v>
      </c>
      <c r="B263">
        <v>23816</v>
      </c>
      <c r="C263">
        <f>B263-B262</f>
        <v>136</v>
      </c>
    </row>
    <row r="264" spans="1:23" x14ac:dyDescent="0.2">
      <c r="A264" s="1">
        <f t="shared" si="11"/>
        <v>44330</v>
      </c>
      <c r="B264">
        <v>23875</v>
      </c>
      <c r="C264">
        <f>B264-B263</f>
        <v>59</v>
      </c>
    </row>
    <row r="265" spans="1:23" x14ac:dyDescent="0.2">
      <c r="A265" s="1">
        <f t="shared" si="11"/>
        <v>44331</v>
      </c>
      <c r="B265">
        <v>23994</v>
      </c>
      <c r="C265">
        <f>B265-B264</f>
        <v>119</v>
      </c>
      <c r="D265">
        <f>SUM(C260:C265)</f>
        <v>622</v>
      </c>
      <c r="V265">
        <f>1.5+2+0.5+1</f>
        <v>5</v>
      </c>
    </row>
    <row r="266" spans="1:23" x14ac:dyDescent="0.2">
      <c r="A266" s="1">
        <f t="shared" si="11"/>
        <v>44332</v>
      </c>
      <c r="V266">
        <f>V265*90</f>
        <v>450</v>
      </c>
    </row>
    <row r="267" spans="1:23" x14ac:dyDescent="0.2">
      <c r="A267" s="1">
        <f t="shared" si="11"/>
        <v>44333</v>
      </c>
      <c r="B267">
        <v>24194</v>
      </c>
      <c r="C267">
        <f>B267-B265</f>
        <v>200</v>
      </c>
      <c r="V267">
        <v>1252</v>
      </c>
      <c r="W267">
        <f>16*6+16*20</f>
        <v>416</v>
      </c>
    </row>
    <row r="268" spans="1:23" x14ac:dyDescent="0.2">
      <c r="A268" s="1">
        <f t="shared" si="11"/>
        <v>44334</v>
      </c>
      <c r="B268">
        <v>24318</v>
      </c>
      <c r="C268">
        <f>B268-B267</f>
        <v>124</v>
      </c>
      <c r="V268">
        <f>V267-V266</f>
        <v>802</v>
      </c>
    </row>
    <row r="269" spans="1:23" x14ac:dyDescent="0.2">
      <c r="A269" s="1">
        <f t="shared" si="11"/>
        <v>44335</v>
      </c>
      <c r="B269">
        <v>24360</v>
      </c>
      <c r="C269">
        <f>B269-B268</f>
        <v>42</v>
      </c>
      <c r="V269">
        <f>V268/2</f>
        <v>401</v>
      </c>
    </row>
    <row r="270" spans="1:23" x14ac:dyDescent="0.2">
      <c r="A270" s="1">
        <f t="shared" si="11"/>
        <v>44336</v>
      </c>
      <c r="B270">
        <v>24350</v>
      </c>
      <c r="C270">
        <f>B270-B269</f>
        <v>-10</v>
      </c>
      <c r="L270">
        <f>310*1.42</f>
        <v>440.2</v>
      </c>
      <c r="V270">
        <f>V269+V266</f>
        <v>851</v>
      </c>
    </row>
    <row r="271" spans="1:23" x14ac:dyDescent="0.2">
      <c r="A271" s="1">
        <f t="shared" si="11"/>
        <v>44337</v>
      </c>
      <c r="B271">
        <v>24475</v>
      </c>
      <c r="C271">
        <f>B271-B270</f>
        <v>125</v>
      </c>
    </row>
    <row r="272" spans="1:23" x14ac:dyDescent="0.2">
      <c r="A272" s="1">
        <f t="shared" si="11"/>
        <v>44338</v>
      </c>
      <c r="B272">
        <v>24593</v>
      </c>
      <c r="C272">
        <f>B272-B271</f>
        <v>118</v>
      </c>
      <c r="D272">
        <f>SUM(C267:C272)</f>
        <v>599</v>
      </c>
    </row>
    <row r="273" spans="1:22" x14ac:dyDescent="0.2">
      <c r="A273" s="1">
        <f t="shared" si="11"/>
        <v>44339</v>
      </c>
      <c r="V273">
        <f>19141/365</f>
        <v>52.441095890410956</v>
      </c>
    </row>
    <row r="274" spans="1:22" x14ac:dyDescent="0.2">
      <c r="A274" s="1">
        <f t="shared" si="11"/>
        <v>44340</v>
      </c>
      <c r="B274">
        <v>24724</v>
      </c>
      <c r="C274">
        <f>B274-B272</f>
        <v>131</v>
      </c>
    </row>
    <row r="275" spans="1:22" x14ac:dyDescent="0.2">
      <c r="A275" s="1">
        <f t="shared" si="11"/>
        <v>44341</v>
      </c>
      <c r="B275">
        <v>24803</v>
      </c>
      <c r="C275">
        <f>B275-B274</f>
        <v>79</v>
      </c>
    </row>
    <row r="276" spans="1:22" x14ac:dyDescent="0.2">
      <c r="A276" s="1">
        <f t="shared" si="11"/>
        <v>44342</v>
      </c>
      <c r="B276">
        <v>24927</v>
      </c>
      <c r="C276">
        <f>B276-B275</f>
        <v>124</v>
      </c>
      <c r="U276" t="s">
        <v>51</v>
      </c>
    </row>
    <row r="277" spans="1:22" x14ac:dyDescent="0.2">
      <c r="A277" s="1">
        <f t="shared" si="11"/>
        <v>44343</v>
      </c>
      <c r="B277">
        <v>25068</v>
      </c>
      <c r="C277">
        <f>B277-B276</f>
        <v>141</v>
      </c>
    </row>
    <row r="278" spans="1:22" x14ac:dyDescent="0.2">
      <c r="A278" s="1">
        <f t="shared" si="11"/>
        <v>44344</v>
      </c>
      <c r="B278">
        <v>25172</v>
      </c>
      <c r="C278">
        <f>B278-B277</f>
        <v>104</v>
      </c>
    </row>
    <row r="279" spans="1:22" x14ac:dyDescent="0.2">
      <c r="A279" s="1">
        <f t="shared" si="11"/>
        <v>44345</v>
      </c>
      <c r="B279">
        <v>25204</v>
      </c>
      <c r="C279">
        <f>B279-B278</f>
        <v>32</v>
      </c>
      <c r="D279">
        <f>SUM(C274:C279)</f>
        <v>611</v>
      </c>
    </row>
    <row r="280" spans="1:22" x14ac:dyDescent="0.2">
      <c r="A280" s="1">
        <f t="shared" si="11"/>
        <v>44346</v>
      </c>
    </row>
    <row r="281" spans="1:22" x14ac:dyDescent="0.2">
      <c r="A281" s="1">
        <f t="shared" si="11"/>
        <v>44347</v>
      </c>
      <c r="B281">
        <f t="shared" ref="B281:B286" si="12">C281</f>
        <v>25311</v>
      </c>
      <c r="C281">
        <v>25311</v>
      </c>
      <c r="D281">
        <f>C281-B279</f>
        <v>107</v>
      </c>
    </row>
    <row r="282" spans="1:22" x14ac:dyDescent="0.2">
      <c r="A282" s="1">
        <f t="shared" si="11"/>
        <v>44348</v>
      </c>
      <c r="B282">
        <f t="shared" si="12"/>
        <v>25403</v>
      </c>
      <c r="C282">
        <v>25403</v>
      </c>
      <c r="D282">
        <f>C282-C281</f>
        <v>92</v>
      </c>
      <c r="H282" s="2" t="s">
        <v>35</v>
      </c>
    </row>
    <row r="283" spans="1:22" x14ac:dyDescent="0.2">
      <c r="A283" s="1">
        <f t="shared" si="11"/>
        <v>44349</v>
      </c>
      <c r="B283">
        <f t="shared" si="12"/>
        <v>25542</v>
      </c>
      <c r="C283">
        <v>25542</v>
      </c>
      <c r="D283">
        <f>C283-C282</f>
        <v>139</v>
      </c>
    </row>
    <row r="284" spans="1:22" x14ac:dyDescent="0.2">
      <c r="A284" s="1">
        <f t="shared" si="11"/>
        <v>44350</v>
      </c>
      <c r="B284">
        <f t="shared" si="12"/>
        <v>25635</v>
      </c>
      <c r="C284">
        <v>25635</v>
      </c>
      <c r="D284">
        <f>C284-C283</f>
        <v>93</v>
      </c>
    </row>
    <row r="285" spans="1:22" x14ac:dyDescent="0.2">
      <c r="A285" s="1">
        <f t="shared" si="11"/>
        <v>44351</v>
      </c>
      <c r="B285">
        <f t="shared" si="12"/>
        <v>25731</v>
      </c>
      <c r="C285">
        <v>25731</v>
      </c>
      <c r="D285">
        <f>C285-C284</f>
        <v>96</v>
      </c>
    </row>
    <row r="286" spans="1:22" x14ac:dyDescent="0.2">
      <c r="A286" s="1">
        <f t="shared" si="11"/>
        <v>44352</v>
      </c>
      <c r="B286">
        <f t="shared" si="12"/>
        <v>25873</v>
      </c>
      <c r="C286">
        <v>25873</v>
      </c>
      <c r="D286">
        <f>C286-C285</f>
        <v>142</v>
      </c>
      <c r="E286">
        <f>SUM(D281:D286)</f>
        <v>669</v>
      </c>
    </row>
    <row r="287" spans="1:22" x14ac:dyDescent="0.2">
      <c r="A287" s="1">
        <f t="shared" si="11"/>
        <v>44353</v>
      </c>
    </row>
    <row r="288" spans="1:22" x14ac:dyDescent="0.2">
      <c r="A288" s="1">
        <f t="shared" si="11"/>
        <v>44354</v>
      </c>
      <c r="B288">
        <f t="shared" ref="B288:B293" si="13">C288</f>
        <v>25939</v>
      </c>
      <c r="C288">
        <v>25939</v>
      </c>
      <c r="D288">
        <f>C288-C286</f>
        <v>66</v>
      </c>
    </row>
    <row r="289" spans="1:19" x14ac:dyDescent="0.2">
      <c r="A289" s="1">
        <f t="shared" si="11"/>
        <v>44355</v>
      </c>
      <c r="B289">
        <f t="shared" si="13"/>
        <v>26050</v>
      </c>
      <c r="C289">
        <v>26050</v>
      </c>
      <c r="D289">
        <f>C289-C288</f>
        <v>111</v>
      </c>
    </row>
    <row r="290" spans="1:19" x14ac:dyDescent="0.2">
      <c r="A290" s="1">
        <f t="shared" si="11"/>
        <v>44356</v>
      </c>
      <c r="B290">
        <f t="shared" si="13"/>
        <v>26187</v>
      </c>
      <c r="C290">
        <v>26187</v>
      </c>
      <c r="D290">
        <f>C290-C289</f>
        <v>137</v>
      </c>
    </row>
    <row r="291" spans="1:19" x14ac:dyDescent="0.2">
      <c r="A291" s="1">
        <f t="shared" si="11"/>
        <v>44357</v>
      </c>
      <c r="B291">
        <f t="shared" si="13"/>
        <v>26300</v>
      </c>
      <c r="C291">
        <v>26300</v>
      </c>
      <c r="D291">
        <f>C291-C290</f>
        <v>113</v>
      </c>
      <c r="I291">
        <f>683/78</f>
        <v>8.7564102564102573</v>
      </c>
    </row>
    <row r="292" spans="1:19" x14ac:dyDescent="0.2">
      <c r="A292" s="1">
        <f t="shared" si="11"/>
        <v>44358</v>
      </c>
      <c r="B292">
        <f t="shared" si="13"/>
        <v>26371</v>
      </c>
      <c r="C292">
        <v>26371</v>
      </c>
      <c r="D292">
        <f>C292-C291</f>
        <v>71</v>
      </c>
    </row>
    <row r="293" spans="1:19" x14ac:dyDescent="0.2">
      <c r="A293" s="1">
        <f t="shared" si="11"/>
        <v>44359</v>
      </c>
      <c r="B293">
        <f t="shared" si="13"/>
        <v>26457</v>
      </c>
      <c r="C293">
        <v>26457</v>
      </c>
      <c r="D293">
        <f>C293-C292</f>
        <v>86</v>
      </c>
      <c r="E293">
        <f>SUM(D288:D293)</f>
        <v>584</v>
      </c>
      <c r="M293">
        <f>144*12</f>
        <v>1728</v>
      </c>
      <c r="P293">
        <f>11000*1.08</f>
        <v>11880</v>
      </c>
      <c r="S293">
        <f>1481-159</f>
        <v>1322</v>
      </c>
    </row>
    <row r="294" spans="1:19" x14ac:dyDescent="0.2">
      <c r="A294" s="1">
        <f t="shared" si="11"/>
        <v>44360</v>
      </c>
    </row>
    <row r="295" spans="1:19" x14ac:dyDescent="0.2">
      <c r="A295" s="1">
        <f t="shared" si="11"/>
        <v>44361</v>
      </c>
      <c r="B295">
        <f t="shared" ref="B295:B300" si="14">C295</f>
        <v>26506</v>
      </c>
      <c r="C295">
        <v>26506</v>
      </c>
      <c r="D295">
        <f>C295-C293</f>
        <v>49</v>
      </c>
    </row>
    <row r="296" spans="1:19" x14ac:dyDescent="0.2">
      <c r="A296" s="1">
        <f t="shared" si="11"/>
        <v>44362</v>
      </c>
      <c r="B296">
        <f t="shared" si="14"/>
        <v>26527</v>
      </c>
      <c r="C296">
        <v>26527</v>
      </c>
      <c r="D296">
        <f>C296-C295</f>
        <v>21</v>
      </c>
    </row>
    <row r="297" spans="1:19" x14ac:dyDescent="0.2">
      <c r="A297" s="1">
        <f t="shared" si="11"/>
        <v>44363</v>
      </c>
      <c r="B297">
        <f t="shared" si="14"/>
        <v>26683</v>
      </c>
      <c r="C297">
        <v>26683</v>
      </c>
      <c r="D297">
        <f>C297-C296</f>
        <v>156</v>
      </c>
      <c r="K297">
        <f>1465*12</f>
        <v>17580</v>
      </c>
    </row>
    <row r="298" spans="1:19" x14ac:dyDescent="0.2">
      <c r="A298" s="1">
        <f t="shared" si="11"/>
        <v>44364</v>
      </c>
      <c r="B298">
        <f t="shared" si="14"/>
        <v>26683</v>
      </c>
      <c r="C298">
        <v>26683</v>
      </c>
      <c r="D298">
        <f>C298-C297</f>
        <v>0</v>
      </c>
    </row>
    <row r="299" spans="1:19" x14ac:dyDescent="0.2">
      <c r="A299" s="1">
        <f t="shared" si="11"/>
        <v>44365</v>
      </c>
      <c r="B299">
        <f t="shared" si="14"/>
        <v>26841</v>
      </c>
      <c r="C299">
        <v>26841</v>
      </c>
      <c r="D299">
        <f>C299-C298</f>
        <v>158</v>
      </c>
    </row>
    <row r="300" spans="1:19" x14ac:dyDescent="0.2">
      <c r="A300" s="1">
        <f t="shared" si="11"/>
        <v>44366</v>
      </c>
      <c r="B300">
        <f t="shared" si="14"/>
        <v>26958</v>
      </c>
      <c r="C300">
        <v>26958</v>
      </c>
      <c r="D300">
        <f>C300-C299</f>
        <v>117</v>
      </c>
      <c r="E300">
        <f>SUM(D295:D300)</f>
        <v>501</v>
      </c>
    </row>
    <row r="301" spans="1:19" x14ac:dyDescent="0.2">
      <c r="A301" s="1">
        <f t="shared" si="11"/>
        <v>44367</v>
      </c>
    </row>
    <row r="302" spans="1:19" x14ac:dyDescent="0.2">
      <c r="A302" s="1">
        <f t="shared" si="11"/>
        <v>44368</v>
      </c>
      <c r="B302">
        <f>C302</f>
        <v>26969</v>
      </c>
      <c r="C302">
        <v>26969</v>
      </c>
      <c r="D302">
        <f>C302-C300</f>
        <v>11</v>
      </c>
    </row>
    <row r="303" spans="1:19" x14ac:dyDescent="0.2">
      <c r="A303" s="1">
        <f t="shared" si="11"/>
        <v>44369</v>
      </c>
      <c r="B303">
        <f t="shared" ref="B303:B313" si="15">C303</f>
        <v>26969</v>
      </c>
      <c r="C303">
        <f>C302</f>
        <v>26969</v>
      </c>
      <c r="D303">
        <f>C303-C302</f>
        <v>0</v>
      </c>
    </row>
    <row r="304" spans="1:19" x14ac:dyDescent="0.2">
      <c r="A304" s="1">
        <f t="shared" si="11"/>
        <v>44370</v>
      </c>
      <c r="B304">
        <f t="shared" si="15"/>
        <v>27100</v>
      </c>
      <c r="C304">
        <v>27100</v>
      </c>
      <c r="D304">
        <f>C304-C303</f>
        <v>131</v>
      </c>
    </row>
    <row r="305" spans="1:7" x14ac:dyDescent="0.2">
      <c r="A305" s="1">
        <f t="shared" si="11"/>
        <v>44371</v>
      </c>
      <c r="B305">
        <f t="shared" si="15"/>
        <v>27237</v>
      </c>
      <c r="C305">
        <v>27237</v>
      </c>
      <c r="D305">
        <f>C305-C304</f>
        <v>137</v>
      </c>
    </row>
    <row r="306" spans="1:7" x14ac:dyDescent="0.2">
      <c r="A306" s="1">
        <f t="shared" si="11"/>
        <v>44372</v>
      </c>
      <c r="B306">
        <f t="shared" si="15"/>
        <v>27483</v>
      </c>
      <c r="C306">
        <v>27483</v>
      </c>
      <c r="D306">
        <f>C306-C305</f>
        <v>246</v>
      </c>
    </row>
    <row r="307" spans="1:7" x14ac:dyDescent="0.2">
      <c r="A307" s="1">
        <f t="shared" si="11"/>
        <v>44373</v>
      </c>
      <c r="B307">
        <f t="shared" si="15"/>
        <v>27711</v>
      </c>
      <c r="C307">
        <v>27711</v>
      </c>
      <c r="D307">
        <f>C307-C306</f>
        <v>228</v>
      </c>
      <c r="E307">
        <f>SUM(D302:D307)</f>
        <v>753</v>
      </c>
    </row>
    <row r="308" spans="1:7" x14ac:dyDescent="0.2">
      <c r="A308" s="1">
        <f t="shared" si="11"/>
        <v>44374</v>
      </c>
    </row>
    <row r="309" spans="1:7" x14ac:dyDescent="0.2">
      <c r="A309" s="1">
        <f t="shared" si="11"/>
        <v>44375</v>
      </c>
      <c r="B309">
        <f t="shared" si="15"/>
        <v>27876</v>
      </c>
      <c r="C309">
        <v>27876</v>
      </c>
      <c r="D309">
        <f>C309-C307</f>
        <v>165</v>
      </c>
    </row>
    <row r="310" spans="1:7" x14ac:dyDescent="0.2">
      <c r="A310" s="1">
        <f t="shared" si="11"/>
        <v>44376</v>
      </c>
      <c r="B310">
        <f t="shared" si="15"/>
        <v>28071</v>
      </c>
      <c r="C310">
        <v>28071</v>
      </c>
      <c r="D310">
        <f>C310-C309</f>
        <v>195</v>
      </c>
    </row>
    <row r="311" spans="1:7" x14ac:dyDescent="0.2">
      <c r="A311" s="1">
        <f t="shared" si="11"/>
        <v>44377</v>
      </c>
      <c r="B311">
        <f t="shared" si="15"/>
        <v>28191</v>
      </c>
      <c r="C311">
        <v>28191</v>
      </c>
      <c r="D311">
        <f>C311-C310</f>
        <v>120</v>
      </c>
    </row>
    <row r="312" spans="1:7" x14ac:dyDescent="0.2">
      <c r="A312" s="1">
        <f t="shared" si="11"/>
        <v>44378</v>
      </c>
      <c r="B312">
        <f t="shared" si="15"/>
        <v>28292</v>
      </c>
      <c r="C312">
        <v>28292</v>
      </c>
      <c r="D312">
        <f>C312-C311</f>
        <v>101</v>
      </c>
    </row>
    <row r="313" spans="1:7" x14ac:dyDescent="0.2">
      <c r="A313" s="1">
        <f t="shared" si="11"/>
        <v>44379</v>
      </c>
      <c r="B313">
        <f t="shared" si="15"/>
        <v>28395</v>
      </c>
      <c r="C313">
        <v>28395</v>
      </c>
      <c r="D313">
        <f>C313-C312</f>
        <v>103</v>
      </c>
    </row>
    <row r="314" spans="1:7" x14ac:dyDescent="0.2">
      <c r="A314" s="1">
        <f t="shared" si="11"/>
        <v>44380</v>
      </c>
      <c r="E314">
        <f>SUM(D309:D314)</f>
        <v>684</v>
      </c>
    </row>
    <row r="315" spans="1:7" x14ac:dyDescent="0.2">
      <c r="A315" s="1">
        <f t="shared" si="11"/>
        <v>44381</v>
      </c>
    </row>
    <row r="316" spans="1:7" x14ac:dyDescent="0.2">
      <c r="A316" s="1">
        <f t="shared" si="11"/>
        <v>44382</v>
      </c>
    </row>
    <row r="317" spans="1:7" x14ac:dyDescent="0.2">
      <c r="A317" s="1">
        <f t="shared" si="11"/>
        <v>44383</v>
      </c>
      <c r="B317">
        <v>28507</v>
      </c>
      <c r="C317">
        <f>B317-B313</f>
        <v>112</v>
      </c>
    </row>
    <row r="318" spans="1:7" x14ac:dyDescent="0.2">
      <c r="A318" s="1">
        <f t="shared" si="11"/>
        <v>44384</v>
      </c>
      <c r="B318">
        <v>28626</v>
      </c>
      <c r="C318">
        <f t="shared" ref="C318:C326" si="16">B318-B317</f>
        <v>119</v>
      </c>
    </row>
    <row r="319" spans="1:7" x14ac:dyDescent="0.2">
      <c r="A319" s="1">
        <f t="shared" si="11"/>
        <v>44385</v>
      </c>
      <c r="B319">
        <v>28658</v>
      </c>
      <c r="C319">
        <f t="shared" si="16"/>
        <v>32</v>
      </c>
    </row>
    <row r="320" spans="1:7" x14ac:dyDescent="0.2">
      <c r="A320" s="1">
        <f t="shared" si="11"/>
        <v>44386</v>
      </c>
      <c r="B320">
        <v>28795</v>
      </c>
      <c r="C320">
        <f t="shared" si="16"/>
        <v>137</v>
      </c>
      <c r="G320">
        <f>1.015^10</f>
        <v>1.1605408250251485</v>
      </c>
    </row>
    <row r="321" spans="1:11" x14ac:dyDescent="0.2">
      <c r="A321" s="1">
        <f t="shared" si="11"/>
        <v>44387</v>
      </c>
      <c r="B321">
        <v>28899</v>
      </c>
      <c r="C321">
        <f t="shared" si="16"/>
        <v>104</v>
      </c>
      <c r="G321">
        <f>0.98^10</f>
        <v>0.81707280688754658</v>
      </c>
    </row>
    <row r="322" spans="1:11" x14ac:dyDescent="0.2">
      <c r="A322" s="1">
        <f t="shared" si="11"/>
        <v>44388</v>
      </c>
      <c r="B322">
        <v>29157</v>
      </c>
      <c r="C322">
        <f t="shared" si="16"/>
        <v>258</v>
      </c>
      <c r="D322">
        <f>SUM(C316:C322)</f>
        <v>762</v>
      </c>
      <c r="J322">
        <v>2183</v>
      </c>
    </row>
    <row r="323" spans="1:11" x14ac:dyDescent="0.2">
      <c r="A323" s="1">
        <f t="shared" si="11"/>
        <v>44389</v>
      </c>
      <c r="B323">
        <v>29324</v>
      </c>
      <c r="C323">
        <f t="shared" si="16"/>
        <v>167</v>
      </c>
      <c r="J323">
        <f>J322-1058</f>
        <v>1125</v>
      </c>
    </row>
    <row r="324" spans="1:11" x14ac:dyDescent="0.2">
      <c r="A324" s="1">
        <f t="shared" si="11"/>
        <v>44390</v>
      </c>
      <c r="B324">
        <v>29200</v>
      </c>
      <c r="C324">
        <f t="shared" si="16"/>
        <v>-124</v>
      </c>
      <c r="J324">
        <f>J323-170</f>
        <v>955</v>
      </c>
    </row>
    <row r="325" spans="1:11" x14ac:dyDescent="0.2">
      <c r="A325" s="1">
        <f t="shared" si="11"/>
        <v>44391</v>
      </c>
      <c r="B325">
        <v>29403</v>
      </c>
      <c r="C325">
        <f t="shared" si="16"/>
        <v>203</v>
      </c>
    </row>
    <row r="326" spans="1:11" x14ac:dyDescent="0.2">
      <c r="A326" s="1">
        <f t="shared" ref="A326:A342" si="17">A325+1</f>
        <v>44392</v>
      </c>
      <c r="B326">
        <v>29538</v>
      </c>
      <c r="C326">
        <f t="shared" si="16"/>
        <v>135</v>
      </c>
      <c r="J326">
        <f>54.2</f>
        <v>54.2</v>
      </c>
      <c r="K326">
        <f>J326*2</f>
        <v>108.4</v>
      </c>
    </row>
    <row r="327" spans="1:11" x14ac:dyDescent="0.2">
      <c r="A327" s="1">
        <f t="shared" si="17"/>
        <v>44393</v>
      </c>
      <c r="J327">
        <f>2*J326*1.06</f>
        <v>114.90400000000001</v>
      </c>
    </row>
    <row r="328" spans="1:11" x14ac:dyDescent="0.2">
      <c r="A328" s="1">
        <f t="shared" si="17"/>
        <v>44394</v>
      </c>
      <c r="J328">
        <f>50*3</f>
        <v>150</v>
      </c>
    </row>
    <row r="329" spans="1:11" x14ac:dyDescent="0.2">
      <c r="A329" s="1">
        <f t="shared" si="17"/>
        <v>44395</v>
      </c>
      <c r="D329">
        <f>SUM(C323:C329)</f>
        <v>381</v>
      </c>
      <c r="J329">
        <f>J327+J328</f>
        <v>264.904</v>
      </c>
    </row>
    <row r="330" spans="1:11" x14ac:dyDescent="0.2">
      <c r="A330" s="1">
        <f t="shared" si="17"/>
        <v>44396</v>
      </c>
    </row>
    <row r="331" spans="1:11" x14ac:dyDescent="0.2">
      <c r="A331" s="1">
        <f t="shared" si="17"/>
        <v>44397</v>
      </c>
    </row>
    <row r="332" spans="1:11" x14ac:dyDescent="0.2">
      <c r="A332" s="1">
        <f t="shared" si="17"/>
        <v>44398</v>
      </c>
    </row>
    <row r="333" spans="1:11" x14ac:dyDescent="0.2">
      <c r="A333" s="1">
        <f t="shared" si="17"/>
        <v>44399</v>
      </c>
    </row>
    <row r="334" spans="1:11" x14ac:dyDescent="0.2">
      <c r="A334" s="1">
        <f t="shared" si="17"/>
        <v>44400</v>
      </c>
    </row>
    <row r="335" spans="1:11" x14ac:dyDescent="0.2">
      <c r="A335" s="1">
        <f t="shared" si="17"/>
        <v>44401</v>
      </c>
      <c r="E335">
        <f>1465*12</f>
        <v>17580</v>
      </c>
    </row>
    <row r="336" spans="1:11" x14ac:dyDescent="0.2">
      <c r="A336" s="1">
        <f t="shared" si="17"/>
        <v>44402</v>
      </c>
    </row>
    <row r="337" spans="1:12" x14ac:dyDescent="0.2">
      <c r="A337" s="1">
        <f t="shared" si="17"/>
        <v>44403</v>
      </c>
    </row>
    <row r="338" spans="1:12" x14ac:dyDescent="0.2">
      <c r="A338" s="1">
        <f t="shared" si="17"/>
        <v>44404</v>
      </c>
    </row>
    <row r="339" spans="1:12" x14ac:dyDescent="0.2">
      <c r="A339" s="1">
        <f t="shared" si="17"/>
        <v>44405</v>
      </c>
    </row>
    <row r="340" spans="1:12" x14ac:dyDescent="0.2">
      <c r="A340" s="1">
        <f t="shared" si="17"/>
        <v>44406</v>
      </c>
    </row>
    <row r="341" spans="1:12" x14ac:dyDescent="0.2">
      <c r="A341" s="1">
        <f t="shared" si="17"/>
        <v>44407</v>
      </c>
    </row>
    <row r="342" spans="1:12" x14ac:dyDescent="0.2">
      <c r="A342" s="1">
        <f t="shared" si="17"/>
        <v>44408</v>
      </c>
    </row>
    <row r="351" spans="1:12" x14ac:dyDescent="0.2">
      <c r="I351">
        <f>813.5</f>
        <v>813.5</v>
      </c>
      <c r="K351">
        <f>356.94</f>
        <v>356.94</v>
      </c>
    </row>
    <row r="352" spans="1:12" x14ac:dyDescent="0.2">
      <c r="I352">
        <f>I351*0.03</f>
        <v>24.404999999999998</v>
      </c>
      <c r="K352">
        <f>K351*0.03</f>
        <v>10.7082</v>
      </c>
      <c r="L352">
        <f>K351+K352</f>
        <v>367.64819999999997</v>
      </c>
    </row>
  </sheetData>
  <hyperlinks>
    <hyperlink ref="V224" r:id="rId1" xr:uid="{9D01B610-1CF4-7347-AA97-344AF4745761}"/>
    <hyperlink ref="V226" r:id="rId2" xr:uid="{64176DA4-F811-A043-B41B-DD017420DF57}"/>
    <hyperlink ref="V228" r:id="rId3" xr:uid="{ADB46E7A-18D2-7146-9CA5-BAF4AD2B8605}"/>
    <hyperlink ref="V230" r:id="rId4" xr:uid="{3F4F0C11-CEA7-5742-AC5E-3D569BD9CA03}"/>
    <hyperlink ref="V232" r:id="rId5" xr:uid="{A0A9DC59-71EA-9B47-BDA5-65EB9A4629C0}"/>
    <hyperlink ref="V234" r:id="rId6" xr:uid="{FE3DD663-6A51-E340-88B8-DAA71892EE41}"/>
    <hyperlink ref="V236" r:id="rId7" xr:uid="{8E8803F7-405B-3543-A8F0-E2CCA81F92D0}"/>
    <hyperlink ref="V238" r:id="rId8" xr:uid="{735215E6-A169-6548-A99E-E529305FE222}"/>
    <hyperlink ref="V240" r:id="rId9" xr:uid="{C75844DE-7F43-2148-94CB-D889F93D166A}"/>
    <hyperlink ref="V243" r:id="rId10" xr:uid="{37DDD566-0C5F-A34A-A852-5264A4B6615B}"/>
    <hyperlink ref="V245" r:id="rId11" xr:uid="{3053D7E6-3762-5E40-963B-1D0D328CECFE}"/>
    <hyperlink ref="V247" r:id="rId12" xr:uid="{BD010745-FE9F-4C43-87DC-CB477479C37C}"/>
    <hyperlink ref="V249" r:id="rId13" xr:uid="{46ED89AF-FDB6-DD46-89DC-6D4373A8CF56}"/>
    <hyperlink ref="V251" r:id="rId14" xr:uid="{FA268074-633E-704D-8CF4-F7E9BBF3C897}"/>
    <hyperlink ref="V225" r:id="rId15" xr:uid="{53965C68-3DB9-D74D-9BDF-75EB8E6FD565}"/>
    <hyperlink ref="V227" r:id="rId16" xr:uid="{DEB84DEF-131D-AB42-9367-1960B2B928F2}"/>
    <hyperlink ref="V229" r:id="rId17" xr:uid="{A84FD9B3-D71C-2F41-AC1D-A488FF199489}"/>
    <hyperlink ref="V231" r:id="rId18" xr:uid="{3F69A53D-3E5B-2141-AD45-EEFE9C1F957A}"/>
    <hyperlink ref="V233" r:id="rId19" xr:uid="{C9C7C7EB-FE77-DD47-A94E-A8535F2825B3}"/>
    <hyperlink ref="V222" r:id="rId20" xr:uid="{600C0B79-A88A-2543-9A04-CCF5063CD3DD}"/>
    <hyperlink ref="V235" r:id="rId21" xr:uid="{D24C99E5-87BC-F64F-89E7-263817AAE4F6}"/>
    <hyperlink ref="W235" r:id="rId22" xr:uid="{86A165C6-2C97-8944-9178-73207EEFF715}"/>
    <hyperlink ref="V237" r:id="rId23" xr:uid="{95B158BB-49DF-854F-8F22-164793705C14}"/>
  </hyperlinks>
  <pageMargins left="0.7" right="0.7" top="0.75" bottom="0.75" header="0.3" footer="0.3"/>
  <drawing r:id="rId2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Stuart Staniford</dc:creator>
  <cp:lastModifiedBy>Stuart Staniford</cp:lastModifiedBy>
  <dcterms:created xsi:type="dcterms:W3CDTF">2020-08-27T13:04:27Z</dcterms:created>
  <dcterms:modified xsi:type="dcterms:W3CDTF">2021-07-15T11:33:26Z</dcterms:modified>
</cp:coreProperties>
</file>