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GeorgeMD\Documents\UiPath\Is prof extractor\"/>
    </mc:Choice>
  </mc:AlternateContent>
  <xr:revisionPtr revIDLastSave="0" documentId="13_ncr:1_{462EA7EF-9818-4DEC-9E45-782FDFC61839}" xr6:coauthVersionLast="46" xr6:coauthVersionMax="46" xr10:uidLastSave="{00000000-0000-0000-0000-000000000000}"/>
  <bookViews>
    <workbookView xWindow="390" yWindow="390" windowWidth="21600" windowHeight="11385" xr2:uid="{CEA043F9-B9CC-4A62-BD5F-6FF44D9B0F3D}"/>
  </bookViews>
  <sheets>
    <sheet name="Scratchpad" sheetId="6" r:id="rId1"/>
    <sheet name="Date" sheetId="1" r:id="rId2"/>
    <sheet name="Text" sheetId="3" r:id="rId3"/>
    <sheet name="Number" sheetId="4" r:id="rId4"/>
    <sheet name="File" sheetId="5" r:id="rId5"/>
    <sheet name="About the Project Notebook" sheetId="2" r:id="rId6"/>
  </sheets>
  <definedNames>
    <definedName name="_A1">Scratchpad!$A$1</definedName>
    <definedName name="_A2">Scratchpad!$A$2</definedName>
    <definedName name="_A3">Scratchpad!$A$3</definedName>
    <definedName name="CleanNumber">Number!$B$5</definedName>
    <definedName name="Contains">Text!$B$13</definedName>
    <definedName name="Date_Input">Date!$B$4</definedName>
    <definedName name="DatePlusDays">Date!$B$8</definedName>
    <definedName name="DatePlusWorkingDays">Date!$B$9</definedName>
    <definedName name="DateText">Date!$B$19</definedName>
    <definedName name="Days">Date!$B$7</definedName>
    <definedName name="FileExtension">File!$B$9</definedName>
    <definedName name="FileName">File!$B$8</definedName>
    <definedName name="FileNameNoExtension">File!$B$10</definedName>
    <definedName name="FirstName">Text!$B$15</definedName>
    <definedName name="Folder">File!$B$11</definedName>
    <definedName name="FullFileName_Input">File!$B$6</definedName>
    <definedName name="Int">Number!$B$6</definedName>
    <definedName name="LastMonthEndDate">Date!$C$14</definedName>
    <definedName name="LastMonthStartDate">Date!$B$14</definedName>
    <definedName name="LastName">Text!$B$16</definedName>
    <definedName name="LastWeekFriday">Date!$C$13</definedName>
    <definedName name="LastWeekMonday">Date!$B$13</definedName>
    <definedName name="LastWeekSunday">Date!$D$13</definedName>
    <definedName name="Length">Text!$B$6</definedName>
    <definedName name="LowerCase">Text!$B$8</definedName>
    <definedName name="Number_Input">Number!$B$4</definedName>
    <definedName name="NumberText_Input">Number!$B$11</definedName>
    <definedName name="preferred_date_format">Date!$B$6</definedName>
    <definedName name="ReformattedDate">Date!$B$31</definedName>
    <definedName name="ReformattedFileName">File!$B$15</definedName>
    <definedName name="ReformattedNumber">Number!$B$15</definedName>
    <definedName name="Replace">Text!$B$11</definedName>
    <definedName name="Result">Text!$B$12</definedName>
    <definedName name="Search">Text!$B$10</definedName>
    <definedName name="Text_Input">Text!$B$4</definedName>
    <definedName name="ThisMonthFirstWorkingDay">Date!$B$15</definedName>
    <definedName name="ThisMonthLastWorkingDay">Date!$C$15</definedName>
    <definedName name="Today">Date!$B$12</definedName>
    <definedName name="Trimmed">Text!$B$5</definedName>
    <definedName name="TwoDecimals">Number!$B$7</definedName>
    <definedName name="UpperCase">Text!$B$7</definedName>
    <definedName name="YYYYMMDD">Date!$B$10</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3" i="3" l="1"/>
  <c r="B31" i="1" l="1"/>
  <c r="B30" i="1"/>
  <c r="B28" i="1"/>
  <c r="B27" i="1"/>
  <c r="B26" i="1"/>
  <c r="F26" i="1"/>
  <c r="C15" i="1"/>
  <c r="B15" i="1"/>
  <c r="C14" i="1"/>
  <c r="B14" i="1"/>
  <c r="B13" i="1"/>
  <c r="C13" i="1" s="1"/>
  <c r="D13" i="1" s="1"/>
  <c r="B12" i="1"/>
  <c r="F8" i="3" l="1"/>
  <c r="F9" i="3"/>
  <c r="F7" i="3"/>
  <c r="F6" i="3"/>
  <c r="F5" i="3" l="1"/>
  <c r="B15" i="3"/>
  <c r="B12" i="3"/>
  <c r="B5" i="4" l="1"/>
  <c r="B7" i="4" s="1"/>
  <c r="B6" i="4" l="1"/>
  <c r="B8" i="5" l="1"/>
  <c r="B11" i="5" s="1"/>
  <c r="B16" i="3"/>
  <c r="B9" i="5" l="1"/>
  <c r="B10" i="5" s="1"/>
  <c r="B15" i="5" s="1"/>
  <c r="B15" i="4"/>
  <c r="B23" i="1" l="1"/>
  <c r="C23" i="1" s="1"/>
  <c r="D23" i="1" s="1"/>
  <c r="B4" i="1"/>
  <c r="B8" i="3"/>
  <c r="B7" i="3"/>
  <c r="B6" i="3"/>
  <c r="B5" i="3"/>
  <c r="B8" i="1" l="1"/>
  <c r="B9" i="1"/>
  <c r="B10" i="1"/>
  <c r="B24" i="1"/>
  <c r="B25" i="1" s="1"/>
</calcChain>
</file>

<file path=xl/sharedStrings.xml><?xml version="1.0" encoding="utf-8"?>
<sst xmlns="http://schemas.openxmlformats.org/spreadsheetml/2006/main" count="319" uniqueCount="257">
  <si>
    <t>Last month's dates (First and Last)</t>
  </si>
  <si>
    <t>First / Last business day this month</t>
  </si>
  <si>
    <t>Number Operations</t>
  </si>
  <si>
    <t>Contains?</t>
  </si>
  <si>
    <t>Date Operations</t>
  </si>
  <si>
    <t>,</t>
  </si>
  <si>
    <t>123.456,78</t>
  </si>
  <si>
    <t>.</t>
  </si>
  <si>
    <t>YMD</t>
  </si>
  <si>
    <t>年</t>
  </si>
  <si>
    <t>月</t>
  </si>
  <si>
    <t>2008年12月31日 (水)</t>
  </si>
  <si>
    <t>日</t>
  </si>
  <si>
    <t>Date Format (YYYYMMDD)</t>
  </si>
  <si>
    <t>Last week's dates (Monday, Friday, Sunday)</t>
  </si>
  <si>
    <t>John</t>
  </si>
  <si>
    <t>Mary</t>
  </si>
  <si>
    <t>Converts text to a number, in a locale-independent way</t>
  </si>
  <si>
    <t>Converts text to a date, in a locale-independent way</t>
  </si>
  <si>
    <t>Inputs</t>
  </si>
  <si>
    <t>Text</t>
  </si>
  <si>
    <t>Calculated Values</t>
  </si>
  <si>
    <t>Output</t>
  </si>
  <si>
    <t>Separator</t>
  </si>
  <si>
    <t>Format</t>
  </si>
  <si>
    <t>Reformatted Date</t>
  </si>
  <si>
    <t>Today</t>
  </si>
  <si>
    <t>Date (input)</t>
  </si>
  <si>
    <t>1st token</t>
  </si>
  <si>
    <t>2nd token</t>
  </si>
  <si>
    <t>3rd token</t>
  </si>
  <si>
    <t>Extracted Year</t>
  </si>
  <si>
    <t>Extracted Month</t>
  </si>
  <si>
    <t>Extracted Day</t>
  </si>
  <si>
    <t>Decimal Separator</t>
  </si>
  <si>
    <t>Group Separator</t>
  </si>
  <si>
    <t>Reformatted Number</t>
  </si>
  <si>
    <t>Number (input)</t>
  </si>
  <si>
    <t>Int</t>
  </si>
  <si>
    <t>2 decimals</t>
  </si>
  <si>
    <t>File name</t>
  </si>
  <si>
    <t>File name no extension</t>
  </si>
  <si>
    <t>File extension</t>
  </si>
  <si>
    <t>Input</t>
  </si>
  <si>
    <t>Trimmed</t>
  </si>
  <si>
    <t>Length</t>
  </si>
  <si>
    <t>Upper case</t>
  </si>
  <si>
    <t>Lower case</t>
  </si>
  <si>
    <t>Search</t>
  </si>
  <si>
    <t>Replace</t>
  </si>
  <si>
    <t>Result</t>
  </si>
  <si>
    <t>First Name</t>
  </si>
  <si>
    <t>Last Name</t>
  </si>
  <si>
    <t>Text Operations</t>
  </si>
  <si>
    <t>Text (input)</t>
  </si>
  <si>
    <t>Splits a full file name to get its folder and extension</t>
  </si>
  <si>
    <t>Folder</t>
  </si>
  <si>
    <t>Reformatted File Name:</t>
  </si>
  <si>
    <t>Days</t>
  </si>
  <si>
    <t>Date plus a number of days</t>
  </si>
  <si>
    <t>Date plus a number of working days</t>
  </si>
  <si>
    <t>Text to the left</t>
  </si>
  <si>
    <t>Text to the right</t>
  </si>
  <si>
    <t>Extracted text</t>
  </si>
  <si>
    <t xml:space="preserve"> </t>
  </si>
  <si>
    <t>John C. Doe</t>
  </si>
  <si>
    <t>Doe</t>
  </si>
  <si>
    <t>John C.</t>
  </si>
  <si>
    <t>Cleaned Up</t>
  </si>
  <si>
    <t>Project Notebook</t>
  </si>
  <si>
    <t>- Use the cell containining the formula directly in another activity to get the value produced by your formula.</t>
  </si>
  <si>
    <t>How to use the Project Notebook</t>
  </si>
  <si>
    <t>How to save data</t>
  </si>
  <si>
    <t>- The Project Notebook is intended for manipulating data when your automation is running. It is not intended as a place to store data.</t>
  </si>
  <si>
    <t>-  To save data to an Excel file:</t>
  </si>
  <si>
    <t xml:space="preserve">  - If you indicate a file name that doesn't exist, it will be created when you run your project.</t>
  </si>
  <si>
    <t>Formulas for working with text</t>
  </si>
  <si>
    <t>Formulas for working with numbers</t>
  </si>
  <si>
    <t>File System Helpers</t>
  </si>
  <si>
    <t>Formulas for working with file names and paths</t>
  </si>
  <si>
    <t>- Add a "Write Cell" activity to put the data you want to manipulate using an Excel formula into the "input cell" for your formula.</t>
  </si>
  <si>
    <t xml:space="preserve">  - Add a "Use Excel File" activity and choose your target Excel file.</t>
  </si>
  <si>
    <t>Your Project Notebook is intended to use Excel formulas for data manipulation and calculations  It includes several samples sheets to get you started, but you have the freedom to do anything you can do in Excel.</t>
  </si>
  <si>
    <t>C:\temp\Untitled Document.docx</t>
  </si>
  <si>
    <t>Preferred Format</t>
  </si>
  <si>
    <t>yyyy-mm-dd</t>
  </si>
  <si>
    <t xml:space="preserve">   Output Date Format</t>
  </si>
  <si>
    <t>Formulas for working with dates
Note: All dates are formatted using TEXT() to avoid formatting issues that can occur due to differences in formatting preferences</t>
  </si>
  <si>
    <t>Name</t>
  </si>
  <si>
    <t>ANGHEL Ana Magdalena</t>
  </si>
  <si>
    <t>ANTON Florin</t>
  </si>
  <si>
    <t>ANTON Silvia</t>
  </si>
  <si>
    <t>ARGHIRA Nicoleta</t>
  </si>
  <si>
    <t>BORANGIU Theodor</t>
  </si>
  <si>
    <t>CALOFIR Vasile</t>
  </si>
  <si>
    <t>CARAMIHAI Simona Iuliana</t>
  </si>
  <si>
    <t>CERNIAN Alexandra</t>
  </si>
  <si>
    <t>CHENARU Oana Gabriela</t>
  </si>
  <si>
    <t>DOBRICA Liliana</t>
  </si>
  <si>
    <t>DUMITRACHE Alexandru</t>
  </si>
  <si>
    <t>FAGARASAN Ioana</t>
  </si>
  <si>
    <t>IACOB Iulia-Lidia</t>
  </si>
  <si>
    <t>ICHIM Loretta</t>
  </si>
  <si>
    <t>IONITA Anca Daniela</t>
  </si>
  <si>
    <t>IVANESCU Andrei Nik</t>
  </si>
  <si>
    <t>MEREZEANU Daniel Marian</t>
  </si>
  <si>
    <t>MOISESCU Mihnea Alexandru</t>
  </si>
  <si>
    <t>NICHIFOROV Cristina</t>
  </si>
  <si>
    <t>NICOLAE Maximilian Eugen</t>
  </si>
  <si>
    <t>OLTEAN Virginia Ecaterina</t>
  </si>
  <si>
    <t>OLTEANU Adriana</t>
  </si>
  <si>
    <t>PIETRARU Radu Nicolae</t>
  </si>
  <si>
    <t>POPESCU Dan</t>
  </si>
  <si>
    <t>RAILEANU Silviu</t>
  </si>
  <si>
    <t>SARU Daniela</t>
  </si>
  <si>
    <t>SIMOIU Mircea Stefan</t>
  </si>
  <si>
    <t>STAMATESCU Grigore</t>
  </si>
  <si>
    <t>VLAD Madalin</t>
  </si>
  <si>
    <t>Url</t>
  </si>
  <si>
    <t>/index.php?option=com_content&amp;view=article&amp;id=841:cv-anghel-magdalena&amp;catid=7:upb&amp;Itemid=11</t>
  </si>
  <si>
    <t>/index.php?option=com_content&amp;view=article&amp;id=832:cv-anton-florin&amp;catid=7:upb&amp;Itemid=11</t>
  </si>
  <si>
    <t>/index.php?option=com_content&amp;view=article&amp;id=859:cv-anton-silvia&amp;catid=7:upb&amp;Itemid=11</t>
  </si>
  <si>
    <t>/index.php?option=com_content&amp;view=article&amp;id=858:cv-arghira-nicoleta&amp;catid=7:upb&amp;Itemid=11</t>
  </si>
  <si>
    <t>/index.php?option=com_content&amp;view=article&amp;id=845:cv-borangiu-theodor&amp;catid=7:upb&amp;Itemid=11</t>
  </si>
  <si>
    <t>/index.php?option=com_content&amp;view=article&amp;id=854:cv-calofir-vasile&amp;catid=7:upb&amp;Itemid=11</t>
  </si>
  <si>
    <t>/index.php?option=com_content&amp;view=article&amp;id=848:cv-caramihai-simona&amp;catid=7:upb&amp;Itemid=11</t>
  </si>
  <si>
    <t>/index.php?option=com_content&amp;view=article&amp;id=834:cv-cernian-alexandra&amp;catid=7:upb&amp;Itemid=11</t>
  </si>
  <si>
    <t>/index.php?option=com_content&amp;view=article&amp;id=851:cv-chenaru-oana&amp;catid=7:upb&amp;Itemid=11</t>
  </si>
  <si>
    <t>/index.php?option=com_content&amp;view=article&amp;id=824:cv-dobrica-liliana&amp;catid=7:upb&amp;Itemid=11</t>
  </si>
  <si>
    <t>/index.php?option=com_content&amp;view=article&amp;id=860:cv-dumitrache-alexandru&amp;catid=7:upb&amp;Itemid=11</t>
  </si>
  <si>
    <t>/index.php?option=com_content&amp;view=article&amp;id=825:cv-fagarasan-ioana&amp;catid=7:upb&amp;Itemid=11</t>
  </si>
  <si>
    <t>/index.php?option=com_content&amp;view=article&amp;id=853:cv-iacob-iulia&amp;catid=7:upb&amp;Itemid=11</t>
  </si>
  <si>
    <t>/index.php?option=com_content&amp;view=article&amp;id=831:cv-ichim-loretta&amp;catid=7:upb&amp;Itemid=11</t>
  </si>
  <si>
    <t>/index.php?option=com_content&amp;view=article&amp;id=835:cv-ionita-anca&amp;catid=7:upb&amp;Itemid=11</t>
  </si>
  <si>
    <t>/index.php?option=com_content&amp;view=article&amp;id=846:cv-ivanescu-nik-andrei&amp;catid=7:upb&amp;Itemid=11</t>
  </si>
  <si>
    <t>/index.php?option=com_content&amp;view=article&amp;id=833:cv-merezeanu-daniel&amp;catid=7:upb&amp;Itemid=11</t>
  </si>
  <si>
    <t>/index.php?option=com_content&amp;view=article&amp;id=852:cv-moisescu-mihnea&amp;catid=7:upb&amp;Itemid=11</t>
  </si>
  <si>
    <t>/index.php?option=com_content&amp;view=article&amp;id=850:cv-nichiforov-cristina&amp;catid=7:upb&amp;Itemid=11</t>
  </si>
  <si>
    <t>/index.php?option=com_content&amp;view=article&amp;id=827:cv-nicolae-maximilian&amp;catid=7:upb&amp;Itemid=11</t>
  </si>
  <si>
    <t>/index.php?option=com_content&amp;view=article&amp;id=855:cv-oltean-cati&amp;catid=7:upb&amp;Itemid=11</t>
  </si>
  <si>
    <t>/index.php?option=com_content&amp;view=article&amp;id=836:cv-olteanu-adriana&amp;catid=7:upb&amp;Itemid=11</t>
  </si>
  <si>
    <t>/index.php?option=com_content&amp;view=article&amp;id=828:cv-pietraru-radu&amp;catid=7:upb&amp;Itemid=11</t>
  </si>
  <si>
    <t>/index.php?option=com_content&amp;view=article&amp;id=830:cv-popescu-dan&amp;catid=7:upb&amp;Itemid=11</t>
  </si>
  <si>
    <t>/index.php?option=com_content&amp;view=article&amp;id=842:cv-raileanu-silviu&amp;catid=7:upb&amp;Itemid=11</t>
  </si>
  <si>
    <t>/index.php?option=com_content&amp;view=article&amp;id=856:cv-saru-daniela&amp;catid=7:upb&amp;Itemid=11</t>
  </si>
  <si>
    <t>/index.php?option=com_content&amp;view=article&amp;id=849:cv-simoiu-mircea&amp;catid=7:upb&amp;Itemid=11</t>
  </si>
  <si>
    <t>/index.php?option=com_content&amp;view=article&amp;id=826:cv-stamatescu-grigore&amp;catid=7:upb&amp;Itemid=11</t>
  </si>
  <si>
    <t>/index.php?option=com_content&amp;view=article&amp;id=843:cv-vlad-madalin&amp;catid=7:upb&amp;Itemid=11</t>
  </si>
  <si>
    <t>Email</t>
  </si>
  <si>
    <t>Telefon</t>
  </si>
  <si>
    <t>Birou</t>
  </si>
  <si>
    <t>Poza</t>
  </si>
  <si>
    <t>Titlu</t>
  </si>
  <si>
    <t>ED410</t>
  </si>
  <si>
    <t>ana.anghel@upb.ro</t>
  </si>
  <si>
    <t>Sef lucrari dr.ing.</t>
  </si>
  <si>
    <t>ED309</t>
  </si>
  <si>
    <t>florin.anton@upb.ro</t>
  </si>
  <si>
    <t>Conferentiar dr.ing.</t>
  </si>
  <si>
    <t>ED111</t>
  </si>
  <si>
    <t>silvia.anton@upb.ro</t>
  </si>
  <si>
    <t>ED212/PR406</t>
  </si>
  <si>
    <t>nicoleta.arghira@upb.ro</t>
  </si>
  <si>
    <t>theodor.borangiu@upb.ro</t>
  </si>
  <si>
    <t>Profesor dr.ing., coordonator doctorat</t>
  </si>
  <si>
    <t>ED115</t>
  </si>
  <si>
    <t>vasile.calofir@upb.ro</t>
  </si>
  <si>
    <t>ED209</t>
  </si>
  <si>
    <t>simona.caramihai@upb.ro</t>
  </si>
  <si>
    <t>ED415</t>
  </si>
  <si>
    <t>alexandra.cernian@upb.ro</t>
  </si>
  <si>
    <t>ED303</t>
  </si>
  <si>
    <t>oana.chenaru@upb.ro</t>
  </si>
  <si>
    <t>liliana.dobrica@upb.ro</t>
  </si>
  <si>
    <t>Profesor dr.ing.</t>
  </si>
  <si>
    <t>ED413</t>
  </si>
  <si>
    <t>alexandru.dumitrache@upb.ro</t>
  </si>
  <si>
    <t>ED212/ PRECIS 406</t>
  </si>
  <si>
    <t>ioana.fagarasan@upb.ro</t>
  </si>
  <si>
    <t>iulia.iacob@upb.ro</t>
  </si>
  <si>
    <t>ED305/ PRECIS 403</t>
  </si>
  <si>
    <t>loretta.ichim@upb.ro</t>
  </si>
  <si>
    <t>ED415, PRECIS 401</t>
  </si>
  <si>
    <t>anca.ionita@upb.ro</t>
  </si>
  <si>
    <t>nik.ivanescu@upb.ro</t>
  </si>
  <si>
    <t>ED305</t>
  </si>
  <si>
    <t>daniel.merezeanu@upb.ro</t>
  </si>
  <si>
    <t>ED209-210</t>
  </si>
  <si>
    <t>mihnea.moisescu@upb.ro</t>
  </si>
  <si>
    <t>ED211-212</t>
  </si>
  <si>
    <t>cristina.nichiforov@upb.ro</t>
  </si>
  <si>
    <t>max.nicolae@upb.ro</t>
  </si>
  <si>
    <t>ecaterina.oltean@upb.ro</t>
  </si>
  <si>
    <t>adriana.olteanu@upb.ro</t>
  </si>
  <si>
    <t>radu.pietraru@upb.ro</t>
  </si>
  <si>
    <t>ED305, PRECIS 403</t>
  </si>
  <si>
    <t>dan.popescu@upb.ro</t>
  </si>
  <si>
    <t>silviu.raileanu@upb.ro</t>
  </si>
  <si>
    <t>ED406</t>
  </si>
  <si>
    <t>daniela.saru@upb.ro</t>
  </si>
  <si>
    <t>ED212</t>
  </si>
  <si>
    <t>mircea_stefan.simoiu@upb.ro</t>
  </si>
  <si>
    <t>PRECIS 406</t>
  </si>
  <si>
    <t>grigore.stamatescu@upb.ro</t>
  </si>
  <si>
    <t>madalin.vlad@upb.ro</t>
  </si>
  <si>
    <t>SL dr.ing.</t>
  </si>
  <si>
    <t>As. drd.ing.</t>
  </si>
  <si>
    <t>As. dr.ing.</t>
  </si>
  <si>
    <t>/images/Poze_cadre_didactice/anghel_magda.jpg</t>
  </si>
  <si>
    <t>/images/Poze_cadre_didactice/anton_florin.jpg</t>
  </si>
  <si>
    <t>/images/Poze_cadre_didactice/anton_silvia.jpg</t>
  </si>
  <si>
    <t>/images/Poze_cadre_didactice/arghira_nicoleta.jpg</t>
  </si>
  <si>
    <t>/images/Poze_cadre_didactice/borangiu_theodor.jpg</t>
  </si>
  <si>
    <t>/images/Poze_cadre_didactice/calofir_vasile.jpg</t>
  </si>
  <si>
    <t>/images/Poze_cadre_didactice/caramihai_simona.jpg</t>
  </si>
  <si>
    <t>/images/Poze_cadre_didactice/cernian_alexandra.jpg</t>
  </si>
  <si>
    <t>/images/Poze_cadre_didactice/chenaru_oana.jpg</t>
  </si>
  <si>
    <t>/images/Poze_cadre_didactice/dobrica_liliana.jpg</t>
  </si>
  <si>
    <t>/images/Poze_cadre_didactice/dumitrache_alexandru.jpg</t>
  </si>
  <si>
    <t>/images/Poze_cadre_didactice/fagarasan_ioana.jpg</t>
  </si>
  <si>
    <t>/images/Poze_cadre_didactice/iacob_lidia.jpg</t>
  </si>
  <si>
    <t>/images/Poze_cadre_didactice/ichim_loretta.jpg</t>
  </si>
  <si>
    <t>/images/Poze_cadre_didactice/ionita_anca_2.jpg</t>
  </si>
  <si>
    <t>/images/Poze_cadre_didactice/ivanescu_nick.jpg</t>
  </si>
  <si>
    <t>/images/Poze_cadre_didactice/merezeanu_daniel.jpg</t>
  </si>
  <si>
    <t>/images/Poze_cadre_didactice/moisescu_mihnea.jpg</t>
  </si>
  <si>
    <t>/images/Poze_cadre_didactice/nichiforov_cristina.jpg</t>
  </si>
  <si>
    <t>/images/Poze_cadre_didactice/nicolae_maximilian.jpg</t>
  </si>
  <si>
    <t>/images/Poze_cadre_didactice/zzz.jpg</t>
  </si>
  <si>
    <t>/images/Poze_cadre_didactice/olteanu_adriana.jpg</t>
  </si>
  <si>
    <t>/images/Poze_cadre_didactice/pietraru_radu.jpg</t>
  </si>
  <si>
    <t>/images/Poze_cadre_didactice/popescu_dan.jpg</t>
  </si>
  <si>
    <t>/images/Poze_cadre_didactice/raileanu_silviu.jpg</t>
  </si>
  <si>
    <t>/images/Poze_cadre_didactice/saru_daniela.jpg</t>
  </si>
  <si>
    <t>DOBRESCU Radu</t>
  </si>
  <si>
    <t>/index.php?option=com_content&amp;view=article&amp;id=868:cv-dobrescu-radu&amp;catid=7:upb&amp;Itemid=11</t>
  </si>
  <si>
    <t>HOSSU Andrei</t>
  </si>
  <si>
    <t>/index.php?option=com_content&amp;view=article&amp;id=866:cv-hossu-andrei&amp;catid=7:upb&amp;Itemid=11</t>
  </si>
  <si>
    <t>HOSSU Daniela</t>
  </si>
  <si>
    <t>/index.php?option=com_content&amp;view=article&amp;id=865:cv-hossu-daniela&amp;catid=7:upb&amp;Itemid=11</t>
  </si>
  <si>
    <t>MOCANU Stefan Alexandru</t>
  </si>
  <si>
    <t>/index.php?option=com_content&amp;view=article&amp;id=870:cv-mocanu-stefan&amp;catid=7:upb&amp;Itemid=11</t>
  </si>
  <si>
    <t>STAMATESCU Iulia Vasilica</t>
  </si>
  <si>
    <t>/index.php?option=com_content&amp;view=article&amp;id=867:cv-stamatescu-iuia&amp;catid=7:upb&amp;Itemid=11</t>
  </si>
  <si>
    <t>Educatie</t>
  </si>
  <si>
    <t>radu.dobrescu@upb.ro</t>
  </si>
  <si>
    <t>/images/Poze_cadre_didactice/radu_dobrescu.jpg</t>
  </si>
  <si>
    <t>ED414</t>
  </si>
  <si>
    <t>andrei.hossu@upb.ro</t>
  </si>
  <si>
    <t>/images/Poze_cadre_didactice/andrei_hossu.jpg</t>
  </si>
  <si>
    <t>daniela.hossu@upb.ro</t>
  </si>
  <si>
    <t>stefan.mocanu@upb.ro</t>
  </si>
  <si>
    <t>/images/Poze_cadre_didactice/st_moc.jpg</t>
  </si>
  <si>
    <t>/images/Poze_cadre_didactice/stamatescu_grigore.jpg</t>
  </si>
  <si>
    <t>ED213/ PRECIS 406</t>
  </si>
  <si>
    <t>iulia.stamatescu@upb.ro</t>
  </si>
  <si>
    <t>/images/Poze_cadre_didactice/iulia_stamatescu.jpg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</si>
</sst>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5" formatCode="&quot;$&quot;#,##0_);\(&quot;$&quot;#,##0\)"/>
    <numFmt numFmtId="6" formatCode="&quot;$&quot;#,##0_);[Red]\(&quot;$&quot;#,##0\)"/>
    <numFmt numFmtId="43" formatCode="_(* #,##0.00_);_(* \(#,##0.00\);_(* &quot;-&quot;??_);_(@_)"/>
    <numFmt numFmtId="164" formatCode="###,000"/>
    <numFmt numFmtId="165" formatCode="yyyy;@"/>
    <numFmt numFmtId="166" formatCode="dd\-mmm"/>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11"/>
      <color rgb="FF222222"/>
      <name val="Arial"/>
      <family val="2"/>
    </font>
    <font>
      <sz val="11"/>
      <color theme="0"/>
      <name val="Calibri"/>
      <family val="2"/>
      <scheme val="minor"/>
    </font>
    <font>
      <sz val="11"/>
      <color theme="1"/>
      <name val="Calibri"/>
      <family val="2"/>
    </font>
    <font>
      <sz val="11"/>
      <color rgb="FF0B744D"/>
      <name val="Calibri"/>
      <family val="2"/>
      <scheme val="minor"/>
    </font>
    <font>
      <sz val="72"/>
      <color theme="0"/>
      <name val="Calibri Light"/>
      <family val="2"/>
      <scheme val="major"/>
    </font>
    <font>
      <sz val="17"/>
      <color theme="0"/>
      <name val="Calibri"/>
      <family val="2"/>
      <scheme val="minor"/>
    </font>
    <font>
      <u/>
      <sz val="11"/>
      <color theme="11"/>
      <name val="Calibri"/>
      <family val="2"/>
      <scheme val="minor"/>
    </font>
    <font>
      <u/>
      <sz val="11"/>
      <color theme="10"/>
      <name val="Calibri"/>
      <family val="2"/>
      <scheme val="minor"/>
    </font>
    <font>
      <b/>
      <sz val="14"/>
      <color rgb="FF0070C0"/>
      <name val="Segoe UI"/>
      <family val="2"/>
    </font>
    <font>
      <sz val="42"/>
      <color theme="0"/>
      <name val="Segoe UI"/>
      <family val="2"/>
    </font>
    <font>
      <sz val="11"/>
      <name val="Calibri"/>
      <family val="2"/>
      <scheme val="minor"/>
    </font>
    <font>
      <sz val="24"/>
      <color theme="0"/>
      <name val="Segoe UI"/>
      <family val="2"/>
    </font>
    <font>
      <sz val="14"/>
      <color theme="0"/>
      <name val="Calibri"/>
      <family val="2"/>
      <scheme val="minor"/>
    </font>
    <font>
      <b/>
      <sz val="14"/>
      <color theme="0"/>
      <name val="Calibri"/>
      <family val="2"/>
      <scheme val="minor"/>
    </font>
  </fonts>
  <fills count="9">
    <fill>
      <patternFill patternType="none"/>
    </fill>
    <fill>
      <patternFill patternType="gray125"/>
    </fill>
    <fill>
      <patternFill patternType="solid">
        <fgColor rgb="FF217346"/>
        <bgColor indexed="64"/>
      </patternFill>
    </fill>
    <fill>
      <patternFill patternType="solid">
        <fgColor theme="0" tint="-4.9989318521683403E-2"/>
        <bgColor indexed="64"/>
      </patternFill>
    </fill>
    <fill>
      <patternFill patternType="solid">
        <fgColor rgb="FF339966"/>
        <bgColor indexed="64"/>
      </patternFill>
    </fill>
    <fill>
      <patternFill patternType="solid">
        <fgColor rgb="FFFFFF00"/>
        <bgColor indexed="64"/>
      </patternFill>
    </fill>
    <fill>
      <patternFill patternType="solid">
        <fgColor rgb="FFFFFF99"/>
        <bgColor indexed="64"/>
      </patternFill>
    </fill>
    <fill>
      <patternFill patternType="solid">
        <fgColor theme="0" tint="-0.249977111117893"/>
        <bgColor indexed="64"/>
      </patternFill>
    </fill>
    <fill>
      <patternFill patternType="solid">
        <fgColor rgb="FF00819D"/>
        <bgColor indexed="64"/>
      </patternFill>
    </fill>
  </fills>
  <borders count="20">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right/>
      <top/>
      <bottom style="thin">
        <color rgb="FF339966"/>
      </bottom>
      <diagonal/>
    </border>
    <border>
      <left style="thin">
        <color indexed="64"/>
      </left>
      <right/>
      <top/>
      <bottom/>
      <diagonal/>
    </border>
    <border>
      <left style="thin">
        <color rgb="FF339966"/>
      </left>
      <right/>
      <top/>
      <bottom style="thin">
        <color rgb="FF339966"/>
      </bottom>
      <diagonal/>
    </border>
    <border>
      <left style="thin">
        <color rgb="FF339966"/>
      </left>
      <right/>
      <top/>
      <bottom/>
      <diagonal/>
    </border>
    <border>
      <left style="thick">
        <color rgb="FFF4B183"/>
      </left>
      <right style="thick">
        <color rgb="FFF4B183"/>
      </right>
      <top style="thick">
        <color rgb="FFF4B183"/>
      </top>
      <bottom style="thick">
        <color rgb="FFF4B183"/>
      </bottom>
      <diagonal/>
    </border>
    <border>
      <left/>
      <right style="thin">
        <color rgb="FF339966"/>
      </right>
      <top/>
      <bottom style="thin">
        <color rgb="FF339966"/>
      </bottom>
      <diagonal/>
    </border>
    <border>
      <left/>
      <right style="thin">
        <color rgb="FF339966"/>
      </right>
      <top/>
      <bottom/>
      <diagonal/>
    </border>
  </borders>
  <cellStyleXfs count="45">
    <xf numFmtId="0" fontId="0" fillId="0" borderId="0"/>
    <xf numFmtId="43" fontId="1" fillId="0" borderId="0" applyFont="0" applyFill="0" applyBorder="0" applyAlignment="0" applyProtection="0"/>
    <xf numFmtId="0" fontId="6" fillId="0" borderId="0" applyFill="0" applyBorder="0">
      <alignment wrapText="1"/>
    </xf>
    <xf numFmtId="0" fontId="1" fillId="0" borderId="0"/>
    <xf numFmtId="0" fontId="7" fillId="2" borderId="0" applyNumberFormat="0" applyBorder="0" applyProtection="0">
      <alignment horizontal="left" indent="1"/>
    </xf>
    <xf numFmtId="0" fontId="8" fillId="2" borderId="0" applyNumberFormat="0" applyProtection="0">
      <alignment horizontal="left" wrapText="1" indent="4"/>
    </xf>
    <xf numFmtId="0" fontId="6" fillId="2" borderId="0" applyNumberFormat="0" applyProtection="0">
      <alignment horizontal="left" wrapText="1" indent="4"/>
    </xf>
    <xf numFmtId="0" fontId="4" fillId="0" borderId="0"/>
    <xf numFmtId="0" fontId="7" fillId="2" borderId="0" applyNumberFormat="0" applyBorder="0" applyProtection="0">
      <alignment horizontal="left" indent="1"/>
    </xf>
    <xf numFmtId="0" fontId="10" fillId="0" borderId="0" applyNumberFormat="0" applyFill="0" applyBorder="0" applyAlignment="0" applyProtection="0"/>
    <xf numFmtId="0" fontId="9" fillId="0" borderId="0" applyNumberFormat="0" applyFill="0" applyBorder="0" applyAlignment="0" applyProtection="0"/>
    <xf numFmtId="5" fontId="1" fillId="0" borderId="0" applyFont="0" applyFill="0" applyBorder="0" applyAlignment="0" applyProtection="0"/>
    <xf numFmtId="0" fontId="8" fillId="2" borderId="0" applyNumberFormat="0" applyProtection="0">
      <alignment horizontal="left" wrapText="1" indent="4"/>
    </xf>
    <xf numFmtId="0" fontId="6" fillId="2" borderId="0" applyNumberFormat="0" applyProtection="0">
      <alignment horizontal="left" wrapText="1" indent="4"/>
    </xf>
    <xf numFmtId="0" fontId="4" fillId="4" borderId="0" applyNumberFormat="0" applyBorder="0" applyProtection="0"/>
    <xf numFmtId="0" fontId="2" fillId="0" borderId="0" applyNumberFormat="0" applyFill="0" applyBorder="0" applyAlignment="0" applyProtection="0"/>
    <xf numFmtId="0" fontId="1" fillId="0" borderId="12" applyNumberFormat="0" applyFont="0" applyFill="0" applyAlignment="0"/>
    <xf numFmtId="0" fontId="1" fillId="0" borderId="13" applyNumberFormat="0" applyFont="0" applyFill="0" applyAlignment="0"/>
    <xf numFmtId="14" fontId="1" fillId="0" borderId="0" applyFont="0" applyFill="0" applyBorder="0" applyAlignment="0"/>
    <xf numFmtId="0" fontId="1" fillId="3" borderId="0"/>
    <xf numFmtId="6" fontId="1" fillId="5" borderId="0" applyFont="0" applyBorder="0" applyAlignment="0"/>
    <xf numFmtId="0" fontId="1" fillId="0" borderId="14"/>
    <xf numFmtId="0" fontId="1" fillId="0" borderId="15" applyNumberFormat="0" applyFont="0" applyFill="0"/>
    <xf numFmtId="0" fontId="1" fillId="0" borderId="16" applyNumberFormat="0" applyFont="0" applyFill="0" applyAlignment="0"/>
    <xf numFmtId="0" fontId="1" fillId="3" borderId="17"/>
    <xf numFmtId="0" fontId="1" fillId="0" borderId="18" applyNumberFormat="0" applyFont="0" applyFill="0" applyAlignment="0"/>
    <xf numFmtId="0" fontId="1" fillId="0" borderId="19" applyNumberFormat="0" applyFont="0" applyFill="0" applyAlignment="0"/>
    <xf numFmtId="165" fontId="1" fillId="0" borderId="0" applyFont="0" applyFill="0" applyBorder="0" applyAlignment="0"/>
    <xf numFmtId="0" fontId="1" fillId="6" borderId="11"/>
    <xf numFmtId="0" fontId="4" fillId="4" borderId="0" applyNumberFormat="0" applyBorder="0" applyProtection="0"/>
    <xf numFmtId="0" fontId="1" fillId="3" borderId="0"/>
    <xf numFmtId="0" fontId="1" fillId="6" borderId="11"/>
    <xf numFmtId="0" fontId="1" fillId="0" borderId="0"/>
    <xf numFmtId="0" fontId="5" fillId="0" borderId="0"/>
    <xf numFmtId="0" fontId="1" fillId="3" borderId="17"/>
    <xf numFmtId="0" fontId="5" fillId="0" borderId="0"/>
    <xf numFmtId="0" fontId="11" fillId="0" borderId="0" applyBorder="0" applyProtection="0">
      <alignment horizontal="left"/>
    </xf>
    <xf numFmtId="0" fontId="12" fillId="2" borderId="0" applyNumberFormat="0" applyBorder="0" applyProtection="0">
      <alignment horizontal="left" indent="1"/>
    </xf>
    <xf numFmtId="0" fontId="5" fillId="0" borderId="0"/>
    <xf numFmtId="166" fontId="13" fillId="0" borderId="0" applyFont="0" applyFill="0" applyBorder="0" applyAlignment="0">
      <alignment horizontal="left"/>
    </xf>
    <xf numFmtId="5" fontId="5" fillId="0" borderId="0" applyFont="0" applyFill="0" applyBorder="0" applyAlignment="0" applyProtection="0"/>
    <xf numFmtId="0" fontId="5" fillId="0" borderId="0"/>
    <xf numFmtId="5" fontId="5" fillId="0" borderId="0" applyFont="0" applyFill="0" applyBorder="0" applyAlignment="0" applyProtection="0"/>
    <xf numFmtId="0" fontId="5" fillId="0" borderId="0"/>
    <xf numFmtId="43" fontId="5" fillId="0" borderId="0" applyFont="0" applyFill="0" applyBorder="0" applyAlignment="0" applyProtection="0"/>
  </cellStyleXfs>
  <cellXfs count="55">
    <xf numFmtId="0" fontId="0" fillId="0" borderId="0" xfId="0"/>
    <xf numFmtId="16" fontId="0" fillId="0" borderId="0" xfId="0" applyNumberFormat="1"/>
    <xf numFmtId="14" fontId="0" fillId="0" borderId="0" xfId="0" applyNumberFormat="1"/>
    <xf numFmtId="0" fontId="2" fillId="0" borderId="0" xfId="0" applyFont="1"/>
    <xf numFmtId="164" fontId="0" fillId="0" borderId="0" xfId="0" applyNumberFormat="1"/>
    <xf numFmtId="0" fontId="0" fillId="0" borderId="0" xfId="0" quotePrefix="1" applyBorder="1"/>
    <xf numFmtId="0" fontId="0" fillId="0" borderId="0" xfId="0" applyBorder="1"/>
    <xf numFmtId="0" fontId="0" fillId="0" borderId="2" xfId="0" applyBorder="1"/>
    <xf numFmtId="14" fontId="0" fillId="0" borderId="4" xfId="0" applyNumberFormat="1" applyBorder="1"/>
    <xf numFmtId="0" fontId="0" fillId="0" borderId="4" xfId="0" applyBorder="1"/>
    <xf numFmtId="0" fontId="0" fillId="0" borderId="5" xfId="0" applyBorder="1"/>
    <xf numFmtId="43" fontId="0" fillId="0" borderId="5" xfId="1" applyFont="1" applyBorder="1"/>
    <xf numFmtId="0" fontId="2" fillId="0" borderId="1" xfId="0" applyFont="1" applyBorder="1"/>
    <xf numFmtId="0" fontId="0" fillId="0" borderId="1" xfId="0" applyBorder="1" applyAlignment="1">
      <alignment horizontal="left" indent="1"/>
    </xf>
    <xf numFmtId="0" fontId="2" fillId="0" borderId="1" xfId="0" applyFont="1" applyBorder="1" applyAlignment="1">
      <alignment horizontal="left"/>
    </xf>
    <xf numFmtId="0" fontId="0" fillId="0" borderId="3" xfId="0" applyBorder="1" applyAlignment="1">
      <alignment horizontal="left" indent="1"/>
    </xf>
    <xf numFmtId="0" fontId="0" fillId="0" borderId="0" xfId="0"/>
    <xf numFmtId="0" fontId="0" fillId="0" borderId="2" xfId="0" applyBorder="1"/>
    <xf numFmtId="0" fontId="0" fillId="0" borderId="5" xfId="0" applyBorder="1"/>
    <xf numFmtId="0" fontId="2" fillId="0" borderId="1" xfId="0" applyFont="1" applyBorder="1"/>
    <xf numFmtId="0" fontId="0" fillId="0" borderId="1" xfId="0" applyBorder="1" applyAlignment="1">
      <alignment horizontal="left" indent="1"/>
    </xf>
    <xf numFmtId="0" fontId="0" fillId="0" borderId="9" xfId="0" applyBorder="1" applyAlignment="1">
      <alignment horizontal="left" indent="1"/>
    </xf>
    <xf numFmtId="0" fontId="0" fillId="0" borderId="10" xfId="0" applyBorder="1"/>
    <xf numFmtId="0" fontId="0" fillId="0" borderId="1" xfId="0" applyFont="1" applyBorder="1" applyAlignment="1">
      <alignment horizontal="left" indent="1"/>
    </xf>
    <xf numFmtId="0" fontId="0" fillId="0" borderId="3" xfId="0" applyFont="1" applyBorder="1" applyAlignment="1">
      <alignment horizontal="left" indent="1"/>
    </xf>
    <xf numFmtId="0" fontId="0" fillId="0" borderId="0" xfId="0"/>
    <xf numFmtId="0" fontId="0" fillId="0" borderId="2" xfId="0" applyBorder="1"/>
    <xf numFmtId="0" fontId="2" fillId="0" borderId="1" xfId="0" applyFont="1" applyBorder="1"/>
    <xf numFmtId="0" fontId="0" fillId="0" borderId="0" xfId="1" applyNumberFormat="1" applyFont="1"/>
    <xf numFmtId="0" fontId="0" fillId="0" borderId="0" xfId="0" applyAlignment="1">
      <alignment wrapText="1"/>
    </xf>
    <xf numFmtId="0" fontId="0" fillId="0" borderId="0" xfId="0" applyFont="1" applyBorder="1"/>
    <xf numFmtId="0" fontId="1" fillId="0" borderId="0" xfId="1" applyNumberFormat="1" applyFont="1" applyBorder="1"/>
    <xf numFmtId="0" fontId="0" fillId="0" borderId="0" xfId="0" applyNumberFormat="1" applyFont="1" applyBorder="1"/>
    <xf numFmtId="14" fontId="0" fillId="0" borderId="0" xfId="0" applyNumberFormat="1" applyFont="1" applyBorder="1"/>
    <xf numFmtId="0" fontId="2" fillId="7" borderId="0" xfId="0" applyFont="1" applyFill="1" applyBorder="1" applyAlignment="1">
      <alignment horizontal="left" vertical="top" wrapText="1" indent="1"/>
    </xf>
    <xf numFmtId="0" fontId="0" fillId="0" borderId="0" xfId="0" applyFont="1" applyBorder="1" applyAlignment="1">
      <alignment horizontal="left" vertical="top" wrapText="1" indent="1"/>
    </xf>
    <xf numFmtId="0" fontId="0" fillId="8" borderId="0" xfId="0" applyFont="1" applyFill="1" applyBorder="1"/>
    <xf numFmtId="0" fontId="0" fillId="0" borderId="0" xfId="0" quotePrefix="1" applyFont="1" applyBorder="1" applyAlignment="1">
      <alignment horizontal="left" vertical="top" wrapText="1" indent="1"/>
    </xf>
    <xf numFmtId="0" fontId="15" fillId="8" borderId="0" xfId="5" applyFont="1" applyFill="1" applyAlignment="1">
      <alignment horizontal="left" vertical="top" wrapText="1" indent="1"/>
    </xf>
    <xf numFmtId="0" fontId="14" fillId="8" borderId="0" xfId="4" applyFont="1" applyFill="1" applyAlignment="1">
      <alignment horizontal="left" vertical="top" wrapText="1" indent="1"/>
    </xf>
    <xf numFmtId="0" fontId="4" fillId="0" borderId="0" xfId="5" applyFont="1" applyFill="1" applyAlignment="1">
      <alignment horizontal="left" vertical="top" wrapText="1"/>
    </xf>
    <xf numFmtId="0" fontId="16" fillId="0" borderId="0" xfId="5" applyFont="1" applyFill="1" applyAlignment="1">
      <alignment horizontal="left" vertical="top" wrapText="1"/>
    </xf>
    <xf numFmtId="0" fontId="0" fillId="0" borderId="0" xfId="0" applyFill="1"/>
    <xf numFmtId="14" fontId="0" fillId="0" borderId="0" xfId="0" applyNumberFormat="1" applyAlignment="1">
      <alignment horizontal="right"/>
    </xf>
    <xf numFmtId="0" fontId="0" fillId="0" borderId="0" xfId="0" applyAlignment="1">
      <alignment horizontal="right"/>
    </xf>
    <xf numFmtId="14" fontId="0" fillId="0" borderId="0" xfId="0" applyNumberFormat="1" applyAlignment="1">
      <alignment horizontal="left" indent="1"/>
    </xf>
    <xf numFmtId="0" fontId="0" fillId="0" borderId="1" xfId="0" applyFont="1" applyBorder="1" applyAlignment="1">
      <alignment horizontal="left"/>
    </xf>
    <xf numFmtId="0" fontId="3" fillId="0" borderId="0" xfId="0" applyFont="1" applyBorder="1" applyAlignment="1">
      <alignment horizontal="left"/>
    </xf>
    <xf numFmtId="0" fontId="3" fillId="0" borderId="2" xfId="0" applyFont="1" applyBorder="1" applyAlignment="1">
      <alignment horizontal="left"/>
    </xf>
    <xf numFmtId="0" fontId="2" fillId="0" borderId="6" xfId="0" applyFont="1" applyBorder="1" applyAlignment="1">
      <alignment horizontal="left" wrapText="1"/>
    </xf>
    <xf numFmtId="0" fontId="2" fillId="0" borderId="7" xfId="0" applyFont="1" applyBorder="1" applyAlignment="1">
      <alignment horizontal="left" wrapText="1"/>
    </xf>
    <xf numFmtId="0" fontId="2" fillId="0" borderId="8" xfId="0" applyFont="1" applyBorder="1" applyAlignment="1">
      <alignment horizontal="left" wrapText="1"/>
    </xf>
    <xf numFmtId="0" fontId="16" fillId="8" borderId="0" xfId="5" applyFont="1" applyFill="1" applyAlignment="1">
      <alignment horizontal="left" vertical="top" wrapText="1"/>
    </xf>
    <xf numFmtId="0" fontId="4" fillId="8" borderId="0" xfId="5" applyFont="1" applyFill="1" applyAlignment="1">
      <alignment horizontal="left" vertical="top" wrapText="1"/>
    </xf>
    <xf numFmtId="0" fontId="4" fillId="8" borderId="0" xfId="5" applyFont="1" applyFill="1" applyAlignment="1">
      <alignment horizontal="left" vertical="top"/>
    </xf>
  </cellXfs>
  <cellStyles count="45">
    <cellStyle name="Bottom Border" xfId="16" xr:uid="{79AD1433-2737-4ED4-9B85-92BE82D167F0}"/>
    <cellStyle name="Bottom Green Border" xfId="17" xr:uid="{E9003193-DD9F-4D54-B68D-7574182AA968}"/>
    <cellStyle name="Comma" xfId="1" builtinId="3"/>
    <cellStyle name="Comma 2" xfId="44" xr:uid="{8262D58B-9960-4835-B4B0-91219CE3CFE9}"/>
    <cellStyle name="Currency 2" xfId="40" xr:uid="{C56C1770-98D6-4A76-85B0-E047DEFE8B12}"/>
    <cellStyle name="Currency 2 2" xfId="42" xr:uid="{6C07C4D8-79BD-467F-A57D-99C3750008CC}"/>
    <cellStyle name="Currency 3" xfId="11" xr:uid="{69FE2FEE-EDD8-45F5-80C1-E98C476065C6}"/>
    <cellStyle name="Date" xfId="18" xr:uid="{28983C7F-C8AB-428F-8F28-51CC52F36321}"/>
    <cellStyle name="Date 2" xfId="39" xr:uid="{41606370-FA3B-451A-B0A4-6B4E6E39A539}"/>
    <cellStyle name="Followed Hyperlink" xfId="10" builtinId="9" customBuiltin="1"/>
    <cellStyle name="GrayCell" xfId="19" xr:uid="{5915F2CC-D46A-48C4-92DA-A6A9E94FDA36}"/>
    <cellStyle name="GrayCell 2" xfId="30" xr:uid="{C932DE05-FB49-483F-985D-57A9ABD606BE}"/>
    <cellStyle name="Heading 1 2" xfId="5" xr:uid="{82C3C52D-147B-4D10-8C16-36249B0EBFF3}"/>
    <cellStyle name="Heading 1 3" xfId="12" xr:uid="{4AEABA34-9408-452D-9791-98CF9437E228}"/>
    <cellStyle name="Heading 2 2" xfId="6" xr:uid="{C49A64C2-87DB-428F-8BE5-6F4A16C703B0}"/>
    <cellStyle name="Heading 2 3" xfId="13" xr:uid="{30CD63F8-2D6F-4068-B49F-8E19FB4ACF74}"/>
    <cellStyle name="Heading 3 2" xfId="29" xr:uid="{126909D3-50E4-40FC-935F-6E11ABF6544A}"/>
    <cellStyle name="Heading 3 3" xfId="14" xr:uid="{FFA63157-1AF9-419F-82E3-01CF23A4DF92}"/>
    <cellStyle name="Heading 4 2" xfId="15" xr:uid="{FCCBE45D-A9A8-4959-9110-165722CD1955}"/>
    <cellStyle name="Highlight" xfId="20" xr:uid="{E8F0BE68-84F4-43BD-80A6-49D800518815}"/>
    <cellStyle name="Hyperlink" xfId="9" builtinId="8" customBuiltin="1"/>
    <cellStyle name="Left Border" xfId="21" xr:uid="{752567EA-4384-43AE-B676-88EEF319FF3E}"/>
    <cellStyle name="Left Bottom Green Border" xfId="22" xr:uid="{34B3EEC9-1AFB-46BB-BA9D-9C4050C105CA}"/>
    <cellStyle name="Left Green Border" xfId="23" xr:uid="{D9070FD4-0ABA-471F-926C-2D88574C9CAE}"/>
    <cellStyle name="Normal" xfId="0" builtinId="0" customBuiltin="1"/>
    <cellStyle name="Normal 2" xfId="3" xr:uid="{6BC7C099-EB82-48D1-AB31-46DA4D467DA5}"/>
    <cellStyle name="Normal 3" xfId="32" xr:uid="{B49E7D7C-2375-45E2-BFFF-FA7F5541E5F2}"/>
    <cellStyle name="Normal 4" xfId="33" xr:uid="{9BD2CCBA-D8AD-4C17-BD02-49AAD16AC878}"/>
    <cellStyle name="Normal 5" xfId="35" xr:uid="{DBDC21D6-3639-4234-9464-6D51CBE00719}"/>
    <cellStyle name="Normal 5 2" xfId="38" xr:uid="{1324672F-72D6-4A22-A055-2116AF0E4D81}"/>
    <cellStyle name="Normal 5 2 2" xfId="43" xr:uid="{0127CB7F-5661-448C-936A-C419D8F806D8}"/>
    <cellStyle name="Normal 5 3" xfId="41" xr:uid="{82CCEA6C-B6B6-49C9-BAF0-76633DEE9C38}"/>
    <cellStyle name="OrangeBorder" xfId="24" xr:uid="{C7E0DD48-55D3-484F-BC11-2A5937DF3881}"/>
    <cellStyle name="OrangeBorder 2" xfId="34" xr:uid="{150FC099-82C8-4045-AA82-309796EAFE86}"/>
    <cellStyle name="Right Bottom Green Border" xfId="25" xr:uid="{6A2C4F5A-0DDE-4C11-8235-E324DEC16A81}"/>
    <cellStyle name="Right Green Border" xfId="26" xr:uid="{01984877-D9ED-4DDE-ACEF-8C0EE05C3CBA}"/>
    <cellStyle name="Start Text" xfId="2" xr:uid="{EDB0B951-A110-4146-8AEC-6A70E229A2D5}"/>
    <cellStyle name="Title 2" xfId="4" xr:uid="{FB044FE1-B1E7-4D5F-A2B7-39BD77AC425B}"/>
    <cellStyle name="Title 3" xfId="36" xr:uid="{BAB72052-24F6-409A-A358-28D4AD66341C}"/>
    <cellStyle name="Title 4" xfId="37" xr:uid="{BF108802-D40E-4B55-AE23-02C2EDD1EC5C}"/>
    <cellStyle name="Title 5" xfId="8" xr:uid="{76D2112B-61B8-4476-84DD-C0B6ED5DD63F}"/>
    <cellStyle name="Year" xfId="27" xr:uid="{875B2B43-1B18-4303-B4D5-2FCD77B5DADF}"/>
    <cellStyle name="YellowCell" xfId="28" xr:uid="{20928AD6-9307-413A-A508-863FF7AC9DB9}"/>
    <cellStyle name="YellowCell 2" xfId="31" xr:uid="{982BBDC1-BDF7-4E08-B354-BEA94A3EC0BF}"/>
    <cellStyle name="z A Column text" xfId="7" xr:uid="{23B87D12-C661-428D-98E4-29837A850E3A}"/>
  </cellStyles>
  <dxfs count="9">
    <dxf>
      <fill>
        <patternFill patternType="solid">
          <fgColor theme="0" tint="-0.14996795556505021"/>
          <bgColor rgb="FF217346"/>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border>
        <top style="double">
          <color theme="1"/>
        </top>
      </border>
    </dxf>
    <dxf>
      <font>
        <b/>
        <color theme="0"/>
      </font>
      <fill>
        <patternFill patternType="solid">
          <fgColor theme="9"/>
          <bgColor rgb="FF217346"/>
        </patternFill>
      </fill>
      <border>
        <bottom style="medium">
          <color theme="1"/>
        </bottom>
      </border>
    </dxf>
    <dxf>
      <font>
        <color theme="1"/>
      </font>
      <border>
        <top style="medium">
          <color theme="1"/>
        </top>
        <bottom style="medium">
          <color theme="1"/>
        </bottom>
      </border>
    </dxf>
    <dxf>
      <fill>
        <patternFill>
          <bgColor theme="0" tint="-4.9989318521683403E-2"/>
        </patternFill>
      </fill>
    </dxf>
    <dxf>
      <font>
        <color theme="0"/>
      </font>
      <fill>
        <patternFill>
          <bgColor rgb="FF339966"/>
        </patternFill>
      </fill>
    </dxf>
  </dxfs>
  <tableStyles count="2" defaultTableStyle="TableStyleMedium2" defaultPivotStyle="PivotStyleLight16">
    <tableStyle name="CustomTableStyle" pivot="0" count="2" xr9:uid="{C0886BD5-2816-460A-9ABA-29A772184C96}">
      <tableStyleElement type="headerRow" dxfId="8"/>
      <tableStyleElement type="firstRowStripe" dxfId="7"/>
    </tableStyle>
    <tableStyle name="ExcelTableStyle" pivot="0" count="7" xr9:uid="{1D1EB055-14F4-4341-8FDF-BB495A4C75BA}">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colors>
    <mruColors>
      <color rgb="FF0081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171450</xdr:colOff>
      <xdr:row>7</xdr:row>
      <xdr:rowOff>95250</xdr:rowOff>
    </xdr:from>
    <xdr:to>
      <xdr:col>0</xdr:col>
      <xdr:colOff>4219069</xdr:colOff>
      <xdr:row>21</xdr:row>
      <xdr:rowOff>18726</xdr:rowOff>
    </xdr:to>
    <xdr:pic>
      <xdr:nvPicPr>
        <xdr:cNvPr id="4" name="Picture 3">
          <a:extLst>
            <a:ext uri="{FF2B5EF4-FFF2-40B4-BE49-F238E27FC236}">
              <a16:creationId xmlns:a16="http://schemas.microsoft.com/office/drawing/2014/main" id="{F02D60CF-8928-455B-9C78-A605CA86381D}"/>
            </a:ext>
          </a:extLst>
        </xdr:cNvPr>
        <xdr:cNvPicPr>
          <a:picLocks noChangeAspect="1"/>
        </xdr:cNvPicPr>
      </xdr:nvPicPr>
      <xdr:blipFill>
        <a:blip xmlns:r="http://schemas.openxmlformats.org/officeDocument/2006/relationships" r:embed="rId1"/>
        <a:stretch>
          <a:fillRect/>
        </a:stretch>
      </xdr:blipFill>
      <xdr:spPr>
        <a:xfrm>
          <a:off x="171450" y="1876425"/>
          <a:ext cx="4047619" cy="2590476"/>
        </a:xfrm>
        <a:prstGeom prst="rect">
          <a:avLst/>
        </a:prstGeom>
      </xdr:spPr>
    </xdr:pic>
    <xdr:clientData/>
  </xdr:twoCellAnchor>
  <xdr:twoCellAnchor editAs="oneCell">
    <xdr:from>
      <xdr:col>0</xdr:col>
      <xdr:colOff>219075</xdr:colOff>
      <xdr:row>27</xdr:row>
      <xdr:rowOff>114300</xdr:rowOff>
    </xdr:from>
    <xdr:to>
      <xdr:col>0</xdr:col>
      <xdr:colOff>4266694</xdr:colOff>
      <xdr:row>43</xdr:row>
      <xdr:rowOff>75824</xdr:rowOff>
    </xdr:to>
    <xdr:pic>
      <xdr:nvPicPr>
        <xdr:cNvPr id="2" name="Picture 1">
          <a:extLst>
            <a:ext uri="{FF2B5EF4-FFF2-40B4-BE49-F238E27FC236}">
              <a16:creationId xmlns:a16="http://schemas.microsoft.com/office/drawing/2014/main" id="{962976CE-2C8F-455D-A37F-D5746FB47B40}"/>
            </a:ext>
          </a:extLst>
        </xdr:cNvPr>
        <xdr:cNvPicPr>
          <a:picLocks noChangeAspect="1"/>
        </xdr:cNvPicPr>
      </xdr:nvPicPr>
      <xdr:blipFill>
        <a:blip xmlns:r="http://schemas.openxmlformats.org/officeDocument/2006/relationships" r:embed="rId2"/>
        <a:stretch>
          <a:fillRect/>
        </a:stretch>
      </xdr:blipFill>
      <xdr:spPr>
        <a:xfrm>
          <a:off x="219075" y="5705475"/>
          <a:ext cx="4047619" cy="3009524"/>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E136979-B8AA-4BDC-8BEF-57C975F3020D}" name="Table2" displayName="Table2" ref="A1:G35" totalsRowShown="0">
  <autoFilter ref="A1:G35" xr:uid="{DEBA6575-C810-4844-8160-17F8B7FB45E0}"/>
  <tableColumns count="7">
    <tableColumn id="1" xr3:uid="{80C737EB-3D4D-40A6-9669-29A977672E59}" name="Name"/>
    <tableColumn id="8" xr3:uid="{56FE2CAD-4B7C-4B8C-956F-AA6547BE37ED}" name="Url"/>
    <tableColumn id="2" xr3:uid="{1C2A9F55-259C-4269-B87C-9DC179D06330}" name="Email"/>
    <tableColumn id="3" xr3:uid="{E9796435-77EB-4FED-AF0A-31401427BF48}" name="Telefon"/>
    <tableColumn id="4" xr3:uid="{096C738E-773B-4719-BE33-245CD210A01F}" name="Birou"/>
    <tableColumn id="5" xr3:uid="{CC1DB485-C8E6-455B-AB6F-381C89288BA9}" name="Poza"/>
    <tableColumn id="6" xr3:uid="{7C5FF153-8210-4622-B770-04956745FAB6}" name="Titlu"/>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8A8B-20B9-44C0-8B2D-2363D0E3925F}">
  <dimension ref="A1:G35"/>
  <sheetViews>
    <sheetView tabSelected="1" topLeftCell="A19" workbookViewId="0">
      <selection activeCell="C8" sqref="C7:C8"/>
    </sheetView>
  </sheetViews>
  <sheetFormatPr defaultRowHeight="15" x14ac:dyDescent="0.25"/>
  <cols>
    <col min="1" max="1" width="29.7109375" customWidth="1"/>
    <col min="2" max="2" width="23.5703125" customWidth="1"/>
    <col min="3" max="3" width="29" customWidth="1"/>
    <col min="4" max="4" width="14.7109375" customWidth="1"/>
    <col min="5" max="5" width="14" customWidth="1"/>
    <col min="6" max="6" width="48.28515625" customWidth="1"/>
    <col min="7" max="7" width="37.42578125" customWidth="1"/>
    <col min="8" max="8" width="27.7109375" customWidth="1"/>
  </cols>
  <sheetData>
    <row r="1" spans="1:7" x14ac:dyDescent="0.25">
      <c r="A1" t="s">
        <v>88</v>
      </c>
      <c r="B1" t="s">
        <v>118</v>
      </c>
      <c r="C1" t="s">
        <v>148</v>
      </c>
      <c r="D1" t="s">
        <v>149</v>
      </c>
      <c r="E1" t="s">
        <v>150</v>
      </c>
      <c r="F1" t="s">
        <v>151</v>
      </c>
      <c r="G1" t="s">
        <v>152</v>
      </c>
    </row>
    <row r="2" spans="1:7" x14ac:dyDescent="0.25">
      <c r="A2" t="s">
        <v>89</v>
      </c>
      <c r="B2" t="s">
        <v>119</v>
      </c>
      <c r="C2" t="s">
        <v>154</v>
      </c>
      <c r="E2" t="s">
        <v>153</v>
      </c>
      <c r="F2" t="s">
        <v>208</v>
      </c>
      <c r="G2" t="s">
        <v>155</v>
      </c>
    </row>
    <row r="3" spans="1:7" x14ac:dyDescent="0.25">
      <c r="A3" t="s">
        <v>90</v>
      </c>
      <c r="B3" t="s">
        <v>120</v>
      </c>
      <c r="C3" t="s">
        <v>157</v>
      </c>
      <c r="E3" t="s">
        <v>156</v>
      </c>
      <c r="F3" t="s">
        <v>209</v>
      </c>
      <c r="G3" t="s">
        <v>158</v>
      </c>
    </row>
    <row r="4" spans="1:7" x14ac:dyDescent="0.25">
      <c r="A4" t="s">
        <v>91</v>
      </c>
      <c r="B4" t="s">
        <v>121</v>
      </c>
      <c r="C4" t="s">
        <v>160</v>
      </c>
      <c r="E4" t="s">
        <v>159</v>
      </c>
      <c r="F4" t="s">
        <v>210</v>
      </c>
      <c r="G4" t="s">
        <v>158</v>
      </c>
    </row>
    <row r="5" spans="1:7" x14ac:dyDescent="0.25">
      <c r="A5" t="s">
        <v>92</v>
      </c>
      <c r="B5" t="s">
        <v>122</v>
      </c>
      <c r="C5" t="s">
        <v>162</v>
      </c>
      <c r="E5" t="s">
        <v>161</v>
      </c>
      <c r="F5" t="s">
        <v>211</v>
      </c>
      <c r="G5" t="s">
        <v>158</v>
      </c>
    </row>
    <row r="6" spans="1:7" x14ac:dyDescent="0.25">
      <c r="A6" t="s">
        <v>93</v>
      </c>
      <c r="B6" t="s">
        <v>123</v>
      </c>
      <c r="C6" t="s">
        <v>163</v>
      </c>
      <c r="E6" t="s">
        <v>159</v>
      </c>
      <c r="F6" t="s">
        <v>212</v>
      </c>
      <c r="G6" t="s">
        <v>244</v>
      </c>
    </row>
    <row r="7" spans="1:7" x14ac:dyDescent="0.25">
      <c r="A7" t="s">
        <v>94</v>
      </c>
      <c r="B7" t="s">
        <v>124</v>
      </c>
      <c r="C7" t="s">
        <v>166</v>
      </c>
      <c r="E7" t="s">
        <v>165</v>
      </c>
      <c r="F7" t="s">
        <v>213</v>
      </c>
      <c r="G7" t="s">
        <v>205</v>
      </c>
    </row>
    <row r="8" spans="1:7" x14ac:dyDescent="0.25">
      <c r="A8" t="s">
        <v>95</v>
      </c>
      <c r="B8" t="s">
        <v>125</v>
      </c>
      <c r="C8" t="s">
        <v>168</v>
      </c>
      <c r="E8" t="s">
        <v>167</v>
      </c>
      <c r="F8" t="s">
        <v>214</v>
      </c>
      <c r="G8" t="s">
        <v>244</v>
      </c>
    </row>
    <row r="9" spans="1:7" x14ac:dyDescent="0.25">
      <c r="A9" t="s">
        <v>96</v>
      </c>
      <c r="B9" t="s">
        <v>126</v>
      </c>
      <c r="C9" t="s">
        <v>170</v>
      </c>
      <c r="E9" t="s">
        <v>169</v>
      </c>
      <c r="F9" t="s">
        <v>215</v>
      </c>
      <c r="G9" t="s">
        <v>155</v>
      </c>
    </row>
    <row r="10" spans="1:7" x14ac:dyDescent="0.25">
      <c r="A10" t="s">
        <v>97</v>
      </c>
      <c r="B10" t="s">
        <v>127</v>
      </c>
      <c r="C10" t="s">
        <v>172</v>
      </c>
      <c r="E10" t="s">
        <v>171</v>
      </c>
      <c r="F10" t="s">
        <v>216</v>
      </c>
      <c r="G10" t="s">
        <v>155</v>
      </c>
    </row>
    <row r="11" spans="1:7" ht="15" customHeight="1" x14ac:dyDescent="0.25">
      <c r="A11" t="s">
        <v>234</v>
      </c>
      <c r="B11" t="s">
        <v>235</v>
      </c>
      <c r="C11" t="s">
        <v>245</v>
      </c>
      <c r="E11" t="s">
        <v>195</v>
      </c>
      <c r="F11" t="s">
        <v>246</v>
      </c>
      <c r="G11" t="s">
        <v>164</v>
      </c>
    </row>
    <row r="12" spans="1:7" x14ac:dyDescent="0.25">
      <c r="A12" t="s">
        <v>98</v>
      </c>
      <c r="B12" t="s">
        <v>128</v>
      </c>
      <c r="C12" t="s">
        <v>173</v>
      </c>
      <c r="E12" t="s">
        <v>169</v>
      </c>
      <c r="F12" t="s">
        <v>217</v>
      </c>
      <c r="G12" t="s">
        <v>174</v>
      </c>
    </row>
    <row r="13" spans="1:7" x14ac:dyDescent="0.25">
      <c r="A13" t="s">
        <v>99</v>
      </c>
      <c r="B13" t="s">
        <v>129</v>
      </c>
      <c r="C13" t="s">
        <v>176</v>
      </c>
      <c r="E13" t="s">
        <v>175</v>
      </c>
      <c r="F13" t="s">
        <v>218</v>
      </c>
      <c r="G13" t="s">
        <v>155</v>
      </c>
    </row>
    <row r="14" spans="1:7" x14ac:dyDescent="0.25">
      <c r="A14" t="s">
        <v>100</v>
      </c>
      <c r="B14" t="s">
        <v>130</v>
      </c>
      <c r="C14" t="s">
        <v>178</v>
      </c>
      <c r="E14" t="s">
        <v>177</v>
      </c>
      <c r="F14" t="s">
        <v>219</v>
      </c>
      <c r="G14" t="s">
        <v>244</v>
      </c>
    </row>
    <row r="15" spans="1:7" x14ac:dyDescent="0.25">
      <c r="A15" t="s">
        <v>236</v>
      </c>
      <c r="B15" t="s">
        <v>237</v>
      </c>
      <c r="C15" t="s">
        <v>248</v>
      </c>
      <c r="E15" t="s">
        <v>247</v>
      </c>
      <c r="F15" t="s">
        <v>249</v>
      </c>
      <c r="G15" t="s">
        <v>174</v>
      </c>
    </row>
    <row r="16" spans="1:7" x14ac:dyDescent="0.25">
      <c r="A16" t="s">
        <v>238</v>
      </c>
      <c r="B16" t="s">
        <v>239</v>
      </c>
      <c r="C16" t="s">
        <v>250</v>
      </c>
      <c r="E16" t="s">
        <v>171</v>
      </c>
      <c r="F16" t="s">
        <v>228</v>
      </c>
      <c r="G16" t="s">
        <v>174</v>
      </c>
    </row>
    <row r="17" spans="1:7" x14ac:dyDescent="0.25">
      <c r="A17" t="s">
        <v>101</v>
      </c>
      <c r="B17" t="s">
        <v>131</v>
      </c>
      <c r="C17" t="s">
        <v>179</v>
      </c>
      <c r="E17" t="s">
        <v>159</v>
      </c>
      <c r="F17" t="s">
        <v>220</v>
      </c>
      <c r="G17" t="s">
        <v>155</v>
      </c>
    </row>
    <row r="18" spans="1:7" x14ac:dyDescent="0.25">
      <c r="A18" t="s">
        <v>102</v>
      </c>
      <c r="B18" t="s">
        <v>132</v>
      </c>
      <c r="C18" t="s">
        <v>181</v>
      </c>
      <c r="E18" t="s">
        <v>180</v>
      </c>
      <c r="F18" t="s">
        <v>221</v>
      </c>
      <c r="G18" t="s">
        <v>244</v>
      </c>
    </row>
    <row r="19" spans="1:7" x14ac:dyDescent="0.25">
      <c r="A19" t="s">
        <v>103</v>
      </c>
      <c r="B19" t="s">
        <v>133</v>
      </c>
      <c r="C19" t="s">
        <v>183</v>
      </c>
      <c r="E19" t="s">
        <v>182</v>
      </c>
      <c r="F19" t="s">
        <v>222</v>
      </c>
      <c r="G19" t="s">
        <v>244</v>
      </c>
    </row>
    <row r="20" spans="1:7" x14ac:dyDescent="0.25">
      <c r="A20" t="s">
        <v>104</v>
      </c>
      <c r="B20" t="s">
        <v>134</v>
      </c>
      <c r="C20" t="s">
        <v>184</v>
      </c>
      <c r="E20" t="s">
        <v>159</v>
      </c>
      <c r="F20" t="s">
        <v>223</v>
      </c>
      <c r="G20" t="s">
        <v>244</v>
      </c>
    </row>
    <row r="21" spans="1:7" x14ac:dyDescent="0.25">
      <c r="A21" t="s">
        <v>105</v>
      </c>
      <c r="B21" t="s">
        <v>135</v>
      </c>
      <c r="C21" t="s">
        <v>186</v>
      </c>
      <c r="E21" t="s">
        <v>185</v>
      </c>
      <c r="F21" t="s">
        <v>224</v>
      </c>
      <c r="G21" t="s">
        <v>158</v>
      </c>
    </row>
    <row r="22" spans="1:7" x14ac:dyDescent="0.25">
      <c r="A22" t="s">
        <v>240</v>
      </c>
      <c r="B22" t="s">
        <v>241</v>
      </c>
      <c r="C22" t="s">
        <v>251</v>
      </c>
      <c r="E22" t="s">
        <v>171</v>
      </c>
      <c r="F22" t="s">
        <v>252</v>
      </c>
      <c r="G22" t="s">
        <v>158</v>
      </c>
    </row>
    <row r="23" spans="1:7" x14ac:dyDescent="0.25">
      <c r="A23" t="s">
        <v>106</v>
      </c>
      <c r="B23" t="s">
        <v>136</v>
      </c>
      <c r="C23" t="s">
        <v>188</v>
      </c>
      <c r="E23" t="s">
        <v>187</v>
      </c>
      <c r="F23" t="s">
        <v>225</v>
      </c>
      <c r="G23" t="s">
        <v>244</v>
      </c>
    </row>
    <row r="24" spans="1:7" x14ac:dyDescent="0.25">
      <c r="A24" t="s">
        <v>107</v>
      </c>
      <c r="B24" t="s">
        <v>137</v>
      </c>
      <c r="C24" t="s">
        <v>190</v>
      </c>
      <c r="E24" t="s">
        <v>189</v>
      </c>
      <c r="F24" t="s">
        <v>226</v>
      </c>
      <c r="G24" t="s">
        <v>207</v>
      </c>
    </row>
    <row r="25" spans="1:7" x14ac:dyDescent="0.25">
      <c r="A25" t="s">
        <v>108</v>
      </c>
      <c r="B25" t="s">
        <v>138</v>
      </c>
      <c r="C25" t="s">
        <v>191</v>
      </c>
      <c r="E25" t="s">
        <v>171</v>
      </c>
      <c r="F25" t="s">
        <v>227</v>
      </c>
      <c r="G25" t="s">
        <v>158</v>
      </c>
    </row>
    <row r="26" spans="1:7" x14ac:dyDescent="0.25">
      <c r="A26" t="s">
        <v>109</v>
      </c>
      <c r="B26" t="s">
        <v>139</v>
      </c>
      <c r="C26" t="s">
        <v>192</v>
      </c>
      <c r="E26" t="s">
        <v>159</v>
      </c>
      <c r="F26" t="s">
        <v>228</v>
      </c>
      <c r="G26" t="s">
        <v>158</v>
      </c>
    </row>
    <row r="27" spans="1:7" x14ac:dyDescent="0.25">
      <c r="A27" t="s">
        <v>110</v>
      </c>
      <c r="B27" t="s">
        <v>140</v>
      </c>
      <c r="C27" t="s">
        <v>193</v>
      </c>
      <c r="E27" t="s">
        <v>169</v>
      </c>
      <c r="F27" t="s">
        <v>229</v>
      </c>
      <c r="G27" t="s">
        <v>155</v>
      </c>
    </row>
    <row r="28" spans="1:7" x14ac:dyDescent="0.25">
      <c r="A28" t="s">
        <v>111</v>
      </c>
      <c r="B28" t="s">
        <v>141</v>
      </c>
      <c r="C28" t="s">
        <v>194</v>
      </c>
      <c r="E28" t="s">
        <v>175</v>
      </c>
      <c r="F28" t="s">
        <v>230</v>
      </c>
      <c r="G28" t="s">
        <v>155</v>
      </c>
    </row>
    <row r="29" spans="1:7" x14ac:dyDescent="0.25">
      <c r="A29" t="s">
        <v>112</v>
      </c>
      <c r="B29" t="s">
        <v>142</v>
      </c>
      <c r="C29" t="s">
        <v>196</v>
      </c>
      <c r="E29" t="s">
        <v>195</v>
      </c>
      <c r="F29" t="s">
        <v>231</v>
      </c>
      <c r="G29" t="s">
        <v>244</v>
      </c>
    </row>
    <row r="30" spans="1:7" x14ac:dyDescent="0.25">
      <c r="A30" t="s">
        <v>113</v>
      </c>
      <c r="B30" t="s">
        <v>143</v>
      </c>
      <c r="C30" t="s">
        <v>197</v>
      </c>
      <c r="E30" t="s">
        <v>159</v>
      </c>
      <c r="F30" t="s">
        <v>232</v>
      </c>
      <c r="G30" t="s">
        <v>158</v>
      </c>
    </row>
    <row r="31" spans="1:7" x14ac:dyDescent="0.25">
      <c r="A31" t="s">
        <v>114</v>
      </c>
      <c r="B31" t="s">
        <v>144</v>
      </c>
      <c r="C31" t="s">
        <v>199</v>
      </c>
      <c r="E31" t="s">
        <v>198</v>
      </c>
      <c r="F31" t="s">
        <v>233</v>
      </c>
      <c r="G31" t="s">
        <v>174</v>
      </c>
    </row>
    <row r="32" spans="1:7" x14ac:dyDescent="0.25">
      <c r="A32" t="s">
        <v>115</v>
      </c>
      <c r="B32" t="s">
        <v>145</v>
      </c>
      <c r="C32" t="s">
        <v>201</v>
      </c>
      <c r="E32" t="s">
        <v>200</v>
      </c>
      <c r="F32" t="s">
        <v>228</v>
      </c>
      <c r="G32" t="s">
        <v>206</v>
      </c>
    </row>
    <row r="33" spans="1:7" x14ac:dyDescent="0.25">
      <c r="A33" t="s">
        <v>116</v>
      </c>
      <c r="B33" t="s">
        <v>146</v>
      </c>
      <c r="C33" t="s">
        <v>203</v>
      </c>
      <c r="E33" t="s">
        <v>202</v>
      </c>
      <c r="F33" t="s">
        <v>253</v>
      </c>
      <c r="G33" t="s">
        <v>244</v>
      </c>
    </row>
    <row r="34" spans="1:7" x14ac:dyDescent="0.25">
      <c r="A34" t="s">
        <v>242</v>
      </c>
      <c r="B34" t="s">
        <v>243</v>
      </c>
      <c r="C34" t="s">
        <v>255</v>
      </c>
      <c r="E34" t="s">
        <v>254</v>
      </c>
      <c r="F34" t="s">
        <v>256</v>
      </c>
      <c r="G34" t="s">
        <v>158</v>
      </c>
    </row>
    <row r="35" spans="1:7" x14ac:dyDescent="0.25">
      <c r="A35" t="s">
        <v>117</v>
      </c>
      <c r="B35" t="s">
        <v>147</v>
      </c>
      <c r="C35" t="s">
        <v>204</v>
      </c>
      <c r="F35" t="s">
        <v>228</v>
      </c>
      <c r="G35" t="s">
        <v>205</v>
      </c>
    </row>
  </sheetData>
  <pageMargins left="0.7" right="0.7" top="0.75" bottom="0.75" header="0.3" footer="0.3"/>
  <pageSetup orientation="portrait" horizontalDpi="4294967293" verticalDpi="4294967293"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92D88-1157-4343-9701-AA198E0565D5}">
  <dimension ref="A1:F31"/>
  <sheetViews>
    <sheetView workbookViewId="0">
      <selection activeCell="B4" sqref="B4"/>
    </sheetView>
  </sheetViews>
  <sheetFormatPr defaultRowHeight="15" x14ac:dyDescent="0.25"/>
  <cols>
    <col min="1" max="1" width="41.5703125" customWidth="1"/>
    <col min="2" max="2" width="17.7109375" customWidth="1"/>
    <col min="3" max="4" width="12.42578125" customWidth="1"/>
    <col min="6" max="6" width="17.7109375" bestFit="1" customWidth="1"/>
    <col min="7" max="9" width="14.42578125" customWidth="1"/>
  </cols>
  <sheetData>
    <row r="1" spans="1:6" ht="18.75" x14ac:dyDescent="0.25">
      <c r="A1" s="52" t="s">
        <v>4</v>
      </c>
      <c r="B1" s="52"/>
      <c r="C1" s="52"/>
      <c r="D1" s="52"/>
      <c r="E1" s="42"/>
      <c r="F1" s="42"/>
    </row>
    <row r="2" spans="1:6" s="25" customFormat="1" ht="51" customHeight="1" x14ac:dyDescent="0.25">
      <c r="A2" s="53" t="s">
        <v>87</v>
      </c>
      <c r="B2" s="54"/>
      <c r="C2" s="54"/>
      <c r="D2" s="54"/>
      <c r="E2" s="42"/>
      <c r="F2" s="42"/>
    </row>
    <row r="3" spans="1:6" x14ac:dyDescent="0.25">
      <c r="A3" s="1"/>
    </row>
    <row r="4" spans="1:6" x14ac:dyDescent="0.25">
      <c r="A4" s="1" t="s">
        <v>27</v>
      </c>
      <c r="B4" s="2">
        <f ca="1">TODAY()</f>
        <v>44296</v>
      </c>
    </row>
    <row r="6" spans="1:6" s="25" customFormat="1" x14ac:dyDescent="0.25">
      <c r="A6" s="25" t="s">
        <v>84</v>
      </c>
      <c r="B6" s="25" t="s">
        <v>85</v>
      </c>
    </row>
    <row r="7" spans="1:6" s="25" customFormat="1" x14ac:dyDescent="0.25">
      <c r="A7" s="25" t="s">
        <v>58</v>
      </c>
      <c r="B7" s="25">
        <v>7</v>
      </c>
    </row>
    <row r="8" spans="1:6" s="25" customFormat="1" x14ac:dyDescent="0.25">
      <c r="A8" s="25" t="s">
        <v>59</v>
      </c>
      <c r="B8" s="43" t="str">
        <f ca="1">TEXT(Date_Input+Days, preferred_date_format)</f>
        <v>2021-04-17</v>
      </c>
    </row>
    <row r="9" spans="1:6" s="25" customFormat="1" x14ac:dyDescent="0.25">
      <c r="A9" s="25" t="s">
        <v>60</v>
      </c>
      <c r="B9" s="43" t="str">
        <f ca="1">TEXT(WORKDAY(Date_Input, Days),preferred_date_format)</f>
        <v>2021-04-20</v>
      </c>
    </row>
    <row r="10" spans="1:6" x14ac:dyDescent="0.25">
      <c r="A10" t="s">
        <v>13</v>
      </c>
      <c r="B10" s="44" t="str">
        <f ca="1">TEXT(Date_Input,"YYYYMMDD")</f>
        <v>20210410</v>
      </c>
    </row>
    <row r="11" spans="1:6" s="25" customFormat="1" x14ac:dyDescent="0.25"/>
    <row r="12" spans="1:6" x14ac:dyDescent="0.25">
      <c r="A12" t="s">
        <v>26</v>
      </c>
      <c r="B12" s="43" t="str">
        <f ca="1">TEXT(TODAY(), preferred_date_format)</f>
        <v>2021-04-10</v>
      </c>
    </row>
    <row r="13" spans="1:6" x14ac:dyDescent="0.25">
      <c r="A13" t="s">
        <v>14</v>
      </c>
      <c r="B13" s="43" t="str">
        <f ca="1">TEXT(TODAY()-WEEKDAY(TODAY(),2)-6, preferred_date_format)</f>
        <v>2021-03-29</v>
      </c>
      <c r="C13" s="43" t="str">
        <f ca="1">TEXT(LastWeekMonday+4, preferred_date_format)</f>
        <v>2021-04-02</v>
      </c>
      <c r="D13" s="45" t="str">
        <f ca="1">TEXT(LastWeekFriday+2, preferred_date_format)</f>
        <v>2021-04-04</v>
      </c>
    </row>
    <row r="14" spans="1:6" x14ac:dyDescent="0.25">
      <c r="A14" t="s">
        <v>0</v>
      </c>
      <c r="B14" s="43" t="str">
        <f ca="1">TEXT(DATE(YEAR(TODAY()), MONTH(TODAY())-1, 1), preferred_date_format)</f>
        <v>2021-03-01</v>
      </c>
      <c r="C14" s="43" t="str">
        <f ca="1">TEXT(DATE(YEAR(TODAY()), MONTH(TODAY()), 0), preferred_date_format)</f>
        <v>2021-03-31</v>
      </c>
    </row>
    <row r="15" spans="1:6" x14ac:dyDescent="0.25">
      <c r="A15" t="s">
        <v>1</v>
      </c>
      <c r="B15" s="43" t="str">
        <f ca="1">TEXT(WORKDAY(DATE(YEAR(TODAY()),MONTH(TODAY()),1)-1,1), preferred_date_format)</f>
        <v>2021-04-01</v>
      </c>
      <c r="C15" s="43" t="str">
        <f ca="1">TEXT(WORKDAY(DATE(YEAR(TODAY()),MONTH(TODAY())+1,1),-1), preferred_date_format)</f>
        <v>2021-04-30</v>
      </c>
    </row>
    <row r="16" spans="1:6" ht="15.75" thickBot="1" x14ac:dyDescent="0.3"/>
    <row r="17" spans="1:6" ht="15.75" thickBot="1" x14ac:dyDescent="0.3">
      <c r="A17" s="49" t="s">
        <v>18</v>
      </c>
      <c r="B17" s="50"/>
      <c r="C17" s="50"/>
      <c r="D17" s="51"/>
    </row>
    <row r="18" spans="1:6" x14ac:dyDescent="0.25">
      <c r="A18" s="12" t="s">
        <v>19</v>
      </c>
      <c r="B18" s="6"/>
      <c r="C18" s="6"/>
      <c r="D18" s="7"/>
    </row>
    <row r="19" spans="1:6" x14ac:dyDescent="0.25">
      <c r="A19" s="13" t="s">
        <v>20</v>
      </c>
      <c r="B19" s="47" t="s">
        <v>11</v>
      </c>
      <c r="C19" s="47"/>
      <c r="D19" s="48"/>
    </row>
    <row r="20" spans="1:6" x14ac:dyDescent="0.25">
      <c r="A20" s="13" t="s">
        <v>23</v>
      </c>
      <c r="B20" s="5" t="s">
        <v>9</v>
      </c>
      <c r="C20" s="6" t="s">
        <v>10</v>
      </c>
      <c r="D20" s="7" t="s">
        <v>12</v>
      </c>
    </row>
    <row r="21" spans="1:6" x14ac:dyDescent="0.25">
      <c r="A21" s="13" t="s">
        <v>24</v>
      </c>
      <c r="B21" s="6" t="s">
        <v>8</v>
      </c>
      <c r="C21" s="6"/>
      <c r="D21" s="7"/>
    </row>
    <row r="22" spans="1:6" x14ac:dyDescent="0.25">
      <c r="A22" s="14" t="s">
        <v>21</v>
      </c>
      <c r="B22" s="6"/>
      <c r="C22" s="6"/>
      <c r="D22" s="7"/>
    </row>
    <row r="23" spans="1:6" x14ac:dyDescent="0.25">
      <c r="A23" s="13" t="s">
        <v>28</v>
      </c>
      <c r="B23" s="6" t="str">
        <f>LEFT(B19, FIND(B20, B19)-1)</f>
        <v>2008</v>
      </c>
      <c r="C23" s="6" t="str">
        <f>RIGHT(B19, LEN(B19)-LEN(B23)-1)</f>
        <v>12月31日 (水)</v>
      </c>
      <c r="D23" s="7" t="str">
        <f>IF(D20&lt;&gt;"", LEFT(C23, FIND(D20, C23)-1), C23)</f>
        <v>12月31</v>
      </c>
    </row>
    <row r="24" spans="1:6" x14ac:dyDescent="0.25">
      <c r="A24" s="13" t="s">
        <v>29</v>
      </c>
      <c r="B24" s="6" t="str">
        <f>LEFT(C23, FIND(C20, C23)-1)</f>
        <v>12</v>
      </c>
      <c r="C24" s="6"/>
      <c r="D24" s="7"/>
    </row>
    <row r="25" spans="1:6" x14ac:dyDescent="0.25">
      <c r="A25" s="13" t="s">
        <v>30</v>
      </c>
      <c r="B25" s="6" t="str">
        <f>RIGHT(D23, LEN(D23)-LEN(B24)-1)</f>
        <v>31</v>
      </c>
      <c r="C25" s="6"/>
      <c r="D25" s="7"/>
    </row>
    <row r="26" spans="1:6" x14ac:dyDescent="0.25">
      <c r="A26" s="13" t="s">
        <v>31</v>
      </c>
      <c r="B26" s="6" t="str">
        <f>IF(FIND("Y", B21) = 1, B23, IF(FIND("Y", B21) = 2, B24, B25))</f>
        <v>2008</v>
      </c>
      <c r="C26" s="6"/>
      <c r="D26" s="7"/>
      <c r="F26">
        <f>FIND("Y", B21)</f>
        <v>1</v>
      </c>
    </row>
    <row r="27" spans="1:6" x14ac:dyDescent="0.25">
      <c r="A27" s="13" t="s">
        <v>32</v>
      </c>
      <c r="B27" s="6" t="str">
        <f>IF(FIND("M", B21) = 1, B23, IF(FIND("M", B21) = 2, B24, B25))</f>
        <v>12</v>
      </c>
      <c r="C27" s="6"/>
      <c r="D27" s="7"/>
    </row>
    <row r="28" spans="1:6" x14ac:dyDescent="0.25">
      <c r="A28" s="13" t="s">
        <v>33</v>
      </c>
      <c r="B28" s="6" t="str">
        <f>IF(FIND("D", B21) = 1, B23, IF(FIND("D", B21) = 2, B24, B25))</f>
        <v>31</v>
      </c>
      <c r="C28" s="6"/>
      <c r="D28" s="7"/>
    </row>
    <row r="29" spans="1:6" x14ac:dyDescent="0.25">
      <c r="A29" s="14" t="s">
        <v>22</v>
      </c>
      <c r="B29" s="6"/>
      <c r="C29" s="6"/>
      <c r="D29" s="7"/>
    </row>
    <row r="30" spans="1:6" s="25" customFormat="1" x14ac:dyDescent="0.25">
      <c r="A30" s="46" t="s">
        <v>86</v>
      </c>
      <c r="B30" s="6" t="str">
        <f>preferred_date_format</f>
        <v>yyyy-mm-dd</v>
      </c>
      <c r="C30" s="6"/>
      <c r="D30" s="26"/>
    </row>
    <row r="31" spans="1:6" ht="15.75" thickBot="1" x14ac:dyDescent="0.3">
      <c r="A31" s="15" t="s">
        <v>25</v>
      </c>
      <c r="B31" s="8" t="str">
        <f>TEXT(DATE(B26, B27, B28), B30)</f>
        <v>2008-12-31</v>
      </c>
      <c r="C31" s="9"/>
      <c r="D31" s="10"/>
    </row>
  </sheetData>
  <mergeCells count="4">
    <mergeCell ref="B19:D19"/>
    <mergeCell ref="A17:D17"/>
    <mergeCell ref="A1:D1"/>
    <mergeCell ref="A2:D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C60E3-5132-4EAF-A6AE-357FE13BC6C9}">
  <dimension ref="A1:F17"/>
  <sheetViews>
    <sheetView workbookViewId="0">
      <selection activeCell="B4" sqref="B4"/>
    </sheetView>
  </sheetViews>
  <sheetFormatPr defaultRowHeight="15" x14ac:dyDescent="0.25"/>
  <cols>
    <col min="1" max="1" width="20.28515625" bestFit="1" customWidth="1"/>
    <col min="2" max="2" width="40.85546875" customWidth="1"/>
    <col min="4" max="4" width="14.28515625" bestFit="1" customWidth="1"/>
    <col min="5" max="5" width="15.28515625" bestFit="1" customWidth="1"/>
    <col min="6" max="7" width="13.42578125" bestFit="1" customWidth="1"/>
  </cols>
  <sheetData>
    <row r="1" spans="1:6" s="25" customFormat="1" ht="18.75" x14ac:dyDescent="0.25">
      <c r="A1" s="52" t="s">
        <v>53</v>
      </c>
      <c r="B1" s="52"/>
      <c r="C1" s="52"/>
      <c r="D1" s="52"/>
      <c r="E1" s="52"/>
      <c r="F1" s="52"/>
    </row>
    <row r="2" spans="1:6" s="3" customFormat="1" ht="15" customHeight="1" x14ac:dyDescent="0.25">
      <c r="A2" s="53" t="s">
        <v>76</v>
      </c>
      <c r="B2" s="53"/>
      <c r="C2" s="53"/>
      <c r="D2" s="53"/>
      <c r="E2" s="53"/>
      <c r="F2" s="53"/>
    </row>
    <row r="4" spans="1:6" x14ac:dyDescent="0.25">
      <c r="A4" t="s">
        <v>54</v>
      </c>
      <c r="B4" s="29" t="s">
        <v>65</v>
      </c>
      <c r="C4" t="s">
        <v>64</v>
      </c>
      <c r="D4" s="3" t="s">
        <v>61</v>
      </c>
      <c r="E4" s="3" t="s">
        <v>62</v>
      </c>
      <c r="F4" s="3" t="s">
        <v>63</v>
      </c>
    </row>
    <row r="5" spans="1:6" x14ac:dyDescent="0.25">
      <c r="A5" t="s">
        <v>44</v>
      </c>
      <c r="B5" t="str">
        <f>TRIM(B4)</f>
        <v>John C. Doe</v>
      </c>
      <c r="C5" t="s">
        <v>64</v>
      </c>
      <c r="D5" s="25" t="s">
        <v>15</v>
      </c>
      <c r="E5" s="25" t="s">
        <v>66</v>
      </c>
      <c r="F5" s="28" t="str">
        <f>TRIM(MID(Text_Input, FIND(D5,Text_Input)+LEN(D5), IFERROR(FIND(IF(E5="",CHAR(10),E5),Text_Input,FIND(D5,Text_Input)+LEN(D5)),LEN(Text_Input)+1)-FIND(D5,Text_Input)-LEN(D5)))</f>
        <v>C.</v>
      </c>
    </row>
    <row r="6" spans="1:6" x14ac:dyDescent="0.25">
      <c r="A6" t="s">
        <v>45</v>
      </c>
      <c r="B6">
        <f>LEN(B4)</f>
        <v>11</v>
      </c>
      <c r="C6" t="s">
        <v>64</v>
      </c>
      <c r="D6" s="25" t="s">
        <v>15</v>
      </c>
      <c r="E6" s="25"/>
      <c r="F6" s="28" t="str">
        <f>TRIM(MID(Text_Input, FIND(D6,Text_Input)+LEN(D6), IFERROR(FIND(IF(E6="",CHAR(10),E6),Text_Input,FIND(D6,Text_Input)+LEN(D6)),LEN(Text_Input)+1)-FIND(D6,Text_Input)-LEN(D6)))</f>
        <v>C. Doe</v>
      </c>
    </row>
    <row r="7" spans="1:6" x14ac:dyDescent="0.25">
      <c r="A7" t="s">
        <v>46</v>
      </c>
      <c r="B7" t="str">
        <f>UPPER(B4)</f>
        <v>JOHN C. DOE</v>
      </c>
      <c r="C7" t="s">
        <v>64</v>
      </c>
      <c r="D7" s="25"/>
      <c r="E7" s="25" t="s">
        <v>66</v>
      </c>
      <c r="F7" s="28" t="str">
        <f>TRIM(MID(Text_Input, FIND(D7,Text_Input)+LEN(D7), IFERROR(FIND(IF(E7="",CHAR(10),E7),Text_Input,FIND(D7,Text_Input)+LEN(D7)),LEN(Text_Input)+1)-FIND(D7,Text_Input)-LEN(D7)))</f>
        <v>John C.</v>
      </c>
    </row>
    <row r="8" spans="1:6" x14ac:dyDescent="0.25">
      <c r="A8" t="s">
        <v>47</v>
      </c>
      <c r="B8" t="str">
        <f>LOWER(B4)</f>
        <v>john c. doe</v>
      </c>
      <c r="C8" t="s">
        <v>64</v>
      </c>
      <c r="D8" s="25" t="s">
        <v>67</v>
      </c>
      <c r="E8" s="25"/>
      <c r="F8" s="28" t="str">
        <f>TRIM(MID(Text_Input, FIND(D8,Text_Input)+LEN(D8), IFERROR(FIND(IF(E8="",CHAR(10),E8),Text_Input,FIND(D8,Text_Input)+LEN(D8)),LEN(Text_Input)+1)-FIND(D8,Text_Input)-LEN(D8)))</f>
        <v>Doe</v>
      </c>
    </row>
    <row r="9" spans="1:6" x14ac:dyDescent="0.25">
      <c r="C9" t="s">
        <v>64</v>
      </c>
      <c r="F9" s="28" t="str">
        <f>TRIM(MID(Text_Input, FIND(D9,Text_Input)+LEN(D9), IFERROR(FIND(IF(E9="",CHAR(10),E9),Text_Input,FIND(D9,Text_Input)+LEN(D9)),LEN(Text_Input)+1)-FIND(D9,Text_Input)-LEN(D9)))</f>
        <v>John C. Doe</v>
      </c>
    </row>
    <row r="10" spans="1:6" x14ac:dyDescent="0.25">
      <c r="A10" t="s">
        <v>48</v>
      </c>
      <c r="B10" t="s">
        <v>15</v>
      </c>
      <c r="C10" t="s">
        <v>64</v>
      </c>
    </row>
    <row r="11" spans="1:6" x14ac:dyDescent="0.25">
      <c r="A11" t="s">
        <v>49</v>
      </c>
      <c r="B11" t="s">
        <v>16</v>
      </c>
      <c r="C11" t="s">
        <v>64</v>
      </c>
    </row>
    <row r="12" spans="1:6" x14ac:dyDescent="0.25">
      <c r="A12" t="s">
        <v>50</v>
      </c>
      <c r="B12" t="str">
        <f>SUBSTITUTE(Text_Input, B10, B11)</f>
        <v>Mary C. Doe</v>
      </c>
      <c r="C12" t="s">
        <v>64</v>
      </c>
    </row>
    <row r="13" spans="1:6" x14ac:dyDescent="0.25">
      <c r="A13" t="s">
        <v>3</v>
      </c>
      <c r="B13" t="b">
        <f>IF(IFERROR(FIND(B10,_xlfn.SINGLE( Text_Input)), FALSE), TRUE, FALSE)</f>
        <v>1</v>
      </c>
      <c r="C13" t="s">
        <v>64</v>
      </c>
    </row>
    <row r="14" spans="1:6" x14ac:dyDescent="0.25">
      <c r="C14" t="s">
        <v>64</v>
      </c>
    </row>
    <row r="15" spans="1:6" x14ac:dyDescent="0.25">
      <c r="A15" t="s">
        <v>51</v>
      </c>
      <c r="B15" t="str">
        <f>LEFT(Text_Input, LEN(Text_Input)-LEN(LastName)-1)</f>
        <v>John C.</v>
      </c>
      <c r="C15" t="s">
        <v>64</v>
      </c>
    </row>
    <row r="16" spans="1:6" x14ac:dyDescent="0.25">
      <c r="A16" t="s">
        <v>52</v>
      </c>
      <c r="B16" t="str">
        <f>TRIM(RIGHT(SUBSTITUTE(B4," ",REPT(" ",LEN(B4))),LEN(B4)))</f>
        <v>Doe</v>
      </c>
      <c r="C16" t="s">
        <v>64</v>
      </c>
    </row>
    <row r="17" spans="3:3" x14ac:dyDescent="0.25">
      <c r="C17" t="s">
        <v>64</v>
      </c>
    </row>
  </sheetData>
  <mergeCells count="2">
    <mergeCell ref="A1:F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83CC8-3284-4752-8E92-8CBBD1003835}">
  <dimension ref="A1:E15"/>
  <sheetViews>
    <sheetView workbookViewId="0">
      <selection activeCell="B4" sqref="B4"/>
    </sheetView>
  </sheetViews>
  <sheetFormatPr defaultRowHeight="15" x14ac:dyDescent="0.25"/>
  <cols>
    <col min="1" max="1" width="24.7109375" customWidth="1"/>
    <col min="2" max="2" width="25.7109375" customWidth="1"/>
    <col min="4" max="4" width="20.85546875" bestFit="1" customWidth="1"/>
    <col min="5" max="5" width="15.85546875" customWidth="1"/>
  </cols>
  <sheetData>
    <row r="1" spans="1:5" ht="18.75" x14ac:dyDescent="0.25">
      <c r="A1" s="52" t="s">
        <v>2</v>
      </c>
      <c r="B1" s="52"/>
      <c r="C1" s="41"/>
      <c r="D1" s="41"/>
    </row>
    <row r="2" spans="1:5" ht="15" customHeight="1" x14ac:dyDescent="0.25">
      <c r="A2" s="53" t="s">
        <v>77</v>
      </c>
      <c r="B2" s="53"/>
      <c r="C2" s="40"/>
      <c r="D2" s="40"/>
    </row>
    <row r="3" spans="1:5" s="25" customFormat="1" x14ac:dyDescent="0.25">
      <c r="A3" s="40"/>
      <c r="B3" s="40"/>
      <c r="C3" s="40"/>
      <c r="D3" s="40"/>
    </row>
    <row r="4" spans="1:5" x14ac:dyDescent="0.25">
      <c r="A4" t="s">
        <v>37</v>
      </c>
      <c r="B4" s="29">
        <v>3.1415929999999999</v>
      </c>
    </row>
    <row r="5" spans="1:5" s="25" customFormat="1" x14ac:dyDescent="0.25">
      <c r="A5" s="25" t="s">
        <v>68</v>
      </c>
      <c r="B5" s="25">
        <f>VALUE(TRIM(SUBSTITUTE(SUBSTITUTE(SUBSTITUTE(Number_Input, CHAR(13), ""), CHAR(10), ""), CHAR(160), "")))</f>
        <v>3.1415929999999999</v>
      </c>
    </row>
    <row r="6" spans="1:5" x14ac:dyDescent="0.25">
      <c r="A6" t="s">
        <v>38</v>
      </c>
      <c r="B6">
        <f>INT(CleanNumber)</f>
        <v>3</v>
      </c>
    </row>
    <row r="7" spans="1:5" x14ac:dyDescent="0.25">
      <c r="A7" t="s">
        <v>39</v>
      </c>
      <c r="B7">
        <f>INT(CleanNumber*100)/100</f>
        <v>3.14</v>
      </c>
    </row>
    <row r="8" spans="1:5" ht="15.75" thickBot="1" x14ac:dyDescent="0.3"/>
    <row r="9" spans="1:5" ht="15.75" thickBot="1" x14ac:dyDescent="0.3">
      <c r="A9" s="49" t="s">
        <v>17</v>
      </c>
      <c r="B9" s="51"/>
    </row>
    <row r="10" spans="1:5" x14ac:dyDescent="0.25">
      <c r="A10" s="12" t="s">
        <v>19</v>
      </c>
      <c r="B10" s="7"/>
    </row>
    <row r="11" spans="1:5" x14ac:dyDescent="0.25">
      <c r="A11" s="13" t="s">
        <v>20</v>
      </c>
      <c r="B11" s="7" t="s">
        <v>6</v>
      </c>
    </row>
    <row r="12" spans="1:5" x14ac:dyDescent="0.25">
      <c r="A12" s="13" t="s">
        <v>34</v>
      </c>
      <c r="B12" s="7" t="s">
        <v>5</v>
      </c>
      <c r="E12" s="4"/>
    </row>
    <row r="13" spans="1:5" x14ac:dyDescent="0.25">
      <c r="A13" s="13" t="s">
        <v>35</v>
      </c>
      <c r="B13" s="7" t="s">
        <v>7</v>
      </c>
    </row>
    <row r="14" spans="1:5" x14ac:dyDescent="0.25">
      <c r="A14" s="14" t="s">
        <v>22</v>
      </c>
      <c r="B14" s="7"/>
    </row>
    <row r="15" spans="1:5" ht="15.75" thickBot="1" x14ac:dyDescent="0.3">
      <c r="A15" s="15" t="s">
        <v>36</v>
      </c>
      <c r="B15" s="11">
        <f>IF(B12&lt;&gt;"",IF(B13&lt;&gt;"",_xlfn.NUMBERVALUE(B11, B12, B13),_xlfn.NUMBERVALUE(B11, B12)),IF(B13&lt;&gt;"",_xlfn.NUMBERVALUE(B11,, B13),_xlfn.NUMBERVALUE(B11)))</f>
        <v>123456.78</v>
      </c>
    </row>
  </sheetData>
  <mergeCells count="3">
    <mergeCell ref="A1:B1"/>
    <mergeCell ref="A2:B2"/>
    <mergeCell ref="A9:B9"/>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AA95-D2AA-4AD6-8E83-DBFAD20B8498}">
  <dimension ref="A1:D15"/>
  <sheetViews>
    <sheetView workbookViewId="0">
      <selection activeCell="B6" sqref="B6"/>
    </sheetView>
  </sheetViews>
  <sheetFormatPr defaultRowHeight="15" x14ac:dyDescent="0.25"/>
  <cols>
    <col min="1" max="1" width="32.42578125" bestFit="1" customWidth="1"/>
    <col min="2" max="2" width="42" customWidth="1"/>
    <col min="3" max="4" width="15.140625" customWidth="1"/>
  </cols>
  <sheetData>
    <row r="1" spans="1:4" ht="18.75" x14ac:dyDescent="0.25">
      <c r="A1" s="52" t="s">
        <v>78</v>
      </c>
      <c r="B1" s="52"/>
      <c r="C1" s="41"/>
      <c r="D1" s="41"/>
    </row>
    <row r="2" spans="1:4" ht="15" customHeight="1" x14ac:dyDescent="0.25">
      <c r="A2" s="53" t="s">
        <v>79</v>
      </c>
      <c r="B2" s="53"/>
      <c r="C2" s="40"/>
      <c r="D2" s="40"/>
    </row>
    <row r="3" spans="1:4" s="42" customFormat="1" ht="15.75" thickBot="1" x14ac:dyDescent="0.3">
      <c r="A3" s="40"/>
      <c r="B3" s="40"/>
      <c r="C3" s="40"/>
      <c r="D3" s="40"/>
    </row>
    <row r="4" spans="1:4" ht="15.75" customHeight="1" thickBot="1" x14ac:dyDescent="0.3">
      <c r="A4" s="49" t="s">
        <v>55</v>
      </c>
      <c r="B4" s="51"/>
    </row>
    <row r="5" spans="1:4" ht="15.75" thickBot="1" x14ac:dyDescent="0.3">
      <c r="A5" s="27" t="s">
        <v>43</v>
      </c>
      <c r="B5" s="26"/>
    </row>
    <row r="6" spans="1:4" x14ac:dyDescent="0.25">
      <c r="A6" s="21" t="s">
        <v>40</v>
      </c>
      <c r="B6" s="22" t="s">
        <v>83</v>
      </c>
    </row>
    <row r="7" spans="1:4" x14ac:dyDescent="0.25">
      <c r="A7" s="19" t="s">
        <v>22</v>
      </c>
      <c r="B7" s="17"/>
    </row>
    <row r="8" spans="1:4" x14ac:dyDescent="0.25">
      <c r="A8" s="23" t="s">
        <v>40</v>
      </c>
      <c r="B8" s="17" t="str">
        <f>TRIM(RIGHT(SUBSTITUTE(B6,"\",REPT(" ",LEN(B6))),LEN(B6)))</f>
        <v>Untitled Document.docx</v>
      </c>
    </row>
    <row r="9" spans="1:4" x14ac:dyDescent="0.25">
      <c r="A9" s="20" t="s">
        <v>42</v>
      </c>
      <c r="B9" s="17" t="str">
        <f>TRIM(RIGHT(SUBSTITUTE(B8,".",REPT(" ",LEN(B8))),LEN(B8)))</f>
        <v>docx</v>
      </c>
    </row>
    <row r="10" spans="1:4" x14ac:dyDescent="0.25">
      <c r="A10" s="20" t="s">
        <v>41</v>
      </c>
      <c r="B10" s="17" t="str">
        <f>LEFT(B8, LEN(B8)-LEN(B9)-1)</f>
        <v>Untitled Document</v>
      </c>
    </row>
    <row r="11" spans="1:4" ht="15.75" thickBot="1" x14ac:dyDescent="0.3">
      <c r="A11" s="24" t="s">
        <v>56</v>
      </c>
      <c r="B11" s="18" t="str">
        <f>LEFT(B6, LEN(B6)-LEN(B8))</f>
        <v>C:\temp\</v>
      </c>
    </row>
    <row r="15" spans="1:4" x14ac:dyDescent="0.25">
      <c r="A15" s="16" t="s">
        <v>57</v>
      </c>
      <c r="B15" s="25" t="str">
        <f>FileNameNoExtension &amp; "." &amp; FileExtension</f>
        <v>Untitled Document.docx</v>
      </c>
    </row>
  </sheetData>
  <mergeCells count="3">
    <mergeCell ref="A4:B4"/>
    <mergeCell ref="A1:B1"/>
    <mergeCell ref="A2:B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15396-113A-4E92-ABEE-648E1977C738}">
  <dimension ref="A1:E27"/>
  <sheetViews>
    <sheetView showGridLines="0" showRowColHeaders="0" workbookViewId="0"/>
  </sheetViews>
  <sheetFormatPr defaultColWidth="8.85546875" defaultRowHeight="15" x14ac:dyDescent="0.25"/>
  <cols>
    <col min="1" max="1" width="165.5703125" style="30" customWidth="1"/>
    <col min="2" max="2" width="15.42578125" style="30" customWidth="1"/>
    <col min="3" max="3" width="15.28515625" style="30" bestFit="1" customWidth="1"/>
    <col min="4" max="4" width="13.42578125" style="30" bestFit="1" customWidth="1"/>
    <col min="5" max="5" width="10.7109375" style="30" bestFit="1" customWidth="1"/>
    <col min="6" max="16384" width="8.85546875" style="30"/>
  </cols>
  <sheetData>
    <row r="1" spans="1:5" ht="5.25" customHeight="1" x14ac:dyDescent="0.25">
      <c r="A1" s="36"/>
    </row>
    <row r="2" spans="1:5" ht="37.5" x14ac:dyDescent="0.25">
      <c r="A2" s="39" t="s">
        <v>69</v>
      </c>
    </row>
    <row r="3" spans="1:5" ht="37.5" x14ac:dyDescent="0.25">
      <c r="A3" s="38" t="s">
        <v>82</v>
      </c>
    </row>
    <row r="4" spans="1:5" x14ac:dyDescent="0.25">
      <c r="A4" s="35"/>
      <c r="D4" s="31"/>
    </row>
    <row r="5" spans="1:5" x14ac:dyDescent="0.25">
      <c r="A5" s="34" t="s">
        <v>71</v>
      </c>
      <c r="D5" s="32"/>
      <c r="E5" s="33"/>
    </row>
    <row r="6" spans="1:5" x14ac:dyDescent="0.25">
      <c r="A6" s="37" t="s">
        <v>80</v>
      </c>
    </row>
    <row r="7" spans="1:5" x14ac:dyDescent="0.25">
      <c r="A7" s="37" t="s">
        <v>70</v>
      </c>
    </row>
    <row r="8" spans="1:5" x14ac:dyDescent="0.25">
      <c r="A8" s="35"/>
    </row>
    <row r="9" spans="1:5" x14ac:dyDescent="0.25">
      <c r="A9" s="35"/>
    </row>
    <row r="10" spans="1:5" x14ac:dyDescent="0.25">
      <c r="A10" s="35"/>
    </row>
    <row r="11" spans="1:5" x14ac:dyDescent="0.25">
      <c r="A11" s="35"/>
    </row>
    <row r="12" spans="1:5" x14ac:dyDescent="0.25">
      <c r="A12" s="35"/>
    </row>
    <row r="13" spans="1:5" x14ac:dyDescent="0.25">
      <c r="A13" s="35"/>
    </row>
    <row r="14" spans="1:5" x14ac:dyDescent="0.25">
      <c r="A14" s="35"/>
    </row>
    <row r="15" spans="1:5" x14ac:dyDescent="0.25">
      <c r="A15" s="35"/>
    </row>
    <row r="16" spans="1:5" x14ac:dyDescent="0.25">
      <c r="A16" s="35"/>
    </row>
    <row r="17" spans="1:1" x14ac:dyDescent="0.25">
      <c r="A17" s="35"/>
    </row>
    <row r="18" spans="1:1" x14ac:dyDescent="0.25">
      <c r="A18" s="35"/>
    </row>
    <row r="19" spans="1:1" x14ac:dyDescent="0.25">
      <c r="A19" s="35"/>
    </row>
    <row r="20" spans="1:1" x14ac:dyDescent="0.25">
      <c r="A20" s="35"/>
    </row>
    <row r="21" spans="1:1" x14ac:dyDescent="0.25">
      <c r="A21" s="35"/>
    </row>
    <row r="22" spans="1:1" x14ac:dyDescent="0.25">
      <c r="A22" s="35"/>
    </row>
    <row r="23" spans="1:1" x14ac:dyDescent="0.25">
      <c r="A23" s="34" t="s">
        <v>72</v>
      </c>
    </row>
    <row r="24" spans="1:1" x14ac:dyDescent="0.25">
      <c r="A24" s="37" t="s">
        <v>73</v>
      </c>
    </row>
    <row r="25" spans="1:1" x14ac:dyDescent="0.25">
      <c r="A25" s="37" t="s">
        <v>74</v>
      </c>
    </row>
    <row r="26" spans="1:1" x14ac:dyDescent="0.25">
      <c r="A26" s="37" t="s">
        <v>81</v>
      </c>
    </row>
    <row r="27" spans="1:1" x14ac:dyDescent="0.25">
      <c r="A27" s="37" t="s">
        <v>75</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42</vt:i4>
      </vt:variant>
    </vt:vector>
  </HeadingPairs>
  <TitlesOfParts>
    <vt:vector size="48" baseType="lpstr">
      <vt:lpstr>Scratchpad</vt:lpstr>
      <vt:lpstr>Date</vt:lpstr>
      <vt:lpstr>Text</vt:lpstr>
      <vt:lpstr>Number</vt:lpstr>
      <vt:lpstr>File</vt:lpstr>
      <vt:lpstr>About the Project Notebook</vt:lpstr>
      <vt:lpstr>_A1</vt:lpstr>
      <vt:lpstr>_A2</vt:lpstr>
      <vt:lpstr>_A3</vt:lpstr>
      <vt:lpstr>CleanNumber</vt:lpstr>
      <vt:lpstr>Contains</vt:lpstr>
      <vt:lpstr>Date_Input</vt:lpstr>
      <vt:lpstr>DatePlusDays</vt:lpstr>
      <vt:lpstr>DatePlusWorkingDays</vt:lpstr>
      <vt:lpstr>DateText</vt:lpstr>
      <vt:lpstr>Days</vt:lpstr>
      <vt:lpstr>FileExtension</vt:lpstr>
      <vt:lpstr>FileName</vt:lpstr>
      <vt:lpstr>FileNameNoExtension</vt:lpstr>
      <vt:lpstr>FirstName</vt:lpstr>
      <vt:lpstr>Folder</vt:lpstr>
      <vt:lpstr>FullFileName_Input</vt:lpstr>
      <vt:lpstr>Int</vt:lpstr>
      <vt:lpstr>LastMonthEndDate</vt:lpstr>
      <vt:lpstr>LastMonthStartDate</vt:lpstr>
      <vt:lpstr>LastName</vt:lpstr>
      <vt:lpstr>LastWeekFriday</vt:lpstr>
      <vt:lpstr>LastWeekMonday</vt:lpstr>
      <vt:lpstr>LastWeekSunday</vt:lpstr>
      <vt:lpstr>Length</vt:lpstr>
      <vt:lpstr>LowerCase</vt:lpstr>
      <vt:lpstr>Number_Input</vt:lpstr>
      <vt:lpstr>NumberText_Input</vt:lpstr>
      <vt:lpstr>preferred_date_format</vt:lpstr>
      <vt:lpstr>ReformattedDate</vt:lpstr>
      <vt:lpstr>ReformattedFileName</vt:lpstr>
      <vt:lpstr>ReformattedNumber</vt:lpstr>
      <vt:lpstr>Replace</vt:lpstr>
      <vt:lpstr>Result</vt:lpstr>
      <vt:lpstr>Search</vt:lpstr>
      <vt:lpstr>Text_Input</vt:lpstr>
      <vt:lpstr>ThisMonthFirstWorkingDay</vt:lpstr>
      <vt:lpstr>ThisMonthLastWorkingDay</vt:lpstr>
      <vt:lpstr>Today</vt:lpstr>
      <vt:lpstr>Trimmed</vt:lpstr>
      <vt:lpstr>TwoDecimals</vt:lpstr>
      <vt:lpstr>UpperCase</vt:lpstr>
      <vt:lpstr>YYYYMMDD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UiPath</dc:creator>
  <cp:lastModifiedBy>GeorgeMD</cp:lastModifiedBy>
  <dcterms:created xsi:type="dcterms:W3CDTF">2019-08-19T13:07:58Z</dcterms:created>
  <dcterms:modified xsi:type="dcterms:W3CDTF">2021-04-10T12:14:48Z</dcterms:modified>
</cp:coreProperties>
</file>