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sako_\source\repos\data-import\data\"/>
    </mc:Choice>
  </mc:AlternateContent>
  <xr:revisionPtr revIDLastSave="0" documentId="13_ncr:1_{DD25C057-92F0-4808-8C80-1B32A37AD64C}" xr6:coauthVersionLast="47" xr6:coauthVersionMax="47" xr10:uidLastSave="{00000000-0000-0000-0000-000000000000}"/>
  <bookViews>
    <workbookView xWindow="-110" yWindow="-110" windowWidth="19420" windowHeight="10420" xr2:uid="{CEA043F9-B9CC-4A62-BD5F-6FF44D9B0F3D}"/>
  </bookViews>
  <sheets>
    <sheet name="Data" sheetId="7" r:id="rId1"/>
    <sheet name="Scratchpad" sheetId="6" r:id="rId2"/>
    <sheet name="Date" sheetId="1" r:id="rId3"/>
    <sheet name="Text" sheetId="3" r:id="rId4"/>
    <sheet name="Number" sheetId="4" r:id="rId5"/>
    <sheet name="File" sheetId="5" r:id="rId6"/>
    <sheet name="About the Project Notebook" sheetId="2" r:id="rId7"/>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7" l="1"/>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B35" i="7"/>
  <c r="A2" i="7"/>
  <c r="F2" i="7"/>
  <c r="B2" i="7"/>
  <c r="C2" i="7"/>
  <c r="A3" i="7"/>
  <c r="F3" i="7"/>
  <c r="B3" i="7"/>
  <c r="C3" i="7"/>
  <c r="A4" i="7"/>
  <c r="F4" i="7"/>
  <c r="B4" i="7"/>
  <c r="C4" i="7"/>
  <c r="A5" i="7"/>
  <c r="F5" i="7"/>
  <c r="B5" i="7"/>
  <c r="C5" i="7"/>
  <c r="A6" i="7"/>
  <c r="F6" i="7"/>
  <c r="B6" i="7"/>
  <c r="C6" i="7"/>
  <c r="A7" i="7"/>
  <c r="F7" i="7"/>
  <c r="B7" i="7"/>
  <c r="C7" i="7"/>
  <c r="A8" i="7"/>
  <c r="F8" i="7"/>
  <c r="B8" i="7"/>
  <c r="C8" i="7"/>
  <c r="A9" i="7"/>
  <c r="F9" i="7"/>
  <c r="B9" i="7"/>
  <c r="C9" i="7"/>
  <c r="A10" i="7"/>
  <c r="F10" i="7"/>
  <c r="B10" i="7"/>
  <c r="C10" i="7"/>
  <c r="A11" i="7"/>
  <c r="F11" i="7"/>
  <c r="B11" i="7"/>
  <c r="C11" i="7"/>
  <c r="A12" i="7"/>
  <c r="F12" i="7"/>
  <c r="B12" i="7"/>
  <c r="C12" i="7"/>
  <c r="A13" i="7"/>
  <c r="F13" i="7"/>
  <c r="B13" i="7"/>
  <c r="C13" i="7"/>
  <c r="A14" i="7"/>
  <c r="F14" i="7"/>
  <c r="B14" i="7"/>
  <c r="C14" i="7"/>
  <c r="A15" i="7"/>
  <c r="F15" i="7"/>
  <c r="B15" i="7"/>
  <c r="C15" i="7"/>
  <c r="A16" i="7"/>
  <c r="F16" i="7"/>
  <c r="B16" i="7"/>
  <c r="C16" i="7"/>
  <c r="A17" i="7"/>
  <c r="F17" i="7"/>
  <c r="B17" i="7"/>
  <c r="C17" i="7"/>
  <c r="A18" i="7"/>
  <c r="F18" i="7"/>
  <c r="B18" i="7"/>
  <c r="C18" i="7"/>
  <c r="A19" i="7"/>
  <c r="F19" i="7"/>
  <c r="B19" i="7"/>
  <c r="C19" i="7"/>
  <c r="A20" i="7"/>
  <c r="F20" i="7"/>
  <c r="B20" i="7"/>
  <c r="C20" i="7"/>
  <c r="A21" i="7"/>
  <c r="F21" i="7"/>
  <c r="B21" i="7"/>
  <c r="C21" i="7"/>
  <c r="A22" i="7"/>
  <c r="F22" i="7"/>
  <c r="B22" i="7"/>
  <c r="C22" i="7"/>
  <c r="A23" i="7"/>
  <c r="F23" i="7"/>
  <c r="B23" i="7"/>
  <c r="C23" i="7"/>
  <c r="A24" i="7"/>
  <c r="F24" i="7"/>
  <c r="B24" i="7"/>
  <c r="C24" i="7"/>
  <c r="A25" i="7"/>
  <c r="F25" i="7"/>
  <c r="B25" i="7"/>
  <c r="C25" i="7"/>
  <c r="A26" i="7"/>
  <c r="F26" i="7"/>
  <c r="B26" i="7"/>
  <c r="C26" i="7"/>
  <c r="A27" i="7"/>
  <c r="F27" i="7"/>
  <c r="B27" i="7"/>
  <c r="C27" i="7"/>
  <c r="A28" i="7"/>
  <c r="F28" i="7"/>
  <c r="B28" i="7"/>
  <c r="C28" i="7"/>
  <c r="A29" i="7"/>
  <c r="F29" i="7"/>
  <c r="B29" i="7"/>
  <c r="C29" i="7"/>
  <c r="A30" i="7"/>
  <c r="F30" i="7"/>
  <c r="B30" i="7"/>
  <c r="C30" i="7"/>
  <c r="A31" i="7"/>
  <c r="F31" i="7"/>
  <c r="B31" i="7"/>
  <c r="C31" i="7"/>
  <c r="A32" i="7"/>
  <c r="F32" i="7"/>
  <c r="B32" i="7"/>
  <c r="C32" i="7"/>
  <c r="A33" i="7"/>
  <c r="F33" i="7"/>
  <c r="B33" i="7"/>
  <c r="C33" i="7"/>
  <c r="A34" i="7"/>
  <c r="F34" i="7"/>
  <c r="B34" i="7"/>
  <c r="C34" i="7"/>
  <c r="A35" i="7"/>
  <c r="F35" i="7"/>
  <c r="C35" i="7"/>
  <c r="B13" i="3"/>
  <c r="B30" i="1" l="1"/>
  <c r="F26" i="1"/>
  <c r="C15" i="1"/>
  <c r="B15" i="1"/>
  <c r="C14" i="1"/>
  <c r="B14" i="1"/>
  <c r="B13" i="1"/>
  <c r="C13" i="1" s="1"/>
  <c r="D13" i="1" s="1"/>
  <c r="B12" i="1"/>
  <c r="F8" i="3" l="1"/>
  <c r="F9" i="3"/>
  <c r="F7" i="3"/>
  <c r="F6" i="3"/>
  <c r="F5" i="3" l="1"/>
  <c r="B12" i="3"/>
  <c r="B5" i="4" l="1"/>
  <c r="B7" i="4" s="1"/>
  <c r="B6" i="4" l="1"/>
  <c r="B8" i="5" l="1"/>
  <c r="B11" i="5" s="1"/>
  <c r="B16" i="3"/>
  <c r="B15" i="3" s="1"/>
  <c r="B9" i="5" l="1"/>
  <c r="B10" i="5" s="1"/>
  <c r="B15" i="5" s="1"/>
  <c r="B15" i="4"/>
  <c r="B23" i="1" l="1"/>
  <c r="B4" i="1"/>
  <c r="B8" i="3"/>
  <c r="B7" i="3"/>
  <c r="B6" i="3"/>
  <c r="B5" i="3"/>
  <c r="C23" i="1" l="1"/>
  <c r="D23" i="1" s="1"/>
  <c r="B26" i="1"/>
  <c r="B8" i="1"/>
  <c r="B9" i="1"/>
  <c r="B10" i="1"/>
  <c r="B24" i="1"/>
  <c r="B25" i="1" l="1"/>
  <c r="B28" i="1" s="1"/>
  <c r="B27" i="1"/>
  <c r="B31" i="1" s="1"/>
</calcChain>
</file>

<file path=xl/sharedStrings.xml><?xml version="1.0" encoding="utf-8"?>
<sst xmlns="http://schemas.openxmlformats.org/spreadsheetml/2006/main" count="360" uniqueCount="265">
  <si>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</si>
  <si>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</si>
  <si>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</si>
  <si>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</si>
  <si>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</si>
  <si>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</si>
  <si>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</si>
  <si>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</si>
  <si>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</si>
  <si>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</si>
  <si>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</si>
  <si>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</si>
  <si>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</si>
  <si>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</si>
  <si>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</si>
  <si>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</si>
  <si>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</si>
  <si>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</si>
  <si>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</si>
  <si>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</si>
  <si>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</si>
  <si>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</si>
  <si>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</si>
  <si>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</si>
  <si>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</si>
  <si>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</si>
  <si>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</si>
  <si>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</si>
  <si>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</si>
  <si>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</si>
  <si>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</si>
  <si>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</si>
  <si>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</si>
  <si>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</si>
  <si>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</si>
  <si>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</si>
  <si>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</si>
  <si>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</si>
  <si>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</si>
  <si>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</si>
  <si>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</si>
  <si>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</si>
  <si>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</si>
  <si>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</si>
  <si>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</si>
  <si>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</si>
  <si>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</si>
  <si>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</si>
  <si>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</si>
  <si>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</si>
  <si>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</si>
  <si>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</si>
  <si>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</si>
  <si>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</si>
  <si>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</si>
  <si>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</si>
  <si>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</si>
  <si>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</si>
  <si>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</si>
  <si>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</si>
  <si>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</si>
  <si>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</si>
  <si>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</si>
  <si>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</si>
  <si>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</si>
  <si>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</si>
  <si>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</si>
  <si>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</si>
  <si>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</si>
  <si>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</si>
  <si>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</si>
  <si>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</si>
  <si>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</si>
  <si>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</si>
  <si>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</si>
  <si>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</si>
  <si>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</si>
  <si>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</si>
  <si>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</si>
  <si>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</si>
  <si>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</si>
  <si>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</si>
  <si>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</si>
  <si>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</si>
  <si>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</si>
  <si>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</si>
  <si>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</si>
  <si>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</si>
  <si>
    <t>Name</t>
  </si>
  <si>
    <t>ANGHEL Ana Magdalena</t>
  </si>
  <si>
    <t>ANTON Florin</t>
  </si>
  <si>
    <t>ANTON Silvia</t>
  </si>
  <si>
    <t>ARGHIRA Nicoleta</t>
  </si>
  <si>
    <t>BORANGIU Theodor</t>
  </si>
  <si>
    <t>CALOFIR Vasile</t>
  </si>
  <si>
    <t>CARAMIHAI Simona Iuliana</t>
  </si>
  <si>
    <t>CERNIAN Alexandra</t>
  </si>
  <si>
    <t>CHENARU Oana Gabriela</t>
  </si>
  <si>
    <t>DOBRICA Liliana</t>
  </si>
  <si>
    <t>DUMITRACHE Alexandru</t>
  </si>
  <si>
    <t>FAGARASAN Ioana</t>
  </si>
  <si>
    <t>IACOB Iulia-Lidia</t>
  </si>
  <si>
    <t>ICHIM Loretta</t>
  </si>
  <si>
    <t>IONITA Anca Daniela</t>
  </si>
  <si>
    <t>IVANESCU Andrei Nik</t>
  </si>
  <si>
    <t>MEREZEANU Daniel Marian</t>
  </si>
  <si>
    <t>MOISESCU Mihnea Alexandru</t>
  </si>
  <si>
    <t>NICHIFOROV Cristina</t>
  </si>
  <si>
    <t>NICOLAE Maximilian Eugen</t>
  </si>
  <si>
    <t>OLTEAN Virginia Ecaterina</t>
  </si>
  <si>
    <t>OLTEANU Adriana</t>
  </si>
  <si>
    <t>PIETRARU Radu Nicolae</t>
  </si>
  <si>
    <t>POPESCU Dan</t>
  </si>
  <si>
    <t>RAILEANU Silviu</t>
  </si>
  <si>
    <t>SARU Daniela</t>
  </si>
  <si>
    <t>SIMOIU Mircea Stefan</t>
  </si>
  <si>
    <t>STAMATESCU Grigore</t>
  </si>
  <si>
    <t>VLAD Madalin</t>
  </si>
  <si>
    <t>Url</t>
  </si>
  <si>
    <t>/index.php?option=com_content&amp;view=article&amp;id=841:cv-anghel-magdalena&amp;catid=7:upb&amp;Itemid=11</t>
  </si>
  <si>
    <t>/index.php?option=com_content&amp;view=article&amp;id=832:cv-anton-florin&amp;catid=7:upb&amp;Itemid=11</t>
  </si>
  <si>
    <t>/index.php?option=com_content&amp;view=article&amp;id=859:cv-anton-silvia&amp;catid=7:upb&amp;Itemid=11</t>
  </si>
  <si>
    <t>/index.php?option=com_content&amp;view=article&amp;id=858:cv-arghira-nicoleta&amp;catid=7:upb&amp;Itemid=11</t>
  </si>
  <si>
    <t>/index.php?option=com_content&amp;view=article&amp;id=845:cv-borangiu-theodor&amp;catid=7:upb&amp;Itemid=11</t>
  </si>
  <si>
    <t>/index.php?option=com_content&amp;view=article&amp;id=854:cv-calofir-vasile&amp;catid=7:upb&amp;Itemid=11</t>
  </si>
  <si>
    <t>/index.php?option=com_content&amp;view=article&amp;id=848:cv-caramihai-simona&amp;catid=7:upb&amp;Itemid=11</t>
  </si>
  <si>
    <t>/index.php?option=com_content&amp;view=article&amp;id=834:cv-cernian-alexandra&amp;catid=7:upb&amp;Itemid=11</t>
  </si>
  <si>
    <t>/index.php?option=com_content&amp;view=article&amp;id=851:cv-chenaru-oana&amp;catid=7:upb&amp;Itemid=11</t>
  </si>
  <si>
    <t>/index.php?option=com_content&amp;view=article&amp;id=824:cv-dobrica-liliana&amp;catid=7:upb&amp;Itemid=11</t>
  </si>
  <si>
    <t>/index.php?option=com_content&amp;view=article&amp;id=860:cv-dumitrache-alexandru&amp;catid=7:upb&amp;Itemid=11</t>
  </si>
  <si>
    <t>/index.php?option=com_content&amp;view=article&amp;id=825:cv-fagarasan-ioana&amp;catid=7:upb&amp;Itemid=11</t>
  </si>
  <si>
    <t>/index.php?option=com_content&amp;view=article&amp;id=853:cv-iacob-iulia&amp;catid=7:upb&amp;Itemid=11</t>
  </si>
  <si>
    <t>/index.php?option=com_content&amp;view=article&amp;id=831:cv-ichim-loretta&amp;catid=7:upb&amp;Itemid=11</t>
  </si>
  <si>
    <t>/index.php?option=com_content&amp;view=article&amp;id=835:cv-ionita-anca&amp;catid=7:upb&amp;Itemid=11</t>
  </si>
  <si>
    <t>/index.php?option=com_content&amp;view=article&amp;id=846:cv-ivanescu-nik-andrei&amp;catid=7:upb&amp;Itemid=11</t>
  </si>
  <si>
    <t>/index.php?option=com_content&amp;view=article&amp;id=833:cv-merezeanu-daniel&amp;catid=7:upb&amp;Itemid=11</t>
  </si>
  <si>
    <t>/index.php?option=com_content&amp;view=article&amp;id=852:cv-moisescu-mihnea&amp;catid=7:upb&amp;Itemid=11</t>
  </si>
  <si>
    <t>/index.php?option=com_content&amp;view=article&amp;id=850:cv-nichiforov-cristina&amp;catid=7:upb&amp;Itemid=11</t>
  </si>
  <si>
    <t>/index.php?option=com_content&amp;view=article&amp;id=827:cv-nicolae-maximilian&amp;catid=7:upb&amp;Itemid=11</t>
  </si>
  <si>
    <t>/index.php?option=com_content&amp;view=article&amp;id=855:cv-oltean-cati&amp;catid=7:upb&amp;Itemid=11</t>
  </si>
  <si>
    <t>/index.php?option=com_content&amp;view=article&amp;id=836:cv-olteanu-adriana&amp;catid=7:upb&amp;Itemid=11</t>
  </si>
  <si>
    <t>/index.php?option=com_content&amp;view=article&amp;id=828:cv-pietraru-radu&amp;catid=7:upb&amp;Itemid=11</t>
  </si>
  <si>
    <t>/index.php?option=com_content&amp;view=article&amp;id=830:cv-popescu-dan&amp;catid=7:upb&amp;Itemid=11</t>
  </si>
  <si>
    <t>/index.php?option=com_content&amp;view=article&amp;id=842:cv-raileanu-silviu&amp;catid=7:upb&amp;Itemid=11</t>
  </si>
  <si>
    <t>/index.php?option=com_content&amp;view=article&amp;id=856:cv-saru-daniela&amp;catid=7:upb&amp;Itemid=11</t>
  </si>
  <si>
    <t>/index.php?option=com_content&amp;view=article&amp;id=849:cv-simoiu-mircea&amp;catid=7:upb&amp;Itemid=11</t>
  </si>
  <si>
    <t>/index.php?option=com_content&amp;view=article&amp;id=826:cv-stamatescu-grigore&amp;catid=7:upb&amp;Itemid=11</t>
  </si>
  <si>
    <t>/index.php?option=com_content&amp;view=article&amp;id=843:cv-vlad-madalin&amp;catid=7:upb&amp;Itemid=11</t>
  </si>
  <si>
    <t>Email</t>
  </si>
  <si>
    <t>Telefon</t>
  </si>
  <si>
    <t>Birou</t>
  </si>
  <si>
    <t>Poza</t>
  </si>
  <si>
    <t>Titlu</t>
  </si>
  <si>
    <t>ED410</t>
  </si>
  <si>
    <t>ana.anghel@upb.ro</t>
  </si>
  <si>
    <t>Sef lucrari dr.ing.</t>
  </si>
  <si>
    <t>ED309</t>
  </si>
  <si>
    <t>florin.anton@upb.ro</t>
  </si>
  <si>
    <t>Conferentiar dr.ing.</t>
  </si>
  <si>
    <t>ED111</t>
  </si>
  <si>
    <t>silvia.anton@upb.ro</t>
  </si>
  <si>
    <t>ED212/PR406</t>
  </si>
  <si>
    <t>nicoleta.arghira@upb.ro</t>
  </si>
  <si>
    <t>theodor.borangiu@upb.ro</t>
  </si>
  <si>
    <t>Profesor dr.ing., coordonator doctorat</t>
  </si>
  <si>
    <t>ED115</t>
  </si>
  <si>
    <t>vasile.calofir@upb.ro</t>
  </si>
  <si>
    <t>ED209</t>
  </si>
  <si>
    <t>simona.caramihai@upb.ro</t>
  </si>
  <si>
    <t>ED415</t>
  </si>
  <si>
    <t>alexandra.cernian@upb.ro</t>
  </si>
  <si>
    <t>ED303</t>
  </si>
  <si>
    <t>oana.chenaru@upb.ro</t>
  </si>
  <si>
    <t>liliana.dobrica@upb.ro</t>
  </si>
  <si>
    <t>Profesor dr.ing.</t>
  </si>
  <si>
    <t>ED413</t>
  </si>
  <si>
    <t>alexandru.dumitrache@upb.ro</t>
  </si>
  <si>
    <t>ED212/ PRECIS 406</t>
  </si>
  <si>
    <t>ioana.fagarasan@upb.ro</t>
  </si>
  <si>
    <t>iulia.iacob@upb.ro</t>
  </si>
  <si>
    <t>ED305/ PRECIS 403</t>
  </si>
  <si>
    <t>loretta.ichim@upb.ro</t>
  </si>
  <si>
    <t>ED415, PRECIS 401</t>
  </si>
  <si>
    <t>anca.ionita@upb.ro</t>
  </si>
  <si>
    <t>nik.ivanescu@upb.ro</t>
  </si>
  <si>
    <t>ED305</t>
  </si>
  <si>
    <t>daniel.merezeanu@upb.ro</t>
  </si>
  <si>
    <t>ED209-210</t>
  </si>
  <si>
    <t>mihnea.moisescu@upb.ro</t>
  </si>
  <si>
    <t>ED211-212</t>
  </si>
  <si>
    <t>cristina.nichiforov@upb.ro</t>
  </si>
  <si>
    <t>max.nicolae@upb.ro</t>
  </si>
  <si>
    <t>ecaterina.oltean@upb.ro</t>
  </si>
  <si>
    <t>adriana.olteanu@upb.ro</t>
  </si>
  <si>
    <t>radu.pietraru@upb.ro</t>
  </si>
  <si>
    <t>ED305, PRECIS 403</t>
  </si>
  <si>
    <t>dan.popescu@upb.ro</t>
  </si>
  <si>
    <t>silviu.raileanu@upb.ro</t>
  </si>
  <si>
    <t>ED406</t>
  </si>
  <si>
    <t>daniela.saru@upb.ro</t>
  </si>
  <si>
    <t>ED212</t>
  </si>
  <si>
    <t>mircea_stefan.simoiu@upb.ro</t>
  </si>
  <si>
    <t>PRECIS 406</t>
  </si>
  <si>
    <t>grigore.stamatescu@upb.ro</t>
  </si>
  <si>
    <t>madalin.vlad@upb.ro</t>
  </si>
  <si>
    <t>SL dr.ing.</t>
  </si>
  <si>
    <t>As. drd.ing.</t>
  </si>
  <si>
    <t>As. dr.ing.</t>
  </si>
  <si>
    <t>/images/Poze_cadre_didactice/anghel_magda.jpg</t>
  </si>
  <si>
    <t>/images/Poze_cadre_didactice/anton_florin.jpg</t>
  </si>
  <si>
    <t>/images/Poze_cadre_didactice/anton_silvia.jpg</t>
  </si>
  <si>
    <t>/images/Poze_cadre_didactice/arghira_nicoleta.jpg</t>
  </si>
  <si>
    <t>/images/Poze_cadre_didactice/borangiu_theodor.jpg</t>
  </si>
  <si>
    <t>/images/Poze_cadre_didactice/calofir_vasile.jpg</t>
  </si>
  <si>
    <t>/images/Poze_cadre_didactice/caramihai_simona.jpg</t>
  </si>
  <si>
    <t>/images/Poze_cadre_didactice/cernian_alexandra.jpg</t>
  </si>
  <si>
    <t>/images/Poze_cadre_didactice/chenaru_oana.jpg</t>
  </si>
  <si>
    <t>/images/Poze_cadre_didactice/dobrica_liliana.jpg</t>
  </si>
  <si>
    <t>/images/Poze_cadre_didactice/dumitrache_alexandru.jpg</t>
  </si>
  <si>
    <t>/images/Poze_cadre_didactice/fagarasan_ioana.jpg</t>
  </si>
  <si>
    <t>/images/Poze_cadre_didactice/iacob_lidia.jpg</t>
  </si>
  <si>
    <t>/images/Poze_cadre_didactice/ichim_loretta.jpg</t>
  </si>
  <si>
    <t>/images/Poze_cadre_didactice/ionita_anca_2.jpg</t>
  </si>
  <si>
    <t>/images/Poze_cadre_didactice/ivanescu_nick.jpg</t>
  </si>
  <si>
    <t>/images/Poze_cadre_didactice/merezeanu_daniel.jpg</t>
  </si>
  <si>
    <t>/images/Poze_cadre_didactice/moisescu_mihnea.jpg</t>
  </si>
  <si>
    <t>/images/Poze_cadre_didactice/nichiforov_cristina.jpg</t>
  </si>
  <si>
    <t>/images/Poze_cadre_didactice/nicolae_maximilian.jpg</t>
  </si>
  <si>
    <t>/images/Poze_cadre_didactice/zzz.jpg</t>
  </si>
  <si>
    <t>/images/Poze_cadre_didactice/olteanu_adriana.jpg</t>
  </si>
  <si>
    <t>/images/Poze_cadre_didactice/pietraru_radu.jpg</t>
  </si>
  <si>
    <t>/images/Poze_cadre_didactice/popescu_dan.jpg</t>
  </si>
  <si>
    <t>/images/Poze_cadre_didactice/raileanu_silviu.jpg</t>
  </si>
  <si>
    <t>/images/Poze_cadre_didactice/saru_daniela.jpg</t>
  </si>
  <si>
    <t>DOBRESCU Radu</t>
  </si>
  <si>
    <t>/index.php?option=com_content&amp;view=article&amp;id=868:cv-dobrescu-radu&amp;catid=7:upb&amp;Itemid=11</t>
  </si>
  <si>
    <t>HOSSU Andrei</t>
  </si>
  <si>
    <t>/index.php?option=com_content&amp;view=article&amp;id=866:cv-hossu-andrei&amp;catid=7:upb&amp;Itemid=11</t>
  </si>
  <si>
    <t>HOSSU Daniela</t>
  </si>
  <si>
    <t>/index.php?option=com_content&amp;view=article&amp;id=865:cv-hossu-daniela&amp;catid=7:upb&amp;Itemid=11</t>
  </si>
  <si>
    <t>MOCANU Stefan Alexandru</t>
  </si>
  <si>
    <t>/index.php?option=com_content&amp;view=article&amp;id=870:cv-mocanu-stefan&amp;catid=7:upb&amp;Itemid=11</t>
  </si>
  <si>
    <t>STAMATESCU Iulia Vasilica</t>
  </si>
  <si>
    <t>/index.php?option=com_content&amp;view=article&amp;id=867:cv-stamatescu-iuia&amp;catid=7:upb&amp;Itemid=11</t>
  </si>
  <si>
    <t>Educatie</t>
  </si>
  <si>
    <t>radu.dobrescu@upb.ro</t>
  </si>
  <si>
    <t>/images/Poze_cadre_didactice/radu_dobrescu.jpg</t>
  </si>
  <si>
    <t>ED414</t>
  </si>
  <si>
    <t>andrei.hossu@upb.ro</t>
  </si>
  <si>
    <t>/images/Poze_cadre_didactice/andrei_hossu.jpg</t>
  </si>
  <si>
    <t>daniela.hossu@upb.ro</t>
  </si>
  <si>
    <t>stefan.mocanu@upb.ro</t>
  </si>
  <si>
    <t>/images/Poze_cadre_didactice/st_moc.jpg</t>
  </si>
  <si>
    <t>/images/Poze_cadre_didactice/stamatescu_grigore.jpg</t>
  </si>
  <si>
    <t>ED213/ PRECIS 406</t>
  </si>
  <si>
    <t>iulia.stamatescu@upb.ro</t>
  </si>
  <si>
    <t>/images/Poze_cadre_didactice/iulia_stamatescu.jpg</t>
  </si>
  <si>
    <t>name</t>
  </si>
  <si>
    <t>phone</t>
  </si>
  <si>
    <t>office</t>
  </si>
  <si>
    <t>photo</t>
  </si>
  <si>
    <t>department</t>
  </si>
  <si>
    <t>position</t>
  </si>
  <si>
    <t>email</t>
  </si>
  <si>
    <t>AII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</si>
</sst>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
      <b/>
      <sz val="11"/>
      <color theme="0"/>
      <name val="Calibri"/>
      <family val="2"/>
      <scheme val="minor"/>
    </font>
  </fonts>
  <fills count="10">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
      <patternFill patternType="solid">
        <fgColor theme="4"/>
        <bgColor theme="4"/>
      </patternFill>
    </fill>
  </fills>
  <borders count="23">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60">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17" fillId="9" borderId="20" xfId="0" applyFont="1" applyFill="1" applyBorder="1"/>
    <xf numFmtId="0" fontId="17" fillId="9" borderId="21" xfId="0" applyFont="1" applyFill="1" applyBorder="1"/>
    <xf numFmtId="0" fontId="17" fillId="9" borderId="22" xfId="0" applyFont="1" applyFill="1" applyBorder="1"/>
    <xf numFmtId="49" fontId="0" fillId="0" borderId="0" xfId="0" applyNumberFormat="1"/>
    <xf numFmtId="49" fontId="17" fillId="9" borderId="21" xfId="0" applyNumberFormat="1" applyFont="1" applyFill="1" applyBorder="1"/>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16">
    <dxf>
      <numFmt numFmtId="0" formatCode="General"/>
    </dxf>
    <dxf>
      <numFmt numFmtId="0" formatCode="General"/>
    </dxf>
    <dxf>
      <numFmt numFmtId="30" formatCode="@"/>
    </dxf>
    <dxf>
      <numFmt numFmtId="30" formatCode="@"/>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15"/>
      <tableStyleElement type="firstRowStripe" dxfId="14"/>
    </tableStyle>
    <tableStyle name="ExcelTableStyle" pivot="0" count="7" xr9:uid="{1D1EB055-14F4-4341-8FDF-BB495A4C75BA}">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9ECB9E-3CCA-4091-B3EA-3340F1CF97FD}" name="Table1" displayName="Table1" ref="A1:G35" totalsRowShown="0" headerRowDxfId="6" headerRowBorderDxfId="5" tableBorderDxfId="4">
  <autoFilter ref="A1:G35" xr:uid="{1A9ECB9E-3CCA-4091-B3EA-3340F1CF97FD}"/>
  <tableColumns count="7">
    <tableColumn id="1" xr3:uid="{45C2D8B1-3C51-4373-8699-FF65DF1DDE7C}" name="name">
      <calculatedColumnFormula>PROPER(MID(Scratchpad!A2&amp;" "&amp;Scratchpad!A2,FIND(" ",Scratchpad!A2)+1,LEN(Scratchpad!A2)))</calculatedColumnFormula>
    </tableColumn>
    <tableColumn id="4" xr3:uid="{370520B8-A3CB-4594-B2BB-5CE5044DA3B6}" name="office" dataDxfId="3">
      <calculatedColumnFormula>Table2[[#This Row],[Birou]]</calculatedColumnFormula>
    </tableColumn>
    <tableColumn id="7" xr3:uid="{C968511F-48B0-4416-BDCF-C6ECFF37E877}" name="position" dataDxfId="2">
      <calculatedColumnFormula>Table2[[#This Row],[Titlu]]</calculatedColumnFormula>
    </tableColumn>
    <tableColumn id="3" xr3:uid="{7DAD84E7-C83B-4E9E-B716-F72E3A8D3A5A}" name="phone"/>
    <tableColumn id="5" xr3:uid="{28F195C8-74C5-47D3-B2C7-79764DFDEC9C}" name="photo" dataDxfId="1">
      <calculatedColumnFormula>CONCATENATE("https://www.aii.pub.ro", Table2[[#This Row],[Poza]])</calculatedColumnFormula>
    </tableColumn>
    <tableColumn id="2" xr3:uid="{92DB11FC-50B7-44F6-8F32-066E3EF8CB0A}" name="email" dataDxfId="0">
      <calculatedColumnFormula>Table2[[#This Row],[Email]]</calculatedColumnFormula>
    </tableColumn>
    <tableColumn id="6" xr3:uid="{61C8B0FC-EDB6-4A8B-966A-EEF9370D3743}" name="departm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136979-B8AA-4BDC-8BEF-57C975F3020D}" name="Table2" displayName="Table2" ref="A1:G35" totalsRowShown="0">
  <autoFilter ref="A1:G35" xr:uid="{DEBA6575-C810-4844-8160-17F8B7FB45E0}"/>
  <tableColumns count="7">
    <tableColumn id="1" xr3:uid="{80C737EB-3D4D-40A6-9669-29A977672E59}" name="Name"/>
    <tableColumn id="8" xr3:uid="{56FE2CAD-4B7C-4B8C-956F-AA6547BE37ED}" name="Url"/>
    <tableColumn id="2" xr3:uid="{1C2A9F55-259C-4269-B87C-9DC179D06330}" name="Email"/>
    <tableColumn id="3" xr3:uid="{E9796435-77EB-4FED-AF0A-31401427BF48}" name="Telefon"/>
    <tableColumn id="4" xr3:uid="{096C738E-773B-4719-BE33-245CD210A01F}" name="Birou"/>
    <tableColumn id="5" xr3:uid="{CC1DB485-C8E6-455B-AB6F-381C89288BA9}" name="Poza"/>
    <tableColumn id="6" xr3:uid="{7C5FF153-8210-4622-B770-04956745FAB6}" name="Titlu"/>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50CED-C8F1-4F66-BAB7-4A5C12533653}">
  <dimension ref="A1:G35"/>
  <sheetViews>
    <sheetView tabSelected="1" workbookViewId="0">
      <selection activeCell="C5" sqref="C5"/>
    </sheetView>
  </sheetViews>
  <sheetFormatPr defaultRowHeight="14.5" x14ac:dyDescent="0.35"/>
  <cols>
    <col min="1" max="1" width="24.7265625" bestFit="1" customWidth="1"/>
    <col min="2" max="2" width="16.54296875" style="50" bestFit="1" customWidth="1"/>
    <col min="3" max="3" width="12.90625" customWidth="1"/>
    <col min="6" max="6" width="27.08984375" bestFit="1" customWidth="1"/>
    <col min="11" max="11" width="33.08984375" bestFit="1" customWidth="1"/>
  </cols>
  <sheetData>
    <row r="1" spans="1:7" x14ac:dyDescent="0.35">
      <c r="A1" s="47" t="s">
        <v>257</v>
      </c>
      <c r="B1" s="51" t="s">
        <v>259</v>
      </c>
      <c r="C1" s="49" t="s">
        <v>262</v>
      </c>
      <c r="D1" s="48" t="s">
        <v>258</v>
      </c>
      <c r="E1" s="48" t="s">
        <v>260</v>
      </c>
      <c r="F1" s="48" t="s">
        <v>263</v>
      </c>
      <c r="G1" s="48" t="s">
        <v>261</v>
      </c>
    </row>
    <row r="2" spans="1:7" x14ac:dyDescent="0.35">
      <c r="A2" t="str">
        <f>PROPER(MID(Scratchpad!A2&amp;" "&amp;Scratchpad!A2,FIND(" ",Scratchpad!A2)+1,LEN(Scratchpad!A2)))</f>
        <v>Ana Magdalena Anghel</v>
      </c>
      <c r="B2" s="50" t="str">
        <f>Table2[[#This Row],[Birou]]</f>
        <v>ED410</v>
      </c>
      <c r="C2" t="str">
        <f>Table2[[#This Row],[Titlu]]</f>
        <v>Sef lucrari dr.ing.</v>
      </c>
      <c r="E2" t="str">
        <f>CONCATENATE("https://www.aii.pub.ro", Table2[[#This Row],[Poza]])</f>
        <v>https://www.aii.pub.ro/images/Poze_cadre_didactice/anghel_magda.jpg</v>
      </c>
      <c r="F2" t="str">
        <f>Table2[[#This Row],[Email]]</f>
        <v>ana.anghel@upb.ro</v>
      </c>
      <c r="G2" t="s">
        <v>264</v>
      </c>
    </row>
    <row r="3" spans="1:7" x14ac:dyDescent="0.35">
      <c r="A3" s="25" t="str">
        <f>PROPER(MID(Scratchpad!A3&amp;" "&amp;Scratchpad!A3,FIND(" ",Scratchpad!A3)+1,LEN(Scratchpad!A3)))</f>
        <v>Florin Anton</v>
      </c>
      <c r="B3" s="50" t="str">
        <f>Table2[[#This Row],[Birou]]</f>
        <v>ED309</v>
      </c>
      <c r="C3" t="str">
        <f>Table2[[#This Row],[Titlu]]</f>
        <v>Conferentiar dr.ing.</v>
      </c>
      <c r="E3" t="str">
        <f>CONCATENATE("https://www.aii.pub.ro", Table2[[#This Row],[Poza]])</f>
        <v>https://www.aii.pub.ro/images/Poze_cadre_didactice/anton_florin.jpg</v>
      </c>
      <c r="F3" t="str">
        <f>Table2[[#This Row],[Email]]</f>
        <v>florin.anton@upb.ro</v>
      </c>
      <c r="G3" s="25" t="s">
        <v>264</v>
      </c>
    </row>
    <row r="4" spans="1:7" x14ac:dyDescent="0.35">
      <c r="A4" s="25" t="str">
        <f>PROPER(MID(Scratchpad!A4&amp;" "&amp;Scratchpad!A4,FIND(" ",Scratchpad!A4)+1,LEN(Scratchpad!A4)))</f>
        <v>Silvia Anton</v>
      </c>
      <c r="B4" s="50" t="str">
        <f>Table2[[#This Row],[Birou]]</f>
        <v>ED111</v>
      </c>
      <c r="C4" t="str">
        <f>Table2[[#This Row],[Titlu]]</f>
        <v>Conferentiar dr.ing.</v>
      </c>
      <c r="E4" t="str">
        <f>CONCATENATE("https://www.aii.pub.ro", Table2[[#This Row],[Poza]])</f>
        <v>https://www.aii.pub.ro/images/Poze_cadre_didactice/anton_silvia.jpg</v>
      </c>
      <c r="F4" t="str">
        <f>Table2[[#This Row],[Email]]</f>
        <v>silvia.anton@upb.ro</v>
      </c>
      <c r="G4" s="25" t="s">
        <v>264</v>
      </c>
    </row>
    <row r="5" spans="1:7" x14ac:dyDescent="0.35">
      <c r="A5" s="25" t="str">
        <f>PROPER(MID(Scratchpad!A5&amp;" "&amp;Scratchpad!A5,FIND(" ",Scratchpad!A5)+1,LEN(Scratchpad!A5)))</f>
        <v>Nicoleta Arghira</v>
      </c>
      <c r="B5" s="50" t="str">
        <f>Table2[[#This Row],[Birou]]</f>
        <v>ED212/PR406</v>
      </c>
      <c r="C5" t="str">
        <f>Table2[[#This Row],[Titlu]]</f>
        <v>Conferentiar dr.ing.</v>
      </c>
      <c r="E5" t="str">
        <f>CONCATENATE("https://www.aii.pub.ro", Table2[[#This Row],[Poza]])</f>
        <v>https://www.aii.pub.ro/images/Poze_cadre_didactice/arghira_nicoleta.jpg</v>
      </c>
      <c r="F5" t="str">
        <f>Table2[[#This Row],[Email]]</f>
        <v>nicoleta.arghira@upb.ro</v>
      </c>
      <c r="G5" s="25" t="s">
        <v>264</v>
      </c>
    </row>
    <row r="6" spans="1:7" x14ac:dyDescent="0.35">
      <c r="A6" s="25" t="str">
        <f>PROPER(MID(Scratchpad!A6&amp;" "&amp;Scratchpad!A6,FIND(" ",Scratchpad!A6)+1,LEN(Scratchpad!A6)))</f>
        <v>Theodor Borangiu</v>
      </c>
      <c r="B6" s="50" t="str">
        <f>Table2[[#This Row],[Birou]]</f>
        <v>ED111</v>
      </c>
      <c r="C6" t="str">
        <f>Table2[[#This Row],[Titlu]]</f>
        <v>Educatie</v>
      </c>
      <c r="E6" t="str">
        <f>CONCATENATE("https://www.aii.pub.ro", Table2[[#This Row],[Poza]])</f>
        <v>https://www.aii.pub.ro/images/Poze_cadre_didactice/borangiu_theodor.jpg</v>
      </c>
      <c r="F6" t="str">
        <f>Table2[[#This Row],[Email]]</f>
        <v>theodor.borangiu@upb.ro</v>
      </c>
      <c r="G6" s="25" t="s">
        <v>264</v>
      </c>
    </row>
    <row r="7" spans="1:7" x14ac:dyDescent="0.35">
      <c r="A7" s="25" t="str">
        <f>PROPER(MID(Scratchpad!A7&amp;" "&amp;Scratchpad!A7,FIND(" ",Scratchpad!A7)+1,LEN(Scratchpad!A7)))</f>
        <v>Vasile Calofir</v>
      </c>
      <c r="B7" s="50" t="str">
        <f>Table2[[#This Row],[Birou]]</f>
        <v>ED115</v>
      </c>
      <c r="C7" t="str">
        <f>Table2[[#This Row],[Titlu]]</f>
        <v>SL dr.ing.</v>
      </c>
      <c r="E7" t="str">
        <f>CONCATENATE("https://www.aii.pub.ro", Table2[[#This Row],[Poza]])</f>
        <v>https://www.aii.pub.ro/images/Poze_cadre_didactice/calofir_vasile.jpg</v>
      </c>
      <c r="F7" t="str">
        <f>Table2[[#This Row],[Email]]</f>
        <v>vasile.calofir@upb.ro</v>
      </c>
      <c r="G7" s="25" t="s">
        <v>264</v>
      </c>
    </row>
    <row r="8" spans="1:7" x14ac:dyDescent="0.35">
      <c r="A8" s="25" t="str">
        <f>PROPER(MID(Scratchpad!A8&amp;" "&amp;Scratchpad!A8,FIND(" ",Scratchpad!A8)+1,LEN(Scratchpad!A8)))</f>
        <v>Simona Iuliana Caramihai</v>
      </c>
      <c r="B8" s="50" t="str">
        <f>Table2[[#This Row],[Birou]]</f>
        <v>ED209</v>
      </c>
      <c r="C8" t="str">
        <f>Table2[[#This Row],[Titlu]]</f>
        <v>Educatie</v>
      </c>
      <c r="E8" t="str">
        <f>CONCATENATE("https://www.aii.pub.ro", Table2[[#This Row],[Poza]])</f>
        <v>https://www.aii.pub.ro/images/Poze_cadre_didactice/caramihai_simona.jpg</v>
      </c>
      <c r="F8" t="str">
        <f>Table2[[#This Row],[Email]]</f>
        <v>simona.caramihai@upb.ro</v>
      </c>
      <c r="G8" s="25" t="s">
        <v>264</v>
      </c>
    </row>
    <row r="9" spans="1:7" x14ac:dyDescent="0.35">
      <c r="A9" s="25" t="str">
        <f>PROPER(MID(Scratchpad!A9&amp;" "&amp;Scratchpad!A9,FIND(" ",Scratchpad!A9)+1,LEN(Scratchpad!A9)))</f>
        <v>Alexandra Cernian</v>
      </c>
      <c r="B9" s="50" t="str">
        <f>Table2[[#This Row],[Birou]]</f>
        <v>ED415</v>
      </c>
      <c r="C9" t="str">
        <f>Table2[[#This Row],[Titlu]]</f>
        <v>Sef lucrari dr.ing.</v>
      </c>
      <c r="E9" t="str">
        <f>CONCATENATE("https://www.aii.pub.ro", Table2[[#This Row],[Poza]])</f>
        <v>https://www.aii.pub.ro/images/Poze_cadre_didactice/cernian_alexandra.jpg</v>
      </c>
      <c r="F9" t="str">
        <f>Table2[[#This Row],[Email]]</f>
        <v>alexandra.cernian@upb.ro</v>
      </c>
      <c r="G9" s="25" t="s">
        <v>264</v>
      </c>
    </row>
    <row r="10" spans="1:7" x14ac:dyDescent="0.35">
      <c r="A10" s="25" t="str">
        <f>PROPER(MID(Scratchpad!A10&amp;" "&amp;Scratchpad!A10,FIND(" ",Scratchpad!A10)+1,LEN(Scratchpad!A10)))</f>
        <v>Oana Gabriela Chenaru</v>
      </c>
      <c r="B10" s="50" t="str">
        <f>Table2[[#This Row],[Birou]]</f>
        <v>ED303</v>
      </c>
      <c r="C10" t="str">
        <f>Table2[[#This Row],[Titlu]]</f>
        <v>Sef lucrari dr.ing.</v>
      </c>
      <c r="E10" t="str">
        <f>CONCATENATE("https://www.aii.pub.ro", Table2[[#This Row],[Poza]])</f>
        <v>https://www.aii.pub.ro/images/Poze_cadre_didactice/chenaru_oana.jpg</v>
      </c>
      <c r="F10" t="str">
        <f>Table2[[#This Row],[Email]]</f>
        <v>oana.chenaru@upb.ro</v>
      </c>
      <c r="G10" s="25" t="s">
        <v>264</v>
      </c>
    </row>
    <row r="11" spans="1:7" x14ac:dyDescent="0.35">
      <c r="A11" s="25" t="str">
        <f>PROPER(MID(Scratchpad!A11&amp;" "&amp;Scratchpad!A11,FIND(" ",Scratchpad!A11)+1,LEN(Scratchpad!A11)))</f>
        <v>Radu Dobrescu</v>
      </c>
      <c r="B11" s="50" t="str">
        <f>Table2[[#This Row],[Birou]]</f>
        <v>ED305, PRECIS 403</v>
      </c>
      <c r="C11" t="str">
        <f>Table2[[#This Row],[Titlu]]</f>
        <v>Profesor dr.ing., coordonator doctorat</v>
      </c>
      <c r="E11" t="str">
        <f>CONCATENATE("https://www.aii.pub.ro", Table2[[#This Row],[Poza]])</f>
        <v>https://www.aii.pub.ro/images/Poze_cadre_didactice/radu_dobrescu.jpg</v>
      </c>
      <c r="F11" t="str">
        <f>Table2[[#This Row],[Email]]</f>
        <v>radu.dobrescu@upb.ro</v>
      </c>
      <c r="G11" s="25" t="s">
        <v>264</v>
      </c>
    </row>
    <row r="12" spans="1:7" x14ac:dyDescent="0.35">
      <c r="A12" s="25" t="str">
        <f>PROPER(MID(Scratchpad!A12&amp;" "&amp;Scratchpad!A12,FIND(" ",Scratchpad!A12)+1,LEN(Scratchpad!A12)))</f>
        <v>Liliana Dobrica</v>
      </c>
      <c r="B12" s="50" t="str">
        <f>Table2[[#This Row],[Birou]]</f>
        <v>ED415</v>
      </c>
      <c r="C12" t="str">
        <f>Table2[[#This Row],[Titlu]]</f>
        <v>Profesor dr.ing.</v>
      </c>
      <c r="E12" t="str">
        <f>CONCATENATE("https://www.aii.pub.ro", Table2[[#This Row],[Poza]])</f>
        <v>https://www.aii.pub.ro/images/Poze_cadre_didactice/dobrica_liliana.jpg</v>
      </c>
      <c r="F12" t="str">
        <f>Table2[[#This Row],[Email]]</f>
        <v>liliana.dobrica@upb.ro</v>
      </c>
      <c r="G12" s="25" t="s">
        <v>264</v>
      </c>
    </row>
    <row r="13" spans="1:7" x14ac:dyDescent="0.35">
      <c r="A13" s="25" t="str">
        <f>PROPER(MID(Scratchpad!A13&amp;" "&amp;Scratchpad!A13,FIND(" ",Scratchpad!A13)+1,LEN(Scratchpad!A13)))</f>
        <v>Alexandru Dumitrache</v>
      </c>
      <c r="B13" s="50" t="str">
        <f>Table2[[#This Row],[Birou]]</f>
        <v>ED413</v>
      </c>
      <c r="C13" t="str">
        <f>Table2[[#This Row],[Titlu]]</f>
        <v>Sef lucrari dr.ing.</v>
      </c>
      <c r="E13" t="str">
        <f>CONCATENATE("https://www.aii.pub.ro", Table2[[#This Row],[Poza]])</f>
        <v>https://www.aii.pub.ro/images/Poze_cadre_didactice/dumitrache_alexandru.jpg</v>
      </c>
      <c r="F13" t="str">
        <f>Table2[[#This Row],[Email]]</f>
        <v>alexandru.dumitrache@upb.ro</v>
      </c>
      <c r="G13" s="25" t="s">
        <v>264</v>
      </c>
    </row>
    <row r="14" spans="1:7" x14ac:dyDescent="0.35">
      <c r="A14" s="25" t="str">
        <f>PROPER(MID(Scratchpad!A14&amp;" "&amp;Scratchpad!A14,FIND(" ",Scratchpad!A14)+1,LEN(Scratchpad!A14)))</f>
        <v>Ioana Fagarasan</v>
      </c>
      <c r="B14" s="50" t="str">
        <f>Table2[[#This Row],[Birou]]</f>
        <v>ED212/ PRECIS 406</v>
      </c>
      <c r="C14" t="str">
        <f>Table2[[#This Row],[Titlu]]</f>
        <v>Educatie</v>
      </c>
      <c r="E14" t="str">
        <f>CONCATENATE("https://www.aii.pub.ro", Table2[[#This Row],[Poza]])</f>
        <v>https://www.aii.pub.ro/images/Poze_cadre_didactice/fagarasan_ioana.jpg</v>
      </c>
      <c r="F14" t="str">
        <f>Table2[[#This Row],[Email]]</f>
        <v>ioana.fagarasan@upb.ro</v>
      </c>
      <c r="G14" s="25" t="s">
        <v>264</v>
      </c>
    </row>
    <row r="15" spans="1:7" x14ac:dyDescent="0.35">
      <c r="A15" s="25" t="str">
        <f>PROPER(MID(Scratchpad!A15&amp;" "&amp;Scratchpad!A15,FIND(" ",Scratchpad!A15)+1,LEN(Scratchpad!A15)))</f>
        <v>Andrei Hossu</v>
      </c>
      <c r="B15" s="50" t="str">
        <f>Table2[[#This Row],[Birou]]</f>
        <v>ED414</v>
      </c>
      <c r="C15" t="str">
        <f>Table2[[#This Row],[Titlu]]</f>
        <v>Profesor dr.ing.</v>
      </c>
      <c r="E15" t="str">
        <f>CONCATENATE("https://www.aii.pub.ro", Table2[[#This Row],[Poza]])</f>
        <v>https://www.aii.pub.ro/images/Poze_cadre_didactice/andrei_hossu.jpg</v>
      </c>
      <c r="F15" t="str">
        <f>Table2[[#This Row],[Email]]</f>
        <v>andrei.hossu@upb.ro</v>
      </c>
      <c r="G15" s="25" t="s">
        <v>264</v>
      </c>
    </row>
    <row r="16" spans="1:7" x14ac:dyDescent="0.35">
      <c r="A16" s="25" t="str">
        <f>PROPER(MID(Scratchpad!A16&amp;" "&amp;Scratchpad!A16,FIND(" ",Scratchpad!A16)+1,LEN(Scratchpad!A16)))</f>
        <v>Daniela Hossu</v>
      </c>
      <c r="B16" s="50" t="str">
        <f>Table2[[#This Row],[Birou]]</f>
        <v>ED303</v>
      </c>
      <c r="C16" t="str">
        <f>Table2[[#This Row],[Titlu]]</f>
        <v>Profesor dr.ing.</v>
      </c>
      <c r="E16" t="str">
        <f>CONCATENATE("https://www.aii.pub.ro", Table2[[#This Row],[Poza]])</f>
        <v>https://www.aii.pub.ro/images/Poze_cadre_didactice/zzz.jpg</v>
      </c>
      <c r="F16" t="str">
        <f>Table2[[#This Row],[Email]]</f>
        <v>daniela.hossu@upb.ro</v>
      </c>
      <c r="G16" s="25" t="s">
        <v>264</v>
      </c>
    </row>
    <row r="17" spans="1:7" x14ac:dyDescent="0.35">
      <c r="A17" s="25" t="str">
        <f>PROPER(MID(Scratchpad!A17&amp;" "&amp;Scratchpad!A17,FIND(" ",Scratchpad!A17)+1,LEN(Scratchpad!A17)))</f>
        <v>Iulia-Lidia Iacob</v>
      </c>
      <c r="B17" s="50" t="str">
        <f>Table2[[#This Row],[Birou]]</f>
        <v>ED111</v>
      </c>
      <c r="C17" t="str">
        <f>Table2[[#This Row],[Titlu]]</f>
        <v>Sef lucrari dr.ing.</v>
      </c>
      <c r="E17" t="str">
        <f>CONCATENATE("https://www.aii.pub.ro", Table2[[#This Row],[Poza]])</f>
        <v>https://www.aii.pub.ro/images/Poze_cadre_didactice/iacob_lidia.jpg</v>
      </c>
      <c r="F17" t="str">
        <f>Table2[[#This Row],[Email]]</f>
        <v>iulia.iacob@upb.ro</v>
      </c>
      <c r="G17" s="25" t="s">
        <v>264</v>
      </c>
    </row>
    <row r="18" spans="1:7" x14ac:dyDescent="0.35">
      <c r="A18" s="25" t="str">
        <f>PROPER(MID(Scratchpad!A18&amp;" "&amp;Scratchpad!A18,FIND(" ",Scratchpad!A18)+1,LEN(Scratchpad!A18)))</f>
        <v>Loretta Ichim</v>
      </c>
      <c r="B18" s="50" t="str">
        <f>Table2[[#This Row],[Birou]]</f>
        <v>ED305/ PRECIS 403</v>
      </c>
      <c r="C18" t="str">
        <f>Table2[[#This Row],[Titlu]]</f>
        <v>Educatie</v>
      </c>
      <c r="E18" t="str">
        <f>CONCATENATE("https://www.aii.pub.ro", Table2[[#This Row],[Poza]])</f>
        <v>https://www.aii.pub.ro/images/Poze_cadre_didactice/ichim_loretta.jpg</v>
      </c>
      <c r="F18" t="str">
        <f>Table2[[#This Row],[Email]]</f>
        <v>loretta.ichim@upb.ro</v>
      </c>
      <c r="G18" s="25" t="s">
        <v>264</v>
      </c>
    </row>
    <row r="19" spans="1:7" x14ac:dyDescent="0.35">
      <c r="A19" s="25" t="str">
        <f>PROPER(MID(Scratchpad!A19&amp;" "&amp;Scratchpad!A19,FIND(" ",Scratchpad!A19)+1,LEN(Scratchpad!A19)))</f>
        <v>Anca Daniela Ionita</v>
      </c>
      <c r="B19" s="50" t="str">
        <f>Table2[[#This Row],[Birou]]</f>
        <v>ED415, PRECIS 401</v>
      </c>
      <c r="C19" t="str">
        <f>Table2[[#This Row],[Titlu]]</f>
        <v>Educatie</v>
      </c>
      <c r="E19" t="str">
        <f>CONCATENATE("https://www.aii.pub.ro", Table2[[#This Row],[Poza]])</f>
        <v>https://www.aii.pub.ro/images/Poze_cadre_didactice/ionita_anca_2.jpg</v>
      </c>
      <c r="F19" t="str">
        <f>Table2[[#This Row],[Email]]</f>
        <v>anca.ionita@upb.ro</v>
      </c>
      <c r="G19" s="25" t="s">
        <v>264</v>
      </c>
    </row>
    <row r="20" spans="1:7" x14ac:dyDescent="0.35">
      <c r="A20" s="25" t="str">
        <f>PROPER(MID(Scratchpad!A20&amp;" "&amp;Scratchpad!A20,FIND(" ",Scratchpad!A20)+1,LEN(Scratchpad!A20)))</f>
        <v>Andrei Nik Ivanescu</v>
      </c>
      <c r="B20" s="50" t="str">
        <f>Table2[[#This Row],[Birou]]</f>
        <v>ED111</v>
      </c>
      <c r="C20" t="str">
        <f>Table2[[#This Row],[Titlu]]</f>
        <v>Educatie</v>
      </c>
      <c r="E20" t="str">
        <f>CONCATENATE("https://www.aii.pub.ro", Table2[[#This Row],[Poza]])</f>
        <v>https://www.aii.pub.ro/images/Poze_cadre_didactice/ivanescu_nick.jpg</v>
      </c>
      <c r="F20" t="str">
        <f>Table2[[#This Row],[Email]]</f>
        <v>nik.ivanescu@upb.ro</v>
      </c>
      <c r="G20" s="25" t="s">
        <v>264</v>
      </c>
    </row>
    <row r="21" spans="1:7" x14ac:dyDescent="0.35">
      <c r="A21" s="25" t="str">
        <f>PROPER(MID(Scratchpad!A21&amp;" "&amp;Scratchpad!A21,FIND(" ",Scratchpad!A21)+1,LEN(Scratchpad!A21)))</f>
        <v>Daniel Marian Merezeanu</v>
      </c>
      <c r="B21" s="50" t="str">
        <f>Table2[[#This Row],[Birou]]</f>
        <v>ED305</v>
      </c>
      <c r="C21" t="str">
        <f>Table2[[#This Row],[Titlu]]</f>
        <v>Conferentiar dr.ing.</v>
      </c>
      <c r="E21" t="str">
        <f>CONCATENATE("https://www.aii.pub.ro", Table2[[#This Row],[Poza]])</f>
        <v>https://www.aii.pub.ro/images/Poze_cadre_didactice/merezeanu_daniel.jpg</v>
      </c>
      <c r="F21" t="str">
        <f>Table2[[#This Row],[Email]]</f>
        <v>daniel.merezeanu@upb.ro</v>
      </c>
      <c r="G21" s="25" t="s">
        <v>264</v>
      </c>
    </row>
    <row r="22" spans="1:7" x14ac:dyDescent="0.35">
      <c r="A22" s="25" t="str">
        <f>PROPER(MID(Scratchpad!A22&amp;" "&amp;Scratchpad!A22,FIND(" ",Scratchpad!A22)+1,LEN(Scratchpad!A22)))</f>
        <v>Stefan Alexandru Mocanu</v>
      </c>
      <c r="B22" s="50" t="str">
        <f>Table2[[#This Row],[Birou]]</f>
        <v>ED303</v>
      </c>
      <c r="C22" t="str">
        <f>Table2[[#This Row],[Titlu]]</f>
        <v>Conferentiar dr.ing.</v>
      </c>
      <c r="E22" t="str">
        <f>CONCATENATE("https://www.aii.pub.ro", Table2[[#This Row],[Poza]])</f>
        <v>https://www.aii.pub.ro/images/Poze_cadre_didactice/st_moc.jpg</v>
      </c>
      <c r="F22" t="str">
        <f>Table2[[#This Row],[Email]]</f>
        <v>stefan.mocanu@upb.ro</v>
      </c>
      <c r="G22" s="25" t="s">
        <v>264</v>
      </c>
    </row>
    <row r="23" spans="1:7" x14ac:dyDescent="0.35">
      <c r="A23" s="25" t="str">
        <f>PROPER(MID(Scratchpad!A23&amp;" "&amp;Scratchpad!A23,FIND(" ",Scratchpad!A23)+1,LEN(Scratchpad!A23)))</f>
        <v>Mihnea Alexandru Moisescu</v>
      </c>
      <c r="B23" s="50" t="str">
        <f>Table2[[#This Row],[Birou]]</f>
        <v>ED209-210</v>
      </c>
      <c r="C23" t="str">
        <f>Table2[[#This Row],[Titlu]]</f>
        <v>Educatie</v>
      </c>
      <c r="E23" t="str">
        <f>CONCATENATE("https://www.aii.pub.ro", Table2[[#This Row],[Poza]])</f>
        <v>https://www.aii.pub.ro/images/Poze_cadre_didactice/moisescu_mihnea.jpg</v>
      </c>
      <c r="F23" t="str">
        <f>Table2[[#This Row],[Email]]</f>
        <v>mihnea.moisescu@upb.ro</v>
      </c>
      <c r="G23" s="25" t="s">
        <v>264</v>
      </c>
    </row>
    <row r="24" spans="1:7" x14ac:dyDescent="0.35">
      <c r="A24" s="25" t="str">
        <f>PROPER(MID(Scratchpad!A24&amp;" "&amp;Scratchpad!A24,FIND(" ",Scratchpad!A24)+1,LEN(Scratchpad!A24)))</f>
        <v>Cristina Nichiforov</v>
      </c>
      <c r="B24" s="50" t="str">
        <f>Table2[[#This Row],[Birou]]</f>
        <v>ED211-212</v>
      </c>
      <c r="C24" t="str">
        <f>Table2[[#This Row],[Titlu]]</f>
        <v>As. dr.ing.</v>
      </c>
      <c r="E24" t="str">
        <f>CONCATENATE("https://www.aii.pub.ro", Table2[[#This Row],[Poza]])</f>
        <v>https://www.aii.pub.ro/images/Poze_cadre_didactice/nichiforov_cristina.jpg</v>
      </c>
      <c r="F24" t="str">
        <f>Table2[[#This Row],[Email]]</f>
        <v>cristina.nichiforov@upb.ro</v>
      </c>
      <c r="G24" s="25" t="s">
        <v>264</v>
      </c>
    </row>
    <row r="25" spans="1:7" x14ac:dyDescent="0.35">
      <c r="A25" s="25" t="str">
        <f>PROPER(MID(Scratchpad!A25&amp;" "&amp;Scratchpad!A25,FIND(" ",Scratchpad!A25)+1,LEN(Scratchpad!A25)))</f>
        <v>Maximilian Eugen Nicolae</v>
      </c>
      <c r="B25" s="50" t="str">
        <f>Table2[[#This Row],[Birou]]</f>
        <v>ED303</v>
      </c>
      <c r="C25" t="str">
        <f>Table2[[#This Row],[Titlu]]</f>
        <v>Conferentiar dr.ing.</v>
      </c>
      <c r="E25" t="str">
        <f>CONCATENATE("https://www.aii.pub.ro", Table2[[#This Row],[Poza]])</f>
        <v>https://www.aii.pub.ro/images/Poze_cadre_didactice/nicolae_maximilian.jpg</v>
      </c>
      <c r="F25" t="str">
        <f>Table2[[#This Row],[Email]]</f>
        <v>max.nicolae@upb.ro</v>
      </c>
      <c r="G25" s="25" t="s">
        <v>264</v>
      </c>
    </row>
    <row r="26" spans="1:7" x14ac:dyDescent="0.35">
      <c r="A26" s="25" t="str">
        <f>PROPER(MID(Scratchpad!A26&amp;" "&amp;Scratchpad!A26,FIND(" ",Scratchpad!A26)+1,LEN(Scratchpad!A26)))</f>
        <v>Virginia Ecaterina Oltean</v>
      </c>
      <c r="B26" s="50" t="str">
        <f>Table2[[#This Row],[Birou]]</f>
        <v>ED111</v>
      </c>
      <c r="C26" t="str">
        <f>Table2[[#This Row],[Titlu]]</f>
        <v>Conferentiar dr.ing.</v>
      </c>
      <c r="E26" t="str">
        <f>CONCATENATE("https://www.aii.pub.ro", Table2[[#This Row],[Poza]])</f>
        <v>https://www.aii.pub.ro/images/Poze_cadre_didactice/zzz.jpg</v>
      </c>
      <c r="F26" t="str">
        <f>Table2[[#This Row],[Email]]</f>
        <v>ecaterina.oltean@upb.ro</v>
      </c>
      <c r="G26" s="25" t="s">
        <v>264</v>
      </c>
    </row>
    <row r="27" spans="1:7" x14ac:dyDescent="0.35">
      <c r="A27" s="25" t="str">
        <f>PROPER(MID(Scratchpad!A27&amp;" "&amp;Scratchpad!A27,FIND(" ",Scratchpad!A27)+1,LEN(Scratchpad!A27)))</f>
        <v>Adriana Olteanu</v>
      </c>
      <c r="B27" s="50" t="str">
        <f>Table2[[#This Row],[Birou]]</f>
        <v>ED415</v>
      </c>
      <c r="C27" t="str">
        <f>Table2[[#This Row],[Titlu]]</f>
        <v>Sef lucrari dr.ing.</v>
      </c>
      <c r="E27" t="str">
        <f>CONCATENATE("https://www.aii.pub.ro", Table2[[#This Row],[Poza]])</f>
        <v>https://www.aii.pub.ro/images/Poze_cadre_didactice/olteanu_adriana.jpg</v>
      </c>
      <c r="F27" t="str">
        <f>Table2[[#This Row],[Email]]</f>
        <v>adriana.olteanu@upb.ro</v>
      </c>
      <c r="G27" s="25" t="s">
        <v>264</v>
      </c>
    </row>
    <row r="28" spans="1:7" x14ac:dyDescent="0.35">
      <c r="A28" s="25" t="str">
        <f>PROPER(MID(Scratchpad!A28&amp;" "&amp;Scratchpad!A28,FIND(" ",Scratchpad!A28)+1,LEN(Scratchpad!A28)))</f>
        <v>Radu Nicolae Pietraru</v>
      </c>
      <c r="B28" s="50" t="str">
        <f>Table2[[#This Row],[Birou]]</f>
        <v>ED413</v>
      </c>
      <c r="C28" t="str">
        <f>Table2[[#This Row],[Titlu]]</f>
        <v>Sef lucrari dr.ing.</v>
      </c>
      <c r="E28" t="str">
        <f>CONCATENATE("https://www.aii.pub.ro", Table2[[#This Row],[Poza]])</f>
        <v>https://www.aii.pub.ro/images/Poze_cadre_didactice/pietraru_radu.jpg</v>
      </c>
      <c r="F28" t="str">
        <f>Table2[[#This Row],[Email]]</f>
        <v>radu.pietraru@upb.ro</v>
      </c>
      <c r="G28" s="25" t="s">
        <v>264</v>
      </c>
    </row>
    <row r="29" spans="1:7" x14ac:dyDescent="0.35">
      <c r="A29" s="25" t="str">
        <f>PROPER(MID(Scratchpad!A29&amp;" "&amp;Scratchpad!A29,FIND(" ",Scratchpad!A29)+1,LEN(Scratchpad!A29)))</f>
        <v>Dan Popescu</v>
      </c>
      <c r="B29" s="50" t="str">
        <f>Table2[[#This Row],[Birou]]</f>
        <v>ED305, PRECIS 403</v>
      </c>
      <c r="C29" t="str">
        <f>Table2[[#This Row],[Titlu]]</f>
        <v>Educatie</v>
      </c>
      <c r="E29" t="str">
        <f>CONCATENATE("https://www.aii.pub.ro", Table2[[#This Row],[Poza]])</f>
        <v>https://www.aii.pub.ro/images/Poze_cadre_didactice/popescu_dan.jpg</v>
      </c>
      <c r="F29" t="str">
        <f>Table2[[#This Row],[Email]]</f>
        <v>dan.popescu@upb.ro</v>
      </c>
      <c r="G29" s="25" t="s">
        <v>264</v>
      </c>
    </row>
    <row r="30" spans="1:7" x14ac:dyDescent="0.35">
      <c r="A30" s="25" t="str">
        <f>PROPER(MID(Scratchpad!A30&amp;" "&amp;Scratchpad!A30,FIND(" ",Scratchpad!A30)+1,LEN(Scratchpad!A30)))</f>
        <v>Silviu Raileanu</v>
      </c>
      <c r="B30" s="50" t="str">
        <f>Table2[[#This Row],[Birou]]</f>
        <v>ED111</v>
      </c>
      <c r="C30" t="str">
        <f>Table2[[#This Row],[Titlu]]</f>
        <v>Conferentiar dr.ing.</v>
      </c>
      <c r="E30" t="str">
        <f>CONCATENATE("https://www.aii.pub.ro", Table2[[#This Row],[Poza]])</f>
        <v>https://www.aii.pub.ro/images/Poze_cadre_didactice/raileanu_silviu.jpg</v>
      </c>
      <c r="F30" t="str">
        <f>Table2[[#This Row],[Email]]</f>
        <v>silviu.raileanu@upb.ro</v>
      </c>
      <c r="G30" s="25" t="s">
        <v>264</v>
      </c>
    </row>
    <row r="31" spans="1:7" x14ac:dyDescent="0.35">
      <c r="A31" s="25" t="str">
        <f>PROPER(MID(Scratchpad!A31&amp;" "&amp;Scratchpad!A31,FIND(" ",Scratchpad!A31)+1,LEN(Scratchpad!A31)))</f>
        <v>Daniela Saru</v>
      </c>
      <c r="B31" s="50" t="str">
        <f>Table2[[#This Row],[Birou]]</f>
        <v>ED406</v>
      </c>
      <c r="C31" t="str">
        <f>Table2[[#This Row],[Titlu]]</f>
        <v>Profesor dr.ing.</v>
      </c>
      <c r="E31" t="str">
        <f>CONCATENATE("https://www.aii.pub.ro", Table2[[#This Row],[Poza]])</f>
        <v>https://www.aii.pub.ro/images/Poze_cadre_didactice/saru_daniela.jpg</v>
      </c>
      <c r="F31" t="str">
        <f>Table2[[#This Row],[Email]]</f>
        <v>daniela.saru@upb.ro</v>
      </c>
      <c r="G31" s="25" t="s">
        <v>264</v>
      </c>
    </row>
    <row r="32" spans="1:7" x14ac:dyDescent="0.35">
      <c r="A32" s="25" t="str">
        <f>PROPER(MID(Scratchpad!A32&amp;" "&amp;Scratchpad!A32,FIND(" ",Scratchpad!A32)+1,LEN(Scratchpad!A32)))</f>
        <v>Mircea Stefan Simoiu</v>
      </c>
      <c r="B32" s="50" t="str">
        <f>Table2[[#This Row],[Birou]]</f>
        <v>ED212</v>
      </c>
      <c r="C32" t="str">
        <f>Table2[[#This Row],[Titlu]]</f>
        <v>As. drd.ing.</v>
      </c>
      <c r="E32" t="str">
        <f>CONCATENATE("https://www.aii.pub.ro", Table2[[#This Row],[Poza]])</f>
        <v>https://www.aii.pub.ro/images/Poze_cadre_didactice/zzz.jpg</v>
      </c>
      <c r="F32" t="str">
        <f>Table2[[#This Row],[Email]]</f>
        <v>mircea_stefan.simoiu@upb.ro</v>
      </c>
      <c r="G32" s="25" t="s">
        <v>264</v>
      </c>
    </row>
    <row r="33" spans="1:7" x14ac:dyDescent="0.35">
      <c r="A33" s="25" t="str">
        <f>PROPER(MID(Scratchpad!A33&amp;" "&amp;Scratchpad!A33,FIND(" ",Scratchpad!A33)+1,LEN(Scratchpad!A33)))</f>
        <v>Grigore Stamatescu</v>
      </c>
      <c r="B33" s="50" t="str">
        <f>Table2[[#This Row],[Birou]]</f>
        <v>PRECIS 406</v>
      </c>
      <c r="C33" t="str">
        <f>Table2[[#This Row],[Titlu]]</f>
        <v>Educatie</v>
      </c>
      <c r="E33" t="str">
        <f>CONCATENATE("https://www.aii.pub.ro", Table2[[#This Row],[Poza]])</f>
        <v>https://www.aii.pub.ro/images/Poze_cadre_didactice/stamatescu_grigore.jpg</v>
      </c>
      <c r="F33" t="str">
        <f>Table2[[#This Row],[Email]]</f>
        <v>grigore.stamatescu@upb.ro</v>
      </c>
      <c r="G33" s="25" t="s">
        <v>264</v>
      </c>
    </row>
    <row r="34" spans="1:7" x14ac:dyDescent="0.35">
      <c r="A34" s="25" t="str">
        <f>PROPER(MID(Scratchpad!A34&amp;" "&amp;Scratchpad!A34,FIND(" ",Scratchpad!A34)+1,LEN(Scratchpad!A34)))</f>
        <v>Iulia Vasilica Stamatescu</v>
      </c>
      <c r="B34" s="50" t="str">
        <f>Table2[[#This Row],[Birou]]</f>
        <v>ED213/ PRECIS 406</v>
      </c>
      <c r="C34" t="str">
        <f>Table2[[#This Row],[Titlu]]</f>
        <v>Conferentiar dr.ing.</v>
      </c>
      <c r="E34" t="str">
        <f>CONCATENATE("https://www.aii.pub.ro", Table2[[#This Row],[Poza]])</f>
        <v>https://www.aii.pub.ro/images/Poze_cadre_didactice/iulia_stamatescu.jpg</v>
      </c>
      <c r="F34" t="str">
        <f>Table2[[#This Row],[Email]]</f>
        <v>iulia.stamatescu@upb.ro</v>
      </c>
      <c r="G34" s="25" t="s">
        <v>264</v>
      </c>
    </row>
    <row r="35" spans="1:7" x14ac:dyDescent="0.35">
      <c r="A35" s="25" t="str">
        <f>PROPER(MID(Scratchpad!A35&amp;" "&amp;Scratchpad!A35,FIND(" ",Scratchpad!A35)+1,LEN(Scratchpad!A35)))</f>
        <v>Madalin Vlad</v>
      </c>
      <c r="B35" s="50">
        <f>Table2[[#This Row],[Birou]]</f>
        <v>0</v>
      </c>
      <c r="C35" t="str">
        <f>Table2[[#This Row],[Titlu]]</f>
        <v>SL dr.ing.</v>
      </c>
      <c r="E35" t="str">
        <f>CONCATENATE("https://www.aii.pub.ro", Table2[[#This Row],[Poza]])</f>
        <v>https://www.aii.pub.ro/images/Poze_cadre_didactice/zzz.jpg</v>
      </c>
      <c r="F35" t="str">
        <f>Table2[[#This Row],[Email]]</f>
        <v>madalin.vlad@upb.ro</v>
      </c>
      <c r="G35" s="25" t="s">
        <v>264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G35"/>
  <sheetViews>
    <sheetView workbookViewId="0">
      <selection activeCell="C2" sqref="C2"/>
    </sheetView>
  </sheetViews>
  <sheetFormatPr defaultRowHeight="14.5" x14ac:dyDescent="0.35"/>
  <cols>
    <col min="1" max="1" width="29.7265625" customWidth="1"/>
    <col min="2" max="2" width="23.54296875" customWidth="1"/>
    <col min="3" max="3" width="29" customWidth="1"/>
    <col min="4" max="4" width="14.7265625" customWidth="1"/>
    <col min="5" max="5" width="14" customWidth="1"/>
    <col min="6" max="6" width="48.26953125" customWidth="1"/>
    <col min="7" max="7" width="37.453125" customWidth="1"/>
    <col min="8" max="8" width="27.7265625" customWidth="1"/>
  </cols>
  <sheetData>
    <row r="1" spans="1:7" x14ac:dyDescent="0.35">
      <c r="A1" t="s">
        <v>88</v>
      </c>
      <c r="B1" t="s">
        <v>118</v>
      </c>
      <c r="C1" t="s">
        <v>148</v>
      </c>
      <c r="D1" t="s">
        <v>149</v>
      </c>
      <c r="E1" t="s">
        <v>150</v>
      </c>
      <c r="F1" t="s">
        <v>151</v>
      </c>
      <c r="G1" t="s">
        <v>152</v>
      </c>
    </row>
    <row r="2" spans="1:7" x14ac:dyDescent="0.35">
      <c r="A2" t="s">
        <v>89</v>
      </c>
      <c r="B2" t="s">
        <v>119</v>
      </c>
      <c r="C2" t="s">
        <v>154</v>
      </c>
      <c r="E2" t="s">
        <v>153</v>
      </c>
      <c r="F2" t="s">
        <v>208</v>
      </c>
      <c r="G2" t="s">
        <v>155</v>
      </c>
    </row>
    <row r="3" spans="1:7" x14ac:dyDescent="0.35">
      <c r="A3" t="s">
        <v>90</v>
      </c>
      <c r="B3" t="s">
        <v>120</v>
      </c>
      <c r="C3" t="s">
        <v>157</v>
      </c>
      <c r="E3" t="s">
        <v>156</v>
      </c>
      <c r="F3" t="s">
        <v>209</v>
      </c>
      <c r="G3" t="s">
        <v>158</v>
      </c>
    </row>
    <row r="4" spans="1:7" x14ac:dyDescent="0.35">
      <c r="A4" t="s">
        <v>91</v>
      </c>
      <c r="B4" t="s">
        <v>121</v>
      </c>
      <c r="C4" t="s">
        <v>160</v>
      </c>
      <c r="E4" t="s">
        <v>159</v>
      </c>
      <c r="F4" t="s">
        <v>210</v>
      </c>
      <c r="G4" t="s">
        <v>158</v>
      </c>
    </row>
    <row r="5" spans="1:7" x14ac:dyDescent="0.35">
      <c r="A5" t="s">
        <v>92</v>
      </c>
      <c r="B5" t="s">
        <v>122</v>
      </c>
      <c r="C5" t="s">
        <v>162</v>
      </c>
      <c r="E5" t="s">
        <v>161</v>
      </c>
      <c r="F5" t="s">
        <v>211</v>
      </c>
      <c r="G5" t="s">
        <v>158</v>
      </c>
    </row>
    <row r="6" spans="1:7" x14ac:dyDescent="0.35">
      <c r="A6" t="s">
        <v>93</v>
      </c>
      <c r="B6" t="s">
        <v>123</v>
      </c>
      <c r="C6" t="s">
        <v>163</v>
      </c>
      <c r="E6" t="s">
        <v>159</v>
      </c>
      <c r="F6" t="s">
        <v>212</v>
      </c>
      <c r="G6" t="s">
        <v>244</v>
      </c>
    </row>
    <row r="7" spans="1:7" x14ac:dyDescent="0.35">
      <c r="A7" t="s">
        <v>94</v>
      </c>
      <c r="B7" t="s">
        <v>124</v>
      </c>
      <c r="C7" t="s">
        <v>166</v>
      </c>
      <c r="E7" t="s">
        <v>165</v>
      </c>
      <c r="F7" t="s">
        <v>213</v>
      </c>
      <c r="G7" t="s">
        <v>205</v>
      </c>
    </row>
    <row r="8" spans="1:7" x14ac:dyDescent="0.35">
      <c r="A8" t="s">
        <v>95</v>
      </c>
      <c r="B8" t="s">
        <v>125</v>
      </c>
      <c r="C8" t="s">
        <v>168</v>
      </c>
      <c r="E8" t="s">
        <v>167</v>
      </c>
      <c r="F8" t="s">
        <v>214</v>
      </c>
      <c r="G8" t="s">
        <v>244</v>
      </c>
    </row>
    <row r="9" spans="1:7" x14ac:dyDescent="0.35">
      <c r="A9" t="s">
        <v>96</v>
      </c>
      <c r="B9" t="s">
        <v>126</v>
      </c>
      <c r="C9" t="s">
        <v>170</v>
      </c>
      <c r="E9" t="s">
        <v>169</v>
      </c>
      <c r="F9" t="s">
        <v>215</v>
      </c>
      <c r="G9" t="s">
        <v>155</v>
      </c>
    </row>
    <row r="10" spans="1:7" x14ac:dyDescent="0.35">
      <c r="A10" t="s">
        <v>97</v>
      </c>
      <c r="B10" t="s">
        <v>127</v>
      </c>
      <c r="C10" t="s">
        <v>172</v>
      </c>
      <c r="E10" t="s">
        <v>171</v>
      </c>
      <c r="F10" t="s">
        <v>216</v>
      </c>
      <c r="G10" t="s">
        <v>155</v>
      </c>
    </row>
    <row r="11" spans="1:7" ht="15" customHeight="1" x14ac:dyDescent="0.35">
      <c r="A11" t="s">
        <v>234</v>
      </c>
      <c r="B11" t="s">
        <v>235</v>
      </c>
      <c r="C11" t="s">
        <v>245</v>
      </c>
      <c r="E11" t="s">
        <v>195</v>
      </c>
      <c r="F11" t="s">
        <v>246</v>
      </c>
      <c r="G11" t="s">
        <v>164</v>
      </c>
    </row>
    <row r="12" spans="1:7" x14ac:dyDescent="0.35">
      <c r="A12" t="s">
        <v>98</v>
      </c>
      <c r="B12" t="s">
        <v>128</v>
      </c>
      <c r="C12" t="s">
        <v>173</v>
      </c>
      <c r="E12" t="s">
        <v>169</v>
      </c>
      <c r="F12" t="s">
        <v>217</v>
      </c>
      <c r="G12" t="s">
        <v>174</v>
      </c>
    </row>
    <row r="13" spans="1:7" x14ac:dyDescent="0.35">
      <c r="A13" t="s">
        <v>99</v>
      </c>
      <c r="B13" t="s">
        <v>129</v>
      </c>
      <c r="C13" t="s">
        <v>176</v>
      </c>
      <c r="E13" t="s">
        <v>175</v>
      </c>
      <c r="F13" t="s">
        <v>218</v>
      </c>
      <c r="G13" t="s">
        <v>155</v>
      </c>
    </row>
    <row r="14" spans="1:7" x14ac:dyDescent="0.35">
      <c r="A14" t="s">
        <v>100</v>
      </c>
      <c r="B14" t="s">
        <v>130</v>
      </c>
      <c r="C14" t="s">
        <v>178</v>
      </c>
      <c r="E14" t="s">
        <v>177</v>
      </c>
      <c r="F14" t="s">
        <v>219</v>
      </c>
      <c r="G14" t="s">
        <v>244</v>
      </c>
    </row>
    <row r="15" spans="1:7" x14ac:dyDescent="0.35">
      <c r="A15" t="s">
        <v>236</v>
      </c>
      <c r="B15" t="s">
        <v>237</v>
      </c>
      <c r="C15" t="s">
        <v>248</v>
      </c>
      <c r="E15" t="s">
        <v>247</v>
      </c>
      <c r="F15" t="s">
        <v>249</v>
      </c>
      <c r="G15" t="s">
        <v>174</v>
      </c>
    </row>
    <row r="16" spans="1:7" x14ac:dyDescent="0.35">
      <c r="A16" t="s">
        <v>238</v>
      </c>
      <c r="B16" t="s">
        <v>239</v>
      </c>
      <c r="C16" t="s">
        <v>250</v>
      </c>
      <c r="E16" t="s">
        <v>171</v>
      </c>
      <c r="F16" t="s">
        <v>228</v>
      </c>
      <c r="G16" t="s">
        <v>174</v>
      </c>
    </row>
    <row r="17" spans="1:7" x14ac:dyDescent="0.35">
      <c r="A17" t="s">
        <v>101</v>
      </c>
      <c r="B17" t="s">
        <v>131</v>
      </c>
      <c r="C17" t="s">
        <v>179</v>
      </c>
      <c r="E17" t="s">
        <v>159</v>
      </c>
      <c r="F17" t="s">
        <v>220</v>
      </c>
      <c r="G17" t="s">
        <v>155</v>
      </c>
    </row>
    <row r="18" spans="1:7" x14ac:dyDescent="0.35">
      <c r="A18" t="s">
        <v>102</v>
      </c>
      <c r="B18" t="s">
        <v>132</v>
      </c>
      <c r="C18" t="s">
        <v>181</v>
      </c>
      <c r="E18" t="s">
        <v>180</v>
      </c>
      <c r="F18" t="s">
        <v>221</v>
      </c>
      <c r="G18" t="s">
        <v>244</v>
      </c>
    </row>
    <row r="19" spans="1:7" x14ac:dyDescent="0.35">
      <c r="A19" t="s">
        <v>103</v>
      </c>
      <c r="B19" t="s">
        <v>133</v>
      </c>
      <c r="C19" t="s">
        <v>183</v>
      </c>
      <c r="E19" t="s">
        <v>182</v>
      </c>
      <c r="F19" t="s">
        <v>222</v>
      </c>
      <c r="G19" t="s">
        <v>244</v>
      </c>
    </row>
    <row r="20" spans="1:7" x14ac:dyDescent="0.35">
      <c r="A20" t="s">
        <v>104</v>
      </c>
      <c r="B20" t="s">
        <v>134</v>
      </c>
      <c r="C20" t="s">
        <v>184</v>
      </c>
      <c r="E20" t="s">
        <v>159</v>
      </c>
      <c r="F20" t="s">
        <v>223</v>
      </c>
      <c r="G20" t="s">
        <v>244</v>
      </c>
    </row>
    <row r="21" spans="1:7" x14ac:dyDescent="0.35">
      <c r="A21" t="s">
        <v>105</v>
      </c>
      <c r="B21" t="s">
        <v>135</v>
      </c>
      <c r="C21" t="s">
        <v>186</v>
      </c>
      <c r="E21" t="s">
        <v>185</v>
      </c>
      <c r="F21" t="s">
        <v>224</v>
      </c>
      <c r="G21" t="s">
        <v>158</v>
      </c>
    </row>
    <row r="22" spans="1:7" x14ac:dyDescent="0.35">
      <c r="A22" t="s">
        <v>240</v>
      </c>
      <c r="B22" t="s">
        <v>241</v>
      </c>
      <c r="C22" t="s">
        <v>251</v>
      </c>
      <c r="E22" t="s">
        <v>171</v>
      </c>
      <c r="F22" t="s">
        <v>252</v>
      </c>
      <c r="G22" t="s">
        <v>158</v>
      </c>
    </row>
    <row r="23" spans="1:7" x14ac:dyDescent="0.35">
      <c r="A23" t="s">
        <v>106</v>
      </c>
      <c r="B23" t="s">
        <v>136</v>
      </c>
      <c r="C23" t="s">
        <v>188</v>
      </c>
      <c r="E23" t="s">
        <v>187</v>
      </c>
      <c r="F23" t="s">
        <v>225</v>
      </c>
      <c r="G23" t="s">
        <v>244</v>
      </c>
    </row>
    <row r="24" spans="1:7" x14ac:dyDescent="0.35">
      <c r="A24" t="s">
        <v>107</v>
      </c>
      <c r="B24" t="s">
        <v>137</v>
      </c>
      <c r="C24" t="s">
        <v>190</v>
      </c>
      <c r="E24" t="s">
        <v>189</v>
      </c>
      <c r="F24" t="s">
        <v>226</v>
      </c>
      <c r="G24" t="s">
        <v>207</v>
      </c>
    </row>
    <row r="25" spans="1:7" x14ac:dyDescent="0.35">
      <c r="A25" t="s">
        <v>108</v>
      </c>
      <c r="B25" t="s">
        <v>138</v>
      </c>
      <c r="C25" t="s">
        <v>191</v>
      </c>
      <c r="E25" t="s">
        <v>171</v>
      </c>
      <c r="F25" t="s">
        <v>227</v>
      </c>
      <c r="G25" t="s">
        <v>158</v>
      </c>
    </row>
    <row r="26" spans="1:7" x14ac:dyDescent="0.35">
      <c r="A26" t="s">
        <v>109</v>
      </c>
      <c r="B26" t="s">
        <v>139</v>
      </c>
      <c r="C26" t="s">
        <v>192</v>
      </c>
      <c r="E26" t="s">
        <v>159</v>
      </c>
      <c r="F26" t="s">
        <v>228</v>
      </c>
      <c r="G26" t="s">
        <v>158</v>
      </c>
    </row>
    <row r="27" spans="1:7" x14ac:dyDescent="0.35">
      <c r="A27" t="s">
        <v>110</v>
      </c>
      <c r="B27" t="s">
        <v>140</v>
      </c>
      <c r="C27" t="s">
        <v>193</v>
      </c>
      <c r="E27" t="s">
        <v>169</v>
      </c>
      <c r="F27" t="s">
        <v>229</v>
      </c>
      <c r="G27" t="s">
        <v>155</v>
      </c>
    </row>
    <row r="28" spans="1:7" x14ac:dyDescent="0.35">
      <c r="A28" t="s">
        <v>111</v>
      </c>
      <c r="B28" t="s">
        <v>141</v>
      </c>
      <c r="C28" t="s">
        <v>194</v>
      </c>
      <c r="E28" t="s">
        <v>175</v>
      </c>
      <c r="F28" t="s">
        <v>230</v>
      </c>
      <c r="G28" t="s">
        <v>155</v>
      </c>
    </row>
    <row r="29" spans="1:7" x14ac:dyDescent="0.35">
      <c r="A29" t="s">
        <v>112</v>
      </c>
      <c r="B29" t="s">
        <v>142</v>
      </c>
      <c r="C29" t="s">
        <v>196</v>
      </c>
      <c r="E29" t="s">
        <v>195</v>
      </c>
      <c r="F29" t="s">
        <v>231</v>
      </c>
      <c r="G29" t="s">
        <v>244</v>
      </c>
    </row>
    <row r="30" spans="1:7" x14ac:dyDescent="0.35">
      <c r="A30" t="s">
        <v>113</v>
      </c>
      <c r="B30" t="s">
        <v>143</v>
      </c>
      <c r="C30" t="s">
        <v>197</v>
      </c>
      <c r="E30" t="s">
        <v>159</v>
      </c>
      <c r="F30" t="s">
        <v>232</v>
      </c>
      <c r="G30" t="s">
        <v>158</v>
      </c>
    </row>
    <row r="31" spans="1:7" x14ac:dyDescent="0.35">
      <c r="A31" t="s">
        <v>114</v>
      </c>
      <c r="B31" t="s">
        <v>144</v>
      </c>
      <c r="C31" t="s">
        <v>199</v>
      </c>
      <c r="E31" t="s">
        <v>198</v>
      </c>
      <c r="F31" t="s">
        <v>233</v>
      </c>
      <c r="G31" t="s">
        <v>174</v>
      </c>
    </row>
    <row r="32" spans="1:7" x14ac:dyDescent="0.35">
      <c r="A32" t="s">
        <v>115</v>
      </c>
      <c r="B32" t="s">
        <v>145</v>
      </c>
      <c r="C32" t="s">
        <v>201</v>
      </c>
      <c r="E32" t="s">
        <v>200</v>
      </c>
      <c r="F32" t="s">
        <v>228</v>
      </c>
      <c r="G32" t="s">
        <v>206</v>
      </c>
    </row>
    <row r="33" spans="1:7" x14ac:dyDescent="0.35">
      <c r="A33" t="s">
        <v>116</v>
      </c>
      <c r="B33" t="s">
        <v>146</v>
      </c>
      <c r="C33" t="s">
        <v>203</v>
      </c>
      <c r="E33" t="s">
        <v>202</v>
      </c>
      <c r="F33" t="s">
        <v>253</v>
      </c>
      <c r="G33" t="s">
        <v>244</v>
      </c>
    </row>
    <row r="34" spans="1:7" x14ac:dyDescent="0.35">
      <c r="A34" t="s">
        <v>242</v>
      </c>
      <c r="B34" t="s">
        <v>243</v>
      </c>
      <c r="C34" t="s">
        <v>255</v>
      </c>
      <c r="E34" t="s">
        <v>254</v>
      </c>
      <c r="F34" t="s">
        <v>256</v>
      </c>
      <c r="G34" t="s">
        <v>158</v>
      </c>
    </row>
    <row r="35" spans="1:7" x14ac:dyDescent="0.35">
      <c r="A35" t="s">
        <v>117</v>
      </c>
      <c r="B35" t="s">
        <v>147</v>
      </c>
      <c r="C35" t="s">
        <v>204</v>
      </c>
      <c r="F35" t="s">
        <v>228</v>
      </c>
      <c r="G35" t="s">
        <v>205</v>
      </c>
    </row>
  </sheetData>
  <pageMargins left="0.7" right="0.7" top="0.75" bottom="0.75" header="0.3" footer="0.3"/>
  <pageSetup orientation="portrait" horizontalDpi="4294967293" vertic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6" ht="18.5" x14ac:dyDescent="0.35">
      <c r="A1" s="57" t="s">
        <v>4</v>
      </c>
      <c r="B1" s="57"/>
      <c r="C1" s="57"/>
      <c r="D1" s="57"/>
      <c r="E1" s="42"/>
      <c r="F1" s="42"/>
    </row>
    <row r="2" spans="1:6" s="25" customFormat="1" ht="51" customHeight="1" x14ac:dyDescent="0.35">
      <c r="A2" s="58" t="s">
        <v>87</v>
      </c>
      <c r="B2" s="59"/>
      <c r="C2" s="59"/>
      <c r="D2" s="59"/>
      <c r="E2" s="42"/>
      <c r="F2" s="42"/>
    </row>
    <row r="3" spans="1:6" x14ac:dyDescent="0.35">
      <c r="A3" s="1"/>
    </row>
    <row r="4" spans="1:6" x14ac:dyDescent="0.35">
      <c r="A4" s="1" t="s">
        <v>27</v>
      </c>
      <c r="B4" s="2">
        <f ca="1">TODAY()</f>
        <v>44404</v>
      </c>
    </row>
    <row r="6" spans="1:6" s="25" customFormat="1" x14ac:dyDescent="0.35">
      <c r="A6" s="25" t="s">
        <v>84</v>
      </c>
      <c r="B6" s="25" t="s">
        <v>85</v>
      </c>
    </row>
    <row r="7" spans="1:6" s="25" customFormat="1" x14ac:dyDescent="0.35">
      <c r="A7" s="25" t="s">
        <v>58</v>
      </c>
      <c r="B7" s="25">
        <v>7</v>
      </c>
    </row>
    <row r="8" spans="1:6" s="25" customFormat="1" x14ac:dyDescent="0.35">
      <c r="A8" s="25" t="s">
        <v>59</v>
      </c>
      <c r="B8" s="43" t="str">
        <f ca="1">TEXT(Date_Input+Days, preferred_date_format)</f>
        <v>2021-08-03</v>
      </c>
    </row>
    <row r="9" spans="1:6" s="25" customFormat="1" x14ac:dyDescent="0.35">
      <c r="A9" s="25" t="s">
        <v>60</v>
      </c>
      <c r="B9" s="43" t="str">
        <f ca="1">TEXT(WORKDAY(Date_Input, Days),preferred_date_format)</f>
        <v>2021-08-05</v>
      </c>
    </row>
    <row r="10" spans="1:6" x14ac:dyDescent="0.35">
      <c r="A10" t="s">
        <v>13</v>
      </c>
      <c r="B10" s="44" t="str">
        <f ca="1">TEXT(Date_Input,"YYYYMMDD")</f>
        <v>20210727</v>
      </c>
    </row>
    <row r="11" spans="1:6" s="25" customFormat="1" x14ac:dyDescent="0.35"/>
    <row r="12" spans="1:6" x14ac:dyDescent="0.35">
      <c r="A12" t="s">
        <v>26</v>
      </c>
      <c r="B12" s="43" t="str">
        <f ca="1">TEXT(TODAY(), preferred_date_format)</f>
        <v>2021-07-27</v>
      </c>
    </row>
    <row r="13" spans="1:6" x14ac:dyDescent="0.35">
      <c r="A13" t="s">
        <v>14</v>
      </c>
      <c r="B13" s="43" t="str">
        <f ca="1">TEXT(TODAY()-WEEKDAY(TODAY(),2)-6, preferred_date_format)</f>
        <v>2021-07-19</v>
      </c>
      <c r="C13" s="43" t="str">
        <f ca="1">TEXT(LastWeekMonday+4, preferred_date_format)</f>
        <v>2021-07-23</v>
      </c>
      <c r="D13" s="45" t="str">
        <f ca="1">TEXT(LastWeekFriday+2, preferred_date_format)</f>
        <v>2021-07-25</v>
      </c>
    </row>
    <row r="14" spans="1:6" x14ac:dyDescent="0.35">
      <c r="A14" t="s">
        <v>0</v>
      </c>
      <c r="B14" s="43" t="str">
        <f ca="1">TEXT(DATE(YEAR(TODAY()), MONTH(TODAY())-1, 1), preferred_date_format)</f>
        <v>2021-06-01</v>
      </c>
      <c r="C14" s="43" t="str">
        <f ca="1">TEXT(DATE(YEAR(TODAY()), MONTH(TODAY()), 0), preferred_date_format)</f>
        <v>2021-06-30</v>
      </c>
    </row>
    <row r="15" spans="1:6" x14ac:dyDescent="0.35">
      <c r="A15" t="s">
        <v>1</v>
      </c>
      <c r="B15" s="43" t="str">
        <f ca="1">TEXT(WORKDAY(DATE(YEAR(TODAY()),MONTH(TODAY()),1)-1,1), preferred_date_format)</f>
        <v>2021-07-01</v>
      </c>
      <c r="C15" s="43" t="str">
        <f ca="1">TEXT(WORKDAY(DATE(YEAR(TODAY()),MONTH(TODAY())+1,1),-1), preferred_date_format)</f>
        <v>2021-07-30</v>
      </c>
    </row>
    <row r="16" spans="1:6" ht="15" thickBot="1" x14ac:dyDescent="0.4"/>
    <row r="17" spans="1:6" ht="15" thickBot="1" x14ac:dyDescent="0.4">
      <c r="A17" s="54" t="s">
        <v>18</v>
      </c>
      <c r="B17" s="55"/>
      <c r="C17" s="55"/>
      <c r="D17" s="56"/>
    </row>
    <row r="18" spans="1:6" x14ac:dyDescent="0.35">
      <c r="A18" s="12" t="s">
        <v>19</v>
      </c>
      <c r="B18" s="6"/>
      <c r="C18" s="6"/>
      <c r="D18" s="7"/>
    </row>
    <row r="19" spans="1:6" x14ac:dyDescent="0.35">
      <c r="A19" s="13" t="s">
        <v>20</v>
      </c>
      <c r="B19" s="52" t="s">
        <v>11</v>
      </c>
      <c r="C19" s="52"/>
      <c r="D19" s="53"/>
    </row>
    <row r="20" spans="1:6" x14ac:dyDescent="0.35">
      <c r="A20" s="13" t="s">
        <v>23</v>
      </c>
      <c r="B20" s="5" t="s">
        <v>9</v>
      </c>
      <c r="C20" s="6" t="s">
        <v>10</v>
      </c>
      <c r="D20" s="7" t="s">
        <v>12</v>
      </c>
    </row>
    <row r="21" spans="1:6" x14ac:dyDescent="0.35">
      <c r="A21" s="13" t="s">
        <v>24</v>
      </c>
      <c r="B21" s="6" t="s">
        <v>8</v>
      </c>
      <c r="C21" s="6"/>
      <c r="D21" s="7"/>
    </row>
    <row r="22" spans="1:6" x14ac:dyDescent="0.35">
      <c r="A22" s="14" t="s">
        <v>21</v>
      </c>
      <c r="B22" s="6"/>
      <c r="C22" s="6"/>
      <c r="D22" s="7"/>
    </row>
    <row r="23" spans="1:6" x14ac:dyDescent="0.35">
      <c r="A23" s="13" t="s">
        <v>28</v>
      </c>
      <c r="B23" s="6" t="str">
        <f>LEFT(B19, FIND(B20, B19)-1)</f>
        <v>2008</v>
      </c>
      <c r="C23" s="6" t="str">
        <f>RIGHT(B19, LEN(B19)-LEN(B23)-1)</f>
        <v>12月31日 (水)</v>
      </c>
      <c r="D23" s="7" t="str">
        <f>IF(D20&lt;&gt;"", LEFT(C23, FIND(D20, C23)-1), C23)</f>
        <v>12月31</v>
      </c>
    </row>
    <row r="24" spans="1:6" x14ac:dyDescent="0.35">
      <c r="A24" s="13" t="s">
        <v>29</v>
      </c>
      <c r="B24" s="6" t="str">
        <f>LEFT(C23, FIND(C20, C23)-1)</f>
        <v>12</v>
      </c>
      <c r="C24" s="6"/>
      <c r="D24" s="7"/>
    </row>
    <row r="25" spans="1:6" x14ac:dyDescent="0.35">
      <c r="A25" s="13" t="s">
        <v>30</v>
      </c>
      <c r="B25" s="6" t="str">
        <f>RIGHT(D23, LEN(D23)-LEN(B24)-1)</f>
        <v>31</v>
      </c>
      <c r="C25" s="6"/>
      <c r="D25" s="7"/>
    </row>
    <row r="26" spans="1:6" x14ac:dyDescent="0.35">
      <c r="A26" s="13" t="s">
        <v>31</v>
      </c>
      <c r="B26" s="6" t="str">
        <f>IF(FIND("Y", B21) = 1, B23, IF(FIND("Y", B21) = 2, B24, B25))</f>
        <v>2008</v>
      </c>
      <c r="C26" s="6"/>
      <c r="D26" s="7"/>
      <c r="F26">
        <f>FIND("Y", B21)</f>
        <v>1</v>
      </c>
    </row>
    <row r="27" spans="1:6" x14ac:dyDescent="0.35">
      <c r="A27" s="13" t="s">
        <v>32</v>
      </c>
      <c r="B27" s="6" t="str">
        <f>IF(FIND("M", B21) = 1, B23, IF(FIND("M", B21) = 2, B24, B25))</f>
        <v>12</v>
      </c>
      <c r="C27" s="6"/>
      <c r="D27" s="7"/>
    </row>
    <row r="28" spans="1:6" x14ac:dyDescent="0.35">
      <c r="A28" s="13" t="s">
        <v>33</v>
      </c>
      <c r="B28" s="6" t="str">
        <f>IF(FIND("D", B21) = 1, B23, IF(FIND("D", B21) = 2, B24, B25))</f>
        <v>31</v>
      </c>
      <c r="C28" s="6"/>
      <c r="D28" s="7"/>
    </row>
    <row r="29" spans="1:6" x14ac:dyDescent="0.35">
      <c r="A29" s="14" t="s">
        <v>22</v>
      </c>
      <c r="B29" s="6"/>
      <c r="C29" s="6"/>
      <c r="D29" s="7"/>
    </row>
    <row r="30" spans="1:6" s="25" customFormat="1" x14ac:dyDescent="0.35">
      <c r="A30" s="46" t="s">
        <v>86</v>
      </c>
      <c r="B30" s="6" t="str">
        <f>preferred_date_format</f>
        <v>yyyy-mm-dd</v>
      </c>
      <c r="C30" s="6"/>
      <c r="D30" s="26"/>
    </row>
    <row r="31" spans="1:6" ht="15" thickBot="1" x14ac:dyDescent="0.4">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s="25" customFormat="1" ht="18.5" x14ac:dyDescent="0.35">
      <c r="A1" s="57" t="s">
        <v>53</v>
      </c>
      <c r="B1" s="57"/>
      <c r="C1" s="57"/>
      <c r="D1" s="57"/>
      <c r="E1" s="57"/>
      <c r="F1" s="57"/>
    </row>
    <row r="2" spans="1:6" s="3" customFormat="1" ht="15" customHeight="1" x14ac:dyDescent="0.35">
      <c r="A2" s="58" t="s">
        <v>76</v>
      </c>
      <c r="B2" s="58"/>
      <c r="C2" s="58"/>
      <c r="D2" s="58"/>
      <c r="E2" s="58"/>
      <c r="F2" s="58"/>
    </row>
    <row r="4" spans="1:6" x14ac:dyDescent="0.35">
      <c r="A4" t="s">
        <v>54</v>
      </c>
      <c r="B4" s="29" t="s">
        <v>65</v>
      </c>
      <c r="C4" t="s">
        <v>64</v>
      </c>
      <c r="D4" s="3" t="s">
        <v>61</v>
      </c>
      <c r="E4" s="3" t="s">
        <v>62</v>
      </c>
      <c r="F4" s="3" t="s">
        <v>63</v>
      </c>
    </row>
    <row r="5" spans="1:6" x14ac:dyDescent="0.3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35">
      <c r="A6" t="s">
        <v>45</v>
      </c>
      <c r="B6">
        <f>LEN(B4)</f>
        <v>11</v>
      </c>
      <c r="C6" t="s">
        <v>64</v>
      </c>
      <c r="D6" s="25" t="s">
        <v>15</v>
      </c>
      <c r="E6" s="25"/>
      <c r="F6" s="28" t="str">
        <f>TRIM(MID(Text_Input, FIND(D6,Text_Input)+LEN(D6), IFERROR(FIND(IF(E6="",CHAR(10),E6),Text_Input,FIND(D6,Text_Input)+LEN(D6)),LEN(Text_Input)+1)-FIND(D6,Text_Input)-LEN(D6)))</f>
        <v>C. Doe</v>
      </c>
    </row>
    <row r="7" spans="1:6" x14ac:dyDescent="0.3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3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35">
      <c r="C9" t="s">
        <v>64</v>
      </c>
      <c r="F9" s="28" t="str">
        <f>TRIM(MID(Text_Input, FIND(D9,Text_Input)+LEN(D9), IFERROR(FIND(IF(E9="",CHAR(10),E9),Text_Input,FIND(D9,Text_Input)+LEN(D9)),LEN(Text_Input)+1)-FIND(D9,Text_Input)-LEN(D9)))</f>
        <v>John C. Doe</v>
      </c>
    </row>
    <row r="10" spans="1:6" x14ac:dyDescent="0.35">
      <c r="A10" t="s">
        <v>48</v>
      </c>
      <c r="B10" t="s">
        <v>15</v>
      </c>
      <c r="C10" t="s">
        <v>64</v>
      </c>
    </row>
    <row r="11" spans="1:6" x14ac:dyDescent="0.35">
      <c r="A11" t="s">
        <v>49</v>
      </c>
      <c r="B11" t="s">
        <v>16</v>
      </c>
      <c r="C11" t="s">
        <v>64</v>
      </c>
    </row>
    <row r="12" spans="1:6" x14ac:dyDescent="0.35">
      <c r="A12" t="s">
        <v>50</v>
      </c>
      <c r="B12" t="str">
        <f>SUBSTITUTE(Text_Input, B10, B11)</f>
        <v>Mary C. Doe</v>
      </c>
      <c r="C12" t="s">
        <v>64</v>
      </c>
    </row>
    <row r="13" spans="1:6" x14ac:dyDescent="0.35">
      <c r="A13" t="s">
        <v>3</v>
      </c>
      <c r="B13" t="b">
        <f>IF(IFERROR(FIND(B10,_xlfn.SINGLE( Text_Input)), FALSE), TRUE, FALSE)</f>
        <v>1</v>
      </c>
      <c r="C13" t="s">
        <v>64</v>
      </c>
    </row>
    <row r="14" spans="1:6" x14ac:dyDescent="0.35">
      <c r="C14" t="s">
        <v>64</v>
      </c>
    </row>
    <row r="15" spans="1:6" x14ac:dyDescent="0.35">
      <c r="A15" t="s">
        <v>51</v>
      </c>
      <c r="B15" t="str">
        <f>LEFT(Text_Input, LEN(Text_Input)-LEN(LastName)-1)</f>
        <v>John C.</v>
      </c>
      <c r="C15" t="s">
        <v>64</v>
      </c>
    </row>
    <row r="16" spans="1:6" x14ac:dyDescent="0.35">
      <c r="A16" t="s">
        <v>52</v>
      </c>
      <c r="B16" t="str">
        <f>TRIM(RIGHT(SUBSTITUTE(B4," ",REPT(" ",LEN(B4))),LEN(B4)))</f>
        <v>Doe</v>
      </c>
      <c r="C16" t="s">
        <v>64</v>
      </c>
    </row>
    <row r="17" spans="3:3" x14ac:dyDescent="0.35">
      <c r="C17" t="s">
        <v>64</v>
      </c>
    </row>
  </sheetData>
  <mergeCells count="2">
    <mergeCell ref="A1:F1"/>
    <mergeCell ref="A2:F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57" t="s">
        <v>2</v>
      </c>
      <c r="B1" s="57"/>
      <c r="C1" s="41"/>
      <c r="D1" s="41"/>
    </row>
    <row r="2" spans="1:5" ht="15" customHeight="1" x14ac:dyDescent="0.35">
      <c r="A2" s="58" t="s">
        <v>77</v>
      </c>
      <c r="B2" s="58"/>
      <c r="C2" s="40"/>
      <c r="D2" s="40"/>
    </row>
    <row r="3" spans="1:5" s="25" customFormat="1" x14ac:dyDescent="0.35">
      <c r="A3" s="40"/>
      <c r="B3" s="40"/>
      <c r="C3" s="40"/>
      <c r="D3" s="40"/>
    </row>
    <row r="4" spans="1:5" x14ac:dyDescent="0.35">
      <c r="A4" t="s">
        <v>37</v>
      </c>
      <c r="B4" s="29">
        <v>3.1415929999999999</v>
      </c>
    </row>
    <row r="5" spans="1:5" s="25" customFormat="1" x14ac:dyDescent="0.35">
      <c r="A5" s="25" t="s">
        <v>68</v>
      </c>
      <c r="B5" s="2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54" t="s">
        <v>17</v>
      </c>
      <c r="B9" s="56"/>
    </row>
    <row r="10" spans="1:5" x14ac:dyDescent="0.35">
      <c r="A10" s="12" t="s">
        <v>19</v>
      </c>
      <c r="B10" s="7"/>
    </row>
    <row r="11" spans="1:5" x14ac:dyDescent="0.35">
      <c r="A11" s="13" t="s">
        <v>20</v>
      </c>
      <c r="B11" s="7" t="s">
        <v>6</v>
      </c>
    </row>
    <row r="12" spans="1:5" x14ac:dyDescent="0.35">
      <c r="A12" s="13" t="s">
        <v>34</v>
      </c>
      <c r="B12" s="7" t="s">
        <v>5</v>
      </c>
      <c r="E12" s="4"/>
    </row>
    <row r="13" spans="1:5" x14ac:dyDescent="0.35">
      <c r="A13" s="13" t="s">
        <v>35</v>
      </c>
      <c r="B13" s="7" t="s">
        <v>7</v>
      </c>
    </row>
    <row r="14" spans="1:5" x14ac:dyDescent="0.35">
      <c r="A14" s="14" t="s">
        <v>22</v>
      </c>
      <c r="B14" s="7"/>
    </row>
    <row r="15" spans="1:5" ht="15" thickBot="1" x14ac:dyDescent="0.4">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5" x14ac:dyDescent="0.35"/>
  <cols>
    <col min="1" max="1" width="32.453125" bestFit="1" customWidth="1"/>
    <col min="2" max="2" width="42" customWidth="1"/>
    <col min="3" max="4" width="15.1796875" customWidth="1"/>
  </cols>
  <sheetData>
    <row r="1" spans="1:4" ht="18.5" x14ac:dyDescent="0.35">
      <c r="A1" s="57" t="s">
        <v>78</v>
      </c>
      <c r="B1" s="57"/>
      <c r="C1" s="41"/>
      <c r="D1" s="41"/>
    </row>
    <row r="2" spans="1:4" ht="15" customHeight="1" x14ac:dyDescent="0.35">
      <c r="A2" s="58" t="s">
        <v>79</v>
      </c>
      <c r="B2" s="58"/>
      <c r="C2" s="40"/>
      <c r="D2" s="40"/>
    </row>
    <row r="3" spans="1:4" s="42" customFormat="1" ht="15" thickBot="1" x14ac:dyDescent="0.4">
      <c r="A3" s="40"/>
      <c r="B3" s="40"/>
      <c r="C3" s="40"/>
      <c r="D3" s="40"/>
    </row>
    <row r="4" spans="1:4" ht="15.75" customHeight="1" thickBot="1" x14ac:dyDescent="0.4">
      <c r="A4" s="54" t="s">
        <v>55</v>
      </c>
      <c r="B4" s="56"/>
    </row>
    <row r="5" spans="1:4" ht="15" thickBot="1" x14ac:dyDescent="0.4">
      <c r="A5" s="27" t="s">
        <v>43</v>
      </c>
      <c r="B5" s="26"/>
    </row>
    <row r="6" spans="1:4" x14ac:dyDescent="0.35">
      <c r="A6" s="21" t="s">
        <v>40</v>
      </c>
      <c r="B6" s="22" t="s">
        <v>83</v>
      </c>
    </row>
    <row r="7" spans="1:4" x14ac:dyDescent="0.35">
      <c r="A7" s="19" t="s">
        <v>22</v>
      </c>
      <c r="B7" s="17"/>
    </row>
    <row r="8" spans="1:4" x14ac:dyDescent="0.35">
      <c r="A8" s="23" t="s">
        <v>40</v>
      </c>
      <c r="B8" s="17" t="str">
        <f>TRIM(RIGHT(SUBSTITUTE(B6,"\",REPT(" ",LEN(B6))),LEN(B6)))</f>
        <v>Untitled Document.docx</v>
      </c>
    </row>
    <row r="9" spans="1:4" x14ac:dyDescent="0.35">
      <c r="A9" s="20" t="s">
        <v>42</v>
      </c>
      <c r="B9" s="17" t="str">
        <f>TRIM(RIGHT(SUBSTITUTE(B8,".",REPT(" ",LEN(B8))),LEN(B8)))</f>
        <v>docx</v>
      </c>
    </row>
    <row r="10" spans="1:4" x14ac:dyDescent="0.35">
      <c r="A10" s="20" t="s">
        <v>41</v>
      </c>
      <c r="B10" s="17" t="str">
        <f>LEFT(B8, LEN(B8)-LEN(B9)-1)</f>
        <v>Untitled Document</v>
      </c>
    </row>
    <row r="11" spans="1:4" ht="15" thickBot="1" x14ac:dyDescent="0.4">
      <c r="A11" s="24" t="s">
        <v>56</v>
      </c>
      <c r="B11" s="18" t="str">
        <f>LEFT(B6, LEN(B6)-LEN(B8))</f>
        <v>C:\temp\</v>
      </c>
    </row>
    <row r="15" spans="1:4" x14ac:dyDescent="0.35">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1640625" defaultRowHeight="14.5" x14ac:dyDescent="0.35"/>
  <cols>
    <col min="1" max="1" width="165.54296875" style="30" customWidth="1"/>
    <col min="2" max="2" width="15.453125" style="30" customWidth="1"/>
    <col min="3" max="3" width="15.26953125" style="30" bestFit="1" customWidth="1"/>
    <col min="4" max="4" width="13.453125" style="30" bestFit="1" customWidth="1"/>
    <col min="5" max="5" width="10.7265625" style="30" bestFit="1" customWidth="1"/>
    <col min="6" max="16384" width="8.81640625" style="30"/>
  </cols>
  <sheetData>
    <row r="1" spans="1:5" ht="5.25" customHeight="1" x14ac:dyDescent="0.35">
      <c r="A1" s="36"/>
    </row>
    <row r="2" spans="1:5" ht="35" x14ac:dyDescent="0.35">
      <c r="A2" s="39" t="s">
        <v>69</v>
      </c>
    </row>
    <row r="3" spans="1:5" ht="37" x14ac:dyDescent="0.35">
      <c r="A3" s="38" t="s">
        <v>82</v>
      </c>
    </row>
    <row r="4" spans="1:5" x14ac:dyDescent="0.35">
      <c r="A4" s="35"/>
      <c r="D4" s="31"/>
    </row>
    <row r="5" spans="1:5" x14ac:dyDescent="0.35">
      <c r="A5" s="34" t="s">
        <v>71</v>
      </c>
      <c r="D5" s="32"/>
      <c r="E5" s="33"/>
    </row>
    <row r="6" spans="1:5" x14ac:dyDescent="0.35">
      <c r="A6" s="37" t="s">
        <v>80</v>
      </c>
    </row>
    <row r="7" spans="1:5" x14ac:dyDescent="0.35">
      <c r="A7" s="37" t="s">
        <v>70</v>
      </c>
    </row>
    <row r="8" spans="1:5" x14ac:dyDescent="0.35">
      <c r="A8" s="35"/>
    </row>
    <row r="9" spans="1:5" x14ac:dyDescent="0.35">
      <c r="A9" s="35"/>
    </row>
    <row r="10" spans="1:5" x14ac:dyDescent="0.35">
      <c r="A10" s="35"/>
    </row>
    <row r="11" spans="1:5" x14ac:dyDescent="0.35">
      <c r="A11" s="35"/>
    </row>
    <row r="12" spans="1:5" x14ac:dyDescent="0.35">
      <c r="A12" s="35"/>
    </row>
    <row r="13" spans="1:5" x14ac:dyDescent="0.35">
      <c r="A13" s="35"/>
    </row>
    <row r="14" spans="1:5" x14ac:dyDescent="0.35">
      <c r="A14" s="35"/>
    </row>
    <row r="15" spans="1:5" x14ac:dyDescent="0.35">
      <c r="A15" s="35"/>
    </row>
    <row r="16" spans="1:5" x14ac:dyDescent="0.35">
      <c r="A16" s="35"/>
    </row>
    <row r="17" spans="1:1" x14ac:dyDescent="0.35">
      <c r="A17" s="35"/>
    </row>
    <row r="18" spans="1:1" x14ac:dyDescent="0.35">
      <c r="A18" s="35"/>
    </row>
    <row r="19" spans="1:1" x14ac:dyDescent="0.35">
      <c r="A19" s="35"/>
    </row>
    <row r="20" spans="1:1" x14ac:dyDescent="0.35">
      <c r="A20" s="35"/>
    </row>
    <row r="21" spans="1:1" x14ac:dyDescent="0.35">
      <c r="A21" s="35"/>
    </row>
    <row r="22" spans="1:1" x14ac:dyDescent="0.35">
      <c r="A22" s="35"/>
    </row>
    <row r="23" spans="1:1" x14ac:dyDescent="0.35">
      <c r="A23" s="34" t="s">
        <v>72</v>
      </c>
    </row>
    <row r="24" spans="1:1" x14ac:dyDescent="0.35">
      <c r="A24" s="37" t="s">
        <v>73</v>
      </c>
    </row>
    <row r="25" spans="1:1" x14ac:dyDescent="0.35">
      <c r="A25" s="37" t="s">
        <v>74</v>
      </c>
    </row>
    <row r="26" spans="1:1" x14ac:dyDescent="0.35">
      <c r="A26" s="37" t="s">
        <v>81</v>
      </c>
    </row>
    <row r="27" spans="1:1" x14ac:dyDescent="0.35">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42</vt:i4>
      </vt:variant>
    </vt:vector>
  </HeadingPairs>
  <TitlesOfParts>
    <vt:vector size="49" baseType="lpstr">
      <vt:lpstr>Data</vt: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Ioana Alexandru</cp:lastModifiedBy>
  <dcterms:created xsi:type="dcterms:W3CDTF">2019-08-19T13:07:58Z</dcterms:created>
  <dcterms:modified xsi:type="dcterms:W3CDTF">2021-07-27T18:15:57Z</dcterms:modified>
</cp:coreProperties>
</file>