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masz\Dropbox\Studies\psi\07-i-08-skalowanie-i-selekcja\"/>
    </mc:Choice>
  </mc:AlternateContent>
  <bookViews>
    <workbookView xWindow="720" yWindow="360" windowWidth="17955" windowHeight="9495" activeTab="4"/>
  </bookViews>
  <sheets>
    <sheet name="Przystosowanie" sheetId="1" r:id="rId1"/>
    <sheet name="Wyliczenia skalowania liniowego" sheetId="2" state="hidden" r:id="rId2"/>
    <sheet name="Wyliczenia skalowania sigma" sheetId="3" state="hidden" r:id="rId3"/>
    <sheet name="Selekcja losowa z powt." sheetId="4" r:id="rId4"/>
    <sheet name="Selekcja deterministyczna" sheetId="12" r:id="rId5"/>
    <sheet name="Wpływ selekcji na skalowanie" sheetId="13" r:id="rId6"/>
  </sheets>
  <calcPr calcId="152511"/>
  <fileRecoveryPr repairLoad="1"/>
</workbook>
</file>

<file path=xl/calcChain.xml><?xml version="1.0" encoding="utf-8"?>
<calcChain xmlns="http://schemas.openxmlformats.org/spreadsheetml/2006/main">
  <c r="H4" i="13" l="1"/>
  <c r="I4" i="13"/>
  <c r="H5" i="13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5" i="13"/>
  <c r="I25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H33" i="13"/>
  <c r="I33" i="13"/>
  <c r="H34" i="13"/>
  <c r="I34" i="13"/>
  <c r="H35" i="13"/>
  <c r="I35" i="13"/>
  <c r="H36" i="13"/>
  <c r="I36" i="13"/>
  <c r="H37" i="13"/>
  <c r="I37" i="13"/>
  <c r="H38" i="13"/>
  <c r="I38" i="13"/>
  <c r="H39" i="13"/>
  <c r="I39" i="13"/>
  <c r="H40" i="13"/>
  <c r="I40" i="13"/>
  <c r="H41" i="13"/>
  <c r="I41" i="13"/>
  <c r="H42" i="13"/>
  <c r="I42" i="13"/>
  <c r="I3" i="13"/>
  <c r="H3" i="13"/>
  <c r="A4" i="13"/>
  <c r="B4" i="13"/>
  <c r="C4" i="13"/>
  <c r="A5" i="13"/>
  <c r="B5" i="13"/>
  <c r="C5" i="13"/>
  <c r="A6" i="13"/>
  <c r="B6" i="13"/>
  <c r="C6" i="13"/>
  <c r="A7" i="13"/>
  <c r="B7" i="13"/>
  <c r="C7" i="13"/>
  <c r="A8" i="13"/>
  <c r="B8" i="13"/>
  <c r="C8" i="13"/>
  <c r="A9" i="13"/>
  <c r="B9" i="13"/>
  <c r="C9" i="13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B15" i="13"/>
  <c r="C15" i="13"/>
  <c r="A16" i="13"/>
  <c r="B16" i="13"/>
  <c r="C16" i="13"/>
  <c r="A17" i="13"/>
  <c r="B17" i="13"/>
  <c r="C17" i="13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B24" i="13"/>
  <c r="C24" i="13"/>
  <c r="A25" i="13"/>
  <c r="B25" i="13"/>
  <c r="C25" i="13"/>
  <c r="A26" i="13"/>
  <c r="B26" i="13"/>
  <c r="C26" i="13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C3" i="13"/>
  <c r="B3" i="13"/>
  <c r="A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3" i="13"/>
  <c r="J39" i="1"/>
  <c r="J5" i="1"/>
  <c r="J9" i="1"/>
  <c r="M4" i="1"/>
  <c r="N4" i="1"/>
  <c r="P4" i="1"/>
  <c r="Q4" i="1"/>
  <c r="S4" i="1"/>
  <c r="T4" i="1"/>
  <c r="M5" i="1"/>
  <c r="N5" i="1"/>
  <c r="P5" i="1"/>
  <c r="Q5" i="1"/>
  <c r="S5" i="1"/>
  <c r="T5" i="1"/>
  <c r="M6" i="1"/>
  <c r="N6" i="1"/>
  <c r="P6" i="1"/>
  <c r="Q6" i="1"/>
  <c r="S6" i="1"/>
  <c r="T6" i="1"/>
  <c r="M7" i="1"/>
  <c r="N7" i="1"/>
  <c r="P7" i="1"/>
  <c r="Q7" i="1"/>
  <c r="S7" i="1"/>
  <c r="T7" i="1"/>
  <c r="M8" i="1"/>
  <c r="N8" i="1"/>
  <c r="P8" i="1"/>
  <c r="Q8" i="1"/>
  <c r="S8" i="1"/>
  <c r="T8" i="1"/>
  <c r="M9" i="1"/>
  <c r="N9" i="1"/>
  <c r="P9" i="1"/>
  <c r="Q9" i="1"/>
  <c r="S9" i="1"/>
  <c r="T9" i="1"/>
  <c r="M10" i="1"/>
  <c r="N10" i="1"/>
  <c r="P10" i="1"/>
  <c r="Q10" i="1"/>
  <c r="S10" i="1"/>
  <c r="T10" i="1"/>
  <c r="M11" i="1"/>
  <c r="N11" i="1"/>
  <c r="P11" i="1"/>
  <c r="Q11" i="1"/>
  <c r="S11" i="1"/>
  <c r="T11" i="1"/>
  <c r="M12" i="1"/>
  <c r="N12" i="1"/>
  <c r="P12" i="1"/>
  <c r="Q12" i="1"/>
  <c r="S12" i="1"/>
  <c r="T12" i="1"/>
  <c r="M13" i="1"/>
  <c r="N13" i="1"/>
  <c r="P13" i="1"/>
  <c r="Q13" i="1"/>
  <c r="S13" i="1"/>
  <c r="T13" i="1"/>
  <c r="M14" i="1"/>
  <c r="N14" i="1"/>
  <c r="P14" i="1"/>
  <c r="Q14" i="1"/>
  <c r="S14" i="1"/>
  <c r="T14" i="1"/>
  <c r="M15" i="1"/>
  <c r="N15" i="1"/>
  <c r="P15" i="1"/>
  <c r="Q15" i="1"/>
  <c r="S15" i="1"/>
  <c r="T15" i="1"/>
  <c r="M16" i="1"/>
  <c r="N16" i="1"/>
  <c r="P16" i="1"/>
  <c r="Q16" i="1"/>
  <c r="S16" i="1"/>
  <c r="T16" i="1"/>
  <c r="M17" i="1"/>
  <c r="N17" i="1"/>
  <c r="P17" i="1"/>
  <c r="Q17" i="1"/>
  <c r="S17" i="1"/>
  <c r="T17" i="1"/>
  <c r="M18" i="1"/>
  <c r="N18" i="1"/>
  <c r="P18" i="1"/>
  <c r="Q18" i="1"/>
  <c r="S18" i="1"/>
  <c r="T18" i="1"/>
  <c r="M19" i="1"/>
  <c r="N19" i="1"/>
  <c r="P19" i="1"/>
  <c r="Q19" i="1"/>
  <c r="S19" i="1"/>
  <c r="T19" i="1"/>
  <c r="M20" i="1"/>
  <c r="N20" i="1"/>
  <c r="P20" i="1"/>
  <c r="Q20" i="1"/>
  <c r="S20" i="1"/>
  <c r="T20" i="1"/>
  <c r="M21" i="1"/>
  <c r="N21" i="1"/>
  <c r="P21" i="1"/>
  <c r="Q21" i="1"/>
  <c r="S21" i="1"/>
  <c r="T21" i="1"/>
  <c r="M22" i="1"/>
  <c r="N22" i="1"/>
  <c r="P22" i="1"/>
  <c r="Q22" i="1"/>
  <c r="S22" i="1"/>
  <c r="T22" i="1"/>
  <c r="M23" i="1"/>
  <c r="N23" i="1"/>
  <c r="P23" i="1"/>
  <c r="Q23" i="1"/>
  <c r="S23" i="1"/>
  <c r="T23" i="1"/>
  <c r="M24" i="1"/>
  <c r="N24" i="1"/>
  <c r="P24" i="1"/>
  <c r="Q24" i="1"/>
  <c r="S24" i="1"/>
  <c r="T24" i="1"/>
  <c r="M25" i="1"/>
  <c r="N25" i="1"/>
  <c r="P25" i="1"/>
  <c r="Q25" i="1"/>
  <c r="S25" i="1"/>
  <c r="T25" i="1"/>
  <c r="M26" i="1"/>
  <c r="N26" i="1"/>
  <c r="P26" i="1"/>
  <c r="Q26" i="1"/>
  <c r="S26" i="1"/>
  <c r="T26" i="1"/>
  <c r="M27" i="1"/>
  <c r="N27" i="1"/>
  <c r="P27" i="1"/>
  <c r="Q27" i="1"/>
  <c r="S27" i="1"/>
  <c r="T27" i="1"/>
  <c r="M28" i="1"/>
  <c r="N28" i="1"/>
  <c r="P28" i="1"/>
  <c r="Q28" i="1"/>
  <c r="S28" i="1"/>
  <c r="T28" i="1"/>
  <c r="M29" i="1"/>
  <c r="N29" i="1"/>
  <c r="P29" i="1"/>
  <c r="Q29" i="1"/>
  <c r="S29" i="1"/>
  <c r="T29" i="1"/>
  <c r="M30" i="1"/>
  <c r="N30" i="1"/>
  <c r="P30" i="1"/>
  <c r="Q30" i="1"/>
  <c r="S30" i="1"/>
  <c r="T30" i="1"/>
  <c r="M31" i="1"/>
  <c r="N31" i="1"/>
  <c r="P31" i="1"/>
  <c r="Q31" i="1"/>
  <c r="S31" i="1"/>
  <c r="T31" i="1"/>
  <c r="M32" i="1"/>
  <c r="N32" i="1"/>
  <c r="P32" i="1"/>
  <c r="Q32" i="1"/>
  <c r="S32" i="1"/>
  <c r="T32" i="1"/>
  <c r="M33" i="1"/>
  <c r="N33" i="1"/>
  <c r="P33" i="1"/>
  <c r="Q33" i="1"/>
  <c r="S33" i="1"/>
  <c r="T33" i="1"/>
  <c r="M34" i="1"/>
  <c r="N34" i="1"/>
  <c r="P34" i="1"/>
  <c r="Q34" i="1"/>
  <c r="S34" i="1"/>
  <c r="T34" i="1"/>
  <c r="M35" i="1"/>
  <c r="N35" i="1"/>
  <c r="P35" i="1"/>
  <c r="Q35" i="1"/>
  <c r="S35" i="1"/>
  <c r="T35" i="1"/>
  <c r="M36" i="1"/>
  <c r="N36" i="1"/>
  <c r="P36" i="1"/>
  <c r="Q36" i="1"/>
  <c r="S36" i="1"/>
  <c r="T36" i="1"/>
  <c r="M37" i="1"/>
  <c r="N37" i="1"/>
  <c r="P37" i="1"/>
  <c r="Q37" i="1"/>
  <c r="S37" i="1"/>
  <c r="T37" i="1"/>
  <c r="M38" i="1"/>
  <c r="N38" i="1"/>
  <c r="P38" i="1"/>
  <c r="Q38" i="1"/>
  <c r="S38" i="1"/>
  <c r="T38" i="1"/>
  <c r="M39" i="1"/>
  <c r="N39" i="1"/>
  <c r="P39" i="1"/>
  <c r="Q39" i="1"/>
  <c r="S39" i="1"/>
  <c r="T39" i="1"/>
  <c r="M40" i="1"/>
  <c r="N40" i="1"/>
  <c r="P40" i="1"/>
  <c r="Q40" i="1"/>
  <c r="S40" i="1"/>
  <c r="T40" i="1"/>
  <c r="M41" i="1"/>
  <c r="N41" i="1"/>
  <c r="P41" i="1"/>
  <c r="Q41" i="1"/>
  <c r="S41" i="1"/>
  <c r="T41" i="1"/>
  <c r="M42" i="1"/>
  <c r="N42" i="1"/>
  <c r="P42" i="1"/>
  <c r="Q42" i="1"/>
  <c r="S42" i="1"/>
  <c r="T42" i="1"/>
  <c r="T3" i="1" l="1"/>
  <c r="S3" i="1"/>
  <c r="P3" i="1"/>
  <c r="Q3" i="1"/>
  <c r="N3" i="1"/>
  <c r="M3" i="1"/>
  <c r="N3" i="4" l="1"/>
  <c r="I3" i="4"/>
  <c r="D3" i="4"/>
  <c r="E4" i="1" l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F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G40" i="1" l="1"/>
  <c r="G36" i="1"/>
  <c r="G32" i="1"/>
  <c r="G28" i="1"/>
  <c r="G24" i="1"/>
  <c r="G20" i="1"/>
  <c r="G16" i="1"/>
  <c r="G12" i="1"/>
  <c r="G8" i="1"/>
  <c r="G4" i="1"/>
  <c r="G42" i="1"/>
  <c r="H42" i="1" s="1"/>
  <c r="G38" i="1"/>
  <c r="G34" i="1"/>
  <c r="G30" i="1"/>
  <c r="G26" i="1"/>
  <c r="G22" i="1"/>
  <c r="G18" i="1"/>
  <c r="G14" i="1"/>
  <c r="G10" i="1"/>
  <c r="G6" i="1"/>
  <c r="G3" i="1"/>
  <c r="G39" i="1"/>
  <c r="G35" i="1"/>
  <c r="G31" i="1"/>
  <c r="G27" i="1"/>
  <c r="G19" i="1"/>
  <c r="G15" i="1"/>
  <c r="G11" i="1"/>
  <c r="G7" i="1"/>
  <c r="A42" i="12"/>
  <c r="B42" i="4"/>
  <c r="G21" i="1"/>
  <c r="G17" i="1"/>
  <c r="G13" i="1"/>
  <c r="G9" i="1"/>
  <c r="G5" i="1"/>
  <c r="G23" i="1"/>
  <c r="G41" i="1"/>
  <c r="H41" i="1" s="1"/>
  <c r="G37" i="1"/>
  <c r="G33" i="1"/>
  <c r="G29" i="1"/>
  <c r="G25" i="1"/>
  <c r="H27" i="1" l="1"/>
  <c r="H25" i="1"/>
  <c r="A25" i="12" s="1"/>
  <c r="H12" i="1"/>
  <c r="A12" i="12" s="1"/>
  <c r="H39" i="1"/>
  <c r="B39" i="4" s="1"/>
  <c r="B27" i="4"/>
  <c r="A27" i="12"/>
  <c r="B25" i="4"/>
  <c r="H35" i="1"/>
  <c r="H28" i="1"/>
  <c r="A41" i="12"/>
  <c r="B41" i="4"/>
  <c r="H3" i="1"/>
  <c r="H18" i="1"/>
  <c r="H13" i="1"/>
  <c r="H30" i="1"/>
  <c r="H9" i="1"/>
  <c r="H19" i="1"/>
  <c r="H15" i="1"/>
  <c r="H8" i="1"/>
  <c r="H24" i="1"/>
  <c r="H40" i="1"/>
  <c r="H37" i="1"/>
  <c r="H6" i="1"/>
  <c r="H10" i="1"/>
  <c r="H14" i="1"/>
  <c r="H17" i="1"/>
  <c r="H16" i="1"/>
  <c r="H32" i="1"/>
  <c r="H29" i="1"/>
  <c r="H23" i="1"/>
  <c r="H26" i="1"/>
  <c r="H22" i="1"/>
  <c r="H7" i="1"/>
  <c r="H5" i="1"/>
  <c r="H21" i="1"/>
  <c r="H11" i="1"/>
  <c r="H4" i="1"/>
  <c r="H20" i="1"/>
  <c r="H36" i="1"/>
  <c r="H33" i="1"/>
  <c r="H31" i="1"/>
  <c r="H34" i="1"/>
  <c r="H38" i="1"/>
  <c r="B12" i="4" l="1"/>
  <c r="A39" i="12"/>
  <c r="B31" i="4"/>
  <c r="A31" i="12"/>
  <c r="B7" i="4"/>
  <c r="A7" i="12"/>
  <c r="A14" i="12"/>
  <c r="B14" i="4"/>
  <c r="A40" i="12"/>
  <c r="B40" i="4"/>
  <c r="A18" i="12"/>
  <c r="B18" i="4"/>
  <c r="A33" i="12"/>
  <c r="B33" i="4"/>
  <c r="A22" i="12"/>
  <c r="B22" i="4"/>
  <c r="A32" i="12"/>
  <c r="B32" i="4"/>
  <c r="A9" i="12"/>
  <c r="B9" i="4"/>
  <c r="A28" i="12"/>
  <c r="B28" i="4"/>
  <c r="A34" i="12"/>
  <c r="B34" i="4"/>
  <c r="A20" i="12"/>
  <c r="B20" i="4"/>
  <c r="A5" i="12"/>
  <c r="B5" i="4"/>
  <c r="B23" i="4"/>
  <c r="A23" i="12"/>
  <c r="A17" i="12"/>
  <c r="B17" i="4"/>
  <c r="A37" i="12"/>
  <c r="B37" i="4"/>
  <c r="B15" i="4"/>
  <c r="A15" i="12"/>
  <c r="A13" i="12"/>
  <c r="B13" i="4"/>
  <c r="A4" i="12"/>
  <c r="B4" i="4"/>
  <c r="A29" i="12"/>
  <c r="B29" i="4"/>
  <c r="B19" i="4"/>
  <c r="A19" i="12"/>
  <c r="B11" i="4"/>
  <c r="A11" i="12"/>
  <c r="A10" i="12"/>
  <c r="B10" i="4"/>
  <c r="A24" i="12"/>
  <c r="B24" i="4"/>
  <c r="B2" i="2"/>
  <c r="B1" i="2"/>
  <c r="A3" i="12"/>
  <c r="B4" i="2"/>
  <c r="B3" i="4"/>
  <c r="A38" i="12"/>
  <c r="B38" i="4"/>
  <c r="A36" i="12"/>
  <c r="B36" i="4"/>
  <c r="A21" i="12"/>
  <c r="B21" i="4"/>
  <c r="A26" i="12"/>
  <c r="B26" i="4"/>
  <c r="A16" i="12"/>
  <c r="B16" i="4"/>
  <c r="A6" i="12"/>
  <c r="B6" i="4"/>
  <c r="A8" i="12"/>
  <c r="B8" i="4"/>
  <c r="A30" i="12"/>
  <c r="B30" i="4"/>
  <c r="A35" i="12"/>
  <c r="B35" i="4"/>
  <c r="B1" i="3"/>
  <c r="J33" i="1" s="1"/>
  <c r="K33" i="1" s="1"/>
  <c r="C35" i="4" l="1"/>
  <c r="B30" i="12"/>
  <c r="C30" i="12" s="1"/>
  <c r="B6" i="12"/>
  <c r="B26" i="12"/>
  <c r="B36" i="12"/>
  <c r="C3" i="4"/>
  <c r="B43" i="4"/>
  <c r="C42" i="4"/>
  <c r="B10" i="12"/>
  <c r="B19" i="12"/>
  <c r="C4" i="4"/>
  <c r="B41" i="12"/>
  <c r="C15" i="4"/>
  <c r="B17" i="12"/>
  <c r="B5" i="12"/>
  <c r="B34" i="12"/>
  <c r="C9" i="4"/>
  <c r="C22" i="4"/>
  <c r="B25" i="12"/>
  <c r="B40" i="12"/>
  <c r="C7" i="4"/>
  <c r="B35" i="12"/>
  <c r="C8" i="4"/>
  <c r="C16" i="4"/>
  <c r="C21" i="4"/>
  <c r="C38" i="4"/>
  <c r="B10" i="2"/>
  <c r="C24" i="4"/>
  <c r="B11" i="12"/>
  <c r="C19" i="4"/>
  <c r="B4" i="12"/>
  <c r="C13" i="4"/>
  <c r="C37" i="4"/>
  <c r="B23" i="12"/>
  <c r="C20" i="4"/>
  <c r="B39" i="12"/>
  <c r="B9" i="12"/>
  <c r="B22" i="12"/>
  <c r="C18" i="4"/>
  <c r="C14" i="4"/>
  <c r="B31" i="12"/>
  <c r="C27" i="4"/>
  <c r="C41" i="4"/>
  <c r="B8" i="12"/>
  <c r="B16" i="12"/>
  <c r="B21" i="12"/>
  <c r="B38" i="12"/>
  <c r="A43" i="12"/>
  <c r="B3" i="12"/>
  <c r="B42" i="12"/>
  <c r="B24" i="12"/>
  <c r="C11" i="4"/>
  <c r="C29" i="4"/>
  <c r="C12" i="4"/>
  <c r="B13" i="12"/>
  <c r="B37" i="12"/>
  <c r="C23" i="4"/>
  <c r="B20" i="12"/>
  <c r="C28" i="4"/>
  <c r="C32" i="4"/>
  <c r="C33" i="4"/>
  <c r="B18" i="12"/>
  <c r="B14" i="12"/>
  <c r="C31" i="4"/>
  <c r="C39" i="4"/>
  <c r="C30" i="4"/>
  <c r="C6" i="4"/>
  <c r="C26" i="4"/>
  <c r="C36" i="4"/>
  <c r="B27" i="12"/>
  <c r="B7" i="2"/>
  <c r="B18" i="2" s="1"/>
  <c r="C10" i="4"/>
  <c r="B12" i="12"/>
  <c r="B29" i="12"/>
  <c r="C25" i="4"/>
  <c r="B15" i="12"/>
  <c r="C17" i="4"/>
  <c r="C5" i="4"/>
  <c r="C34" i="4"/>
  <c r="B28" i="12"/>
  <c r="B32" i="12"/>
  <c r="B33" i="12"/>
  <c r="C40" i="4"/>
  <c r="B7" i="12"/>
  <c r="O33" i="12"/>
  <c r="L33" i="4"/>
  <c r="B15" i="2"/>
  <c r="J24" i="1"/>
  <c r="K24" i="1" s="1"/>
  <c r="J6" i="1"/>
  <c r="K6" i="1" s="1"/>
  <c r="J34" i="1"/>
  <c r="K34" i="1" s="1"/>
  <c r="J23" i="1"/>
  <c r="K23" i="1" s="1"/>
  <c r="J15" i="1"/>
  <c r="K15" i="1" s="1"/>
  <c r="J16" i="1"/>
  <c r="K16" i="1" s="1"/>
  <c r="J32" i="1"/>
  <c r="K32" i="1" s="1"/>
  <c r="J22" i="1"/>
  <c r="K22" i="1" s="1"/>
  <c r="K9" i="1"/>
  <c r="B11" i="2"/>
  <c r="B14" i="2"/>
  <c r="J20" i="1"/>
  <c r="K20" i="1" s="1"/>
  <c r="J17" i="1"/>
  <c r="K17" i="1" s="1"/>
  <c r="J42" i="1"/>
  <c r="K42" i="1" s="1"/>
  <c r="J18" i="1"/>
  <c r="K18" i="1" s="1"/>
  <c r="J35" i="1"/>
  <c r="K35" i="1" s="1"/>
  <c r="J12" i="1"/>
  <c r="K12" i="1" s="1"/>
  <c r="J41" i="1"/>
  <c r="K41" i="1" s="1"/>
  <c r="J30" i="1"/>
  <c r="K30" i="1" s="1"/>
  <c r="J25" i="1"/>
  <c r="K25" i="1" s="1"/>
  <c r="J13" i="1"/>
  <c r="K13" i="1" s="1"/>
  <c r="K39" i="1"/>
  <c r="J28" i="1"/>
  <c r="K28" i="1" s="1"/>
  <c r="J27" i="1"/>
  <c r="K27" i="1" s="1"/>
  <c r="J4" i="1"/>
  <c r="K4" i="1" s="1"/>
  <c r="J31" i="1"/>
  <c r="K31" i="1" s="1"/>
  <c r="J29" i="1"/>
  <c r="K29" i="1" s="1"/>
  <c r="K5" i="1"/>
  <c r="J40" i="1"/>
  <c r="K40" i="1" s="1"/>
  <c r="J10" i="1"/>
  <c r="K10" i="1" s="1"/>
  <c r="J36" i="1"/>
  <c r="K36" i="1" s="1"/>
  <c r="J38" i="1"/>
  <c r="K38" i="1" s="1"/>
  <c r="J14" i="1"/>
  <c r="K14" i="1" s="1"/>
  <c r="J11" i="1"/>
  <c r="K11" i="1" s="1"/>
  <c r="J8" i="1"/>
  <c r="K8" i="1" s="1"/>
  <c r="J3" i="1"/>
  <c r="J7" i="1"/>
  <c r="K7" i="1" s="1"/>
  <c r="J19" i="1"/>
  <c r="K19" i="1" s="1"/>
  <c r="J21" i="1"/>
  <c r="K21" i="1" s="1"/>
  <c r="J37" i="1"/>
  <c r="K37" i="1" s="1"/>
  <c r="J26" i="1"/>
  <c r="K26" i="1" s="1"/>
  <c r="U4" i="1" l="1"/>
  <c r="O6" i="1"/>
  <c r="R7" i="1"/>
  <c r="U8" i="1"/>
  <c r="O10" i="1"/>
  <c r="R11" i="1"/>
  <c r="U12" i="1"/>
  <c r="O14" i="1"/>
  <c r="R15" i="1"/>
  <c r="U16" i="1"/>
  <c r="O18" i="1"/>
  <c r="R19" i="1"/>
  <c r="U20" i="1"/>
  <c r="O22" i="1"/>
  <c r="R23" i="1"/>
  <c r="U24" i="1"/>
  <c r="O26" i="1"/>
  <c r="R27" i="1"/>
  <c r="U28" i="1"/>
  <c r="O30" i="1"/>
  <c r="R31" i="1"/>
  <c r="U32" i="1"/>
  <c r="O34" i="1"/>
  <c r="R35" i="1"/>
  <c r="U36" i="1"/>
  <c r="O38" i="1"/>
  <c r="R39" i="1"/>
  <c r="U40" i="1"/>
  <c r="O42" i="1"/>
  <c r="U33" i="1"/>
  <c r="R36" i="1"/>
  <c r="U37" i="1"/>
  <c r="R40" i="1"/>
  <c r="O5" i="1"/>
  <c r="R6" i="1"/>
  <c r="U7" i="1"/>
  <c r="R10" i="1"/>
  <c r="O13" i="1"/>
  <c r="U15" i="1"/>
  <c r="R18" i="1"/>
  <c r="O21" i="1"/>
  <c r="U23" i="1"/>
  <c r="R26" i="1"/>
  <c r="R30" i="1"/>
  <c r="U31" i="1"/>
  <c r="U35" i="1"/>
  <c r="R42" i="1"/>
  <c r="R4" i="1"/>
  <c r="U5" i="1"/>
  <c r="O7" i="1"/>
  <c r="R8" i="1"/>
  <c r="U9" i="1"/>
  <c r="O11" i="1"/>
  <c r="R12" i="1"/>
  <c r="U13" i="1"/>
  <c r="O15" i="1"/>
  <c r="R16" i="1"/>
  <c r="U17" i="1"/>
  <c r="O19" i="1"/>
  <c r="R20" i="1"/>
  <c r="U21" i="1"/>
  <c r="O23" i="1"/>
  <c r="R24" i="1"/>
  <c r="U25" i="1"/>
  <c r="O27" i="1"/>
  <c r="R28" i="1"/>
  <c r="U29" i="1"/>
  <c r="O31" i="1"/>
  <c r="R32" i="1"/>
  <c r="O35" i="1"/>
  <c r="O39" i="1"/>
  <c r="U41" i="1"/>
  <c r="O9" i="1"/>
  <c r="U11" i="1"/>
  <c r="R14" i="1"/>
  <c r="O17" i="1"/>
  <c r="U19" i="1"/>
  <c r="R22" i="1"/>
  <c r="O25" i="1"/>
  <c r="O29" i="1"/>
  <c r="O33" i="1"/>
  <c r="O37" i="1"/>
  <c r="O41" i="1"/>
  <c r="O4" i="1"/>
  <c r="R5" i="1"/>
  <c r="U6" i="1"/>
  <c r="O8" i="1"/>
  <c r="R9" i="1"/>
  <c r="U10" i="1"/>
  <c r="O12" i="1"/>
  <c r="R13" i="1"/>
  <c r="U14" i="1"/>
  <c r="O16" i="1"/>
  <c r="R17" i="1"/>
  <c r="U18" i="1"/>
  <c r="O20" i="1"/>
  <c r="R21" i="1"/>
  <c r="U22" i="1"/>
  <c r="O24" i="1"/>
  <c r="R25" i="1"/>
  <c r="U26" i="1"/>
  <c r="O28" i="1"/>
  <c r="R29" i="1"/>
  <c r="U30" i="1"/>
  <c r="O32" i="1"/>
  <c r="R33" i="1"/>
  <c r="U34" i="1"/>
  <c r="O36" i="1"/>
  <c r="R37" i="1"/>
  <c r="U38" i="1"/>
  <c r="O40" i="1"/>
  <c r="R41" i="1"/>
  <c r="U42" i="1"/>
  <c r="U27" i="1"/>
  <c r="R34" i="1"/>
  <c r="R38" i="1"/>
  <c r="U39" i="1"/>
  <c r="U3" i="1"/>
  <c r="R3" i="1"/>
  <c r="O3" i="1"/>
  <c r="D30" i="12"/>
  <c r="E30" i="12" s="1"/>
  <c r="C14" i="12"/>
  <c r="D14" i="12"/>
  <c r="C13" i="12"/>
  <c r="D13" i="12"/>
  <c r="C38" i="12"/>
  <c r="D38" i="12"/>
  <c r="C25" i="12"/>
  <c r="D25" i="12"/>
  <c r="C6" i="12"/>
  <c r="D6" i="12"/>
  <c r="C33" i="12"/>
  <c r="D33" i="12"/>
  <c r="C29" i="12"/>
  <c r="D29" i="12"/>
  <c r="C20" i="12"/>
  <c r="D20" i="12"/>
  <c r="C42" i="12"/>
  <c r="D42" i="12"/>
  <c r="C23" i="12"/>
  <c r="D23" i="12"/>
  <c r="C17" i="12"/>
  <c r="D17" i="12"/>
  <c r="C19" i="12"/>
  <c r="D19" i="12"/>
  <c r="E3" i="4"/>
  <c r="F3" i="4" s="1"/>
  <c r="C43" i="4"/>
  <c r="B19" i="2"/>
  <c r="I7" i="1" s="1"/>
  <c r="G7" i="4" s="1"/>
  <c r="C7" i="12"/>
  <c r="D7" i="12"/>
  <c r="E7" i="12" s="1"/>
  <c r="C28" i="12"/>
  <c r="D28" i="12"/>
  <c r="C15" i="12"/>
  <c r="D15" i="12"/>
  <c r="C37" i="12"/>
  <c r="D37" i="12"/>
  <c r="C8" i="12"/>
  <c r="D8" i="12"/>
  <c r="E8" i="12" s="1"/>
  <c r="C39" i="12"/>
  <c r="D39" i="12"/>
  <c r="C40" i="12"/>
  <c r="D40" i="12"/>
  <c r="C34" i="12"/>
  <c r="D34" i="12"/>
  <c r="C41" i="12"/>
  <c r="D41" i="12"/>
  <c r="E41" i="12" s="1"/>
  <c r="C26" i="12"/>
  <c r="D26" i="12"/>
  <c r="C24" i="12"/>
  <c r="D24" i="12"/>
  <c r="C4" i="12"/>
  <c r="D4" i="12"/>
  <c r="C5" i="12"/>
  <c r="D5" i="12"/>
  <c r="C27" i="12"/>
  <c r="D27" i="12"/>
  <c r="C18" i="12"/>
  <c r="D18" i="12"/>
  <c r="C21" i="12"/>
  <c r="D21" i="12"/>
  <c r="C22" i="12"/>
  <c r="D22" i="12"/>
  <c r="E22" i="12" s="1"/>
  <c r="C35" i="12"/>
  <c r="D35" i="12"/>
  <c r="C32" i="12"/>
  <c r="D32" i="12"/>
  <c r="E32" i="12" s="1"/>
  <c r="C12" i="12"/>
  <c r="D12" i="12"/>
  <c r="C3" i="12"/>
  <c r="D3" i="12" s="1"/>
  <c r="B43" i="12"/>
  <c r="C16" i="12"/>
  <c r="D16" i="12"/>
  <c r="C31" i="12"/>
  <c r="D31" i="12"/>
  <c r="C9" i="12"/>
  <c r="D9" i="12"/>
  <c r="C11" i="12"/>
  <c r="D11" i="12"/>
  <c r="C10" i="12"/>
  <c r="D10" i="12"/>
  <c r="C36" i="12"/>
  <c r="D36" i="12"/>
  <c r="E36" i="12" s="1"/>
  <c r="O7" i="12"/>
  <c r="L7" i="4"/>
  <c r="O4" i="12"/>
  <c r="L4" i="4"/>
  <c r="L17" i="4"/>
  <c r="O17" i="12"/>
  <c r="O15" i="12"/>
  <c r="L15" i="4"/>
  <c r="O37" i="12"/>
  <c r="L37" i="4"/>
  <c r="L38" i="4"/>
  <c r="O38" i="12"/>
  <c r="L5" i="4"/>
  <c r="O5" i="12"/>
  <c r="O27" i="12"/>
  <c r="L27" i="4"/>
  <c r="O25" i="12"/>
  <c r="L25" i="4"/>
  <c r="O35" i="12"/>
  <c r="L35" i="4"/>
  <c r="O20" i="12"/>
  <c r="L20" i="4"/>
  <c r="L22" i="4"/>
  <c r="O22" i="12"/>
  <c r="O23" i="12"/>
  <c r="L23" i="4"/>
  <c r="L14" i="4"/>
  <c r="O14" i="12"/>
  <c r="L13" i="4"/>
  <c r="O13" i="12"/>
  <c r="L9" i="4"/>
  <c r="O9" i="12"/>
  <c r="O24" i="12"/>
  <c r="L24" i="4"/>
  <c r="L21" i="4"/>
  <c r="O21" i="12"/>
  <c r="O8" i="12"/>
  <c r="L8" i="4"/>
  <c r="O36" i="12"/>
  <c r="L36" i="4"/>
  <c r="O29" i="12"/>
  <c r="L29" i="4"/>
  <c r="O28" i="12"/>
  <c r="L28" i="4"/>
  <c r="L30" i="4"/>
  <c r="O30" i="12"/>
  <c r="L18" i="4"/>
  <c r="O18" i="12"/>
  <c r="O32" i="12"/>
  <c r="L32" i="4"/>
  <c r="L34" i="4"/>
  <c r="O34" i="12"/>
  <c r="L26" i="4"/>
  <c r="O26" i="12"/>
  <c r="O40" i="12"/>
  <c r="L40" i="4"/>
  <c r="O12" i="12"/>
  <c r="L12" i="4"/>
  <c r="O19" i="12"/>
  <c r="L19" i="4"/>
  <c r="O11" i="12"/>
  <c r="L11" i="4"/>
  <c r="L10" i="4"/>
  <c r="O10" i="12"/>
  <c r="O31" i="12"/>
  <c r="L31" i="4"/>
  <c r="O39" i="12"/>
  <c r="L39" i="4"/>
  <c r="O41" i="12"/>
  <c r="L41" i="4"/>
  <c r="L42" i="4"/>
  <c r="O42" i="12"/>
  <c r="O16" i="12"/>
  <c r="L16" i="4"/>
  <c r="L6" i="4"/>
  <c r="O6" i="12"/>
  <c r="K3" i="1"/>
  <c r="E35" i="12" l="1"/>
  <c r="E26" i="12"/>
  <c r="E39" i="12"/>
  <c r="E28" i="12"/>
  <c r="D4" i="4"/>
  <c r="E4" i="4" s="1"/>
  <c r="F4" i="4" s="1"/>
  <c r="E17" i="12"/>
  <c r="E6" i="12"/>
  <c r="E14" i="12"/>
  <c r="E20" i="12"/>
  <c r="E33" i="12"/>
  <c r="E25" i="12"/>
  <c r="E13" i="12"/>
  <c r="E10" i="12"/>
  <c r="E9" i="12"/>
  <c r="E16" i="12"/>
  <c r="H7" i="12"/>
  <c r="E11" i="12"/>
  <c r="E31" i="12"/>
  <c r="E3" i="12"/>
  <c r="D43" i="12"/>
  <c r="E12" i="12"/>
  <c r="E18" i="12"/>
  <c r="E5" i="12"/>
  <c r="E24" i="12"/>
  <c r="E40" i="12"/>
  <c r="E15" i="12"/>
  <c r="E19" i="12"/>
  <c r="E23" i="12"/>
  <c r="E21" i="12"/>
  <c r="E27" i="12"/>
  <c r="E4" i="12"/>
  <c r="E34" i="12"/>
  <c r="E37" i="12"/>
  <c r="E42" i="12"/>
  <c r="E29" i="12"/>
  <c r="E38" i="12"/>
  <c r="O3" i="12"/>
  <c r="P20" i="12" s="1"/>
  <c r="L3" i="4"/>
  <c r="M36" i="4" s="1"/>
  <c r="I5" i="1"/>
  <c r="I9" i="1"/>
  <c r="I13" i="1"/>
  <c r="I17" i="1"/>
  <c r="I21" i="1"/>
  <c r="I25" i="1"/>
  <c r="I29" i="1"/>
  <c r="I33" i="1"/>
  <c r="I37" i="1"/>
  <c r="I41" i="1"/>
  <c r="I6" i="1"/>
  <c r="I10" i="1"/>
  <c r="I14" i="1"/>
  <c r="I18" i="1"/>
  <c r="I22" i="1"/>
  <c r="I26" i="1"/>
  <c r="I30" i="1"/>
  <c r="I34" i="1"/>
  <c r="I38" i="1"/>
  <c r="I42" i="1"/>
  <c r="I4" i="1"/>
  <c r="I8" i="1"/>
  <c r="I12" i="1"/>
  <c r="I16" i="1"/>
  <c r="I20" i="1"/>
  <c r="I24" i="1"/>
  <c r="I28" i="1"/>
  <c r="I32" i="1"/>
  <c r="I36" i="1"/>
  <c r="I40" i="1"/>
  <c r="I11" i="1"/>
  <c r="I27" i="1"/>
  <c r="I3" i="1"/>
  <c r="I15" i="1"/>
  <c r="I31" i="1"/>
  <c r="I19" i="1"/>
  <c r="I35" i="1"/>
  <c r="I23" i="1"/>
  <c r="I39" i="1"/>
  <c r="D5" i="4"/>
  <c r="M30" i="4" l="1"/>
  <c r="F7" i="12"/>
  <c r="G7" i="12" s="1"/>
  <c r="F13" i="12"/>
  <c r="G13" i="12" s="1"/>
  <c r="F27" i="12"/>
  <c r="G27" i="12" s="1"/>
  <c r="M16" i="4"/>
  <c r="M25" i="4"/>
  <c r="M17" i="4"/>
  <c r="M8" i="4"/>
  <c r="F16" i="12"/>
  <c r="G16" i="12" s="1"/>
  <c r="F5" i="12"/>
  <c r="G5" i="12" s="1"/>
  <c r="F14" i="12"/>
  <c r="G14" i="12" s="1"/>
  <c r="F37" i="12"/>
  <c r="G37" i="12" s="1"/>
  <c r="F25" i="12"/>
  <c r="G25" i="12" s="1"/>
  <c r="F15" i="12"/>
  <c r="G15" i="12" s="1"/>
  <c r="F41" i="12"/>
  <c r="G41" i="12" s="1"/>
  <c r="F3" i="12"/>
  <c r="F42" i="12"/>
  <c r="G42" i="12" s="1"/>
  <c r="F4" i="12"/>
  <c r="G4" i="12" s="1"/>
  <c r="F36" i="12"/>
  <c r="G36" i="12" s="1"/>
  <c r="F20" i="12"/>
  <c r="G20" i="12" s="1"/>
  <c r="F35" i="12"/>
  <c r="G35" i="12" s="1"/>
  <c r="F23" i="12"/>
  <c r="G23" i="12" s="1"/>
  <c r="F24" i="12"/>
  <c r="G24" i="12" s="1"/>
  <c r="F12" i="12"/>
  <c r="G12" i="12" s="1"/>
  <c r="F11" i="12"/>
  <c r="G11" i="12" s="1"/>
  <c r="F28" i="12"/>
  <c r="G28" i="12" s="1"/>
  <c r="F19" i="12"/>
  <c r="G19" i="12" s="1"/>
  <c r="F8" i="12"/>
  <c r="G8" i="12" s="1"/>
  <c r="F38" i="12"/>
  <c r="G38" i="12" s="1"/>
  <c r="F21" i="12"/>
  <c r="G21" i="12" s="1"/>
  <c r="F39" i="12"/>
  <c r="G39" i="12" s="1"/>
  <c r="F9" i="12"/>
  <c r="G9" i="12" s="1"/>
  <c r="F18" i="12"/>
  <c r="G18" i="12" s="1"/>
  <c r="F6" i="12"/>
  <c r="G6" i="12" s="1"/>
  <c r="P8" i="12"/>
  <c r="R8" i="12" s="1"/>
  <c r="F29" i="12"/>
  <c r="G29" i="12" s="1"/>
  <c r="F34" i="12"/>
  <c r="G34" i="12" s="1"/>
  <c r="F32" i="12"/>
  <c r="G32" i="12" s="1"/>
  <c r="F33" i="12"/>
  <c r="G33" i="12" s="1"/>
  <c r="F26" i="12"/>
  <c r="G26" i="12" s="1"/>
  <c r="F10" i="12"/>
  <c r="G10" i="12" s="1"/>
  <c r="F40" i="12"/>
  <c r="G40" i="12" s="1"/>
  <c r="F30" i="12"/>
  <c r="G30" i="12" s="1"/>
  <c r="F22" i="12"/>
  <c r="G22" i="12" s="1"/>
  <c r="F31" i="12"/>
  <c r="G31" i="12" s="1"/>
  <c r="F17" i="12"/>
  <c r="G17" i="12" s="1"/>
  <c r="M39" i="4"/>
  <c r="M37" i="4"/>
  <c r="M24" i="4"/>
  <c r="M26" i="4"/>
  <c r="M5" i="4"/>
  <c r="M40" i="4"/>
  <c r="M7" i="4"/>
  <c r="M20" i="4"/>
  <c r="M29" i="4"/>
  <c r="M13" i="4"/>
  <c r="M19" i="4"/>
  <c r="M34" i="4"/>
  <c r="M23" i="4"/>
  <c r="M32" i="4"/>
  <c r="M42" i="4"/>
  <c r="P42" i="12"/>
  <c r="Q42" i="12" s="1"/>
  <c r="P17" i="12"/>
  <c r="Q17" i="12" s="1"/>
  <c r="M21" i="4"/>
  <c r="M41" i="4"/>
  <c r="H39" i="12"/>
  <c r="G39" i="4"/>
  <c r="H28" i="12"/>
  <c r="G28" i="4"/>
  <c r="G6" i="4"/>
  <c r="H6" i="12"/>
  <c r="O43" i="12"/>
  <c r="P3" i="12"/>
  <c r="P33" i="12"/>
  <c r="P26" i="12"/>
  <c r="P15" i="12"/>
  <c r="P22" i="12"/>
  <c r="H23" i="12"/>
  <c r="G23" i="4"/>
  <c r="H40" i="12"/>
  <c r="G40" i="4"/>
  <c r="H24" i="12"/>
  <c r="G24" i="4"/>
  <c r="H8" i="12"/>
  <c r="G8" i="4"/>
  <c r="G34" i="4"/>
  <c r="H34" i="12"/>
  <c r="G18" i="4"/>
  <c r="H18" i="12"/>
  <c r="H41" i="12"/>
  <c r="G41" i="4"/>
  <c r="H25" i="12"/>
  <c r="G25" i="4"/>
  <c r="H9" i="12"/>
  <c r="G9" i="4"/>
  <c r="P37" i="12"/>
  <c r="P23" i="12"/>
  <c r="P29" i="12"/>
  <c r="P12" i="12"/>
  <c r="M15" i="4"/>
  <c r="M28" i="4"/>
  <c r="P4" i="12"/>
  <c r="M22" i="4"/>
  <c r="P36" i="12"/>
  <c r="M12" i="4"/>
  <c r="M4" i="4"/>
  <c r="P9" i="12"/>
  <c r="P19" i="12"/>
  <c r="H11" i="12"/>
  <c r="G11" i="4"/>
  <c r="H12" i="12"/>
  <c r="G12" i="4"/>
  <c r="G22" i="4"/>
  <c r="H22" i="12"/>
  <c r="H13" i="12"/>
  <c r="G13" i="4"/>
  <c r="R20" i="12"/>
  <c r="Q20" i="12"/>
  <c r="P41" i="12"/>
  <c r="P21" i="12"/>
  <c r="P35" i="12"/>
  <c r="P34" i="12"/>
  <c r="H15" i="12"/>
  <c r="G15" i="4"/>
  <c r="H35" i="12"/>
  <c r="G35" i="4"/>
  <c r="H3" i="12"/>
  <c r="G3" i="4"/>
  <c r="H36" i="12"/>
  <c r="G36" i="4"/>
  <c r="H20" i="12"/>
  <c r="G20" i="4"/>
  <c r="H4" i="12"/>
  <c r="G4" i="4"/>
  <c r="H30" i="12"/>
  <c r="G30" i="4"/>
  <c r="H14" i="12"/>
  <c r="G14" i="4"/>
  <c r="H37" i="12"/>
  <c r="G37" i="4"/>
  <c r="H21" i="12"/>
  <c r="G21" i="4"/>
  <c r="H5" i="12"/>
  <c r="G5" i="4"/>
  <c r="P10" i="12"/>
  <c r="P5" i="12"/>
  <c r="P13" i="12"/>
  <c r="P30" i="12"/>
  <c r="P11" i="12"/>
  <c r="M6" i="4"/>
  <c r="M35" i="4"/>
  <c r="P40" i="12"/>
  <c r="M38" i="4"/>
  <c r="M14" i="4"/>
  <c r="P28" i="12"/>
  <c r="M11" i="4"/>
  <c r="P38" i="12"/>
  <c r="P39" i="12"/>
  <c r="H31" i="12"/>
  <c r="G31" i="4"/>
  <c r="G38" i="4"/>
  <c r="H38" i="12"/>
  <c r="H29" i="12"/>
  <c r="G29" i="4"/>
  <c r="H19" i="12"/>
  <c r="G19" i="4"/>
  <c r="H27" i="12"/>
  <c r="G27" i="4"/>
  <c r="H32" i="12"/>
  <c r="G32" i="4"/>
  <c r="H16" i="12"/>
  <c r="G16" i="4"/>
  <c r="G42" i="4"/>
  <c r="H42" i="12"/>
  <c r="G26" i="4"/>
  <c r="H26" i="12"/>
  <c r="G10" i="4"/>
  <c r="H10" i="12"/>
  <c r="H33" i="12"/>
  <c r="G33" i="4"/>
  <c r="H17" i="12"/>
  <c r="G17" i="4"/>
  <c r="P7" i="12"/>
  <c r="P25" i="12"/>
  <c r="P24" i="12"/>
  <c r="P32" i="12"/>
  <c r="P31" i="12"/>
  <c r="M3" i="4"/>
  <c r="L43" i="4"/>
  <c r="M33" i="4"/>
  <c r="P14" i="12"/>
  <c r="M10" i="4"/>
  <c r="P27" i="12"/>
  <c r="M9" i="4"/>
  <c r="M18" i="4"/>
  <c r="M31" i="4"/>
  <c r="P6" i="12"/>
  <c r="M27" i="4"/>
  <c r="P18" i="12"/>
  <c r="P16" i="12"/>
  <c r="E5" i="4"/>
  <c r="F5" i="4" s="1"/>
  <c r="R42" i="12" l="1"/>
  <c r="S42" i="12" s="1"/>
  <c r="R17" i="12"/>
  <c r="S17" i="12" s="1"/>
  <c r="Q8" i="12"/>
  <c r="S8" i="12" s="1"/>
  <c r="F43" i="12"/>
  <c r="G3" i="12"/>
  <c r="H17" i="4"/>
  <c r="I10" i="12"/>
  <c r="K10" i="12" s="1"/>
  <c r="I42" i="12"/>
  <c r="K42" i="12" s="1"/>
  <c r="H32" i="4"/>
  <c r="I31" i="12"/>
  <c r="R13" i="12"/>
  <c r="Q13" i="12"/>
  <c r="H43" i="12"/>
  <c r="I3" i="12"/>
  <c r="I7" i="12"/>
  <c r="R6" i="12"/>
  <c r="Q6" i="12"/>
  <c r="Q27" i="12"/>
  <c r="R27" i="12"/>
  <c r="Q24" i="12"/>
  <c r="R24" i="12"/>
  <c r="I17" i="12"/>
  <c r="H10" i="4"/>
  <c r="H42" i="4"/>
  <c r="I32" i="12"/>
  <c r="I19" i="12"/>
  <c r="I38" i="12"/>
  <c r="Q39" i="12"/>
  <c r="R39" i="12"/>
  <c r="Q5" i="12"/>
  <c r="R5" i="12"/>
  <c r="H21" i="4"/>
  <c r="H14" i="4"/>
  <c r="H4" i="4"/>
  <c r="H36" i="4"/>
  <c r="H35" i="4"/>
  <c r="R34" i="12"/>
  <c r="Q34" i="12"/>
  <c r="H13" i="4"/>
  <c r="H12" i="4"/>
  <c r="R19" i="12"/>
  <c r="Q19" i="12"/>
  <c r="R36" i="12"/>
  <c r="Q36" i="12"/>
  <c r="Q37" i="12"/>
  <c r="R37" i="12"/>
  <c r="I25" i="12"/>
  <c r="H18" i="4"/>
  <c r="I8" i="12"/>
  <c r="I40" i="12"/>
  <c r="R15" i="12"/>
  <c r="Q15" i="12"/>
  <c r="I28" i="12"/>
  <c r="R32" i="12"/>
  <c r="Q32" i="12"/>
  <c r="H19" i="4"/>
  <c r="R28" i="12"/>
  <c r="Q28" i="12"/>
  <c r="I5" i="12"/>
  <c r="I30" i="12"/>
  <c r="I15" i="12"/>
  <c r="I11" i="12"/>
  <c r="H25" i="4"/>
  <c r="I18" i="12"/>
  <c r="H8" i="4"/>
  <c r="H40" i="4"/>
  <c r="R22" i="12"/>
  <c r="Q22" i="12"/>
  <c r="Q3" i="12"/>
  <c r="P43" i="12"/>
  <c r="H28" i="4"/>
  <c r="R16" i="12"/>
  <c r="Q16" i="12"/>
  <c r="M43" i="4"/>
  <c r="O3" i="4"/>
  <c r="R25" i="12"/>
  <c r="Q25" i="12"/>
  <c r="H33" i="4"/>
  <c r="I26" i="12"/>
  <c r="H16" i="4"/>
  <c r="H27" i="4"/>
  <c r="H38" i="4"/>
  <c r="R38" i="12"/>
  <c r="Q38" i="12"/>
  <c r="R11" i="12"/>
  <c r="Q11" i="12"/>
  <c r="Q10" i="12"/>
  <c r="R10" i="12"/>
  <c r="I21" i="12"/>
  <c r="I14" i="12"/>
  <c r="I4" i="12"/>
  <c r="I36" i="12"/>
  <c r="I35" i="12"/>
  <c r="R35" i="12"/>
  <c r="Q35" i="12"/>
  <c r="I13" i="12"/>
  <c r="I12" i="12"/>
  <c r="Q9" i="12"/>
  <c r="R9" i="12"/>
  <c r="Q12" i="12"/>
  <c r="R12" i="12"/>
  <c r="H9" i="4"/>
  <c r="H41" i="4"/>
  <c r="I34" i="12"/>
  <c r="H24" i="4"/>
  <c r="H23" i="4"/>
  <c r="Q26" i="12"/>
  <c r="R26" i="12"/>
  <c r="I6" i="12"/>
  <c r="H39" i="4"/>
  <c r="I29" i="12"/>
  <c r="I37" i="12"/>
  <c r="I20" i="12"/>
  <c r="Q41" i="12"/>
  <c r="R41" i="12"/>
  <c r="H22" i="4"/>
  <c r="R23" i="12"/>
  <c r="Q23" i="12"/>
  <c r="R18" i="12"/>
  <c r="Q18" i="12"/>
  <c r="Q14" i="12"/>
  <c r="R14" i="12"/>
  <c r="R31" i="12"/>
  <c r="Q31" i="12"/>
  <c r="R7" i="12"/>
  <c r="Q7" i="12"/>
  <c r="I33" i="12"/>
  <c r="H26" i="4"/>
  <c r="I16" i="12"/>
  <c r="I27" i="12"/>
  <c r="H29" i="4"/>
  <c r="H31" i="4"/>
  <c r="Q40" i="12"/>
  <c r="R40" i="12"/>
  <c r="Q30" i="12"/>
  <c r="R30" i="12"/>
  <c r="H5" i="4"/>
  <c r="H37" i="4"/>
  <c r="H30" i="4"/>
  <c r="H20" i="4"/>
  <c r="G43" i="4"/>
  <c r="H7" i="4"/>
  <c r="H15" i="4"/>
  <c r="Q21" i="12"/>
  <c r="R21" i="12"/>
  <c r="S20" i="12"/>
  <c r="I22" i="12"/>
  <c r="H11" i="4"/>
  <c r="Q4" i="12"/>
  <c r="R4" i="12"/>
  <c r="Q29" i="12"/>
  <c r="R29" i="12"/>
  <c r="I9" i="12"/>
  <c r="I41" i="12"/>
  <c r="H34" i="4"/>
  <c r="I24" i="12"/>
  <c r="I23" i="12"/>
  <c r="Q33" i="12"/>
  <c r="R33" i="12"/>
  <c r="H3" i="4"/>
  <c r="H6" i="4"/>
  <c r="I39" i="12"/>
  <c r="D6" i="4"/>
  <c r="E6" i="4" s="1"/>
  <c r="F6" i="4" s="1"/>
  <c r="S19" i="12" l="1"/>
  <c r="S35" i="12"/>
  <c r="J10" i="12"/>
  <c r="L10" i="12" s="1"/>
  <c r="S12" i="12"/>
  <c r="S41" i="12"/>
  <c r="J42" i="12"/>
  <c r="L42" i="12" s="1"/>
  <c r="S33" i="12"/>
  <c r="S7" i="12"/>
  <c r="S23" i="12"/>
  <c r="S38" i="12"/>
  <c r="S22" i="12"/>
  <c r="S39" i="12"/>
  <c r="S24" i="12"/>
  <c r="S13" i="12"/>
  <c r="S29" i="12"/>
  <c r="S30" i="12"/>
  <c r="J27" i="12"/>
  <c r="K27" i="12"/>
  <c r="K34" i="12"/>
  <c r="J34" i="12"/>
  <c r="K25" i="12"/>
  <c r="J25" i="12"/>
  <c r="J3" i="4"/>
  <c r="H43" i="4"/>
  <c r="K23" i="12"/>
  <c r="J23" i="12"/>
  <c r="J9" i="12"/>
  <c r="K9" i="12"/>
  <c r="S4" i="12"/>
  <c r="S40" i="12"/>
  <c r="K16" i="12"/>
  <c r="J16" i="12"/>
  <c r="S14" i="12"/>
  <c r="J20" i="12"/>
  <c r="K20" i="12"/>
  <c r="S26" i="12"/>
  <c r="K4" i="12"/>
  <c r="J4" i="12"/>
  <c r="S10" i="12"/>
  <c r="J26" i="12"/>
  <c r="K26" i="12"/>
  <c r="P3" i="4"/>
  <c r="N4" i="4"/>
  <c r="O4" i="4" s="1"/>
  <c r="J5" i="12"/>
  <c r="K5" i="12"/>
  <c r="J28" i="12"/>
  <c r="K28" i="12"/>
  <c r="K40" i="12"/>
  <c r="J40" i="12"/>
  <c r="K38" i="12"/>
  <c r="J38" i="12"/>
  <c r="K7" i="12"/>
  <c r="J7" i="12"/>
  <c r="K41" i="12"/>
  <c r="J41" i="12"/>
  <c r="J36" i="12"/>
  <c r="K36" i="12"/>
  <c r="J30" i="12"/>
  <c r="K30" i="12"/>
  <c r="J24" i="12"/>
  <c r="K24" i="12"/>
  <c r="S21" i="12"/>
  <c r="S31" i="12"/>
  <c r="S18" i="12"/>
  <c r="J37" i="12"/>
  <c r="K37" i="12"/>
  <c r="S9" i="12"/>
  <c r="K14" i="12"/>
  <c r="J14" i="12"/>
  <c r="S11" i="12"/>
  <c r="K11" i="12"/>
  <c r="J11" i="12"/>
  <c r="S28" i="12"/>
  <c r="J8" i="12"/>
  <c r="K8" i="12"/>
  <c r="S37" i="12"/>
  <c r="S34" i="12"/>
  <c r="S5" i="12"/>
  <c r="K19" i="12"/>
  <c r="J19" i="12"/>
  <c r="K17" i="12"/>
  <c r="J17" i="12"/>
  <c r="S27" i="12"/>
  <c r="J3" i="12"/>
  <c r="I43" i="12"/>
  <c r="K31" i="12"/>
  <c r="J31" i="12"/>
  <c r="K13" i="12"/>
  <c r="J13" i="12"/>
  <c r="K18" i="12"/>
  <c r="J18" i="12"/>
  <c r="K39" i="12"/>
  <c r="J39" i="12"/>
  <c r="K22" i="12"/>
  <c r="J22" i="12"/>
  <c r="J33" i="12"/>
  <c r="K33" i="12"/>
  <c r="K29" i="12"/>
  <c r="J29" i="12"/>
  <c r="J6" i="12"/>
  <c r="K6" i="12"/>
  <c r="K12" i="12"/>
  <c r="J12" i="12"/>
  <c r="K35" i="12"/>
  <c r="J35" i="12"/>
  <c r="J21" i="12"/>
  <c r="K21" i="12"/>
  <c r="S25" i="12"/>
  <c r="S16" i="12"/>
  <c r="R3" i="12"/>
  <c r="J15" i="12"/>
  <c r="K15" i="12"/>
  <c r="S32" i="12"/>
  <c r="S15" i="12"/>
  <c r="S36" i="12"/>
  <c r="J32" i="12"/>
  <c r="K32" i="12"/>
  <c r="S6" i="12"/>
  <c r="L21" i="12" l="1"/>
  <c r="L13" i="12"/>
  <c r="L7" i="12"/>
  <c r="L40" i="12"/>
  <c r="L15" i="12"/>
  <c r="L6" i="12"/>
  <c r="L33" i="12"/>
  <c r="L11" i="12"/>
  <c r="L24" i="12"/>
  <c r="L5" i="12"/>
  <c r="L26" i="12"/>
  <c r="L16" i="12"/>
  <c r="L22" i="12"/>
  <c r="L18" i="12"/>
  <c r="L31" i="12"/>
  <c r="L41" i="12"/>
  <c r="L38" i="12"/>
  <c r="S3" i="12"/>
  <c r="T33" i="12" s="1"/>
  <c r="U33" i="12" s="1"/>
  <c r="L12" i="12"/>
  <c r="L29" i="12"/>
  <c r="L39" i="12"/>
  <c r="K3" i="12"/>
  <c r="L3" i="12" s="1"/>
  <c r="L19" i="12"/>
  <c r="L14" i="12"/>
  <c r="L37" i="12"/>
  <c r="L30" i="12"/>
  <c r="L28" i="12"/>
  <c r="P4" i="4"/>
  <c r="N5" i="4"/>
  <c r="O5" i="4" s="1"/>
  <c r="T26" i="12"/>
  <c r="U26" i="12" s="1"/>
  <c r="L25" i="12"/>
  <c r="L34" i="12"/>
  <c r="L27" i="12"/>
  <c r="T21" i="12"/>
  <c r="U21" i="12" s="1"/>
  <c r="L4" i="12"/>
  <c r="L9" i="12"/>
  <c r="K3" i="4"/>
  <c r="I4" i="4"/>
  <c r="J4" i="4" s="1"/>
  <c r="T25" i="12"/>
  <c r="U25" i="12" s="1"/>
  <c r="R43" i="12"/>
  <c r="L32" i="12"/>
  <c r="L35" i="12"/>
  <c r="L17" i="12"/>
  <c r="L8" i="12"/>
  <c r="L36" i="12"/>
  <c r="L20" i="12"/>
  <c r="L23" i="12"/>
  <c r="T22" i="12"/>
  <c r="U22" i="12" s="1"/>
  <c r="D7" i="4"/>
  <c r="E7" i="4" s="1"/>
  <c r="F7" i="4" s="1"/>
  <c r="T40" i="12" l="1"/>
  <c r="U40" i="12" s="1"/>
  <c r="T31" i="12"/>
  <c r="U31" i="12" s="1"/>
  <c r="T17" i="12"/>
  <c r="U17" i="12" s="1"/>
  <c r="T18" i="12"/>
  <c r="U18" i="12" s="1"/>
  <c r="M22" i="12"/>
  <c r="N22" i="12" s="1"/>
  <c r="M20" i="12"/>
  <c r="N20" i="12" s="1"/>
  <c r="M8" i="12"/>
  <c r="N8" i="12" s="1"/>
  <c r="M33" i="12"/>
  <c r="N33" i="12" s="1"/>
  <c r="M27" i="12"/>
  <c r="N27" i="12" s="1"/>
  <c r="M28" i="12"/>
  <c r="N28" i="12" s="1"/>
  <c r="M37" i="12"/>
  <c r="N37" i="12" s="1"/>
  <c r="M19" i="12"/>
  <c r="N19" i="12" s="1"/>
  <c r="M39" i="12"/>
  <c r="N39" i="12" s="1"/>
  <c r="T9" i="12"/>
  <c r="U9" i="12" s="1"/>
  <c r="T3" i="12"/>
  <c r="T12" i="12"/>
  <c r="U12" i="12" s="1"/>
  <c r="T8" i="12"/>
  <c r="U8" i="12" s="1"/>
  <c r="T35" i="12"/>
  <c r="U35" i="12" s="1"/>
  <c r="T29" i="12"/>
  <c r="U29" i="12" s="1"/>
  <c r="T42" i="12"/>
  <c r="U42" i="12" s="1"/>
  <c r="T41" i="12"/>
  <c r="U41" i="12" s="1"/>
  <c r="T39" i="12"/>
  <c r="U39" i="12" s="1"/>
  <c r="T11" i="12"/>
  <c r="U11" i="12" s="1"/>
  <c r="T24" i="12"/>
  <c r="U24" i="12" s="1"/>
  <c r="M36" i="12"/>
  <c r="N36" i="12" s="1"/>
  <c r="T5" i="12"/>
  <c r="U5" i="12" s="1"/>
  <c r="T16" i="12"/>
  <c r="U16" i="12" s="1"/>
  <c r="T32" i="12"/>
  <c r="U32" i="12" s="1"/>
  <c r="K4" i="4"/>
  <c r="I5" i="4"/>
  <c r="J5" i="4" s="1"/>
  <c r="M40" i="12"/>
  <c r="N40" i="12" s="1"/>
  <c r="M11" i="12"/>
  <c r="N11" i="12" s="1"/>
  <c r="T34" i="12"/>
  <c r="U34" i="12" s="1"/>
  <c r="M34" i="12"/>
  <c r="N34" i="12" s="1"/>
  <c r="T10" i="12"/>
  <c r="U10" i="12" s="1"/>
  <c r="T19" i="12"/>
  <c r="U19" i="12" s="1"/>
  <c r="M14" i="12"/>
  <c r="N14" i="12" s="1"/>
  <c r="M24" i="12"/>
  <c r="N24" i="12" s="1"/>
  <c r="M3" i="12"/>
  <c r="N3" i="12" s="1"/>
  <c r="T30" i="12"/>
  <c r="U30" i="12" s="1"/>
  <c r="T15" i="12"/>
  <c r="U15" i="12" s="1"/>
  <c r="T4" i="12"/>
  <c r="U4" i="12" s="1"/>
  <c r="M35" i="12"/>
  <c r="N35" i="12" s="1"/>
  <c r="M4" i="12"/>
  <c r="N4" i="12" s="1"/>
  <c r="M13" i="12"/>
  <c r="N13" i="12" s="1"/>
  <c r="M23" i="12"/>
  <c r="N23" i="12" s="1"/>
  <c r="M17" i="12"/>
  <c r="N17" i="12" s="1"/>
  <c r="M32" i="12"/>
  <c r="N32" i="12" s="1"/>
  <c r="M26" i="12"/>
  <c r="N26" i="12" s="1"/>
  <c r="M38" i="12"/>
  <c r="N38" i="12" s="1"/>
  <c r="T27" i="12"/>
  <c r="U27" i="12" s="1"/>
  <c r="M21" i="12"/>
  <c r="N21" i="12" s="1"/>
  <c r="M6" i="12"/>
  <c r="N6" i="12" s="1"/>
  <c r="M25" i="12"/>
  <c r="N25" i="12" s="1"/>
  <c r="P5" i="4"/>
  <c r="N6" i="4"/>
  <c r="O6" i="4" s="1"/>
  <c r="T23" i="12"/>
  <c r="U23" i="12" s="1"/>
  <c r="T28" i="12"/>
  <c r="U28" i="12" s="1"/>
  <c r="K43" i="12"/>
  <c r="M42" i="12"/>
  <c r="N42" i="12" s="1"/>
  <c r="M10" i="12"/>
  <c r="N10" i="12" s="1"/>
  <c r="M29" i="12"/>
  <c r="N29" i="12" s="1"/>
  <c r="T6" i="12"/>
  <c r="U6" i="12" s="1"/>
  <c r="T14" i="12"/>
  <c r="U14" i="12" s="1"/>
  <c r="M15" i="12"/>
  <c r="N15" i="12" s="1"/>
  <c r="T13" i="12"/>
  <c r="U13" i="12" s="1"/>
  <c r="M18" i="12"/>
  <c r="N18" i="12" s="1"/>
  <c r="M9" i="12"/>
  <c r="N9" i="12" s="1"/>
  <c r="M41" i="12"/>
  <c r="N41" i="12" s="1"/>
  <c r="M31" i="12"/>
  <c r="N31" i="12" s="1"/>
  <c r="M7" i="12"/>
  <c r="N7" i="12" s="1"/>
  <c r="T36" i="12"/>
  <c r="U36" i="12" s="1"/>
  <c r="M16" i="12"/>
  <c r="N16" i="12" s="1"/>
  <c r="M30" i="12"/>
  <c r="N30" i="12" s="1"/>
  <c r="T37" i="12"/>
  <c r="U37" i="12" s="1"/>
  <c r="T7" i="12"/>
  <c r="U7" i="12" s="1"/>
  <c r="M12" i="12"/>
  <c r="N12" i="12" s="1"/>
  <c r="T38" i="12"/>
  <c r="U38" i="12" s="1"/>
  <c r="M5" i="12"/>
  <c r="N5" i="12" s="1"/>
  <c r="T20" i="12"/>
  <c r="U20" i="12" s="1"/>
  <c r="N43" i="12" l="1"/>
  <c r="M43" i="12"/>
  <c r="T43" i="12"/>
  <c r="U3" i="12"/>
  <c r="U43" i="12" s="1"/>
  <c r="N7" i="4"/>
  <c r="O7" i="4" s="1"/>
  <c r="P6" i="4"/>
  <c r="K5" i="4"/>
  <c r="I6" i="4"/>
  <c r="J6" i="4" s="1"/>
  <c r="D8" i="4"/>
  <c r="E8" i="4" s="1"/>
  <c r="F8" i="4" s="1"/>
  <c r="I7" i="4" l="1"/>
  <c r="J7" i="4" s="1"/>
  <c r="K6" i="4"/>
  <c r="N8" i="4"/>
  <c r="O8" i="4" s="1"/>
  <c r="P7" i="4"/>
  <c r="N9" i="4" l="1"/>
  <c r="O9" i="4" s="1"/>
  <c r="P8" i="4"/>
  <c r="K7" i="4"/>
  <c r="I8" i="4"/>
  <c r="J8" i="4" s="1"/>
  <c r="D9" i="4"/>
  <c r="E9" i="4" s="1"/>
  <c r="F9" i="4" s="1"/>
  <c r="I9" i="4" l="1"/>
  <c r="J9" i="4" s="1"/>
  <c r="K8" i="4"/>
  <c r="P9" i="4"/>
  <c r="N10" i="4"/>
  <c r="O10" i="4" s="1"/>
  <c r="P10" i="4" l="1"/>
  <c r="N11" i="4"/>
  <c r="O11" i="4" s="1"/>
  <c r="I10" i="4"/>
  <c r="J10" i="4" s="1"/>
  <c r="K9" i="4"/>
  <c r="D10" i="4"/>
  <c r="E10" i="4" s="1"/>
  <c r="F10" i="4" s="1"/>
  <c r="K10" i="4" l="1"/>
  <c r="I11" i="4"/>
  <c r="J11" i="4" s="1"/>
  <c r="P11" i="4"/>
  <c r="N12" i="4"/>
  <c r="O12" i="4" s="1"/>
  <c r="N13" i="4" l="1"/>
  <c r="O13" i="4" s="1"/>
  <c r="P12" i="4"/>
  <c r="K11" i="4"/>
  <c r="I12" i="4"/>
  <c r="J12" i="4" s="1"/>
  <c r="D11" i="4"/>
  <c r="E11" i="4" s="1"/>
  <c r="F11" i="4" s="1"/>
  <c r="K12" i="4" l="1"/>
  <c r="I13" i="4"/>
  <c r="J13" i="4" s="1"/>
  <c r="N14" i="4"/>
  <c r="O14" i="4" s="1"/>
  <c r="P13" i="4"/>
  <c r="N15" i="4" l="1"/>
  <c r="O15" i="4" s="1"/>
  <c r="P14" i="4"/>
  <c r="I14" i="4"/>
  <c r="J14" i="4" s="1"/>
  <c r="K13" i="4"/>
  <c r="D12" i="4"/>
  <c r="E12" i="4" s="1"/>
  <c r="F12" i="4" s="1"/>
  <c r="I15" i="4" l="1"/>
  <c r="J15" i="4" s="1"/>
  <c r="K14" i="4"/>
  <c r="P15" i="4"/>
  <c r="N16" i="4"/>
  <c r="O16" i="4" s="1"/>
  <c r="N17" i="4" l="1"/>
  <c r="O17" i="4" s="1"/>
  <c r="P16" i="4"/>
  <c r="I16" i="4"/>
  <c r="J16" i="4" s="1"/>
  <c r="K15" i="4"/>
  <c r="D13" i="4"/>
  <c r="E13" i="4" s="1"/>
  <c r="F13" i="4" s="1"/>
  <c r="I17" i="4" l="1"/>
  <c r="J17" i="4" s="1"/>
  <c r="K16" i="4"/>
  <c r="P17" i="4"/>
  <c r="N18" i="4"/>
  <c r="O18" i="4" s="1"/>
  <c r="N19" i="4" l="1"/>
  <c r="O19" i="4" s="1"/>
  <c r="P18" i="4"/>
  <c r="I18" i="4"/>
  <c r="J18" i="4" s="1"/>
  <c r="K17" i="4"/>
  <c r="D14" i="4"/>
  <c r="E14" i="4" s="1"/>
  <c r="F14" i="4" s="1"/>
  <c r="I19" i="4" l="1"/>
  <c r="J19" i="4" s="1"/>
  <c r="K18" i="4"/>
  <c r="N20" i="4"/>
  <c r="O20" i="4" s="1"/>
  <c r="P19" i="4"/>
  <c r="N21" i="4" l="1"/>
  <c r="O21" i="4" s="1"/>
  <c r="P20" i="4"/>
  <c r="K19" i="4"/>
  <c r="I20" i="4"/>
  <c r="J20" i="4" s="1"/>
  <c r="D15" i="4"/>
  <c r="E15" i="4" s="1"/>
  <c r="F15" i="4" s="1"/>
  <c r="K20" i="4" l="1"/>
  <c r="I21" i="4"/>
  <c r="J21" i="4" s="1"/>
  <c r="P21" i="4"/>
  <c r="N22" i="4"/>
  <c r="O22" i="4" s="1"/>
  <c r="P22" i="4" l="1"/>
  <c r="N23" i="4"/>
  <c r="O23" i="4" s="1"/>
  <c r="I22" i="4"/>
  <c r="J22" i="4" s="1"/>
  <c r="K21" i="4"/>
  <c r="D16" i="4"/>
  <c r="E16" i="4" s="1"/>
  <c r="F16" i="4" s="1"/>
  <c r="K22" i="4" l="1"/>
  <c r="I23" i="4"/>
  <c r="J23" i="4" s="1"/>
  <c r="P23" i="4"/>
  <c r="N24" i="4"/>
  <c r="O24" i="4" s="1"/>
  <c r="P24" i="4" l="1"/>
  <c r="N25" i="4"/>
  <c r="O25" i="4" s="1"/>
  <c r="I24" i="4"/>
  <c r="J24" i="4" s="1"/>
  <c r="K23" i="4"/>
  <c r="D17" i="4"/>
  <c r="E17" i="4" s="1"/>
  <c r="F17" i="4" s="1"/>
  <c r="I25" i="4" l="1"/>
  <c r="J25" i="4" s="1"/>
  <c r="K24" i="4"/>
  <c r="P25" i="4"/>
  <c r="N26" i="4"/>
  <c r="O26" i="4" s="1"/>
  <c r="P26" i="4" l="1"/>
  <c r="N27" i="4"/>
  <c r="O27" i="4" s="1"/>
  <c r="I26" i="4"/>
  <c r="J26" i="4" s="1"/>
  <c r="K25" i="4"/>
  <c r="D18" i="4"/>
  <c r="E18" i="4" s="1"/>
  <c r="F18" i="4" s="1"/>
  <c r="I27" i="4" l="1"/>
  <c r="J27" i="4" s="1"/>
  <c r="K26" i="4"/>
  <c r="P27" i="4"/>
  <c r="N28" i="4"/>
  <c r="O28" i="4" s="1"/>
  <c r="N29" i="4" l="1"/>
  <c r="O29" i="4" s="1"/>
  <c r="P28" i="4"/>
  <c r="I28" i="4"/>
  <c r="J28" i="4" s="1"/>
  <c r="K27" i="4"/>
  <c r="D19" i="4"/>
  <c r="E19" i="4" s="1"/>
  <c r="F19" i="4" s="1"/>
  <c r="I29" i="4" l="1"/>
  <c r="J29" i="4" s="1"/>
  <c r="K28" i="4"/>
  <c r="P29" i="4"/>
  <c r="N30" i="4"/>
  <c r="O30" i="4" s="1"/>
  <c r="N31" i="4" l="1"/>
  <c r="O31" i="4" s="1"/>
  <c r="P30" i="4"/>
  <c r="I30" i="4"/>
  <c r="J30" i="4" s="1"/>
  <c r="K29" i="4"/>
  <c r="D20" i="4"/>
  <c r="E20" i="4" s="1"/>
  <c r="F20" i="4" s="1"/>
  <c r="K30" i="4" l="1"/>
  <c r="I31" i="4"/>
  <c r="J31" i="4" s="1"/>
  <c r="P31" i="4"/>
  <c r="N32" i="4"/>
  <c r="O32" i="4" s="1"/>
  <c r="G43" i="12"/>
  <c r="P32" i="4" l="1"/>
  <c r="N33" i="4"/>
  <c r="O33" i="4" s="1"/>
  <c r="K31" i="4"/>
  <c r="I32" i="4"/>
  <c r="J32" i="4" s="1"/>
  <c r="D21" i="4"/>
  <c r="E21" i="4" s="1"/>
  <c r="F21" i="4" s="1"/>
  <c r="K32" i="4" l="1"/>
  <c r="I33" i="4"/>
  <c r="J33" i="4" s="1"/>
  <c r="P33" i="4"/>
  <c r="N34" i="4"/>
  <c r="O34" i="4" s="1"/>
  <c r="N35" i="4" l="1"/>
  <c r="O35" i="4" s="1"/>
  <c r="P34" i="4"/>
  <c r="K33" i="4"/>
  <c r="I34" i="4"/>
  <c r="J34" i="4" s="1"/>
  <c r="D22" i="4"/>
  <c r="E22" i="4" s="1"/>
  <c r="F22" i="4" s="1"/>
  <c r="I35" i="4" l="1"/>
  <c r="J35" i="4" s="1"/>
  <c r="K34" i="4"/>
  <c r="P35" i="4"/>
  <c r="N36" i="4"/>
  <c r="O36" i="4" s="1"/>
  <c r="D23" i="4"/>
  <c r="E23" i="4" s="1"/>
  <c r="F23" i="4" s="1"/>
  <c r="K35" i="4" l="1"/>
  <c r="I36" i="4"/>
  <c r="J36" i="4" s="1"/>
  <c r="N37" i="4"/>
  <c r="O37" i="4" s="1"/>
  <c r="P36" i="4"/>
  <c r="D24" i="4"/>
  <c r="E24" i="4" s="1"/>
  <c r="F24" i="4" s="1"/>
  <c r="P37" i="4" l="1"/>
  <c r="N38" i="4"/>
  <c r="O38" i="4" s="1"/>
  <c r="I37" i="4"/>
  <c r="J37" i="4" s="1"/>
  <c r="K36" i="4"/>
  <c r="D25" i="4"/>
  <c r="E25" i="4" s="1"/>
  <c r="F25" i="4" s="1"/>
  <c r="I38" i="4" l="1"/>
  <c r="J38" i="4" s="1"/>
  <c r="K37" i="4"/>
  <c r="P38" i="4"/>
  <c r="N39" i="4"/>
  <c r="O39" i="4" s="1"/>
  <c r="D26" i="4"/>
  <c r="E26" i="4" s="1"/>
  <c r="F26" i="4" s="1"/>
  <c r="P39" i="4" l="1"/>
  <c r="N40" i="4"/>
  <c r="O40" i="4" s="1"/>
  <c r="I39" i="4"/>
  <c r="J39" i="4" s="1"/>
  <c r="K38" i="4"/>
  <c r="D27" i="4"/>
  <c r="E27" i="4" s="1"/>
  <c r="F27" i="4" s="1"/>
  <c r="I40" i="4" l="1"/>
  <c r="J40" i="4" s="1"/>
  <c r="K39" i="4"/>
  <c r="P40" i="4"/>
  <c r="N41" i="4"/>
  <c r="O41" i="4" s="1"/>
  <c r="D28" i="4"/>
  <c r="E28" i="4" s="1"/>
  <c r="F28" i="4" s="1"/>
  <c r="N42" i="4" l="1"/>
  <c r="P41" i="4"/>
  <c r="K40" i="4"/>
  <c r="I41" i="4"/>
  <c r="J41" i="4" s="1"/>
  <c r="D29" i="4"/>
  <c r="E29" i="4" s="1"/>
  <c r="F29" i="4" s="1"/>
  <c r="K41" i="4" l="1"/>
  <c r="I42" i="4"/>
  <c r="J42" i="4" s="1"/>
  <c r="K42" i="4" s="1"/>
  <c r="O42" i="4"/>
  <c r="P42" i="4" s="1"/>
  <c r="P43" i="4" s="1"/>
  <c r="D30" i="4"/>
  <c r="E30" i="4" s="1"/>
  <c r="F30" i="4" s="1"/>
  <c r="K43" i="4" l="1"/>
  <c r="D31" i="4"/>
  <c r="E31" i="4" s="1"/>
  <c r="F31" i="4" s="1"/>
  <c r="D32" i="4" l="1"/>
  <c r="E32" i="4" s="1"/>
  <c r="F32" i="4" s="1"/>
  <c r="D33" i="4" l="1"/>
  <c r="E33" i="4" s="1"/>
  <c r="F33" i="4" s="1"/>
  <c r="D34" i="4" l="1"/>
  <c r="E34" i="4" s="1"/>
  <c r="F34" i="4" s="1"/>
  <c r="D35" i="4" l="1"/>
  <c r="E35" i="4" s="1"/>
  <c r="F35" i="4" s="1"/>
  <c r="D36" i="4" l="1"/>
  <c r="E36" i="4" s="1"/>
  <c r="F36" i="4" s="1"/>
  <c r="D37" i="4" l="1"/>
  <c r="E37" i="4" s="1"/>
  <c r="F37" i="4" s="1"/>
  <c r="D38" i="4" l="1"/>
  <c r="E38" i="4" s="1"/>
  <c r="F38" i="4" s="1"/>
  <c r="D39" i="4" l="1"/>
  <c r="E39" i="4" s="1"/>
  <c r="F39" i="4" s="1"/>
  <c r="D40" i="4" l="1"/>
  <c r="E40" i="4" s="1"/>
  <c r="F40" i="4" s="1"/>
  <c r="D41" i="4" l="1"/>
  <c r="E41" i="4" s="1"/>
  <c r="F41" i="4" s="1"/>
  <c r="D42" i="4" l="1"/>
  <c r="E42" i="4" s="1"/>
  <c r="F42" i="4" s="1"/>
  <c r="F43" i="4" l="1"/>
</calcChain>
</file>

<file path=xl/sharedStrings.xml><?xml version="1.0" encoding="utf-8"?>
<sst xmlns="http://schemas.openxmlformats.org/spreadsheetml/2006/main" count="97" uniqueCount="49">
  <si>
    <t>x_1</t>
  </si>
  <si>
    <t>x_2</t>
  </si>
  <si>
    <t>x_3</t>
  </si>
  <si>
    <t>x'_1</t>
  </si>
  <si>
    <t>x'_2</t>
  </si>
  <si>
    <t>x'_3</t>
  </si>
  <si>
    <t>Współ. zwielokrotnienia</t>
  </si>
  <si>
    <t>Współczynnik a</t>
  </si>
  <si>
    <t>Współczynnik b</t>
  </si>
  <si>
    <t>Epsilon</t>
  </si>
  <si>
    <t>Wybrane współczynniki:</t>
  </si>
  <si>
    <t>Prawd. wyboru osobnika</t>
  </si>
  <si>
    <t>Funkcja celu</t>
  </si>
  <si>
    <t>bez skalowania</t>
  </si>
  <si>
    <t>liniową</t>
  </si>
  <si>
    <t>σ-odcięcia</t>
  </si>
  <si>
    <t>Zmienne losowe bazowe</t>
  </si>
  <si>
    <t>Zmienne losowe
przeskalowane na dziedzinę funkcji celu</t>
  </si>
  <si>
    <t>Funkcja przystosowania po skalowaniu metodą</t>
  </si>
  <si>
    <r>
      <rPr>
        <b/>
        <sz val="11"/>
        <color theme="1"/>
        <rFont val="Calibri"/>
        <family val="2"/>
        <charset val="238"/>
      </rPr>
      <t>σ-</t>
    </r>
    <r>
      <rPr>
        <b/>
        <sz val="11"/>
        <color theme="1"/>
        <rFont val="Calibri"/>
        <family val="2"/>
        <charset val="238"/>
        <scheme val="minor"/>
      </rPr>
      <t>odcięcia*</t>
    </r>
  </si>
  <si>
    <t>Dla spełnionego warunku:</t>
  </si>
  <si>
    <t>Dla nie spełnionego warunku:</t>
  </si>
  <si>
    <t>Maks. wart. przystosowania pierwotnego</t>
  </si>
  <si>
    <t>Min. wart. przystosowania pierwotnego</t>
  </si>
  <si>
    <t>Średnie przystosowanie pierwotne</t>
  </si>
  <si>
    <t>Warunek z pktu 1 z par. 2.2.1, str. 116 spełniony?</t>
  </si>
  <si>
    <t>σ</t>
  </si>
  <si>
    <t>Bez skalowania</t>
  </si>
  <si>
    <t>Początek sekcji koła</t>
  </si>
  <si>
    <t>Koniec sekcji koła</t>
  </si>
  <si>
    <t>Przystosowanie osobnika</t>
  </si>
  <si>
    <t>Dla skalowania metodą liniową</t>
  </si>
  <si>
    <r>
      <t xml:space="preserve">Dla skalowania metodą </t>
    </r>
    <r>
      <rPr>
        <b/>
        <sz val="11"/>
        <color theme="1"/>
        <rFont val="Calibri"/>
        <family val="2"/>
        <charset val="238"/>
      </rPr>
      <t>σ</t>
    </r>
    <r>
      <rPr>
        <b/>
        <sz val="11"/>
        <color theme="1"/>
        <rFont val="Calibri"/>
        <family val="2"/>
        <charset val="238"/>
        <scheme val="minor"/>
      </rPr>
      <t>-odcięcia</t>
    </r>
  </si>
  <si>
    <t>Dla skalowania metodą σ-odcięcia</t>
  </si>
  <si>
    <t>Liczba kopii przydzielona w losowaniu</t>
  </si>
  <si>
    <t>Losowanie przydzielające kopie</t>
  </si>
  <si>
    <t>Oczekiwana liczba kopii</t>
  </si>
  <si>
    <t>Reszta z liczby kopii</t>
  </si>
  <si>
    <t>Dodatkowa liczba kopii z reszty</t>
  </si>
  <si>
    <t>Łączna liczba kopii</t>
  </si>
  <si>
    <t>Prawdopodobna liczba kopii</t>
  </si>
  <si>
    <t>Standardowe odchylenie dla funkcji przystosowania po skalowaniu metodą</t>
  </si>
  <si>
    <t>Średnia funkcji przystosowania po skalowaniu metodą</t>
  </si>
  <si>
    <t>Mediana funkcji przystosowania po skalowaniu metodą</t>
  </si>
  <si>
    <t>Liczba kopii dla przystosowania bez skalowania i metody selekcji</t>
  </si>
  <si>
    <t>Losowej z powtórzeniami</t>
  </si>
  <si>
    <t>Deterministycznej</t>
  </si>
  <si>
    <t>Liczba kopii dla przystosowania ze skalowaniem liniowym i metody selekcji</t>
  </si>
  <si>
    <r>
      <t xml:space="preserve">Liczba kopii dla przystosowania ze skalowaniem </t>
    </r>
    <r>
      <rPr>
        <b/>
        <sz val="11"/>
        <color theme="1"/>
        <rFont val="Calibri"/>
        <family val="2"/>
        <charset val="238"/>
      </rPr>
      <t>σ</t>
    </r>
    <r>
      <rPr>
        <b/>
        <sz val="11"/>
        <color theme="1"/>
        <rFont val="Calibri"/>
        <family val="2"/>
        <charset val="238"/>
        <scheme val="minor"/>
      </rPr>
      <t>-odcięcia i metody selekcji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</si>
</sst>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0" borderId="2" xfId="0" applyNumberFormat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3" xfId="0" applyNumberFormat="1" applyBorder="1"/>
    <xf numFmtId="1" fontId="0" fillId="0" borderId="0" xfId="0" applyNumberFormat="1" applyBorder="1"/>
    <xf numFmtId="1" fontId="0" fillId="0" borderId="3" xfId="0" applyNumberFormat="1" applyBorder="1"/>
    <xf numFmtId="0" fontId="2" fillId="0" borderId="0" xfId="0" applyFont="1"/>
    <xf numFmtId="0" fontId="0" fillId="0" borderId="0" xfId="0" applyBorder="1"/>
    <xf numFmtId="49" fontId="1" fillId="0" borderId="8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vertical="center"/>
    </xf>
    <xf numFmtId="2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49" fontId="4" fillId="0" borderId="5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vertical="center"/>
    </xf>
    <xf numFmtId="0" fontId="0" fillId="0" borderId="1" xfId="0" applyBorder="1"/>
    <xf numFmtId="49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1" fillId="0" borderId="10" xfId="0" applyFont="1" applyBorder="1" applyAlignment="1">
      <alignment vertical="center"/>
    </xf>
    <xf numFmtId="1" fontId="4" fillId="0" borderId="6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1" fontId="0" fillId="0" borderId="0" xfId="0" applyNumberFormat="1"/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0" i="0" baseline="0">
                <a:effectLst/>
              </a:rPr>
              <a:t>Porównanie wartości fcji przystosowania</a:t>
            </a:r>
            <a:br>
              <a:rPr lang="pl-PL" sz="1200" b="0" i="0" baseline="0">
                <a:effectLst/>
              </a:rPr>
            </a:br>
            <a:r>
              <a:rPr lang="pl-PL" sz="1200" b="0" i="0" baseline="0">
                <a:effectLst/>
              </a:rPr>
              <a:t>po skalowaniu metodą liniową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Przystosowanie!$H$1:$H$2</c:f>
              <c:strCache>
                <c:ptCount val="2"/>
                <c:pt idx="0">
                  <c:v>Funkcja przystosowania po skalowaniu metodą</c:v>
                </c:pt>
                <c:pt idx="1">
                  <c:v>bez skalowania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Przystosowanie!$H$3:$H$42</c:f>
              <c:numCache>
                <c:formatCode>0.00</c:formatCode>
                <c:ptCount val="40"/>
                <c:pt idx="0">
                  <c:v>1508.7190902177165</c:v>
                </c:pt>
                <c:pt idx="1">
                  <c:v>1594.410624498071</c:v>
                </c:pt>
                <c:pt idx="2">
                  <c:v>1957.8278226949369</c:v>
                </c:pt>
                <c:pt idx="3">
                  <c:v>1111.0649172906005</c:v>
                </c:pt>
                <c:pt idx="4">
                  <c:v>1275.9907809879428</c:v>
                </c:pt>
                <c:pt idx="5">
                  <c:v>1331.9481181639567</c:v>
                </c:pt>
                <c:pt idx="6">
                  <c:v>4106.6221480244603</c:v>
                </c:pt>
                <c:pt idx="7">
                  <c:v>2062.8466894584458</c:v>
                </c:pt>
                <c:pt idx="8">
                  <c:v>1274.5184458673148</c:v>
                </c:pt>
                <c:pt idx="9">
                  <c:v>1548.8496179203571</c:v>
                </c:pt>
                <c:pt idx="10">
                  <c:v>658.77393103887459</c:v>
                </c:pt>
                <c:pt idx="11">
                  <c:v>1195.9699608158228</c:v>
                </c:pt>
                <c:pt idx="12">
                  <c:v>1078.4684247800162</c:v>
                </c:pt>
                <c:pt idx="13">
                  <c:v>1225.924754827467</c:v>
                </c:pt>
                <c:pt idx="14">
                  <c:v>2194.7295720548273</c:v>
                </c:pt>
                <c:pt idx="15">
                  <c:v>2595.3844263973319</c:v>
                </c:pt>
                <c:pt idx="16">
                  <c:v>783.99118306297214</c:v>
                </c:pt>
                <c:pt idx="17">
                  <c:v>999.43338141880417</c:v>
                </c:pt>
                <c:pt idx="18">
                  <c:v>887.22178415767212</c:v>
                </c:pt>
                <c:pt idx="19">
                  <c:v>515.97526155833611</c:v>
                </c:pt>
                <c:pt idx="20">
                  <c:v>2610.9728478136717</c:v>
                </c:pt>
                <c:pt idx="21">
                  <c:v>999.95419078562645</c:v>
                </c:pt>
                <c:pt idx="22">
                  <c:v>820.99338181282042</c:v>
                </c:pt>
                <c:pt idx="23">
                  <c:v>1565.7478127059485</c:v>
                </c:pt>
                <c:pt idx="24">
                  <c:v>795.87723597447439</c:v>
                </c:pt>
                <c:pt idx="25">
                  <c:v>516.65914761381123</c:v>
                </c:pt>
                <c:pt idx="26">
                  <c:v>820.91191339237207</c:v>
                </c:pt>
                <c:pt idx="27">
                  <c:v>424.16341190315126</c:v>
                </c:pt>
                <c:pt idx="28">
                  <c:v>851.09821923362381</c:v>
                </c:pt>
                <c:pt idx="29">
                  <c:v>798.93396697756236</c:v>
                </c:pt>
                <c:pt idx="30">
                  <c:v>2601.0488998325191</c:v>
                </c:pt>
                <c:pt idx="31">
                  <c:v>2717.6315314577378</c:v>
                </c:pt>
                <c:pt idx="32">
                  <c:v>522.26750705208519</c:v>
                </c:pt>
                <c:pt idx="33">
                  <c:v>802.06364622509693</c:v>
                </c:pt>
                <c:pt idx="34">
                  <c:v>687.73850976744393</c:v>
                </c:pt>
                <c:pt idx="35">
                  <c:v>3753.0668577127003</c:v>
                </c:pt>
                <c:pt idx="36">
                  <c:v>418.58973374017773</c:v>
                </c:pt>
                <c:pt idx="37">
                  <c:v>1459.6237146656561</c:v>
                </c:pt>
                <c:pt idx="38">
                  <c:v>1865.1909334245863</c:v>
                </c:pt>
                <c:pt idx="39">
                  <c:v>77.358145972210195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Przystosowanie!$I$1:$I$2</c:f>
              <c:strCache>
                <c:ptCount val="2"/>
                <c:pt idx="0">
                  <c:v>Funkcja przystosowania po skalowaniu metodą</c:v>
                </c:pt>
                <c:pt idx="1">
                  <c:v>liniową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Przystosowanie!$I$3:$I$42</c:f>
              <c:numCache>
                <c:formatCode>0.00</c:formatCode>
                <c:ptCount val="40"/>
                <c:pt idx="0">
                  <c:v>1422.4409306597877</c:v>
                </c:pt>
                <c:pt idx="1">
                  <c:v>1452.6500711116373</c:v>
                </c:pt>
                <c:pt idx="2">
                  <c:v>1580.7668247109905</c:v>
                </c:pt>
                <c:pt idx="3">
                  <c:v>1282.2544949505457</c:v>
                </c:pt>
                <c:pt idx="4">
                  <c:v>1340.3963945257735</c:v>
                </c:pt>
                <c:pt idx="5">
                  <c:v>1360.1232330315611</c:v>
                </c:pt>
                <c:pt idx="6">
                  <c:v>2338.288908090216</c:v>
                </c:pt>
                <c:pt idx="7">
                  <c:v>1617.789498220061</c:v>
                </c:pt>
                <c:pt idx="8">
                  <c:v>1339.8773470046297</c:v>
                </c:pt>
                <c:pt idx="9">
                  <c:v>1436.5882878982477</c:v>
                </c:pt>
                <c:pt idx="10">
                  <c:v>1122.8067496915803</c:v>
                </c:pt>
                <c:pt idx="11">
                  <c:v>1312.186371027502</c:v>
                </c:pt>
                <c:pt idx="12">
                  <c:v>1270.7631378548931</c:v>
                </c:pt>
                <c:pt idx="13">
                  <c:v>1322.7464407835575</c:v>
                </c:pt>
                <c:pt idx="14">
                  <c:v>1664.2826384935713</c:v>
                </c:pt>
                <c:pt idx="15">
                  <c:v>1805.5269150629406</c:v>
                </c:pt>
                <c:pt idx="16">
                  <c:v>1166.9500315823539</c:v>
                </c:pt>
                <c:pt idx="17">
                  <c:v>1242.9006337514484</c:v>
                </c:pt>
                <c:pt idx="18">
                  <c:v>1203.3422814538044</c:v>
                </c:pt>
                <c:pt idx="19">
                  <c:v>1072.4654283591674</c:v>
                </c:pt>
                <c:pt idx="20">
                  <c:v>1811.0223565431706</c:v>
                </c:pt>
                <c:pt idx="21">
                  <c:v>1243.0842365243839</c:v>
                </c:pt>
                <c:pt idx="22">
                  <c:v>1179.9945479216731</c:v>
                </c:pt>
                <c:pt idx="23">
                  <c:v>1442.5454684289466</c:v>
                </c:pt>
                <c:pt idx="24">
                  <c:v>1171.140263964551</c:v>
                </c:pt>
                <c:pt idx="25">
                  <c:v>1072.7065211354422</c:v>
                </c:pt>
                <c:pt idx="26">
                  <c:v>1179.965827570516</c:v>
                </c:pt>
                <c:pt idx="27">
                  <c:v>1040.0986714248897</c:v>
                </c:pt>
                <c:pt idx="28">
                  <c:v>1190.6075130128306</c:v>
                </c:pt>
                <c:pt idx="29">
                  <c:v>1172.2178641845878</c:v>
                </c:pt>
                <c:pt idx="30">
                  <c:v>1807.5238319699188</c:v>
                </c:pt>
                <c:pt idx="31">
                  <c:v>1848.6231205121226</c:v>
                </c:pt>
                <c:pt idx="32">
                  <c:v>1074.683655976102</c:v>
                </c:pt>
                <c:pt idx="33">
                  <c:v>1173.3211811079223</c:v>
                </c:pt>
                <c:pt idx="34">
                  <c:v>1133.0177353424767</c:v>
                </c:pt>
                <c:pt idx="35">
                  <c:v>2213.6488078490543</c:v>
                </c:pt>
                <c:pt idx="36">
                  <c:v>1038.1337628971955</c:v>
                </c:pt>
                <c:pt idx="37">
                  <c:v>1405.1331638185948</c:v>
                </c:pt>
                <c:pt idx="38">
                  <c:v>1548.1092136354932</c:v>
                </c:pt>
                <c:pt idx="39">
                  <c:v>917.83818121505772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Przystosowanie!$P$1:$P$2</c:f>
              <c:strCache>
                <c:ptCount val="2"/>
                <c:pt idx="0">
                  <c:v>Średnia funkcji przystosowania po skalowaniu metodą</c:v>
                </c:pt>
                <c:pt idx="1">
                  <c:v>bez skalowania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Przystosowanie!$P$3:$P$42</c:f>
              <c:numCache>
                <c:formatCode>0.00</c:formatCode>
                <c:ptCount val="40"/>
                <c:pt idx="0">
                  <c:v>1375.4640635824803</c:v>
                </c:pt>
                <c:pt idx="1">
                  <c:v>1375.4640635824803</c:v>
                </c:pt>
                <c:pt idx="2">
                  <c:v>1375.4640635824803</c:v>
                </c:pt>
                <c:pt idx="3">
                  <c:v>1375.4640635824803</c:v>
                </c:pt>
                <c:pt idx="4">
                  <c:v>1375.4640635824803</c:v>
                </c:pt>
                <c:pt idx="5">
                  <c:v>1375.4640635824803</c:v>
                </c:pt>
                <c:pt idx="6">
                  <c:v>1375.4640635824803</c:v>
                </c:pt>
                <c:pt idx="7">
                  <c:v>1375.4640635824803</c:v>
                </c:pt>
                <c:pt idx="8">
                  <c:v>1375.4640635824803</c:v>
                </c:pt>
                <c:pt idx="9">
                  <c:v>1375.4640635824803</c:v>
                </c:pt>
                <c:pt idx="10">
                  <c:v>1375.4640635824803</c:v>
                </c:pt>
                <c:pt idx="11">
                  <c:v>1375.4640635824803</c:v>
                </c:pt>
                <c:pt idx="12">
                  <c:v>1375.4640635824803</c:v>
                </c:pt>
                <c:pt idx="13">
                  <c:v>1375.4640635824803</c:v>
                </c:pt>
                <c:pt idx="14">
                  <c:v>1375.4640635824803</c:v>
                </c:pt>
                <c:pt idx="15">
                  <c:v>1375.4640635824803</c:v>
                </c:pt>
                <c:pt idx="16">
                  <c:v>1375.4640635824803</c:v>
                </c:pt>
                <c:pt idx="17">
                  <c:v>1375.4640635824803</c:v>
                </c:pt>
                <c:pt idx="18">
                  <c:v>1375.4640635824803</c:v>
                </c:pt>
                <c:pt idx="19">
                  <c:v>1375.4640635824803</c:v>
                </c:pt>
                <c:pt idx="20">
                  <c:v>1375.4640635824803</c:v>
                </c:pt>
                <c:pt idx="21">
                  <c:v>1375.4640635824803</c:v>
                </c:pt>
                <c:pt idx="22">
                  <c:v>1375.4640635824803</c:v>
                </c:pt>
                <c:pt idx="23">
                  <c:v>1375.4640635824803</c:v>
                </c:pt>
                <c:pt idx="24">
                  <c:v>1375.4640635824803</c:v>
                </c:pt>
                <c:pt idx="25">
                  <c:v>1375.4640635824803</c:v>
                </c:pt>
                <c:pt idx="26">
                  <c:v>1375.4640635824803</c:v>
                </c:pt>
                <c:pt idx="27">
                  <c:v>1375.4640635824803</c:v>
                </c:pt>
                <c:pt idx="28">
                  <c:v>1375.4640635824803</c:v>
                </c:pt>
                <c:pt idx="29">
                  <c:v>1375.4640635824803</c:v>
                </c:pt>
                <c:pt idx="30">
                  <c:v>1375.4640635824803</c:v>
                </c:pt>
                <c:pt idx="31">
                  <c:v>1375.4640635824803</c:v>
                </c:pt>
                <c:pt idx="32">
                  <c:v>1375.4640635824803</c:v>
                </c:pt>
                <c:pt idx="33">
                  <c:v>1375.4640635824803</c:v>
                </c:pt>
                <c:pt idx="34">
                  <c:v>1375.4640635824803</c:v>
                </c:pt>
                <c:pt idx="35">
                  <c:v>1375.4640635824803</c:v>
                </c:pt>
                <c:pt idx="36">
                  <c:v>1375.4640635824803</c:v>
                </c:pt>
                <c:pt idx="37">
                  <c:v>1375.4640635824803</c:v>
                </c:pt>
                <c:pt idx="38">
                  <c:v>1375.4640635824803</c:v>
                </c:pt>
                <c:pt idx="39">
                  <c:v>1375.4640635824803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1867616"/>
        <c:axId val="-16718757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Przystosowanie!$Q$1:$Q$2</c15:sqref>
                        </c15:formulaRef>
                      </c:ext>
                    </c:extLst>
                    <c:strCache>
                      <c:ptCount val="2"/>
                      <c:pt idx="0">
                        <c:v>Średnia funkcji przystosowania po skalowaniu metodą</c:v>
                      </c:pt>
                      <c:pt idx="1">
                        <c:v>liniową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Przystosowanie!$Q$3:$Q$42</c15:sqref>
                        </c15:formulaRef>
                      </c:ext>
                    </c:extLst>
                    <c:numCache>
                      <c:formatCode>0.00</c:formatCode>
                      <c:ptCount val="40"/>
                      <c:pt idx="0">
                        <c:v>1375.4640635824796</c:v>
                      </c:pt>
                      <c:pt idx="1">
                        <c:v>1375.4640635824796</c:v>
                      </c:pt>
                      <c:pt idx="2">
                        <c:v>1375.4640635824796</c:v>
                      </c:pt>
                      <c:pt idx="3">
                        <c:v>1375.4640635824796</c:v>
                      </c:pt>
                      <c:pt idx="4">
                        <c:v>1375.4640635824796</c:v>
                      </c:pt>
                      <c:pt idx="5">
                        <c:v>1375.4640635824796</c:v>
                      </c:pt>
                      <c:pt idx="6">
                        <c:v>1375.4640635824796</c:v>
                      </c:pt>
                      <c:pt idx="7">
                        <c:v>1375.4640635824796</c:v>
                      </c:pt>
                      <c:pt idx="8">
                        <c:v>1375.4640635824796</c:v>
                      </c:pt>
                      <c:pt idx="9">
                        <c:v>1375.4640635824796</c:v>
                      </c:pt>
                      <c:pt idx="10">
                        <c:v>1375.4640635824796</c:v>
                      </c:pt>
                      <c:pt idx="11">
                        <c:v>1375.4640635824796</c:v>
                      </c:pt>
                      <c:pt idx="12">
                        <c:v>1375.4640635824796</c:v>
                      </c:pt>
                      <c:pt idx="13">
                        <c:v>1375.4640635824796</c:v>
                      </c:pt>
                      <c:pt idx="14">
                        <c:v>1375.4640635824796</c:v>
                      </c:pt>
                      <c:pt idx="15">
                        <c:v>1375.4640635824796</c:v>
                      </c:pt>
                      <c:pt idx="16">
                        <c:v>1375.4640635824796</c:v>
                      </c:pt>
                      <c:pt idx="17">
                        <c:v>1375.4640635824796</c:v>
                      </c:pt>
                      <c:pt idx="18">
                        <c:v>1375.4640635824796</c:v>
                      </c:pt>
                      <c:pt idx="19">
                        <c:v>1375.4640635824796</c:v>
                      </c:pt>
                      <c:pt idx="20">
                        <c:v>1375.4640635824796</c:v>
                      </c:pt>
                      <c:pt idx="21">
                        <c:v>1375.4640635824796</c:v>
                      </c:pt>
                      <c:pt idx="22">
                        <c:v>1375.4640635824796</c:v>
                      </c:pt>
                      <c:pt idx="23">
                        <c:v>1375.4640635824796</c:v>
                      </c:pt>
                      <c:pt idx="24">
                        <c:v>1375.4640635824796</c:v>
                      </c:pt>
                      <c:pt idx="25">
                        <c:v>1375.4640635824796</c:v>
                      </c:pt>
                      <c:pt idx="26">
                        <c:v>1375.4640635824796</c:v>
                      </c:pt>
                      <c:pt idx="27">
                        <c:v>1375.4640635824796</c:v>
                      </c:pt>
                      <c:pt idx="28">
                        <c:v>1375.4640635824796</c:v>
                      </c:pt>
                      <c:pt idx="29">
                        <c:v>1375.4640635824796</c:v>
                      </c:pt>
                      <c:pt idx="30">
                        <c:v>1375.4640635824796</c:v>
                      </c:pt>
                      <c:pt idx="31">
                        <c:v>1375.4640635824796</c:v>
                      </c:pt>
                      <c:pt idx="32">
                        <c:v>1375.4640635824796</c:v>
                      </c:pt>
                      <c:pt idx="33">
                        <c:v>1375.4640635824796</c:v>
                      </c:pt>
                      <c:pt idx="34">
                        <c:v>1375.4640635824796</c:v>
                      </c:pt>
                      <c:pt idx="35">
                        <c:v>1375.4640635824796</c:v>
                      </c:pt>
                      <c:pt idx="36">
                        <c:v>1375.4640635824796</c:v>
                      </c:pt>
                      <c:pt idx="37">
                        <c:v>1375.4640635824796</c:v>
                      </c:pt>
                      <c:pt idx="38">
                        <c:v>1375.4640635824796</c:v>
                      </c:pt>
                      <c:pt idx="39">
                        <c:v>1375.4640635824796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6718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1875776"/>
        <c:crosses val="autoZero"/>
        <c:auto val="1"/>
        <c:lblAlgn val="ctr"/>
        <c:lblOffset val="100"/>
        <c:noMultiLvlLbl val="0"/>
      </c:catAx>
      <c:valAx>
        <c:axId val="-16718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18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0" i="0" baseline="0">
                <a:effectLst/>
                <a:latin typeface="+mn-lt"/>
              </a:rPr>
              <a:t>Porównanie wartości fcji przystosowania</a:t>
            </a:r>
            <a:br>
              <a:rPr lang="pl-PL" sz="1200" b="0" i="0" baseline="0">
                <a:effectLst/>
                <a:latin typeface="+mn-lt"/>
              </a:rPr>
            </a:br>
            <a:r>
              <a:rPr lang="pl-PL" sz="1200" b="0" i="0" baseline="0">
                <a:effectLst/>
                <a:latin typeface="+mn-lt"/>
              </a:rPr>
              <a:t>po skalowaniu metodą </a:t>
            </a:r>
            <a:r>
              <a:rPr lang="el-GR" sz="1200" b="0" i="0" baseline="0">
                <a:effectLst/>
                <a:latin typeface="+mn-lt"/>
              </a:rPr>
              <a:t>σ</a:t>
            </a:r>
            <a:r>
              <a:rPr lang="pl-PL" sz="1200" b="0" i="0" baseline="0">
                <a:effectLst/>
                <a:latin typeface="+mn-lt"/>
              </a:rPr>
              <a:t>-odcięcia</a:t>
            </a:r>
            <a:endParaRPr lang="pl-PL" sz="1050">
              <a:effectLst/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Przystosowanie!$H$1:$H$2</c:f>
              <c:strCache>
                <c:ptCount val="2"/>
                <c:pt idx="0">
                  <c:v>Funkcja przystosowania po skalowaniu metodą</c:v>
                </c:pt>
                <c:pt idx="1">
                  <c:v>bez skalowania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Przystosowanie!$H$3:$H$42</c:f>
              <c:numCache>
                <c:formatCode>0.00</c:formatCode>
                <c:ptCount val="40"/>
                <c:pt idx="0">
                  <c:v>1508.7190902177165</c:v>
                </c:pt>
                <c:pt idx="1">
                  <c:v>1594.410624498071</c:v>
                </c:pt>
                <c:pt idx="2">
                  <c:v>1957.8278226949369</c:v>
                </c:pt>
                <c:pt idx="3">
                  <c:v>1111.0649172906005</c:v>
                </c:pt>
                <c:pt idx="4">
                  <c:v>1275.9907809879428</c:v>
                </c:pt>
                <c:pt idx="5">
                  <c:v>1331.9481181639567</c:v>
                </c:pt>
                <c:pt idx="6">
                  <c:v>4106.6221480244603</c:v>
                </c:pt>
                <c:pt idx="7">
                  <c:v>2062.8466894584458</c:v>
                </c:pt>
                <c:pt idx="8">
                  <c:v>1274.5184458673148</c:v>
                </c:pt>
                <c:pt idx="9">
                  <c:v>1548.8496179203571</c:v>
                </c:pt>
                <c:pt idx="10">
                  <c:v>658.77393103887459</c:v>
                </c:pt>
                <c:pt idx="11">
                  <c:v>1195.9699608158228</c:v>
                </c:pt>
                <c:pt idx="12">
                  <c:v>1078.4684247800162</c:v>
                </c:pt>
                <c:pt idx="13">
                  <c:v>1225.924754827467</c:v>
                </c:pt>
                <c:pt idx="14">
                  <c:v>2194.7295720548273</c:v>
                </c:pt>
                <c:pt idx="15">
                  <c:v>2595.3844263973319</c:v>
                </c:pt>
                <c:pt idx="16">
                  <c:v>783.99118306297214</c:v>
                </c:pt>
                <c:pt idx="17">
                  <c:v>999.43338141880417</c:v>
                </c:pt>
                <c:pt idx="18">
                  <c:v>887.22178415767212</c:v>
                </c:pt>
                <c:pt idx="19">
                  <c:v>515.97526155833611</c:v>
                </c:pt>
                <c:pt idx="20">
                  <c:v>2610.9728478136717</c:v>
                </c:pt>
                <c:pt idx="21">
                  <c:v>999.95419078562645</c:v>
                </c:pt>
                <c:pt idx="22">
                  <c:v>820.99338181282042</c:v>
                </c:pt>
                <c:pt idx="23">
                  <c:v>1565.7478127059485</c:v>
                </c:pt>
                <c:pt idx="24">
                  <c:v>795.87723597447439</c:v>
                </c:pt>
                <c:pt idx="25">
                  <c:v>516.65914761381123</c:v>
                </c:pt>
                <c:pt idx="26">
                  <c:v>820.91191339237207</c:v>
                </c:pt>
                <c:pt idx="27">
                  <c:v>424.16341190315126</c:v>
                </c:pt>
                <c:pt idx="28">
                  <c:v>851.09821923362381</c:v>
                </c:pt>
                <c:pt idx="29">
                  <c:v>798.93396697756236</c:v>
                </c:pt>
                <c:pt idx="30">
                  <c:v>2601.0488998325191</c:v>
                </c:pt>
                <c:pt idx="31">
                  <c:v>2717.6315314577378</c:v>
                </c:pt>
                <c:pt idx="32">
                  <c:v>522.26750705208519</c:v>
                </c:pt>
                <c:pt idx="33">
                  <c:v>802.06364622509693</c:v>
                </c:pt>
                <c:pt idx="34">
                  <c:v>687.73850976744393</c:v>
                </c:pt>
                <c:pt idx="35">
                  <c:v>3753.0668577127003</c:v>
                </c:pt>
                <c:pt idx="36">
                  <c:v>418.58973374017773</c:v>
                </c:pt>
                <c:pt idx="37">
                  <c:v>1459.6237146656561</c:v>
                </c:pt>
                <c:pt idx="38">
                  <c:v>1865.1909334245863</c:v>
                </c:pt>
                <c:pt idx="39">
                  <c:v>77.358145972210195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Przystosowanie!$K$1:$K$2</c:f>
              <c:strCache>
                <c:ptCount val="2"/>
                <c:pt idx="0">
                  <c:v>Funkcja przystosowania po skalowaniu metodą</c:v>
                </c:pt>
                <c:pt idx="1">
                  <c:v>σ-odcięcia*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Przystosowanie!$K$3:$K$42</c:f>
              <c:numCache>
                <c:formatCode>0.00</c:formatCode>
                <c:ptCount val="40"/>
                <c:pt idx="0">
                  <c:v>1013.3246406601086</c:v>
                </c:pt>
                <c:pt idx="1">
                  <c:v>1099.0161749404631</c:v>
                </c:pt>
                <c:pt idx="2">
                  <c:v>1462.433373137329</c:v>
                </c:pt>
                <c:pt idx="3">
                  <c:v>615.67046773299262</c:v>
                </c:pt>
                <c:pt idx="4">
                  <c:v>780.59633143033489</c:v>
                </c:pt>
                <c:pt idx="5">
                  <c:v>836.55366860634877</c:v>
                </c:pt>
                <c:pt idx="6">
                  <c:v>3611.2276984668524</c:v>
                </c:pt>
                <c:pt idx="7">
                  <c:v>1567.4522399008379</c:v>
                </c:pt>
                <c:pt idx="8">
                  <c:v>779.12399630970685</c:v>
                </c:pt>
                <c:pt idx="9">
                  <c:v>1053.4551683627492</c:v>
                </c:pt>
                <c:pt idx="10">
                  <c:v>163.37948148126668</c:v>
                </c:pt>
                <c:pt idx="11">
                  <c:v>700.57551125821487</c:v>
                </c:pt>
                <c:pt idx="12">
                  <c:v>583.07397522240831</c:v>
                </c:pt>
                <c:pt idx="13">
                  <c:v>730.53030526985913</c:v>
                </c:pt>
                <c:pt idx="14">
                  <c:v>1699.3351224972193</c:v>
                </c:pt>
                <c:pt idx="15">
                  <c:v>2099.989976839724</c:v>
                </c:pt>
                <c:pt idx="16">
                  <c:v>288.59673350536423</c:v>
                </c:pt>
                <c:pt idx="17">
                  <c:v>504.03893186119626</c:v>
                </c:pt>
                <c:pt idx="18">
                  <c:v>391.82733460006421</c:v>
                </c:pt>
                <c:pt idx="19">
                  <c:v>20.580812000728201</c:v>
                </c:pt>
                <c:pt idx="20">
                  <c:v>2115.5783982560638</c:v>
                </c:pt>
                <c:pt idx="21">
                  <c:v>504.55974122801854</c:v>
                </c:pt>
                <c:pt idx="22">
                  <c:v>325.5989322552125</c:v>
                </c:pt>
                <c:pt idx="23">
                  <c:v>1070.3533631483406</c:v>
                </c:pt>
                <c:pt idx="24">
                  <c:v>300.48278641686647</c:v>
                </c:pt>
                <c:pt idx="25">
                  <c:v>21.264698056203315</c:v>
                </c:pt>
                <c:pt idx="26">
                  <c:v>325.51746383476416</c:v>
                </c:pt>
                <c:pt idx="27">
                  <c:v>0</c:v>
                </c:pt>
                <c:pt idx="28">
                  <c:v>355.7037696760159</c:v>
                </c:pt>
                <c:pt idx="29">
                  <c:v>303.53951741995445</c:v>
                </c:pt>
                <c:pt idx="30">
                  <c:v>2105.6544502749111</c:v>
                </c:pt>
                <c:pt idx="31">
                  <c:v>2222.2370819001299</c:v>
                </c:pt>
                <c:pt idx="32">
                  <c:v>26.87305749447728</c:v>
                </c:pt>
                <c:pt idx="33">
                  <c:v>306.66919666748902</c:v>
                </c:pt>
                <c:pt idx="34">
                  <c:v>192.34406020983602</c:v>
                </c:pt>
                <c:pt idx="35">
                  <c:v>3257.6724081550924</c:v>
                </c:pt>
                <c:pt idx="36">
                  <c:v>0</c:v>
                </c:pt>
                <c:pt idx="37">
                  <c:v>964.22926510804814</c:v>
                </c:pt>
                <c:pt idx="38">
                  <c:v>1369.7964838669784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Przystosowanie!$P$1:$P$2</c:f>
              <c:strCache>
                <c:ptCount val="2"/>
                <c:pt idx="0">
                  <c:v>Średnia funkcji przystosowania po skalowaniu metodą</c:v>
                </c:pt>
                <c:pt idx="1">
                  <c:v>bez skalowania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Przystosowanie!$P$3:$P$42</c:f>
              <c:numCache>
                <c:formatCode>0.00</c:formatCode>
                <c:ptCount val="40"/>
                <c:pt idx="0">
                  <c:v>1375.4640635824803</c:v>
                </c:pt>
                <c:pt idx="1">
                  <c:v>1375.4640635824803</c:v>
                </c:pt>
                <c:pt idx="2">
                  <c:v>1375.4640635824803</c:v>
                </c:pt>
                <c:pt idx="3">
                  <c:v>1375.4640635824803</c:v>
                </c:pt>
                <c:pt idx="4">
                  <c:v>1375.4640635824803</c:v>
                </c:pt>
                <c:pt idx="5">
                  <c:v>1375.4640635824803</c:v>
                </c:pt>
                <c:pt idx="6">
                  <c:v>1375.4640635824803</c:v>
                </c:pt>
                <c:pt idx="7">
                  <c:v>1375.4640635824803</c:v>
                </c:pt>
                <c:pt idx="8">
                  <c:v>1375.4640635824803</c:v>
                </c:pt>
                <c:pt idx="9">
                  <c:v>1375.4640635824803</c:v>
                </c:pt>
                <c:pt idx="10">
                  <c:v>1375.4640635824803</c:v>
                </c:pt>
                <c:pt idx="11">
                  <c:v>1375.4640635824803</c:v>
                </c:pt>
                <c:pt idx="12">
                  <c:v>1375.4640635824803</c:v>
                </c:pt>
                <c:pt idx="13">
                  <c:v>1375.4640635824803</c:v>
                </c:pt>
                <c:pt idx="14">
                  <c:v>1375.4640635824803</c:v>
                </c:pt>
                <c:pt idx="15">
                  <c:v>1375.4640635824803</c:v>
                </c:pt>
                <c:pt idx="16">
                  <c:v>1375.4640635824803</c:v>
                </c:pt>
                <c:pt idx="17">
                  <c:v>1375.4640635824803</c:v>
                </c:pt>
                <c:pt idx="18">
                  <c:v>1375.4640635824803</c:v>
                </c:pt>
                <c:pt idx="19">
                  <c:v>1375.4640635824803</c:v>
                </c:pt>
                <c:pt idx="20">
                  <c:v>1375.4640635824803</c:v>
                </c:pt>
                <c:pt idx="21">
                  <c:v>1375.4640635824803</c:v>
                </c:pt>
                <c:pt idx="22">
                  <c:v>1375.4640635824803</c:v>
                </c:pt>
                <c:pt idx="23">
                  <c:v>1375.4640635824803</c:v>
                </c:pt>
                <c:pt idx="24">
                  <c:v>1375.4640635824803</c:v>
                </c:pt>
                <c:pt idx="25">
                  <c:v>1375.4640635824803</c:v>
                </c:pt>
                <c:pt idx="26">
                  <c:v>1375.4640635824803</c:v>
                </c:pt>
                <c:pt idx="27">
                  <c:v>1375.4640635824803</c:v>
                </c:pt>
                <c:pt idx="28">
                  <c:v>1375.4640635824803</c:v>
                </c:pt>
                <c:pt idx="29">
                  <c:v>1375.4640635824803</c:v>
                </c:pt>
                <c:pt idx="30">
                  <c:v>1375.4640635824803</c:v>
                </c:pt>
                <c:pt idx="31">
                  <c:v>1375.4640635824803</c:v>
                </c:pt>
                <c:pt idx="32">
                  <c:v>1375.4640635824803</c:v>
                </c:pt>
                <c:pt idx="33">
                  <c:v>1375.4640635824803</c:v>
                </c:pt>
                <c:pt idx="34">
                  <c:v>1375.4640635824803</c:v>
                </c:pt>
                <c:pt idx="35">
                  <c:v>1375.4640635824803</c:v>
                </c:pt>
                <c:pt idx="36">
                  <c:v>1375.4640635824803</c:v>
                </c:pt>
                <c:pt idx="37">
                  <c:v>1375.4640635824803</c:v>
                </c:pt>
                <c:pt idx="38">
                  <c:v>1375.4640635824803</c:v>
                </c:pt>
                <c:pt idx="39">
                  <c:v>1375.4640635824803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Przystosowanie!$R$1:$R$2</c:f>
              <c:strCache>
                <c:ptCount val="2"/>
                <c:pt idx="0">
                  <c:v>Średnia funkcji przystosowania po skalowaniu metodą</c:v>
                </c:pt>
                <c:pt idx="1">
                  <c:v>σ-odcięcia*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Przystosowanie!$R$3:$R$42</c:f>
              <c:numCache>
                <c:formatCode>0.00</c:formatCode>
                <c:ptCount val="40"/>
                <c:pt idx="0">
                  <c:v>894.22141545130421</c:v>
                </c:pt>
                <c:pt idx="1">
                  <c:v>894.22141545130421</c:v>
                </c:pt>
                <c:pt idx="2">
                  <c:v>894.22141545130421</c:v>
                </c:pt>
                <c:pt idx="3">
                  <c:v>894.22141545130421</c:v>
                </c:pt>
                <c:pt idx="4">
                  <c:v>894.22141545130421</c:v>
                </c:pt>
                <c:pt idx="5">
                  <c:v>894.22141545130421</c:v>
                </c:pt>
                <c:pt idx="6">
                  <c:v>894.22141545130421</c:v>
                </c:pt>
                <c:pt idx="7">
                  <c:v>894.22141545130421</c:v>
                </c:pt>
                <c:pt idx="8">
                  <c:v>894.22141545130421</c:v>
                </c:pt>
                <c:pt idx="9">
                  <c:v>894.22141545130421</c:v>
                </c:pt>
                <c:pt idx="10">
                  <c:v>894.22141545130421</c:v>
                </c:pt>
                <c:pt idx="11">
                  <c:v>894.22141545130421</c:v>
                </c:pt>
                <c:pt idx="12">
                  <c:v>894.22141545130421</c:v>
                </c:pt>
                <c:pt idx="13">
                  <c:v>894.22141545130421</c:v>
                </c:pt>
                <c:pt idx="14">
                  <c:v>894.22141545130421</c:v>
                </c:pt>
                <c:pt idx="15">
                  <c:v>894.22141545130421</c:v>
                </c:pt>
                <c:pt idx="16">
                  <c:v>894.22141545130421</c:v>
                </c:pt>
                <c:pt idx="17">
                  <c:v>894.22141545130421</c:v>
                </c:pt>
                <c:pt idx="18">
                  <c:v>894.22141545130421</c:v>
                </c:pt>
                <c:pt idx="19">
                  <c:v>894.22141545130421</c:v>
                </c:pt>
                <c:pt idx="20">
                  <c:v>894.22141545130421</c:v>
                </c:pt>
                <c:pt idx="21">
                  <c:v>894.22141545130421</c:v>
                </c:pt>
                <c:pt idx="22">
                  <c:v>894.22141545130421</c:v>
                </c:pt>
                <c:pt idx="23">
                  <c:v>894.22141545130421</c:v>
                </c:pt>
                <c:pt idx="24">
                  <c:v>894.22141545130421</c:v>
                </c:pt>
                <c:pt idx="25">
                  <c:v>894.22141545130421</c:v>
                </c:pt>
                <c:pt idx="26">
                  <c:v>894.22141545130421</c:v>
                </c:pt>
                <c:pt idx="27">
                  <c:v>894.22141545130421</c:v>
                </c:pt>
                <c:pt idx="28">
                  <c:v>894.22141545130421</c:v>
                </c:pt>
                <c:pt idx="29">
                  <c:v>894.22141545130421</c:v>
                </c:pt>
                <c:pt idx="30">
                  <c:v>894.22141545130421</c:v>
                </c:pt>
                <c:pt idx="31">
                  <c:v>894.22141545130421</c:v>
                </c:pt>
                <c:pt idx="32">
                  <c:v>894.22141545130421</c:v>
                </c:pt>
                <c:pt idx="33">
                  <c:v>894.22141545130421</c:v>
                </c:pt>
                <c:pt idx="34">
                  <c:v>894.22141545130421</c:v>
                </c:pt>
                <c:pt idx="35">
                  <c:v>894.22141545130421</c:v>
                </c:pt>
                <c:pt idx="36">
                  <c:v>894.22141545130421</c:v>
                </c:pt>
                <c:pt idx="37">
                  <c:v>894.22141545130421</c:v>
                </c:pt>
                <c:pt idx="38">
                  <c:v>894.22141545130421</c:v>
                </c:pt>
                <c:pt idx="39">
                  <c:v>894.22141545130421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1874688"/>
        <c:axId val="-1671874144"/>
      </c:lineChart>
      <c:catAx>
        <c:axId val="-16718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1874144"/>
        <c:crosses val="autoZero"/>
        <c:auto val="1"/>
        <c:lblAlgn val="ctr"/>
        <c:lblOffset val="100"/>
        <c:noMultiLvlLbl val="0"/>
      </c:catAx>
      <c:valAx>
        <c:axId val="-16718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18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Porównanie wartości funkcji przystosowania dla</a:t>
            </a:r>
            <a:r>
              <a:rPr lang="pl-PL" sz="1200" baseline="0"/>
              <a:t> różnych metod skalowania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Przystosowanie!$K$1:$K$2</c:f>
              <c:strCache>
                <c:ptCount val="2"/>
                <c:pt idx="0">
                  <c:v>Funkcja przystosowania po skalowaniu metodą</c:v>
                </c:pt>
                <c:pt idx="1">
                  <c:v>σ-odcięcia*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Przystosowanie!$K$3:$K$42</c:f>
              <c:numCache>
                <c:formatCode>0.00</c:formatCode>
                <c:ptCount val="40"/>
                <c:pt idx="0">
                  <c:v>1013.3246406601086</c:v>
                </c:pt>
                <c:pt idx="1">
                  <c:v>1099.0161749404631</c:v>
                </c:pt>
                <c:pt idx="2">
                  <c:v>1462.433373137329</c:v>
                </c:pt>
                <c:pt idx="3">
                  <c:v>615.67046773299262</c:v>
                </c:pt>
                <c:pt idx="4">
                  <c:v>780.59633143033489</c:v>
                </c:pt>
                <c:pt idx="5">
                  <c:v>836.55366860634877</c:v>
                </c:pt>
                <c:pt idx="6">
                  <c:v>3611.2276984668524</c:v>
                </c:pt>
                <c:pt idx="7">
                  <c:v>1567.4522399008379</c:v>
                </c:pt>
                <c:pt idx="8">
                  <c:v>779.12399630970685</c:v>
                </c:pt>
                <c:pt idx="9">
                  <c:v>1053.4551683627492</c:v>
                </c:pt>
                <c:pt idx="10">
                  <c:v>163.37948148126668</c:v>
                </c:pt>
                <c:pt idx="11">
                  <c:v>700.57551125821487</c:v>
                </c:pt>
                <c:pt idx="12">
                  <c:v>583.07397522240831</c:v>
                </c:pt>
                <c:pt idx="13">
                  <c:v>730.53030526985913</c:v>
                </c:pt>
                <c:pt idx="14">
                  <c:v>1699.3351224972193</c:v>
                </c:pt>
                <c:pt idx="15">
                  <c:v>2099.989976839724</c:v>
                </c:pt>
                <c:pt idx="16">
                  <c:v>288.59673350536423</c:v>
                </c:pt>
                <c:pt idx="17">
                  <c:v>504.03893186119626</c:v>
                </c:pt>
                <c:pt idx="18">
                  <c:v>391.82733460006421</c:v>
                </c:pt>
                <c:pt idx="19">
                  <c:v>20.580812000728201</c:v>
                </c:pt>
                <c:pt idx="20">
                  <c:v>2115.5783982560638</c:v>
                </c:pt>
                <c:pt idx="21">
                  <c:v>504.55974122801854</c:v>
                </c:pt>
                <c:pt idx="22">
                  <c:v>325.5989322552125</c:v>
                </c:pt>
                <c:pt idx="23">
                  <c:v>1070.3533631483406</c:v>
                </c:pt>
                <c:pt idx="24">
                  <c:v>300.48278641686647</c:v>
                </c:pt>
                <c:pt idx="25">
                  <c:v>21.264698056203315</c:v>
                </c:pt>
                <c:pt idx="26">
                  <c:v>325.51746383476416</c:v>
                </c:pt>
                <c:pt idx="27">
                  <c:v>0</c:v>
                </c:pt>
                <c:pt idx="28">
                  <c:v>355.7037696760159</c:v>
                </c:pt>
                <c:pt idx="29">
                  <c:v>303.53951741995445</c:v>
                </c:pt>
                <c:pt idx="30">
                  <c:v>2105.6544502749111</c:v>
                </c:pt>
                <c:pt idx="31">
                  <c:v>2222.2370819001299</c:v>
                </c:pt>
                <c:pt idx="32">
                  <c:v>26.87305749447728</c:v>
                </c:pt>
                <c:pt idx="33">
                  <c:v>306.66919666748902</c:v>
                </c:pt>
                <c:pt idx="34">
                  <c:v>192.34406020983602</c:v>
                </c:pt>
                <c:pt idx="35">
                  <c:v>3257.6724081550924</c:v>
                </c:pt>
                <c:pt idx="36">
                  <c:v>0</c:v>
                </c:pt>
                <c:pt idx="37">
                  <c:v>964.22926510804814</c:v>
                </c:pt>
                <c:pt idx="38">
                  <c:v>1369.7964838669784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9583424"/>
        <c:axId val="-1439573088"/>
      </c:lineChart>
      <c:lineChart>
        <c:grouping val="standard"/>
        <c:varyColors val="0"/>
        <c:ser>
          <c:idx val="0"/>
          <c:order val="0"/>
          <c:tx>
            <c:strRef>
              <c:f>Przystosowanie!$H$1:$H$2</c:f>
              <c:strCache>
                <c:ptCount val="2"/>
                <c:pt idx="0">
                  <c:v>Funkcja przystosowania po skalowaniu metodą</c:v>
                </c:pt>
                <c:pt idx="1">
                  <c:v>bez skalowania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Przystosowanie!$H$3:$H$42</c:f>
              <c:numCache>
                <c:formatCode>0.00</c:formatCode>
                <c:ptCount val="40"/>
                <c:pt idx="0">
                  <c:v>1508.7190902177165</c:v>
                </c:pt>
                <c:pt idx="1">
                  <c:v>1594.410624498071</c:v>
                </c:pt>
                <c:pt idx="2">
                  <c:v>1957.8278226949369</c:v>
                </c:pt>
                <c:pt idx="3">
                  <c:v>1111.0649172906005</c:v>
                </c:pt>
                <c:pt idx="4">
                  <c:v>1275.9907809879428</c:v>
                </c:pt>
                <c:pt idx="5">
                  <c:v>1331.9481181639567</c:v>
                </c:pt>
                <c:pt idx="6">
                  <c:v>4106.6221480244603</c:v>
                </c:pt>
                <c:pt idx="7">
                  <c:v>2062.8466894584458</c:v>
                </c:pt>
                <c:pt idx="8">
                  <c:v>1274.5184458673148</c:v>
                </c:pt>
                <c:pt idx="9">
                  <c:v>1548.8496179203571</c:v>
                </c:pt>
                <c:pt idx="10">
                  <c:v>658.77393103887459</c:v>
                </c:pt>
                <c:pt idx="11">
                  <c:v>1195.9699608158228</c:v>
                </c:pt>
                <c:pt idx="12">
                  <c:v>1078.4684247800162</c:v>
                </c:pt>
                <c:pt idx="13">
                  <c:v>1225.924754827467</c:v>
                </c:pt>
                <c:pt idx="14">
                  <c:v>2194.7295720548273</c:v>
                </c:pt>
                <c:pt idx="15">
                  <c:v>2595.3844263973319</c:v>
                </c:pt>
                <c:pt idx="16">
                  <c:v>783.99118306297214</c:v>
                </c:pt>
                <c:pt idx="17">
                  <c:v>999.43338141880417</c:v>
                </c:pt>
                <c:pt idx="18">
                  <c:v>887.22178415767212</c:v>
                </c:pt>
                <c:pt idx="19">
                  <c:v>515.97526155833611</c:v>
                </c:pt>
                <c:pt idx="20">
                  <c:v>2610.9728478136717</c:v>
                </c:pt>
                <c:pt idx="21">
                  <c:v>999.95419078562645</c:v>
                </c:pt>
                <c:pt idx="22">
                  <c:v>820.99338181282042</c:v>
                </c:pt>
                <c:pt idx="23">
                  <c:v>1565.7478127059485</c:v>
                </c:pt>
                <c:pt idx="24">
                  <c:v>795.87723597447439</c:v>
                </c:pt>
                <c:pt idx="25">
                  <c:v>516.65914761381123</c:v>
                </c:pt>
                <c:pt idx="26">
                  <c:v>820.91191339237207</c:v>
                </c:pt>
                <c:pt idx="27">
                  <c:v>424.16341190315126</c:v>
                </c:pt>
                <c:pt idx="28">
                  <c:v>851.09821923362381</c:v>
                </c:pt>
                <c:pt idx="29">
                  <c:v>798.93396697756236</c:v>
                </c:pt>
                <c:pt idx="30">
                  <c:v>2601.0488998325191</c:v>
                </c:pt>
                <c:pt idx="31">
                  <c:v>2717.6315314577378</c:v>
                </c:pt>
                <c:pt idx="32">
                  <c:v>522.26750705208519</c:v>
                </c:pt>
                <c:pt idx="33">
                  <c:v>802.06364622509693</c:v>
                </c:pt>
                <c:pt idx="34">
                  <c:v>687.73850976744393</c:v>
                </c:pt>
                <c:pt idx="35">
                  <c:v>3753.0668577127003</c:v>
                </c:pt>
                <c:pt idx="36">
                  <c:v>418.58973374017773</c:v>
                </c:pt>
                <c:pt idx="37">
                  <c:v>1459.6237146656561</c:v>
                </c:pt>
                <c:pt idx="38">
                  <c:v>1865.1909334245863</c:v>
                </c:pt>
                <c:pt idx="39">
                  <c:v>77.358145972210195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Przystosowanie!$I$1:$I$2</c:f>
              <c:strCache>
                <c:ptCount val="2"/>
                <c:pt idx="0">
                  <c:v>Funkcja przystosowania po skalowaniu metodą</c:v>
                </c:pt>
                <c:pt idx="1">
                  <c:v>liniową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Przystosowanie!$I$3:$I$42</c:f>
              <c:numCache>
                <c:formatCode>0.00</c:formatCode>
                <c:ptCount val="40"/>
                <c:pt idx="0">
                  <c:v>1422.4409306597877</c:v>
                </c:pt>
                <c:pt idx="1">
                  <c:v>1452.6500711116373</c:v>
                </c:pt>
                <c:pt idx="2">
                  <c:v>1580.7668247109905</c:v>
                </c:pt>
                <c:pt idx="3">
                  <c:v>1282.2544949505457</c:v>
                </c:pt>
                <c:pt idx="4">
                  <c:v>1340.3963945257735</c:v>
                </c:pt>
                <c:pt idx="5">
                  <c:v>1360.1232330315611</c:v>
                </c:pt>
                <c:pt idx="6">
                  <c:v>2338.288908090216</c:v>
                </c:pt>
                <c:pt idx="7">
                  <c:v>1617.789498220061</c:v>
                </c:pt>
                <c:pt idx="8">
                  <c:v>1339.8773470046297</c:v>
                </c:pt>
                <c:pt idx="9">
                  <c:v>1436.5882878982477</c:v>
                </c:pt>
                <c:pt idx="10">
                  <c:v>1122.8067496915803</c:v>
                </c:pt>
                <c:pt idx="11">
                  <c:v>1312.186371027502</c:v>
                </c:pt>
                <c:pt idx="12">
                  <c:v>1270.7631378548931</c:v>
                </c:pt>
                <c:pt idx="13">
                  <c:v>1322.7464407835575</c:v>
                </c:pt>
                <c:pt idx="14">
                  <c:v>1664.2826384935713</c:v>
                </c:pt>
                <c:pt idx="15">
                  <c:v>1805.5269150629406</c:v>
                </c:pt>
                <c:pt idx="16">
                  <c:v>1166.9500315823539</c:v>
                </c:pt>
                <c:pt idx="17">
                  <c:v>1242.9006337514484</c:v>
                </c:pt>
                <c:pt idx="18">
                  <c:v>1203.3422814538044</c:v>
                </c:pt>
                <c:pt idx="19">
                  <c:v>1072.4654283591674</c:v>
                </c:pt>
                <c:pt idx="20">
                  <c:v>1811.0223565431706</c:v>
                </c:pt>
                <c:pt idx="21">
                  <c:v>1243.0842365243839</c:v>
                </c:pt>
                <c:pt idx="22">
                  <c:v>1179.9945479216731</c:v>
                </c:pt>
                <c:pt idx="23">
                  <c:v>1442.5454684289466</c:v>
                </c:pt>
                <c:pt idx="24">
                  <c:v>1171.140263964551</c:v>
                </c:pt>
                <c:pt idx="25">
                  <c:v>1072.7065211354422</c:v>
                </c:pt>
                <c:pt idx="26">
                  <c:v>1179.965827570516</c:v>
                </c:pt>
                <c:pt idx="27">
                  <c:v>1040.0986714248897</c:v>
                </c:pt>
                <c:pt idx="28">
                  <c:v>1190.6075130128306</c:v>
                </c:pt>
                <c:pt idx="29">
                  <c:v>1172.2178641845878</c:v>
                </c:pt>
                <c:pt idx="30">
                  <c:v>1807.5238319699188</c:v>
                </c:pt>
                <c:pt idx="31">
                  <c:v>1848.6231205121226</c:v>
                </c:pt>
                <c:pt idx="32">
                  <c:v>1074.683655976102</c:v>
                </c:pt>
                <c:pt idx="33">
                  <c:v>1173.3211811079223</c:v>
                </c:pt>
                <c:pt idx="34">
                  <c:v>1133.0177353424767</c:v>
                </c:pt>
                <c:pt idx="35">
                  <c:v>2213.6488078490543</c:v>
                </c:pt>
                <c:pt idx="36">
                  <c:v>1038.1337628971955</c:v>
                </c:pt>
                <c:pt idx="37">
                  <c:v>1405.1331638185948</c:v>
                </c:pt>
                <c:pt idx="38">
                  <c:v>1548.1092136354932</c:v>
                </c:pt>
                <c:pt idx="39">
                  <c:v>917.83818121505772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Przystosowanie!$P$1:$P$2</c:f>
              <c:strCache>
                <c:ptCount val="2"/>
                <c:pt idx="0">
                  <c:v>Średnia funkcji przystosowania po skalowaniu metodą</c:v>
                </c:pt>
                <c:pt idx="1">
                  <c:v>bez skalowania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Przystosowanie!$P$3:$P$42</c:f>
              <c:numCache>
                <c:formatCode>0.00</c:formatCode>
                <c:ptCount val="40"/>
                <c:pt idx="0">
                  <c:v>1375.4640635824803</c:v>
                </c:pt>
                <c:pt idx="1">
                  <c:v>1375.4640635824803</c:v>
                </c:pt>
                <c:pt idx="2">
                  <c:v>1375.4640635824803</c:v>
                </c:pt>
                <c:pt idx="3">
                  <c:v>1375.4640635824803</c:v>
                </c:pt>
                <c:pt idx="4">
                  <c:v>1375.4640635824803</c:v>
                </c:pt>
                <c:pt idx="5">
                  <c:v>1375.4640635824803</c:v>
                </c:pt>
                <c:pt idx="6">
                  <c:v>1375.4640635824803</c:v>
                </c:pt>
                <c:pt idx="7">
                  <c:v>1375.4640635824803</c:v>
                </c:pt>
                <c:pt idx="8">
                  <c:v>1375.4640635824803</c:v>
                </c:pt>
                <c:pt idx="9">
                  <c:v>1375.4640635824803</c:v>
                </c:pt>
                <c:pt idx="10">
                  <c:v>1375.4640635824803</c:v>
                </c:pt>
                <c:pt idx="11">
                  <c:v>1375.4640635824803</c:v>
                </c:pt>
                <c:pt idx="12">
                  <c:v>1375.4640635824803</c:v>
                </c:pt>
                <c:pt idx="13">
                  <c:v>1375.4640635824803</c:v>
                </c:pt>
                <c:pt idx="14">
                  <c:v>1375.4640635824803</c:v>
                </c:pt>
                <c:pt idx="15">
                  <c:v>1375.4640635824803</c:v>
                </c:pt>
                <c:pt idx="16">
                  <c:v>1375.4640635824803</c:v>
                </c:pt>
                <c:pt idx="17">
                  <c:v>1375.4640635824803</c:v>
                </c:pt>
                <c:pt idx="18">
                  <c:v>1375.4640635824803</c:v>
                </c:pt>
                <c:pt idx="19">
                  <c:v>1375.4640635824803</c:v>
                </c:pt>
                <c:pt idx="20">
                  <c:v>1375.4640635824803</c:v>
                </c:pt>
                <c:pt idx="21">
                  <c:v>1375.4640635824803</c:v>
                </c:pt>
                <c:pt idx="22">
                  <c:v>1375.4640635824803</c:v>
                </c:pt>
                <c:pt idx="23">
                  <c:v>1375.4640635824803</c:v>
                </c:pt>
                <c:pt idx="24">
                  <c:v>1375.4640635824803</c:v>
                </c:pt>
                <c:pt idx="25">
                  <c:v>1375.4640635824803</c:v>
                </c:pt>
                <c:pt idx="26">
                  <c:v>1375.4640635824803</c:v>
                </c:pt>
                <c:pt idx="27">
                  <c:v>1375.4640635824803</c:v>
                </c:pt>
                <c:pt idx="28">
                  <c:v>1375.4640635824803</c:v>
                </c:pt>
                <c:pt idx="29">
                  <c:v>1375.4640635824803</c:v>
                </c:pt>
                <c:pt idx="30">
                  <c:v>1375.4640635824803</c:v>
                </c:pt>
                <c:pt idx="31">
                  <c:v>1375.4640635824803</c:v>
                </c:pt>
                <c:pt idx="32">
                  <c:v>1375.4640635824803</c:v>
                </c:pt>
                <c:pt idx="33">
                  <c:v>1375.4640635824803</c:v>
                </c:pt>
                <c:pt idx="34">
                  <c:v>1375.4640635824803</c:v>
                </c:pt>
                <c:pt idx="35">
                  <c:v>1375.4640635824803</c:v>
                </c:pt>
                <c:pt idx="36">
                  <c:v>1375.4640635824803</c:v>
                </c:pt>
                <c:pt idx="37">
                  <c:v>1375.4640635824803</c:v>
                </c:pt>
                <c:pt idx="38">
                  <c:v>1375.4640635824803</c:v>
                </c:pt>
                <c:pt idx="39">
                  <c:v>1375.4640635824803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Przystosowanie!$R$1:$R$2</c:f>
              <c:strCache>
                <c:ptCount val="2"/>
                <c:pt idx="0">
                  <c:v>Średnia funkcji przystosowania po skalowaniu metodą</c:v>
                </c:pt>
                <c:pt idx="1">
                  <c:v>σ-odcięcia*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Przystosowanie!$R$3:$R$42</c:f>
              <c:numCache>
                <c:formatCode>0.00</c:formatCode>
                <c:ptCount val="40"/>
                <c:pt idx="0">
                  <c:v>894.22141545130421</c:v>
                </c:pt>
                <c:pt idx="1">
                  <c:v>894.22141545130421</c:v>
                </c:pt>
                <c:pt idx="2">
                  <c:v>894.22141545130421</c:v>
                </c:pt>
                <c:pt idx="3">
                  <c:v>894.22141545130421</c:v>
                </c:pt>
                <c:pt idx="4">
                  <c:v>894.22141545130421</c:v>
                </c:pt>
                <c:pt idx="5">
                  <c:v>894.22141545130421</c:v>
                </c:pt>
                <c:pt idx="6">
                  <c:v>894.22141545130421</c:v>
                </c:pt>
                <c:pt idx="7">
                  <c:v>894.22141545130421</c:v>
                </c:pt>
                <c:pt idx="8">
                  <c:v>894.22141545130421</c:v>
                </c:pt>
                <c:pt idx="9">
                  <c:v>894.22141545130421</c:v>
                </c:pt>
                <c:pt idx="10">
                  <c:v>894.22141545130421</c:v>
                </c:pt>
                <c:pt idx="11">
                  <c:v>894.22141545130421</c:v>
                </c:pt>
                <c:pt idx="12">
                  <c:v>894.22141545130421</c:v>
                </c:pt>
                <c:pt idx="13">
                  <c:v>894.22141545130421</c:v>
                </c:pt>
                <c:pt idx="14">
                  <c:v>894.22141545130421</c:v>
                </c:pt>
                <c:pt idx="15">
                  <c:v>894.22141545130421</c:v>
                </c:pt>
                <c:pt idx="16">
                  <c:v>894.22141545130421</c:v>
                </c:pt>
                <c:pt idx="17">
                  <c:v>894.22141545130421</c:v>
                </c:pt>
                <c:pt idx="18">
                  <c:v>894.22141545130421</c:v>
                </c:pt>
                <c:pt idx="19">
                  <c:v>894.22141545130421</c:v>
                </c:pt>
                <c:pt idx="20">
                  <c:v>894.22141545130421</c:v>
                </c:pt>
                <c:pt idx="21">
                  <c:v>894.22141545130421</c:v>
                </c:pt>
                <c:pt idx="22">
                  <c:v>894.22141545130421</c:v>
                </c:pt>
                <c:pt idx="23">
                  <c:v>894.22141545130421</c:v>
                </c:pt>
                <c:pt idx="24">
                  <c:v>894.22141545130421</c:v>
                </c:pt>
                <c:pt idx="25">
                  <c:v>894.22141545130421</c:v>
                </c:pt>
                <c:pt idx="26">
                  <c:v>894.22141545130421</c:v>
                </c:pt>
                <c:pt idx="27">
                  <c:v>894.22141545130421</c:v>
                </c:pt>
                <c:pt idx="28">
                  <c:v>894.22141545130421</c:v>
                </c:pt>
                <c:pt idx="29">
                  <c:v>894.22141545130421</c:v>
                </c:pt>
                <c:pt idx="30">
                  <c:v>894.22141545130421</c:v>
                </c:pt>
                <c:pt idx="31">
                  <c:v>894.22141545130421</c:v>
                </c:pt>
                <c:pt idx="32">
                  <c:v>894.22141545130421</c:v>
                </c:pt>
                <c:pt idx="33">
                  <c:v>894.22141545130421</c:v>
                </c:pt>
                <c:pt idx="34">
                  <c:v>894.22141545130421</c:v>
                </c:pt>
                <c:pt idx="35">
                  <c:v>894.22141545130421</c:v>
                </c:pt>
                <c:pt idx="36">
                  <c:v>894.22141545130421</c:v>
                </c:pt>
                <c:pt idx="37">
                  <c:v>894.22141545130421</c:v>
                </c:pt>
                <c:pt idx="38">
                  <c:v>894.22141545130421</c:v>
                </c:pt>
                <c:pt idx="39">
                  <c:v>894.22141545130421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9583424"/>
        <c:axId val="-1439573088"/>
      </c:lineChart>
      <c:catAx>
        <c:axId val="-14395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39573088"/>
        <c:crosses val="autoZero"/>
        <c:auto val="1"/>
        <c:lblAlgn val="ctr"/>
        <c:lblOffset val="100"/>
        <c:noMultiLvlLbl val="0"/>
      </c:catAx>
      <c:valAx>
        <c:axId val="-1439573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395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000"/>
              <a:t>Liczba kopii od przystosowania</a:t>
            </a:r>
            <a:r>
              <a:rPr lang="pl-PL" sz="1000" baseline="0"/>
              <a:t> osobnika zależnie od metody skalowania dla selekcji losowej z powtórzeniami</a:t>
            </a:r>
            <a:endParaRPr lang="pl-PL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'Selekcja losowa z powt.'!$B$1:$F$1</c:f>
              <c:strCache>
                <c:ptCount val="1"/>
                <c:pt idx="0">
                  <c:v>Bez skalowania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'Selekcja losowa z powt.'!$B$3:$B$42</c:f>
              <c:numCache>
                <c:formatCode>0.00</c:formatCode>
                <c:ptCount val="40"/>
                <c:pt idx="0">
                  <c:v>1508.7190902177165</c:v>
                </c:pt>
                <c:pt idx="1">
                  <c:v>1594.410624498071</c:v>
                </c:pt>
                <c:pt idx="2">
                  <c:v>1957.8278226949369</c:v>
                </c:pt>
                <c:pt idx="3">
                  <c:v>1111.0649172906005</c:v>
                </c:pt>
                <c:pt idx="4">
                  <c:v>1275.9907809879428</c:v>
                </c:pt>
                <c:pt idx="5">
                  <c:v>1331.9481181639567</c:v>
                </c:pt>
                <c:pt idx="6">
                  <c:v>4106.6221480244603</c:v>
                </c:pt>
                <c:pt idx="7">
                  <c:v>2062.8466894584458</c:v>
                </c:pt>
                <c:pt idx="8">
                  <c:v>1274.5184458673148</c:v>
                </c:pt>
                <c:pt idx="9">
                  <c:v>1548.8496179203571</c:v>
                </c:pt>
                <c:pt idx="10">
                  <c:v>658.77393103887459</c:v>
                </c:pt>
                <c:pt idx="11">
                  <c:v>1195.9699608158228</c:v>
                </c:pt>
                <c:pt idx="12">
                  <c:v>1078.4684247800162</c:v>
                </c:pt>
                <c:pt idx="13">
                  <c:v>1225.924754827467</c:v>
                </c:pt>
                <c:pt idx="14">
                  <c:v>2194.7295720548273</c:v>
                </c:pt>
                <c:pt idx="15">
                  <c:v>2595.3844263973319</c:v>
                </c:pt>
                <c:pt idx="16">
                  <c:v>783.99118306297214</c:v>
                </c:pt>
                <c:pt idx="17">
                  <c:v>999.43338141880417</c:v>
                </c:pt>
                <c:pt idx="18">
                  <c:v>887.22178415767212</c:v>
                </c:pt>
                <c:pt idx="19">
                  <c:v>515.97526155833611</c:v>
                </c:pt>
                <c:pt idx="20">
                  <c:v>2610.9728478136717</c:v>
                </c:pt>
                <c:pt idx="21">
                  <c:v>999.95419078562645</c:v>
                </c:pt>
                <c:pt idx="22">
                  <c:v>820.99338181282042</c:v>
                </c:pt>
                <c:pt idx="23">
                  <c:v>1565.7478127059485</c:v>
                </c:pt>
                <c:pt idx="24">
                  <c:v>795.87723597447439</c:v>
                </c:pt>
                <c:pt idx="25">
                  <c:v>516.65914761381123</c:v>
                </c:pt>
                <c:pt idx="26">
                  <c:v>820.91191339237207</c:v>
                </c:pt>
                <c:pt idx="27">
                  <c:v>424.16341190315126</c:v>
                </c:pt>
                <c:pt idx="28">
                  <c:v>851.09821923362381</c:v>
                </c:pt>
                <c:pt idx="29">
                  <c:v>798.93396697756236</c:v>
                </c:pt>
                <c:pt idx="30">
                  <c:v>2601.0488998325191</c:v>
                </c:pt>
                <c:pt idx="31">
                  <c:v>2717.6315314577378</c:v>
                </c:pt>
                <c:pt idx="32">
                  <c:v>522.26750705208519</c:v>
                </c:pt>
                <c:pt idx="33">
                  <c:v>802.06364622509693</c:v>
                </c:pt>
                <c:pt idx="34">
                  <c:v>687.73850976744393</c:v>
                </c:pt>
                <c:pt idx="35">
                  <c:v>3753.0668577127003</c:v>
                </c:pt>
                <c:pt idx="36">
                  <c:v>418.58973374017773</c:v>
                </c:pt>
                <c:pt idx="37">
                  <c:v>1459.6237146656561</c:v>
                </c:pt>
                <c:pt idx="38">
                  <c:v>1865.1909334245863</c:v>
                </c:pt>
                <c:pt idx="39">
                  <c:v>77.358145972210195</c:v>
                </c:pt>
              </c:numCache>
            </c:numRef>
          </c:xVal>
          <c:yVal>
            <c:numRef>
              <c:f>'Selekcja losowa z powt.'!$F$3:$F$42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'Selekcja losowa z powt.'!$G$1:$K$1</c:f>
              <c:strCache>
                <c:ptCount val="1"/>
                <c:pt idx="0">
                  <c:v>Dla skalowania metodą liniową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'Selekcja losowa z powt.'!$G$3:$G$42</c:f>
              <c:numCache>
                <c:formatCode>0.00</c:formatCode>
                <c:ptCount val="40"/>
                <c:pt idx="0">
                  <c:v>1422.4409306597877</c:v>
                </c:pt>
                <c:pt idx="1">
                  <c:v>1452.6500711116373</c:v>
                </c:pt>
                <c:pt idx="2">
                  <c:v>1580.7668247109905</c:v>
                </c:pt>
                <c:pt idx="3">
                  <c:v>1282.2544949505457</c:v>
                </c:pt>
                <c:pt idx="4">
                  <c:v>1340.3963945257735</c:v>
                </c:pt>
                <c:pt idx="5">
                  <c:v>1360.1232330315611</c:v>
                </c:pt>
                <c:pt idx="6">
                  <c:v>2338.288908090216</c:v>
                </c:pt>
                <c:pt idx="7">
                  <c:v>1617.789498220061</c:v>
                </c:pt>
                <c:pt idx="8">
                  <c:v>1339.8773470046297</c:v>
                </c:pt>
                <c:pt idx="9">
                  <c:v>1436.5882878982477</c:v>
                </c:pt>
                <c:pt idx="10">
                  <c:v>1122.8067496915803</c:v>
                </c:pt>
                <c:pt idx="11">
                  <c:v>1312.186371027502</c:v>
                </c:pt>
                <c:pt idx="12">
                  <c:v>1270.7631378548931</c:v>
                </c:pt>
                <c:pt idx="13">
                  <c:v>1322.7464407835575</c:v>
                </c:pt>
                <c:pt idx="14">
                  <c:v>1664.2826384935713</c:v>
                </c:pt>
                <c:pt idx="15">
                  <c:v>1805.5269150629406</c:v>
                </c:pt>
                <c:pt idx="16">
                  <c:v>1166.9500315823539</c:v>
                </c:pt>
                <c:pt idx="17">
                  <c:v>1242.9006337514484</c:v>
                </c:pt>
                <c:pt idx="18">
                  <c:v>1203.3422814538044</c:v>
                </c:pt>
                <c:pt idx="19">
                  <c:v>1072.4654283591674</c:v>
                </c:pt>
                <c:pt idx="20">
                  <c:v>1811.0223565431706</c:v>
                </c:pt>
                <c:pt idx="21">
                  <c:v>1243.0842365243839</c:v>
                </c:pt>
                <c:pt idx="22">
                  <c:v>1179.9945479216731</c:v>
                </c:pt>
                <c:pt idx="23">
                  <c:v>1442.5454684289466</c:v>
                </c:pt>
                <c:pt idx="24">
                  <c:v>1171.140263964551</c:v>
                </c:pt>
                <c:pt idx="25">
                  <c:v>1072.7065211354422</c:v>
                </c:pt>
                <c:pt idx="26">
                  <c:v>1179.965827570516</c:v>
                </c:pt>
                <c:pt idx="27">
                  <c:v>1040.0986714248897</c:v>
                </c:pt>
                <c:pt idx="28">
                  <c:v>1190.6075130128306</c:v>
                </c:pt>
                <c:pt idx="29">
                  <c:v>1172.2178641845878</c:v>
                </c:pt>
                <c:pt idx="30">
                  <c:v>1807.5238319699188</c:v>
                </c:pt>
                <c:pt idx="31">
                  <c:v>1848.6231205121226</c:v>
                </c:pt>
                <c:pt idx="32">
                  <c:v>1074.683655976102</c:v>
                </c:pt>
                <c:pt idx="33">
                  <c:v>1173.3211811079223</c:v>
                </c:pt>
                <c:pt idx="34">
                  <c:v>1133.0177353424767</c:v>
                </c:pt>
                <c:pt idx="35">
                  <c:v>2213.6488078490543</c:v>
                </c:pt>
                <c:pt idx="36">
                  <c:v>1038.1337628971955</c:v>
                </c:pt>
                <c:pt idx="37">
                  <c:v>1405.1331638185948</c:v>
                </c:pt>
                <c:pt idx="38">
                  <c:v>1548.1092136354932</c:v>
                </c:pt>
                <c:pt idx="39">
                  <c:v>917.83818121505772</c:v>
                </c:pt>
              </c:numCache>
            </c:numRef>
          </c:xVal>
          <c:yVal>
            <c:numRef>
              <c:f>'Selekcja losowa z powt.'!$K$3:$K$42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'Selekcja losowa z powt.'!$L$1:$P$1</c:f>
              <c:strCache>
                <c:ptCount val="1"/>
                <c:pt idx="0">
                  <c:v>Dla skalowania metodą σ-odcięcia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'Selekcja losowa z powt.'!$L$3:$L$42</c:f>
              <c:numCache>
                <c:formatCode>0.00</c:formatCode>
                <c:ptCount val="40"/>
                <c:pt idx="0">
                  <c:v>1013.3246406601086</c:v>
                </c:pt>
                <c:pt idx="1">
                  <c:v>1099.0161749404631</c:v>
                </c:pt>
                <c:pt idx="2">
                  <c:v>1462.433373137329</c:v>
                </c:pt>
                <c:pt idx="3">
                  <c:v>615.67046773299262</c:v>
                </c:pt>
                <c:pt idx="4">
                  <c:v>780.59633143033489</c:v>
                </c:pt>
                <c:pt idx="5">
                  <c:v>836.55366860634877</c:v>
                </c:pt>
                <c:pt idx="6">
                  <c:v>3611.2276984668524</c:v>
                </c:pt>
                <c:pt idx="7">
                  <c:v>1567.4522399008379</c:v>
                </c:pt>
                <c:pt idx="8">
                  <c:v>779.12399630970685</c:v>
                </c:pt>
                <c:pt idx="9">
                  <c:v>1053.4551683627492</c:v>
                </c:pt>
                <c:pt idx="10">
                  <c:v>163.37948148126668</c:v>
                </c:pt>
                <c:pt idx="11">
                  <c:v>700.57551125821487</c:v>
                </c:pt>
                <c:pt idx="12">
                  <c:v>583.07397522240831</c:v>
                </c:pt>
                <c:pt idx="13">
                  <c:v>730.53030526985913</c:v>
                </c:pt>
                <c:pt idx="14">
                  <c:v>1699.3351224972193</c:v>
                </c:pt>
                <c:pt idx="15">
                  <c:v>2099.989976839724</c:v>
                </c:pt>
                <c:pt idx="16">
                  <c:v>288.59673350536423</c:v>
                </c:pt>
                <c:pt idx="17">
                  <c:v>504.03893186119626</c:v>
                </c:pt>
                <c:pt idx="18">
                  <c:v>391.82733460006421</c:v>
                </c:pt>
                <c:pt idx="19">
                  <c:v>20.580812000728201</c:v>
                </c:pt>
                <c:pt idx="20">
                  <c:v>2115.5783982560638</c:v>
                </c:pt>
                <c:pt idx="21">
                  <c:v>504.55974122801854</c:v>
                </c:pt>
                <c:pt idx="22">
                  <c:v>325.5989322552125</c:v>
                </c:pt>
                <c:pt idx="23">
                  <c:v>1070.3533631483406</c:v>
                </c:pt>
                <c:pt idx="24">
                  <c:v>300.48278641686647</c:v>
                </c:pt>
                <c:pt idx="25">
                  <c:v>21.264698056203315</c:v>
                </c:pt>
                <c:pt idx="26">
                  <c:v>325.51746383476416</c:v>
                </c:pt>
                <c:pt idx="27">
                  <c:v>0</c:v>
                </c:pt>
                <c:pt idx="28">
                  <c:v>355.7037696760159</c:v>
                </c:pt>
                <c:pt idx="29">
                  <c:v>303.53951741995445</c:v>
                </c:pt>
                <c:pt idx="30">
                  <c:v>2105.6544502749111</c:v>
                </c:pt>
                <c:pt idx="31">
                  <c:v>2222.2370819001299</c:v>
                </c:pt>
                <c:pt idx="32">
                  <c:v>26.87305749447728</c:v>
                </c:pt>
                <c:pt idx="33">
                  <c:v>306.66919666748902</c:v>
                </c:pt>
                <c:pt idx="34">
                  <c:v>192.34406020983602</c:v>
                </c:pt>
                <c:pt idx="35">
                  <c:v>3257.6724081550924</c:v>
                </c:pt>
                <c:pt idx="36">
                  <c:v>0</c:v>
                </c:pt>
                <c:pt idx="37">
                  <c:v>964.22926510804814</c:v>
                </c:pt>
                <c:pt idx="38">
                  <c:v>1369.7964838669784</c:v>
                </c:pt>
                <c:pt idx="39">
                  <c:v>0</c:v>
                </c:pt>
              </c:numCache>
            </c:numRef>
          </c:xVal>
          <c:yVal>
            <c:numRef>
              <c:f>'Selekcja losowa z powt.'!$P$3:$P$42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1272736"/>
        <c:axId val="-1362333056"/>
      </c:scatterChart>
      <c:valAx>
        <c:axId val="-13612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Przystosowanie osobnika po skalowaniu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62333056"/>
        <c:crosses val="autoZero"/>
        <c:crossBetween val="midCat"/>
      </c:valAx>
      <c:valAx>
        <c:axId val="-1362333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kopii osobnika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6127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000" b="0" i="0" baseline="0">
                <a:effectLst/>
              </a:rPr>
              <a:t>Liczba kopii od przystosowania osobnika zależnie od metody skalowania dla selekcji deterministycznej</a:t>
            </a:r>
            <a:endParaRPr lang="pl-PL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Bez skalowania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'Selekcja deterministyczna'!$A$3:$A$42</c:f>
              <c:numCache>
                <c:formatCode>0.00</c:formatCode>
                <c:ptCount val="40"/>
                <c:pt idx="0">
                  <c:v>1508.7190902177165</c:v>
                </c:pt>
                <c:pt idx="1">
                  <c:v>1594.410624498071</c:v>
                </c:pt>
                <c:pt idx="2">
                  <c:v>1957.8278226949369</c:v>
                </c:pt>
                <c:pt idx="3">
                  <c:v>1111.0649172906005</c:v>
                </c:pt>
                <c:pt idx="4">
                  <c:v>1275.9907809879428</c:v>
                </c:pt>
                <c:pt idx="5">
                  <c:v>1331.9481181639567</c:v>
                </c:pt>
                <c:pt idx="6">
                  <c:v>4106.6221480244603</c:v>
                </c:pt>
                <c:pt idx="7">
                  <c:v>2062.8466894584458</c:v>
                </c:pt>
                <c:pt idx="8">
                  <c:v>1274.5184458673148</c:v>
                </c:pt>
                <c:pt idx="9">
                  <c:v>1548.8496179203571</c:v>
                </c:pt>
                <c:pt idx="10">
                  <c:v>658.77393103887459</c:v>
                </c:pt>
                <c:pt idx="11">
                  <c:v>1195.9699608158228</c:v>
                </c:pt>
                <c:pt idx="12">
                  <c:v>1078.4684247800162</c:v>
                </c:pt>
                <c:pt idx="13">
                  <c:v>1225.924754827467</c:v>
                </c:pt>
                <c:pt idx="14">
                  <c:v>2194.7295720548273</c:v>
                </c:pt>
                <c:pt idx="15">
                  <c:v>2595.3844263973319</c:v>
                </c:pt>
                <c:pt idx="16">
                  <c:v>783.99118306297214</c:v>
                </c:pt>
                <c:pt idx="17">
                  <c:v>999.43338141880417</c:v>
                </c:pt>
                <c:pt idx="18">
                  <c:v>887.22178415767212</c:v>
                </c:pt>
                <c:pt idx="19">
                  <c:v>515.97526155833611</c:v>
                </c:pt>
                <c:pt idx="20">
                  <c:v>2610.9728478136717</c:v>
                </c:pt>
                <c:pt idx="21">
                  <c:v>999.95419078562645</c:v>
                </c:pt>
                <c:pt idx="22">
                  <c:v>820.99338181282042</c:v>
                </c:pt>
                <c:pt idx="23">
                  <c:v>1565.7478127059485</c:v>
                </c:pt>
                <c:pt idx="24">
                  <c:v>795.87723597447439</c:v>
                </c:pt>
                <c:pt idx="25">
                  <c:v>516.65914761381123</c:v>
                </c:pt>
                <c:pt idx="26">
                  <c:v>820.91191339237207</c:v>
                </c:pt>
                <c:pt idx="27">
                  <c:v>424.16341190315126</c:v>
                </c:pt>
                <c:pt idx="28">
                  <c:v>851.09821923362381</c:v>
                </c:pt>
                <c:pt idx="29">
                  <c:v>798.93396697756236</c:v>
                </c:pt>
                <c:pt idx="30">
                  <c:v>2601.0488998325191</c:v>
                </c:pt>
                <c:pt idx="31">
                  <c:v>2717.6315314577378</c:v>
                </c:pt>
                <c:pt idx="32">
                  <c:v>522.26750705208519</c:v>
                </c:pt>
                <c:pt idx="33">
                  <c:v>802.06364622509693</c:v>
                </c:pt>
                <c:pt idx="34">
                  <c:v>687.73850976744393</c:v>
                </c:pt>
                <c:pt idx="35">
                  <c:v>3753.0668577127003</c:v>
                </c:pt>
                <c:pt idx="36">
                  <c:v>418.58973374017773</c:v>
                </c:pt>
                <c:pt idx="37">
                  <c:v>1459.6237146656561</c:v>
                </c:pt>
                <c:pt idx="38">
                  <c:v>1865.1909334245863</c:v>
                </c:pt>
                <c:pt idx="39">
                  <c:v>77.358145972210195</c:v>
                </c:pt>
              </c:numCache>
            </c:numRef>
          </c:xVal>
          <c:yVal>
            <c:numRef>
              <c:f>'Selekcja deterministyczna'!$G$3:$G$42</c:f>
              <c:numCache>
                <c:formatCode>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'Selekcja deterministyczna'!$H$1:$N$1</c:f>
              <c:strCache>
                <c:ptCount val="1"/>
                <c:pt idx="0">
                  <c:v>Dla skalowania metodą liniową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'Selekcja deterministyczna'!$H$3:$H$42</c:f>
              <c:numCache>
                <c:formatCode>0.00</c:formatCode>
                <c:ptCount val="40"/>
                <c:pt idx="0">
                  <c:v>1422.4409306597877</c:v>
                </c:pt>
                <c:pt idx="1">
                  <c:v>1452.6500711116373</c:v>
                </c:pt>
                <c:pt idx="2">
                  <c:v>1580.7668247109905</c:v>
                </c:pt>
                <c:pt idx="3">
                  <c:v>1282.2544949505457</c:v>
                </c:pt>
                <c:pt idx="4">
                  <c:v>1340.3963945257735</c:v>
                </c:pt>
                <c:pt idx="5">
                  <c:v>1360.1232330315611</c:v>
                </c:pt>
                <c:pt idx="6">
                  <c:v>2338.288908090216</c:v>
                </c:pt>
                <c:pt idx="7">
                  <c:v>1617.789498220061</c:v>
                </c:pt>
                <c:pt idx="8">
                  <c:v>1339.8773470046297</c:v>
                </c:pt>
                <c:pt idx="9">
                  <c:v>1436.5882878982477</c:v>
                </c:pt>
                <c:pt idx="10">
                  <c:v>1122.8067496915803</c:v>
                </c:pt>
                <c:pt idx="11">
                  <c:v>1312.186371027502</c:v>
                </c:pt>
                <c:pt idx="12">
                  <c:v>1270.7631378548931</c:v>
                </c:pt>
                <c:pt idx="13">
                  <c:v>1322.7464407835575</c:v>
                </c:pt>
                <c:pt idx="14">
                  <c:v>1664.2826384935713</c:v>
                </c:pt>
                <c:pt idx="15">
                  <c:v>1805.5269150629406</c:v>
                </c:pt>
                <c:pt idx="16">
                  <c:v>1166.9500315823539</c:v>
                </c:pt>
                <c:pt idx="17">
                  <c:v>1242.9006337514484</c:v>
                </c:pt>
                <c:pt idx="18">
                  <c:v>1203.3422814538044</c:v>
                </c:pt>
                <c:pt idx="19">
                  <c:v>1072.4654283591674</c:v>
                </c:pt>
                <c:pt idx="20">
                  <c:v>1811.0223565431706</c:v>
                </c:pt>
                <c:pt idx="21">
                  <c:v>1243.0842365243839</c:v>
                </c:pt>
                <c:pt idx="22">
                  <c:v>1179.9945479216731</c:v>
                </c:pt>
                <c:pt idx="23">
                  <c:v>1442.5454684289466</c:v>
                </c:pt>
                <c:pt idx="24">
                  <c:v>1171.140263964551</c:v>
                </c:pt>
                <c:pt idx="25">
                  <c:v>1072.7065211354422</c:v>
                </c:pt>
                <c:pt idx="26">
                  <c:v>1179.965827570516</c:v>
                </c:pt>
                <c:pt idx="27">
                  <c:v>1040.0986714248897</c:v>
                </c:pt>
                <c:pt idx="28">
                  <c:v>1190.6075130128306</c:v>
                </c:pt>
                <c:pt idx="29">
                  <c:v>1172.2178641845878</c:v>
                </c:pt>
                <c:pt idx="30">
                  <c:v>1807.5238319699188</c:v>
                </c:pt>
                <c:pt idx="31">
                  <c:v>1848.6231205121226</c:v>
                </c:pt>
                <c:pt idx="32">
                  <c:v>1074.683655976102</c:v>
                </c:pt>
                <c:pt idx="33">
                  <c:v>1173.3211811079223</c:v>
                </c:pt>
                <c:pt idx="34">
                  <c:v>1133.0177353424767</c:v>
                </c:pt>
                <c:pt idx="35">
                  <c:v>2213.6488078490543</c:v>
                </c:pt>
                <c:pt idx="36">
                  <c:v>1038.1337628971955</c:v>
                </c:pt>
                <c:pt idx="37">
                  <c:v>1405.1331638185948</c:v>
                </c:pt>
                <c:pt idx="38">
                  <c:v>1548.1092136354932</c:v>
                </c:pt>
                <c:pt idx="39">
                  <c:v>917.83818121505772</c:v>
                </c:pt>
              </c:numCache>
            </c:numRef>
          </c:xVal>
          <c:yVal>
            <c:numRef>
              <c:f>'Selekcja deterministyczna'!$N$3:$N$42</c:f>
              <c:numCache>
                <c:formatCode>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'Selekcja deterministyczna'!$O$1:$U$1</c:f>
              <c:strCache>
                <c:ptCount val="1"/>
                <c:pt idx="0">
                  <c:v>Dla skalowania metodą σ-odcięcia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'Selekcja deterministyczna'!$O$3:$O$42</c:f>
              <c:numCache>
                <c:formatCode>0.00</c:formatCode>
                <c:ptCount val="40"/>
                <c:pt idx="0">
                  <c:v>1013.3246406601086</c:v>
                </c:pt>
                <c:pt idx="1">
                  <c:v>1099.0161749404631</c:v>
                </c:pt>
                <c:pt idx="2">
                  <c:v>1462.433373137329</c:v>
                </c:pt>
                <c:pt idx="3">
                  <c:v>615.67046773299262</c:v>
                </c:pt>
                <c:pt idx="4">
                  <c:v>780.59633143033489</c:v>
                </c:pt>
                <c:pt idx="5">
                  <c:v>836.55366860634877</c:v>
                </c:pt>
                <c:pt idx="6">
                  <c:v>3611.2276984668524</c:v>
                </c:pt>
                <c:pt idx="7">
                  <c:v>1567.4522399008379</c:v>
                </c:pt>
                <c:pt idx="8">
                  <c:v>779.12399630970685</c:v>
                </c:pt>
                <c:pt idx="9">
                  <c:v>1053.4551683627492</c:v>
                </c:pt>
                <c:pt idx="10">
                  <c:v>163.37948148126668</c:v>
                </c:pt>
                <c:pt idx="11">
                  <c:v>700.57551125821487</c:v>
                </c:pt>
                <c:pt idx="12">
                  <c:v>583.07397522240831</c:v>
                </c:pt>
                <c:pt idx="13">
                  <c:v>730.53030526985913</c:v>
                </c:pt>
                <c:pt idx="14">
                  <c:v>1699.3351224972193</c:v>
                </c:pt>
                <c:pt idx="15">
                  <c:v>2099.989976839724</c:v>
                </c:pt>
                <c:pt idx="16">
                  <c:v>288.59673350536423</c:v>
                </c:pt>
                <c:pt idx="17">
                  <c:v>504.03893186119626</c:v>
                </c:pt>
                <c:pt idx="18">
                  <c:v>391.82733460006421</c:v>
                </c:pt>
                <c:pt idx="19">
                  <c:v>20.580812000728201</c:v>
                </c:pt>
                <c:pt idx="20">
                  <c:v>2115.5783982560638</c:v>
                </c:pt>
                <c:pt idx="21">
                  <c:v>504.55974122801854</c:v>
                </c:pt>
                <c:pt idx="22">
                  <c:v>325.5989322552125</c:v>
                </c:pt>
                <c:pt idx="23">
                  <c:v>1070.3533631483406</c:v>
                </c:pt>
                <c:pt idx="24">
                  <c:v>300.48278641686647</c:v>
                </c:pt>
                <c:pt idx="25">
                  <c:v>21.264698056203315</c:v>
                </c:pt>
                <c:pt idx="26">
                  <c:v>325.51746383476416</c:v>
                </c:pt>
                <c:pt idx="27">
                  <c:v>0</c:v>
                </c:pt>
                <c:pt idx="28">
                  <c:v>355.7037696760159</c:v>
                </c:pt>
                <c:pt idx="29">
                  <c:v>303.53951741995445</c:v>
                </c:pt>
                <c:pt idx="30">
                  <c:v>2105.6544502749111</c:v>
                </c:pt>
                <c:pt idx="31">
                  <c:v>2222.2370819001299</c:v>
                </c:pt>
                <c:pt idx="32">
                  <c:v>26.87305749447728</c:v>
                </c:pt>
                <c:pt idx="33">
                  <c:v>306.66919666748902</c:v>
                </c:pt>
                <c:pt idx="34">
                  <c:v>192.34406020983602</c:v>
                </c:pt>
                <c:pt idx="35">
                  <c:v>3257.6724081550924</c:v>
                </c:pt>
                <c:pt idx="36">
                  <c:v>0</c:v>
                </c:pt>
                <c:pt idx="37">
                  <c:v>964.22926510804814</c:v>
                </c:pt>
                <c:pt idx="38">
                  <c:v>1369.7964838669784</c:v>
                </c:pt>
                <c:pt idx="39">
                  <c:v>0</c:v>
                </c:pt>
              </c:numCache>
            </c:numRef>
          </c:xVal>
          <c:yVal>
            <c:numRef>
              <c:f>'Selekcja deterministyczna'!$U$3:$U$42</c:f>
              <c:numCache>
                <c:formatCode>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2330336"/>
        <c:axId val="-1361271648"/>
      </c:scatterChart>
      <c:valAx>
        <c:axId val="-13623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Przystosowanie osobnika po skalowaniu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61271648"/>
        <c:crosses val="autoZero"/>
        <c:crossBetween val="midCat"/>
      </c:valAx>
      <c:valAx>
        <c:axId val="-136127164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kopii</a:t>
                </a:r>
                <a:r>
                  <a:rPr lang="pl-PL" baseline="0"/>
                  <a:t> osobnika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623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Liczba kopii od przystosowania</a:t>
            </a:r>
            <a:r>
              <a:rPr lang="pl-PL" sz="1200" baseline="0"/>
              <a:t> osobnika bez skalowania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Selekcja metodą losową z powtórzeniami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4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'Wpływ selekcji na skalowanie'!$A$3:$A$42</c:f>
              <c:numCache>
                <c:formatCode>0.00</c:formatCode>
                <c:ptCount val="40"/>
                <c:pt idx="0">
                  <c:v>1508.7190902177165</c:v>
                </c:pt>
                <c:pt idx="1">
                  <c:v>1594.410624498071</c:v>
                </c:pt>
                <c:pt idx="2">
                  <c:v>1957.8278226949369</c:v>
                </c:pt>
                <c:pt idx="3">
                  <c:v>1111.0649172906005</c:v>
                </c:pt>
                <c:pt idx="4">
                  <c:v>1275.9907809879428</c:v>
                </c:pt>
                <c:pt idx="5">
                  <c:v>1331.9481181639567</c:v>
                </c:pt>
                <c:pt idx="6">
                  <c:v>4106.6221480244603</c:v>
                </c:pt>
                <c:pt idx="7">
                  <c:v>2062.8466894584458</c:v>
                </c:pt>
                <c:pt idx="8">
                  <c:v>1274.5184458673148</c:v>
                </c:pt>
                <c:pt idx="9">
                  <c:v>1548.8496179203571</c:v>
                </c:pt>
                <c:pt idx="10">
                  <c:v>658.77393103887459</c:v>
                </c:pt>
                <c:pt idx="11">
                  <c:v>1195.9699608158228</c:v>
                </c:pt>
                <c:pt idx="12">
                  <c:v>1078.4684247800162</c:v>
                </c:pt>
                <c:pt idx="13">
                  <c:v>1225.924754827467</c:v>
                </c:pt>
                <c:pt idx="14">
                  <c:v>2194.7295720548273</c:v>
                </c:pt>
                <c:pt idx="15">
                  <c:v>2595.3844263973319</c:v>
                </c:pt>
                <c:pt idx="16">
                  <c:v>783.99118306297214</c:v>
                </c:pt>
                <c:pt idx="17">
                  <c:v>999.43338141880417</c:v>
                </c:pt>
                <c:pt idx="18">
                  <c:v>887.22178415767212</c:v>
                </c:pt>
                <c:pt idx="19">
                  <c:v>515.97526155833611</c:v>
                </c:pt>
                <c:pt idx="20">
                  <c:v>2610.9728478136717</c:v>
                </c:pt>
                <c:pt idx="21">
                  <c:v>999.95419078562645</c:v>
                </c:pt>
                <c:pt idx="22">
                  <c:v>820.99338181282042</c:v>
                </c:pt>
                <c:pt idx="23">
                  <c:v>1565.7478127059485</c:v>
                </c:pt>
                <c:pt idx="24">
                  <c:v>795.87723597447439</c:v>
                </c:pt>
                <c:pt idx="25">
                  <c:v>516.65914761381123</c:v>
                </c:pt>
                <c:pt idx="26">
                  <c:v>820.91191339237207</c:v>
                </c:pt>
                <c:pt idx="27">
                  <c:v>424.16341190315126</c:v>
                </c:pt>
                <c:pt idx="28">
                  <c:v>851.09821923362381</c:v>
                </c:pt>
                <c:pt idx="29">
                  <c:v>798.93396697756236</c:v>
                </c:pt>
                <c:pt idx="30">
                  <c:v>2601.0488998325191</c:v>
                </c:pt>
                <c:pt idx="31">
                  <c:v>2717.6315314577378</c:v>
                </c:pt>
                <c:pt idx="32">
                  <c:v>522.26750705208519</c:v>
                </c:pt>
                <c:pt idx="33">
                  <c:v>802.06364622509693</c:v>
                </c:pt>
                <c:pt idx="34">
                  <c:v>687.73850976744393</c:v>
                </c:pt>
                <c:pt idx="35">
                  <c:v>3753.0668577127003</c:v>
                </c:pt>
                <c:pt idx="36">
                  <c:v>418.58973374017773</c:v>
                </c:pt>
                <c:pt idx="37">
                  <c:v>1459.6237146656561</c:v>
                </c:pt>
                <c:pt idx="38">
                  <c:v>1865.1909334245863</c:v>
                </c:pt>
                <c:pt idx="39">
                  <c:v>77.358145972210195</c:v>
                </c:pt>
              </c:numCache>
            </c:numRef>
          </c:xVal>
          <c:yVal>
            <c:numRef>
              <c:f>'Wpływ selekcji na skalowanie'!$B$3:$B$42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Selekcja metodą deterministyczną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34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'Wpływ selekcji na skalowanie'!$A$3:$A$42</c:f>
              <c:numCache>
                <c:formatCode>0.00</c:formatCode>
                <c:ptCount val="40"/>
                <c:pt idx="0">
                  <c:v>1508.7190902177165</c:v>
                </c:pt>
                <c:pt idx="1">
                  <c:v>1594.410624498071</c:v>
                </c:pt>
                <c:pt idx="2">
                  <c:v>1957.8278226949369</c:v>
                </c:pt>
                <c:pt idx="3">
                  <c:v>1111.0649172906005</c:v>
                </c:pt>
                <c:pt idx="4">
                  <c:v>1275.9907809879428</c:v>
                </c:pt>
                <c:pt idx="5">
                  <c:v>1331.9481181639567</c:v>
                </c:pt>
                <c:pt idx="6">
                  <c:v>4106.6221480244603</c:v>
                </c:pt>
                <c:pt idx="7">
                  <c:v>2062.8466894584458</c:v>
                </c:pt>
                <c:pt idx="8">
                  <c:v>1274.5184458673148</c:v>
                </c:pt>
                <c:pt idx="9">
                  <c:v>1548.8496179203571</c:v>
                </c:pt>
                <c:pt idx="10">
                  <c:v>658.77393103887459</c:v>
                </c:pt>
                <c:pt idx="11">
                  <c:v>1195.9699608158228</c:v>
                </c:pt>
                <c:pt idx="12">
                  <c:v>1078.4684247800162</c:v>
                </c:pt>
                <c:pt idx="13">
                  <c:v>1225.924754827467</c:v>
                </c:pt>
                <c:pt idx="14">
                  <c:v>2194.7295720548273</c:v>
                </c:pt>
                <c:pt idx="15">
                  <c:v>2595.3844263973319</c:v>
                </c:pt>
                <c:pt idx="16">
                  <c:v>783.99118306297214</c:v>
                </c:pt>
                <c:pt idx="17">
                  <c:v>999.43338141880417</c:v>
                </c:pt>
                <c:pt idx="18">
                  <c:v>887.22178415767212</c:v>
                </c:pt>
                <c:pt idx="19">
                  <c:v>515.97526155833611</c:v>
                </c:pt>
                <c:pt idx="20">
                  <c:v>2610.9728478136717</c:v>
                </c:pt>
                <c:pt idx="21">
                  <c:v>999.95419078562645</c:v>
                </c:pt>
                <c:pt idx="22">
                  <c:v>820.99338181282042</c:v>
                </c:pt>
                <c:pt idx="23">
                  <c:v>1565.7478127059485</c:v>
                </c:pt>
                <c:pt idx="24">
                  <c:v>795.87723597447439</c:v>
                </c:pt>
                <c:pt idx="25">
                  <c:v>516.65914761381123</c:v>
                </c:pt>
                <c:pt idx="26">
                  <c:v>820.91191339237207</c:v>
                </c:pt>
                <c:pt idx="27">
                  <c:v>424.16341190315126</c:v>
                </c:pt>
                <c:pt idx="28">
                  <c:v>851.09821923362381</c:v>
                </c:pt>
                <c:pt idx="29">
                  <c:v>798.93396697756236</c:v>
                </c:pt>
                <c:pt idx="30">
                  <c:v>2601.0488998325191</c:v>
                </c:pt>
                <c:pt idx="31">
                  <c:v>2717.6315314577378</c:v>
                </c:pt>
                <c:pt idx="32">
                  <c:v>522.26750705208519</c:v>
                </c:pt>
                <c:pt idx="33">
                  <c:v>802.06364622509693</c:v>
                </c:pt>
                <c:pt idx="34">
                  <c:v>687.73850976744393</c:v>
                </c:pt>
                <c:pt idx="35">
                  <c:v>3753.0668577127003</c:v>
                </c:pt>
                <c:pt idx="36">
                  <c:v>418.58973374017773</c:v>
                </c:pt>
                <c:pt idx="37">
                  <c:v>1459.6237146656561</c:v>
                </c:pt>
                <c:pt idx="38">
                  <c:v>1865.1909334245863</c:v>
                </c:pt>
                <c:pt idx="39">
                  <c:v>77.358145972210195</c:v>
                </c:pt>
              </c:numCache>
            </c:numRef>
          </c:xVal>
          <c:yVal>
            <c:numRef>
              <c:f>'Wpływ selekcji na skalowanie'!$C$3:$C$42</c:f>
              <c:numCache>
                <c:formatCode>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1336096"/>
        <c:axId val="-1440724848"/>
      </c:scatterChart>
      <c:valAx>
        <c:axId val="-13613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Przystosowanie osobnika bez skalowania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40724848"/>
        <c:crosses val="autoZero"/>
        <c:crossBetween val="midCat"/>
      </c:valAx>
      <c:valAx>
        <c:axId val="-144072484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Liczbka kopii osobnika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6133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Liczba kopii od przystosowania</a:t>
            </a:r>
            <a:r>
              <a:rPr lang="pl-PL" sz="1200" baseline="0"/>
              <a:t> ze skalowaniem liniowym</a:t>
            </a:r>
            <a:br>
              <a:rPr lang="pl-PL" sz="1200" baseline="0"/>
            </a:br>
            <a:r>
              <a:rPr lang="pl-PL" sz="1200" baseline="0"/>
              <a:t> dla różnych metod selekcji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Selekcja metodą losową z powtórzeniami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4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'Wpływ selekcji na skalowanie'!$D$3:$D$42</c:f>
              <c:numCache>
                <c:formatCode>0.00</c:formatCode>
                <c:ptCount val="40"/>
                <c:pt idx="0">
                  <c:v>1422.4409306597877</c:v>
                </c:pt>
                <c:pt idx="1">
                  <c:v>1452.6500711116373</c:v>
                </c:pt>
                <c:pt idx="2">
                  <c:v>1580.7668247109905</c:v>
                </c:pt>
                <c:pt idx="3">
                  <c:v>1282.2544949505457</c:v>
                </c:pt>
                <c:pt idx="4">
                  <c:v>1340.3963945257735</c:v>
                </c:pt>
                <c:pt idx="5">
                  <c:v>1360.1232330315611</c:v>
                </c:pt>
                <c:pt idx="6">
                  <c:v>2338.288908090216</c:v>
                </c:pt>
                <c:pt idx="7">
                  <c:v>1617.789498220061</c:v>
                </c:pt>
                <c:pt idx="8">
                  <c:v>1339.8773470046297</c:v>
                </c:pt>
                <c:pt idx="9">
                  <c:v>1436.5882878982477</c:v>
                </c:pt>
                <c:pt idx="10">
                  <c:v>1122.8067496915803</c:v>
                </c:pt>
                <c:pt idx="11">
                  <c:v>1312.186371027502</c:v>
                </c:pt>
                <c:pt idx="12">
                  <c:v>1270.7631378548931</c:v>
                </c:pt>
                <c:pt idx="13">
                  <c:v>1322.7464407835575</c:v>
                </c:pt>
                <c:pt idx="14">
                  <c:v>1664.2826384935713</c:v>
                </c:pt>
                <c:pt idx="15">
                  <c:v>1805.5269150629406</c:v>
                </c:pt>
                <c:pt idx="16">
                  <c:v>1166.9500315823539</c:v>
                </c:pt>
                <c:pt idx="17">
                  <c:v>1242.9006337514484</c:v>
                </c:pt>
                <c:pt idx="18">
                  <c:v>1203.3422814538044</c:v>
                </c:pt>
                <c:pt idx="19">
                  <c:v>1072.4654283591674</c:v>
                </c:pt>
                <c:pt idx="20">
                  <c:v>1811.0223565431706</c:v>
                </c:pt>
                <c:pt idx="21">
                  <c:v>1243.0842365243839</c:v>
                </c:pt>
                <c:pt idx="22">
                  <c:v>1179.9945479216731</c:v>
                </c:pt>
                <c:pt idx="23">
                  <c:v>1442.5454684289466</c:v>
                </c:pt>
                <c:pt idx="24">
                  <c:v>1171.140263964551</c:v>
                </c:pt>
                <c:pt idx="25">
                  <c:v>1072.7065211354422</c:v>
                </c:pt>
                <c:pt idx="26">
                  <c:v>1179.965827570516</c:v>
                </c:pt>
                <c:pt idx="27">
                  <c:v>1040.0986714248897</c:v>
                </c:pt>
                <c:pt idx="28">
                  <c:v>1190.6075130128306</c:v>
                </c:pt>
                <c:pt idx="29">
                  <c:v>1172.2178641845878</c:v>
                </c:pt>
                <c:pt idx="30">
                  <c:v>1807.5238319699188</c:v>
                </c:pt>
                <c:pt idx="31">
                  <c:v>1848.6231205121226</c:v>
                </c:pt>
                <c:pt idx="32">
                  <c:v>1074.683655976102</c:v>
                </c:pt>
                <c:pt idx="33">
                  <c:v>1173.3211811079223</c:v>
                </c:pt>
                <c:pt idx="34">
                  <c:v>1133.0177353424767</c:v>
                </c:pt>
                <c:pt idx="35">
                  <c:v>2213.6488078490543</c:v>
                </c:pt>
                <c:pt idx="36">
                  <c:v>1038.1337628971955</c:v>
                </c:pt>
                <c:pt idx="37">
                  <c:v>1405.1331638185948</c:v>
                </c:pt>
                <c:pt idx="38">
                  <c:v>1548.1092136354932</c:v>
                </c:pt>
                <c:pt idx="39">
                  <c:v>917.83818121505772</c:v>
                </c:pt>
              </c:numCache>
            </c:numRef>
          </c:xVal>
          <c:yVal>
            <c:numRef>
              <c:f>'Wpływ selekcji na skalowanie'!$E$3:$E$42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Selekcja metodą deterministyczną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34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'Wpływ selekcji na skalowanie'!$D$3:$D$42</c:f>
              <c:numCache>
                <c:formatCode>0.00</c:formatCode>
                <c:ptCount val="40"/>
                <c:pt idx="0">
                  <c:v>1422.4409306597877</c:v>
                </c:pt>
                <c:pt idx="1">
                  <c:v>1452.6500711116373</c:v>
                </c:pt>
                <c:pt idx="2">
                  <c:v>1580.7668247109905</c:v>
                </c:pt>
                <c:pt idx="3">
                  <c:v>1282.2544949505457</c:v>
                </c:pt>
                <c:pt idx="4">
                  <c:v>1340.3963945257735</c:v>
                </c:pt>
                <c:pt idx="5">
                  <c:v>1360.1232330315611</c:v>
                </c:pt>
                <c:pt idx="6">
                  <c:v>2338.288908090216</c:v>
                </c:pt>
                <c:pt idx="7">
                  <c:v>1617.789498220061</c:v>
                </c:pt>
                <c:pt idx="8">
                  <c:v>1339.8773470046297</c:v>
                </c:pt>
                <c:pt idx="9">
                  <c:v>1436.5882878982477</c:v>
                </c:pt>
                <c:pt idx="10">
                  <c:v>1122.8067496915803</c:v>
                </c:pt>
                <c:pt idx="11">
                  <c:v>1312.186371027502</c:v>
                </c:pt>
                <c:pt idx="12">
                  <c:v>1270.7631378548931</c:v>
                </c:pt>
                <c:pt idx="13">
                  <c:v>1322.7464407835575</c:v>
                </c:pt>
                <c:pt idx="14">
                  <c:v>1664.2826384935713</c:v>
                </c:pt>
                <c:pt idx="15">
                  <c:v>1805.5269150629406</c:v>
                </c:pt>
                <c:pt idx="16">
                  <c:v>1166.9500315823539</c:v>
                </c:pt>
                <c:pt idx="17">
                  <c:v>1242.9006337514484</c:v>
                </c:pt>
                <c:pt idx="18">
                  <c:v>1203.3422814538044</c:v>
                </c:pt>
                <c:pt idx="19">
                  <c:v>1072.4654283591674</c:v>
                </c:pt>
                <c:pt idx="20">
                  <c:v>1811.0223565431706</c:v>
                </c:pt>
                <c:pt idx="21">
                  <c:v>1243.0842365243839</c:v>
                </c:pt>
                <c:pt idx="22">
                  <c:v>1179.9945479216731</c:v>
                </c:pt>
                <c:pt idx="23">
                  <c:v>1442.5454684289466</c:v>
                </c:pt>
                <c:pt idx="24">
                  <c:v>1171.140263964551</c:v>
                </c:pt>
                <c:pt idx="25">
                  <c:v>1072.7065211354422</c:v>
                </c:pt>
                <c:pt idx="26">
                  <c:v>1179.965827570516</c:v>
                </c:pt>
                <c:pt idx="27">
                  <c:v>1040.0986714248897</c:v>
                </c:pt>
                <c:pt idx="28">
                  <c:v>1190.6075130128306</c:v>
                </c:pt>
                <c:pt idx="29">
                  <c:v>1172.2178641845878</c:v>
                </c:pt>
                <c:pt idx="30">
                  <c:v>1807.5238319699188</c:v>
                </c:pt>
                <c:pt idx="31">
                  <c:v>1848.6231205121226</c:v>
                </c:pt>
                <c:pt idx="32">
                  <c:v>1074.683655976102</c:v>
                </c:pt>
                <c:pt idx="33">
                  <c:v>1173.3211811079223</c:v>
                </c:pt>
                <c:pt idx="34">
                  <c:v>1133.0177353424767</c:v>
                </c:pt>
                <c:pt idx="35">
                  <c:v>2213.6488078490543</c:v>
                </c:pt>
                <c:pt idx="36">
                  <c:v>1038.1337628971955</c:v>
                </c:pt>
                <c:pt idx="37">
                  <c:v>1405.1331638185948</c:v>
                </c:pt>
                <c:pt idx="38">
                  <c:v>1548.1092136354932</c:v>
                </c:pt>
                <c:pt idx="39">
                  <c:v>917.83818121505772</c:v>
                </c:pt>
              </c:numCache>
            </c:numRef>
          </c:xVal>
          <c:yVal>
            <c:numRef>
              <c:f>'Wpływ selekcji na skalowanie'!$F$3:$F$42</c:f>
              <c:numCache>
                <c:formatCode>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5787104"/>
        <c:axId val="-1455789824"/>
      </c:scatterChart>
      <c:valAx>
        <c:axId val="-1455787104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Przystosowanie osobnika po skalowaniu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55789824"/>
        <c:crosses val="autoZero"/>
        <c:crossBetween val="midCat"/>
      </c:valAx>
      <c:valAx>
        <c:axId val="-1455789824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Liczbka kopii osobnika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55787104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Liczba kopii od przystosowania</a:t>
            </a:r>
            <a:r>
              <a:rPr lang="pl-PL" sz="1200" baseline="0"/>
              <a:t> ze skalowaniem sigma-odcięcia</a:t>
            </a:r>
            <a:br>
              <a:rPr lang="pl-PL" sz="1200" baseline="0"/>
            </a:br>
            <a:r>
              <a:rPr lang="pl-PL" sz="1200" baseline="0"/>
              <a:t> dla różnych metod selekcji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Selekcja metodą losową z powtórzeniami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4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'Wpływ selekcji na skalowanie'!$G$3:$G$42</c:f>
              <c:numCache>
                <c:formatCode>0.00</c:formatCode>
                <c:ptCount val="40"/>
                <c:pt idx="0">
                  <c:v>1013.3246406601086</c:v>
                </c:pt>
                <c:pt idx="1">
                  <c:v>1099.0161749404631</c:v>
                </c:pt>
                <c:pt idx="2">
                  <c:v>1462.433373137329</c:v>
                </c:pt>
                <c:pt idx="3">
                  <c:v>615.67046773299262</c:v>
                </c:pt>
                <c:pt idx="4">
                  <c:v>780.59633143033489</c:v>
                </c:pt>
                <c:pt idx="5">
                  <c:v>836.55366860634877</c:v>
                </c:pt>
                <c:pt idx="6">
                  <c:v>3611.2276984668524</c:v>
                </c:pt>
                <c:pt idx="7">
                  <c:v>1567.4522399008379</c:v>
                </c:pt>
                <c:pt idx="8">
                  <c:v>779.12399630970685</c:v>
                </c:pt>
                <c:pt idx="9">
                  <c:v>1053.4551683627492</c:v>
                </c:pt>
                <c:pt idx="10">
                  <c:v>163.37948148126668</c:v>
                </c:pt>
                <c:pt idx="11">
                  <c:v>700.57551125821487</c:v>
                </c:pt>
                <c:pt idx="12">
                  <c:v>583.07397522240831</c:v>
                </c:pt>
                <c:pt idx="13">
                  <c:v>730.53030526985913</c:v>
                </c:pt>
                <c:pt idx="14">
                  <c:v>1699.3351224972193</c:v>
                </c:pt>
                <c:pt idx="15">
                  <c:v>2099.989976839724</c:v>
                </c:pt>
                <c:pt idx="16">
                  <c:v>288.59673350536423</c:v>
                </c:pt>
                <c:pt idx="17">
                  <c:v>504.03893186119626</c:v>
                </c:pt>
                <c:pt idx="18">
                  <c:v>391.82733460006421</c:v>
                </c:pt>
                <c:pt idx="19">
                  <c:v>20.580812000728201</c:v>
                </c:pt>
                <c:pt idx="20">
                  <c:v>2115.5783982560638</c:v>
                </c:pt>
                <c:pt idx="21">
                  <c:v>504.55974122801854</c:v>
                </c:pt>
                <c:pt idx="22">
                  <c:v>325.5989322552125</c:v>
                </c:pt>
                <c:pt idx="23">
                  <c:v>1070.3533631483406</c:v>
                </c:pt>
                <c:pt idx="24">
                  <c:v>300.48278641686647</c:v>
                </c:pt>
                <c:pt idx="25">
                  <c:v>21.264698056203315</c:v>
                </c:pt>
                <c:pt idx="26">
                  <c:v>325.51746383476416</c:v>
                </c:pt>
                <c:pt idx="27">
                  <c:v>0</c:v>
                </c:pt>
                <c:pt idx="28">
                  <c:v>355.7037696760159</c:v>
                </c:pt>
                <c:pt idx="29">
                  <c:v>303.53951741995445</c:v>
                </c:pt>
                <c:pt idx="30">
                  <c:v>2105.6544502749111</c:v>
                </c:pt>
                <c:pt idx="31">
                  <c:v>2222.2370819001299</c:v>
                </c:pt>
                <c:pt idx="32">
                  <c:v>26.87305749447728</c:v>
                </c:pt>
                <c:pt idx="33">
                  <c:v>306.66919666748902</c:v>
                </c:pt>
                <c:pt idx="34">
                  <c:v>192.34406020983602</c:v>
                </c:pt>
                <c:pt idx="35">
                  <c:v>3257.6724081550924</c:v>
                </c:pt>
                <c:pt idx="36">
                  <c:v>0</c:v>
                </c:pt>
                <c:pt idx="37">
                  <c:v>964.22926510804814</c:v>
                </c:pt>
                <c:pt idx="38">
                  <c:v>1369.7964838669784</c:v>
                </c:pt>
                <c:pt idx="39">
                  <c:v>0</c:v>
                </c:pt>
              </c:numCache>
            </c:numRef>
          </c:xVal>
          <c:yVal>
            <c:numRef>
              <c:f>'Wpływ selekcji na skalowanie'!$H$3:$H$42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Selekcja metodą deterministyczną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34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'Wpływ selekcji na skalowanie'!$G$3:$G$42</c:f>
              <c:numCache>
                <c:formatCode>0.00</c:formatCode>
                <c:ptCount val="40"/>
                <c:pt idx="0">
                  <c:v>1013.3246406601086</c:v>
                </c:pt>
                <c:pt idx="1">
                  <c:v>1099.0161749404631</c:v>
                </c:pt>
                <c:pt idx="2">
                  <c:v>1462.433373137329</c:v>
                </c:pt>
                <c:pt idx="3">
                  <c:v>615.67046773299262</c:v>
                </c:pt>
                <c:pt idx="4">
                  <c:v>780.59633143033489</c:v>
                </c:pt>
                <c:pt idx="5">
                  <c:v>836.55366860634877</c:v>
                </c:pt>
                <c:pt idx="6">
                  <c:v>3611.2276984668524</c:v>
                </c:pt>
                <c:pt idx="7">
                  <c:v>1567.4522399008379</c:v>
                </c:pt>
                <c:pt idx="8">
                  <c:v>779.12399630970685</c:v>
                </c:pt>
                <c:pt idx="9">
                  <c:v>1053.4551683627492</c:v>
                </c:pt>
                <c:pt idx="10">
                  <c:v>163.37948148126668</c:v>
                </c:pt>
                <c:pt idx="11">
                  <c:v>700.57551125821487</c:v>
                </c:pt>
                <c:pt idx="12">
                  <c:v>583.07397522240831</c:v>
                </c:pt>
                <c:pt idx="13">
                  <c:v>730.53030526985913</c:v>
                </c:pt>
                <c:pt idx="14">
                  <c:v>1699.3351224972193</c:v>
                </c:pt>
                <c:pt idx="15">
                  <c:v>2099.989976839724</c:v>
                </c:pt>
                <c:pt idx="16">
                  <c:v>288.59673350536423</c:v>
                </c:pt>
                <c:pt idx="17">
                  <c:v>504.03893186119626</c:v>
                </c:pt>
                <c:pt idx="18">
                  <c:v>391.82733460006421</c:v>
                </c:pt>
                <c:pt idx="19">
                  <c:v>20.580812000728201</c:v>
                </c:pt>
                <c:pt idx="20">
                  <c:v>2115.5783982560638</c:v>
                </c:pt>
                <c:pt idx="21">
                  <c:v>504.55974122801854</c:v>
                </c:pt>
                <c:pt idx="22">
                  <c:v>325.5989322552125</c:v>
                </c:pt>
                <c:pt idx="23">
                  <c:v>1070.3533631483406</c:v>
                </c:pt>
                <c:pt idx="24">
                  <c:v>300.48278641686647</c:v>
                </c:pt>
                <c:pt idx="25">
                  <c:v>21.264698056203315</c:v>
                </c:pt>
                <c:pt idx="26">
                  <c:v>325.51746383476416</c:v>
                </c:pt>
                <c:pt idx="27">
                  <c:v>0</c:v>
                </c:pt>
                <c:pt idx="28">
                  <c:v>355.7037696760159</c:v>
                </c:pt>
                <c:pt idx="29">
                  <c:v>303.53951741995445</c:v>
                </c:pt>
                <c:pt idx="30">
                  <c:v>2105.6544502749111</c:v>
                </c:pt>
                <c:pt idx="31">
                  <c:v>2222.2370819001299</c:v>
                </c:pt>
                <c:pt idx="32">
                  <c:v>26.87305749447728</c:v>
                </c:pt>
                <c:pt idx="33">
                  <c:v>306.66919666748902</c:v>
                </c:pt>
                <c:pt idx="34">
                  <c:v>192.34406020983602</c:v>
                </c:pt>
                <c:pt idx="35">
                  <c:v>3257.6724081550924</c:v>
                </c:pt>
                <c:pt idx="36">
                  <c:v>0</c:v>
                </c:pt>
                <c:pt idx="37">
                  <c:v>964.22926510804814</c:v>
                </c:pt>
                <c:pt idx="38">
                  <c:v>1369.7964838669784</c:v>
                </c:pt>
                <c:pt idx="39">
                  <c:v>0</c:v>
                </c:pt>
              </c:numCache>
            </c:numRef>
          </c:xVal>
          <c:yVal>
            <c:numRef>
              <c:f>'Wpływ selekcji na skalowanie'!$I$3:$I$42</c:f>
              <c:numCache>
                <c:formatCode>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0746704"/>
        <c:axId val="-1440749968"/>
      </c:scatterChart>
      <c:valAx>
        <c:axId val="-1440746704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Przystosowanie osobnika po skalowaniu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40749968"/>
        <c:crosses val="autoZero"/>
        <c:crossBetween val="midCat"/>
      </c:valAx>
      <c:valAx>
        <c:axId val="-144074996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kopii osobnika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40746704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5</xdr:row>
      <xdr:rowOff>4761</xdr:rowOff>
    </xdr:from>
    <xdr:to>
      <xdr:col>23</xdr:col>
      <xdr:colOff>0</xdr:colOff>
      <xdr:row>28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30</xdr:row>
      <xdr:rowOff>4761</xdr:rowOff>
    </xdr:from>
    <xdr:to>
      <xdr:col>23</xdr:col>
      <xdr:colOff>0</xdr:colOff>
      <xdr:row>53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</xdr:colOff>
      <xdr:row>55</xdr:row>
      <xdr:rowOff>4762</xdr:rowOff>
    </xdr:from>
    <xdr:to>
      <xdr:col>23</xdr:col>
      <xdr:colOff>0</xdr:colOff>
      <xdr:row>79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423862</xdr:colOff>
      <xdr:row>44</xdr:row>
      <xdr:rowOff>4762</xdr:rowOff>
    </xdr:from>
    <xdr:to>
      <xdr:col>12</xdr:col>
      <xdr:colOff>308662</xdr:colOff>
      <xdr:row>66</xdr:row>
      <xdr:rowOff>133762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909636</xdr:colOff>
      <xdr:row>44</xdr:row>
      <xdr:rowOff>4761</xdr:rowOff>
    </xdr:from>
    <xdr:to>
      <xdr:col>14</xdr:col>
      <xdr:colOff>489636</xdr:colOff>
      <xdr:row>66</xdr:row>
      <xdr:rowOff>133761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2</xdr:row>
      <xdr:rowOff>4762</xdr:rowOff>
    </xdr:from>
    <xdr:to>
      <xdr:col>21</xdr:col>
      <xdr:colOff>499162</xdr:colOff>
      <xdr:row>24</xdr:row>
      <xdr:rowOff>133762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21</xdr:col>
      <xdr:colOff>494400</xdr:colOff>
      <xdr:row>49</xdr:row>
      <xdr:rowOff>129000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52</xdr:row>
      <xdr:rowOff>0</xdr:rowOff>
    </xdr:from>
    <xdr:to>
      <xdr:col>21</xdr:col>
      <xdr:colOff>494400</xdr:colOff>
      <xdr:row>74</xdr:row>
      <xdr:rowOff>129000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2"/>
  <sheetViews>
    <sheetView topLeftCell="G1" workbookViewId="0">
      <selection activeCell="O3" sqref="O3"/>
    </sheetView>
  </sheetViews>
  <sheetFormatPr defaultRowHeight="15" x14ac:dyDescent="0.25"/>
  <cols>
    <col min="1" max="1" width="13.7109375" style="4" customWidth="1"/>
    <col min="2" max="3" width="13.7109375" style="3" customWidth="1"/>
    <col min="4" max="4" width="13.7109375" style="4" customWidth="1"/>
    <col min="5" max="5" width="13.7109375" style="5" customWidth="1"/>
    <col min="6" max="6" width="13.7109375" style="6" customWidth="1"/>
    <col min="7" max="7" width="13.7109375" style="13" customWidth="1"/>
    <col min="8" max="8" width="13.7109375" style="14" customWidth="1"/>
    <col min="9" max="9" width="13.7109375" style="15" customWidth="1"/>
    <col min="10" max="10" width="13.7109375" style="15" hidden="1" customWidth="1"/>
    <col min="11" max="11" width="13.7109375" style="16" customWidth="1"/>
    <col min="12" max="12" width="9.140625" customWidth="1"/>
    <col min="13" max="21" width="13.7109375" customWidth="1"/>
  </cols>
  <sheetData>
    <row r="1" spans="1:21" s="36" customFormat="1" ht="30" customHeight="1" x14ac:dyDescent="0.25">
      <c r="A1" s="45" t="s">
        <v>16</v>
      </c>
      <c r="B1" s="45"/>
      <c r="C1" s="45"/>
      <c r="D1" s="46" t="s">
        <v>17</v>
      </c>
      <c r="E1" s="45"/>
      <c r="F1" s="47"/>
      <c r="G1" s="40" t="s">
        <v>12</v>
      </c>
      <c r="H1" s="42" t="s">
        <v>18</v>
      </c>
      <c r="I1" s="43"/>
      <c r="J1" s="43"/>
      <c r="K1" s="44"/>
      <c r="M1" s="37" t="s">
        <v>41</v>
      </c>
      <c r="N1" s="37"/>
      <c r="O1" s="37"/>
      <c r="P1" s="38" t="s">
        <v>42</v>
      </c>
      <c r="Q1" s="37"/>
      <c r="R1" s="39"/>
      <c r="S1" s="37" t="s">
        <v>43</v>
      </c>
      <c r="T1" s="37"/>
      <c r="U1" s="37"/>
    </row>
    <row r="2" spans="1:21" s="36" customFormat="1" ht="30" customHeight="1" x14ac:dyDescent="0.25">
      <c r="A2" s="7" t="s">
        <v>3</v>
      </c>
      <c r="B2" s="8" t="s">
        <v>4</v>
      </c>
      <c r="C2" s="8" t="s">
        <v>5</v>
      </c>
      <c r="D2" s="7" t="s">
        <v>0</v>
      </c>
      <c r="E2" s="8" t="s">
        <v>1</v>
      </c>
      <c r="F2" s="9" t="s">
        <v>2</v>
      </c>
      <c r="G2" s="41"/>
      <c r="H2" s="10" t="s">
        <v>13</v>
      </c>
      <c r="I2" s="11" t="s">
        <v>14</v>
      </c>
      <c r="J2" s="11" t="s">
        <v>15</v>
      </c>
      <c r="K2" s="12" t="s">
        <v>19</v>
      </c>
      <c r="M2" s="11" t="s">
        <v>13</v>
      </c>
      <c r="N2" s="11" t="s">
        <v>14</v>
      </c>
      <c r="O2" s="11" t="s">
        <v>19</v>
      </c>
      <c r="P2" s="10" t="s">
        <v>13</v>
      </c>
      <c r="Q2" s="11" t="s">
        <v>14</v>
      </c>
      <c r="R2" s="12" t="s">
        <v>19</v>
      </c>
      <c r="S2" s="11" t="s">
        <v>13</v>
      </c>
      <c r="T2" s="11" t="s">
        <v>14</v>
      </c>
      <c r="U2" s="11" t="s">
        <v>19</v>
      </c>
    </row>
    <row r="3" spans="1:21" x14ac:dyDescent="0.25">
      <c r="A3" s="4">
        <v>0.69064999999999999</v>
      </c>
      <c r="B3" s="3">
        <v>0.860344</v>
      </c>
      <c r="C3" s="3">
        <v>0.28930600000000001</v>
      </c>
      <c r="D3" s="4">
        <f>A3*16-6</f>
        <v>5.0503999999999998</v>
      </c>
      <c r="E3" s="5">
        <f>B3*6-2</f>
        <v>3.162064</v>
      </c>
      <c r="F3" s="6">
        <f>C3*10-3</f>
        <v>-0.10693999999999981</v>
      </c>
      <c r="G3" s="13">
        <f>4*COS(D3^2)+6*COS(F3)-20*E3^2+3*D3^3-5</f>
        <v>191.17122813996727</v>
      </c>
      <c r="H3" s="14">
        <f>G3+ABS(MIN(G3:G42))*2</f>
        <v>1508.7190902177165</v>
      </c>
      <c r="I3" s="15">
        <f>'Wyliczenia skalowania liniowego'!$B$18 * H3 + 'Wyliczenia skalowania liniowego'!$B$19</f>
        <v>1422.4409306597877</v>
      </c>
      <c r="J3" s="15">
        <f>H3-(AVERAGE($H$3:$H$42)-'Wyliczenia skalowania sigma'!$B$1)</f>
        <v>1013.3246406601086</v>
      </c>
      <c r="K3" s="16">
        <f>IF(J3&lt;0, 0, J3)</f>
        <v>1013.3246406601086</v>
      </c>
      <c r="M3" s="15">
        <f>_xlfn.STDEV.P($H$3:$H$42)</f>
        <v>880.06961402487241</v>
      </c>
      <c r="N3" s="15">
        <f>_xlfn.STDEV.P($I$3:$I$42)</f>
        <v>310.25406185984781</v>
      </c>
      <c r="O3" s="15">
        <f>_xlfn.STDEV.P($K$3:$K$42)</f>
        <v>863.00053986236355</v>
      </c>
      <c r="P3" s="14">
        <f>AVERAGE($H$3:$H$42)</f>
        <v>1375.4640635824803</v>
      </c>
      <c r="Q3" s="15">
        <f>AVERAGE($I$3:$I$42)</f>
        <v>1375.4640635824796</v>
      </c>
      <c r="R3" s="16">
        <f>AVERAGE($K$3:$K$42)</f>
        <v>894.22141545130421</v>
      </c>
      <c r="S3" s="15">
        <f>MEDIAN($H$3:$H$42)</f>
        <v>1153.5174390532115</v>
      </c>
      <c r="T3" s="15">
        <f>MEDIAN($I$3:$I$42)</f>
        <v>1297.2204329890237</v>
      </c>
      <c r="U3" s="15">
        <f>MEDIAN($K$3:$K$42)</f>
        <v>658.12298949560375</v>
      </c>
    </row>
    <row r="4" spans="1:21" x14ac:dyDescent="0.25">
      <c r="A4" s="4">
        <v>0.65965600000000002</v>
      </c>
      <c r="B4" s="3">
        <v>0.29759200000000002</v>
      </c>
      <c r="C4" s="3">
        <v>0.15335299999999999</v>
      </c>
      <c r="D4" s="4">
        <f t="shared" ref="D4:D42" si="0">A4*16-6</f>
        <v>4.5544960000000003</v>
      </c>
      <c r="E4" s="5">
        <f t="shared" ref="E4:E42" si="1">B4*6-2</f>
        <v>-0.21444799999999997</v>
      </c>
      <c r="F4" s="6">
        <f t="shared" ref="F4:F42" si="2">C4*10-3</f>
        <v>-1.4664700000000002</v>
      </c>
      <c r="G4" s="13">
        <f t="shared" ref="G4:G42" si="3">4*COS(D4^2)+6*COS(F4)-20*E4^2+3*D4^3-5</f>
        <v>276.86276242032176</v>
      </c>
      <c r="H4" s="14">
        <f t="shared" ref="H4:H42" si="4">G4+ABS(MIN(G4:G43))*2</f>
        <v>1594.410624498071</v>
      </c>
      <c r="I4" s="15">
        <f>'Wyliczenia skalowania liniowego'!$B$18 * H4 + 'Wyliczenia skalowania liniowego'!$B$19</f>
        <v>1452.6500711116373</v>
      </c>
      <c r="J4" s="15">
        <f>H4-(AVERAGE($H$3:$H$42)-'Wyliczenia skalowania sigma'!$B$1)</f>
        <v>1099.0161749404631</v>
      </c>
      <c r="K4" s="16">
        <f t="shared" ref="K4:K42" si="5">IF(J4&lt;0, 0, J4)</f>
        <v>1099.0161749404631</v>
      </c>
      <c r="M4" s="15">
        <f t="shared" ref="M4:M42" si="6">_xlfn.STDEV.P($H$3:$H$42)</f>
        <v>880.06961402487241</v>
      </c>
      <c r="N4" s="15">
        <f t="shared" ref="N4:N42" si="7">_xlfn.STDEV.P($I$3:$I$42)</f>
        <v>310.25406185984781</v>
      </c>
      <c r="O4" s="15">
        <f t="shared" ref="O4:O42" si="8">_xlfn.STDEV.P($K$3:$K$42)</f>
        <v>863.00053986236355</v>
      </c>
      <c r="P4" s="14">
        <f t="shared" ref="P4:P42" si="9">AVERAGE($H$3:$H$42)</f>
        <v>1375.4640635824803</v>
      </c>
      <c r="Q4" s="15">
        <f t="shared" ref="Q4:Q42" si="10">AVERAGE($I$3:$I$42)</f>
        <v>1375.4640635824796</v>
      </c>
      <c r="R4" s="16">
        <f t="shared" ref="R4:R42" si="11">AVERAGE($K$3:$K$42)</f>
        <v>894.22141545130421</v>
      </c>
      <c r="S4" s="15">
        <f t="shared" ref="S4:S42" si="12">MEDIAN($H$3:$H$42)</f>
        <v>1153.5174390532115</v>
      </c>
      <c r="T4" s="15">
        <f t="shared" ref="T4:T42" si="13">MEDIAN($I$3:$I$42)</f>
        <v>1297.2204329890237</v>
      </c>
      <c r="U4" s="15">
        <f t="shared" ref="U4:U42" si="14">MEDIAN($K$3:$K$42)</f>
        <v>658.12298949560375</v>
      </c>
    </row>
    <row r="5" spans="1:21" x14ac:dyDescent="0.25">
      <c r="A5" s="4">
        <v>0.77868300000000001</v>
      </c>
      <c r="B5" s="3">
        <v>0.79677100000000001</v>
      </c>
      <c r="C5" s="3">
        <v>0.63414499999999996</v>
      </c>
      <c r="D5" s="4">
        <f t="shared" si="0"/>
        <v>6.4589280000000002</v>
      </c>
      <c r="E5" s="5">
        <f t="shared" si="1"/>
        <v>2.7806259999999998</v>
      </c>
      <c r="F5" s="6">
        <f t="shared" si="2"/>
        <v>3.34145</v>
      </c>
      <c r="G5" s="13">
        <f t="shared" si="3"/>
        <v>640.27996061718773</v>
      </c>
      <c r="H5" s="14">
        <f t="shared" si="4"/>
        <v>1957.8278226949369</v>
      </c>
      <c r="I5" s="15">
        <f>'Wyliczenia skalowania liniowego'!$B$18 * H5 + 'Wyliczenia skalowania liniowego'!$B$19</f>
        <v>1580.7668247109905</v>
      </c>
      <c r="J5" s="15">
        <f>H5-(AVERAGE($H$3:$H$42)-'Wyliczenia skalowania sigma'!$B$1)</f>
        <v>1462.433373137329</v>
      </c>
      <c r="K5" s="16">
        <f t="shared" si="5"/>
        <v>1462.433373137329</v>
      </c>
      <c r="M5" s="15">
        <f t="shared" si="6"/>
        <v>880.06961402487241</v>
      </c>
      <c r="N5" s="15">
        <f t="shared" si="7"/>
        <v>310.25406185984781</v>
      </c>
      <c r="O5" s="15">
        <f t="shared" si="8"/>
        <v>863.00053986236355</v>
      </c>
      <c r="P5" s="14">
        <f t="shared" si="9"/>
        <v>1375.4640635824803</v>
      </c>
      <c r="Q5" s="15">
        <f t="shared" si="10"/>
        <v>1375.4640635824796</v>
      </c>
      <c r="R5" s="16">
        <f t="shared" si="11"/>
        <v>894.22141545130421</v>
      </c>
      <c r="S5" s="15">
        <f t="shared" si="12"/>
        <v>1153.5174390532115</v>
      </c>
      <c r="T5" s="15">
        <f t="shared" si="13"/>
        <v>1297.2204329890237</v>
      </c>
      <c r="U5" s="15">
        <f t="shared" si="14"/>
        <v>658.12298949560375</v>
      </c>
    </row>
    <row r="6" spans="1:21" x14ac:dyDescent="0.25">
      <c r="A6" s="4">
        <v>0.32263199999999997</v>
      </c>
      <c r="B6" s="3">
        <v>0.87074499999999999</v>
      </c>
      <c r="C6" s="3">
        <v>0.35316399999999998</v>
      </c>
      <c r="D6" s="4">
        <f t="shared" si="0"/>
        <v>-0.83788800000000041</v>
      </c>
      <c r="E6" s="5">
        <f t="shared" si="1"/>
        <v>3.2244700000000002</v>
      </c>
      <c r="F6" s="6">
        <f t="shared" si="2"/>
        <v>0.53163999999999989</v>
      </c>
      <c r="G6" s="13">
        <f t="shared" si="3"/>
        <v>-206.48294478714868</v>
      </c>
      <c r="H6" s="14">
        <f t="shared" si="4"/>
        <v>1111.0649172906005</v>
      </c>
      <c r="I6" s="15">
        <f>'Wyliczenia skalowania liniowego'!$B$18 * H6 + 'Wyliczenia skalowania liniowego'!$B$19</f>
        <v>1282.2544949505457</v>
      </c>
      <c r="J6" s="15">
        <f>H6-(AVERAGE($H$3:$H$42)-'Wyliczenia skalowania sigma'!$B$1)</f>
        <v>615.67046773299262</v>
      </c>
      <c r="K6" s="16">
        <f t="shared" si="5"/>
        <v>615.67046773299262</v>
      </c>
      <c r="M6" s="15">
        <f t="shared" si="6"/>
        <v>880.06961402487241</v>
      </c>
      <c r="N6" s="15">
        <f t="shared" si="7"/>
        <v>310.25406185984781</v>
      </c>
      <c r="O6" s="15">
        <f t="shared" si="8"/>
        <v>863.00053986236355</v>
      </c>
      <c r="P6" s="14">
        <f t="shared" si="9"/>
        <v>1375.4640635824803</v>
      </c>
      <c r="Q6" s="15">
        <f t="shared" si="10"/>
        <v>1375.4640635824796</v>
      </c>
      <c r="R6" s="16">
        <f t="shared" si="11"/>
        <v>894.22141545130421</v>
      </c>
      <c r="S6" s="15">
        <f t="shared" si="12"/>
        <v>1153.5174390532115</v>
      </c>
      <c r="T6" s="15">
        <f t="shared" si="13"/>
        <v>1297.2204329890237</v>
      </c>
      <c r="U6" s="15">
        <f t="shared" si="14"/>
        <v>658.12298949560375</v>
      </c>
    </row>
    <row r="7" spans="1:21" x14ac:dyDescent="0.25">
      <c r="A7" s="4">
        <v>0.23094500000000001</v>
      </c>
      <c r="B7" s="3">
        <v>0.34972599999999998</v>
      </c>
      <c r="C7" s="3">
        <v>0.110899</v>
      </c>
      <c r="D7" s="4">
        <f t="shared" si="0"/>
        <v>-2.3048799999999998</v>
      </c>
      <c r="E7" s="5">
        <f t="shared" si="1"/>
        <v>9.8355999999999888E-2</v>
      </c>
      <c r="F7" s="6">
        <f t="shared" si="2"/>
        <v>-1.8910100000000001</v>
      </c>
      <c r="G7" s="13">
        <f t="shared" si="3"/>
        <v>-41.557081089806445</v>
      </c>
      <c r="H7" s="14">
        <f t="shared" si="4"/>
        <v>1275.9907809879428</v>
      </c>
      <c r="I7" s="15">
        <f>'Wyliczenia skalowania liniowego'!$B$18 * H7 + 'Wyliczenia skalowania liniowego'!$B$19</f>
        <v>1340.3963945257735</v>
      </c>
      <c r="J7" s="15">
        <f>H7-(AVERAGE($H$3:$H$42)-'Wyliczenia skalowania sigma'!$B$1)</f>
        <v>780.59633143033489</v>
      </c>
      <c r="K7" s="16">
        <f t="shared" si="5"/>
        <v>780.59633143033489</v>
      </c>
      <c r="M7" s="15">
        <f t="shared" si="6"/>
        <v>880.06961402487241</v>
      </c>
      <c r="N7" s="15">
        <f t="shared" si="7"/>
        <v>310.25406185984781</v>
      </c>
      <c r="O7" s="15">
        <f t="shared" si="8"/>
        <v>863.00053986236355</v>
      </c>
      <c r="P7" s="14">
        <f t="shared" si="9"/>
        <v>1375.4640635824803</v>
      </c>
      <c r="Q7" s="15">
        <f t="shared" si="10"/>
        <v>1375.4640635824796</v>
      </c>
      <c r="R7" s="16">
        <f t="shared" si="11"/>
        <v>894.22141545130421</v>
      </c>
      <c r="S7" s="15">
        <f t="shared" si="12"/>
        <v>1153.5174390532115</v>
      </c>
      <c r="T7" s="15">
        <f t="shared" si="13"/>
        <v>1297.2204329890237</v>
      </c>
      <c r="U7" s="15">
        <f t="shared" si="14"/>
        <v>658.12298949560375</v>
      </c>
    </row>
    <row r="8" spans="1:21" x14ac:dyDescent="0.25">
      <c r="A8" s="4">
        <v>0.49475799999999998</v>
      </c>
      <c r="B8" s="3">
        <v>0.26017099999999999</v>
      </c>
      <c r="C8" s="3">
        <v>0.33671699999999999</v>
      </c>
      <c r="D8" s="4">
        <f t="shared" si="0"/>
        <v>1.9161279999999996</v>
      </c>
      <c r="E8" s="5">
        <f t="shared" si="1"/>
        <v>-0.43897399999999998</v>
      </c>
      <c r="F8" s="6">
        <f t="shared" si="2"/>
        <v>0.36716999999999977</v>
      </c>
      <c r="G8" s="13">
        <f t="shared" si="3"/>
        <v>14.400256086207492</v>
      </c>
      <c r="H8" s="14">
        <f t="shared" si="4"/>
        <v>1331.9481181639567</v>
      </c>
      <c r="I8" s="15">
        <f>'Wyliczenia skalowania liniowego'!$B$18 * H8 + 'Wyliczenia skalowania liniowego'!$B$19</f>
        <v>1360.1232330315611</v>
      </c>
      <c r="J8" s="15">
        <f>H8-(AVERAGE($H$3:$H$42)-'Wyliczenia skalowania sigma'!$B$1)</f>
        <v>836.55366860634877</v>
      </c>
      <c r="K8" s="16">
        <f t="shared" si="5"/>
        <v>836.55366860634877</v>
      </c>
      <c r="M8" s="15">
        <f t="shared" si="6"/>
        <v>880.06961402487241</v>
      </c>
      <c r="N8" s="15">
        <f t="shared" si="7"/>
        <v>310.25406185984781</v>
      </c>
      <c r="O8" s="15">
        <f t="shared" si="8"/>
        <v>863.00053986236355</v>
      </c>
      <c r="P8" s="14">
        <f t="shared" si="9"/>
        <v>1375.4640635824803</v>
      </c>
      <c r="Q8" s="15">
        <f t="shared" si="10"/>
        <v>1375.4640635824796</v>
      </c>
      <c r="R8" s="16">
        <f t="shared" si="11"/>
        <v>894.22141545130421</v>
      </c>
      <c r="S8" s="15">
        <f t="shared" si="12"/>
        <v>1153.5174390532115</v>
      </c>
      <c r="T8" s="15">
        <f t="shared" si="13"/>
        <v>1297.2204329890237</v>
      </c>
      <c r="U8" s="15">
        <f t="shared" si="14"/>
        <v>658.12298949560375</v>
      </c>
    </row>
    <row r="9" spans="1:21" x14ac:dyDescent="0.25">
      <c r="A9" s="4">
        <v>0.986792</v>
      </c>
      <c r="B9" s="3">
        <v>0.50850700000000004</v>
      </c>
      <c r="C9" s="3">
        <v>0.41646699999999998</v>
      </c>
      <c r="D9" s="4">
        <f t="shared" si="0"/>
        <v>9.788672</v>
      </c>
      <c r="E9" s="5">
        <f t="shared" si="1"/>
        <v>1.0510420000000003</v>
      </c>
      <c r="F9" s="6">
        <f t="shared" si="2"/>
        <v>1.1646700000000001</v>
      </c>
      <c r="G9" s="13">
        <f t="shared" si="3"/>
        <v>2789.0742859467109</v>
      </c>
      <c r="H9" s="14">
        <f t="shared" si="4"/>
        <v>4106.6221480244603</v>
      </c>
      <c r="I9" s="15">
        <f>'Wyliczenia skalowania liniowego'!$B$18 * H9 + 'Wyliczenia skalowania liniowego'!$B$19</f>
        <v>2338.288908090216</v>
      </c>
      <c r="J9" s="15">
        <f>H9-(AVERAGE($H$3:$H$42)-'Wyliczenia skalowania sigma'!$B$1)</f>
        <v>3611.2276984668524</v>
      </c>
      <c r="K9" s="16">
        <f t="shared" si="5"/>
        <v>3611.2276984668524</v>
      </c>
      <c r="M9" s="15">
        <f t="shared" si="6"/>
        <v>880.06961402487241</v>
      </c>
      <c r="N9" s="15">
        <f t="shared" si="7"/>
        <v>310.25406185984781</v>
      </c>
      <c r="O9" s="15">
        <f t="shared" si="8"/>
        <v>863.00053986236355</v>
      </c>
      <c r="P9" s="14">
        <f t="shared" si="9"/>
        <v>1375.4640635824803</v>
      </c>
      <c r="Q9" s="15">
        <f t="shared" si="10"/>
        <v>1375.4640635824796</v>
      </c>
      <c r="R9" s="16">
        <f t="shared" si="11"/>
        <v>894.22141545130421</v>
      </c>
      <c r="S9" s="15">
        <f t="shared" si="12"/>
        <v>1153.5174390532115</v>
      </c>
      <c r="T9" s="15">
        <f t="shared" si="13"/>
        <v>1297.2204329890237</v>
      </c>
      <c r="U9" s="15">
        <f t="shared" si="14"/>
        <v>658.12298949560375</v>
      </c>
    </row>
    <row r="10" spans="1:21" x14ac:dyDescent="0.25">
      <c r="A10" s="4">
        <v>0.77067300000000005</v>
      </c>
      <c r="B10" s="3">
        <v>0.26721299999999998</v>
      </c>
      <c r="C10" s="3">
        <v>0.67724300000000004</v>
      </c>
      <c r="D10" s="4">
        <f t="shared" si="0"/>
        <v>6.3307680000000008</v>
      </c>
      <c r="E10" s="5">
        <f t="shared" si="1"/>
        <v>-0.39672200000000002</v>
      </c>
      <c r="F10" s="6">
        <f t="shared" si="2"/>
        <v>3.7724299999999999</v>
      </c>
      <c r="G10" s="13">
        <f t="shared" si="3"/>
        <v>745.29882738069648</v>
      </c>
      <c r="H10" s="14">
        <f t="shared" si="4"/>
        <v>2062.8466894584458</v>
      </c>
      <c r="I10" s="15">
        <f>'Wyliczenia skalowania liniowego'!$B$18 * H10 + 'Wyliczenia skalowania liniowego'!$B$19</f>
        <v>1617.789498220061</v>
      </c>
      <c r="J10" s="15">
        <f>H10-(AVERAGE($H$3:$H$42)-'Wyliczenia skalowania sigma'!$B$1)</f>
        <v>1567.4522399008379</v>
      </c>
      <c r="K10" s="16">
        <f t="shared" si="5"/>
        <v>1567.4522399008379</v>
      </c>
      <c r="M10" s="15">
        <f t="shared" si="6"/>
        <v>880.06961402487241</v>
      </c>
      <c r="N10" s="15">
        <f t="shared" si="7"/>
        <v>310.25406185984781</v>
      </c>
      <c r="O10" s="15">
        <f t="shared" si="8"/>
        <v>863.00053986236355</v>
      </c>
      <c r="P10" s="14">
        <f t="shared" si="9"/>
        <v>1375.4640635824803</v>
      </c>
      <c r="Q10" s="15">
        <f t="shared" si="10"/>
        <v>1375.4640635824796</v>
      </c>
      <c r="R10" s="16">
        <f t="shared" si="11"/>
        <v>894.22141545130421</v>
      </c>
      <c r="S10" s="15">
        <f t="shared" si="12"/>
        <v>1153.5174390532115</v>
      </c>
      <c r="T10" s="15">
        <f t="shared" si="13"/>
        <v>1297.2204329890237</v>
      </c>
      <c r="U10" s="15">
        <f t="shared" si="14"/>
        <v>658.12298949560375</v>
      </c>
    </row>
    <row r="11" spans="1:21" x14ac:dyDescent="0.25">
      <c r="A11" s="4">
        <v>0.225554</v>
      </c>
      <c r="B11" s="3">
        <v>0.24957299999999999</v>
      </c>
      <c r="C11" s="3">
        <v>0.99648400000000004</v>
      </c>
      <c r="D11" s="4">
        <f t="shared" si="0"/>
        <v>-2.3911359999999999</v>
      </c>
      <c r="E11" s="5">
        <f t="shared" si="1"/>
        <v>-0.50256200000000018</v>
      </c>
      <c r="F11" s="6">
        <f t="shared" si="2"/>
        <v>6.9648400000000006</v>
      </c>
      <c r="G11" s="13">
        <f t="shared" si="3"/>
        <v>-43.029416210434341</v>
      </c>
      <c r="H11" s="14">
        <f t="shared" si="4"/>
        <v>1274.5184458673148</v>
      </c>
      <c r="I11" s="15">
        <f>'Wyliczenia skalowania liniowego'!$B$18 * H11 + 'Wyliczenia skalowania liniowego'!$B$19</f>
        <v>1339.8773470046297</v>
      </c>
      <c r="J11" s="15">
        <f>H11-(AVERAGE($H$3:$H$42)-'Wyliczenia skalowania sigma'!$B$1)</f>
        <v>779.12399630970685</v>
      </c>
      <c r="K11" s="16">
        <f t="shared" si="5"/>
        <v>779.12399630970685</v>
      </c>
      <c r="M11" s="15">
        <f t="shared" si="6"/>
        <v>880.06961402487241</v>
      </c>
      <c r="N11" s="15">
        <f t="shared" si="7"/>
        <v>310.25406185984781</v>
      </c>
      <c r="O11" s="15">
        <f t="shared" si="8"/>
        <v>863.00053986236355</v>
      </c>
      <c r="P11" s="14">
        <f t="shared" si="9"/>
        <v>1375.4640635824803</v>
      </c>
      <c r="Q11" s="15">
        <f t="shared" si="10"/>
        <v>1375.4640635824796</v>
      </c>
      <c r="R11" s="16">
        <f t="shared" si="11"/>
        <v>894.22141545130421</v>
      </c>
      <c r="S11" s="15">
        <f t="shared" si="12"/>
        <v>1153.5174390532115</v>
      </c>
      <c r="T11" s="15">
        <f t="shared" si="13"/>
        <v>1297.2204329890237</v>
      </c>
      <c r="U11" s="15">
        <f t="shared" si="14"/>
        <v>658.12298949560375</v>
      </c>
    </row>
    <row r="12" spans="1:21" x14ac:dyDescent="0.25">
      <c r="A12" s="4">
        <v>0.64891699999999997</v>
      </c>
      <c r="B12" s="3">
        <v>0.482541</v>
      </c>
      <c r="C12" s="3">
        <v>7.0846999999999993E-2</v>
      </c>
      <c r="D12" s="4">
        <f t="shared" si="0"/>
        <v>4.3826719999999995</v>
      </c>
      <c r="E12" s="5">
        <f t="shared" si="1"/>
        <v>0.89524600000000021</v>
      </c>
      <c r="F12" s="6">
        <f t="shared" si="2"/>
        <v>-2.2915299999999998</v>
      </c>
      <c r="G12" s="13">
        <f t="shared" si="3"/>
        <v>231.30175584260783</v>
      </c>
      <c r="H12" s="14">
        <f t="shared" si="4"/>
        <v>1548.8496179203571</v>
      </c>
      <c r="I12" s="15">
        <f>'Wyliczenia skalowania liniowego'!$B$18 * H12 + 'Wyliczenia skalowania liniowego'!$B$19</f>
        <v>1436.5882878982477</v>
      </c>
      <c r="J12" s="15">
        <f>H12-(AVERAGE($H$3:$H$42)-'Wyliczenia skalowania sigma'!$B$1)</f>
        <v>1053.4551683627492</v>
      </c>
      <c r="K12" s="16">
        <f t="shared" si="5"/>
        <v>1053.4551683627492</v>
      </c>
      <c r="M12" s="15">
        <f t="shared" si="6"/>
        <v>880.06961402487241</v>
      </c>
      <c r="N12" s="15">
        <f t="shared" si="7"/>
        <v>310.25406185984781</v>
      </c>
      <c r="O12" s="15">
        <f t="shared" si="8"/>
        <v>863.00053986236355</v>
      </c>
      <c r="P12" s="14">
        <f t="shared" si="9"/>
        <v>1375.4640635824803</v>
      </c>
      <c r="Q12" s="15">
        <f t="shared" si="10"/>
        <v>1375.4640635824796</v>
      </c>
      <c r="R12" s="16">
        <f t="shared" si="11"/>
        <v>894.22141545130421</v>
      </c>
      <c r="S12" s="15">
        <f t="shared" si="12"/>
        <v>1153.5174390532115</v>
      </c>
      <c r="T12" s="15">
        <f t="shared" si="13"/>
        <v>1297.2204329890237</v>
      </c>
      <c r="U12" s="15">
        <f t="shared" si="14"/>
        <v>658.12298949560375</v>
      </c>
    </row>
    <row r="13" spans="1:21" x14ac:dyDescent="0.25">
      <c r="A13" s="4">
        <v>2.2242999999999999E-2</v>
      </c>
      <c r="B13" s="3">
        <v>0.73469399999999996</v>
      </c>
      <c r="C13" s="3">
        <v>0.49126199999999998</v>
      </c>
      <c r="D13" s="4">
        <f t="shared" si="0"/>
        <v>-5.6441119999999998</v>
      </c>
      <c r="E13" s="5">
        <f t="shared" si="1"/>
        <v>2.4081639999999993</v>
      </c>
      <c r="F13" s="6">
        <f t="shared" si="2"/>
        <v>1.9126199999999995</v>
      </c>
      <c r="G13" s="13">
        <f t="shared" si="3"/>
        <v>-658.77393103887459</v>
      </c>
      <c r="H13" s="14">
        <f t="shared" si="4"/>
        <v>658.77393103887459</v>
      </c>
      <c r="I13" s="15">
        <f>'Wyliczenia skalowania liniowego'!$B$18 * H13 + 'Wyliczenia skalowania liniowego'!$B$19</f>
        <v>1122.8067496915803</v>
      </c>
      <c r="J13" s="15">
        <f>H13-(AVERAGE($H$3:$H$42)-'Wyliczenia skalowania sigma'!$B$1)</f>
        <v>163.37948148126668</v>
      </c>
      <c r="K13" s="16">
        <f t="shared" si="5"/>
        <v>163.37948148126668</v>
      </c>
      <c r="M13" s="15">
        <f t="shared" si="6"/>
        <v>880.06961402487241</v>
      </c>
      <c r="N13" s="15">
        <f t="shared" si="7"/>
        <v>310.25406185984781</v>
      </c>
      <c r="O13" s="15">
        <f t="shared" si="8"/>
        <v>863.00053986236355</v>
      </c>
      <c r="P13" s="14">
        <f t="shared" si="9"/>
        <v>1375.4640635824803</v>
      </c>
      <c r="Q13" s="15">
        <f t="shared" si="10"/>
        <v>1375.4640635824796</v>
      </c>
      <c r="R13" s="16">
        <f t="shared" si="11"/>
        <v>894.22141545130421</v>
      </c>
      <c r="S13" s="15">
        <f t="shared" si="12"/>
        <v>1153.5174390532115</v>
      </c>
      <c r="T13" s="15">
        <f t="shared" si="13"/>
        <v>1297.2204329890237</v>
      </c>
      <c r="U13" s="15">
        <f t="shared" si="14"/>
        <v>658.12298949560375</v>
      </c>
    </row>
    <row r="14" spans="1:21" x14ac:dyDescent="0.25">
      <c r="A14" s="4">
        <v>0.63744900000000004</v>
      </c>
      <c r="B14" s="3">
        <v>4.4549999999999999E-2</v>
      </c>
      <c r="C14" s="3">
        <v>0.96764899999999998</v>
      </c>
      <c r="D14" s="4">
        <f t="shared" si="0"/>
        <v>4.1991840000000007</v>
      </c>
      <c r="E14" s="5">
        <f t="shared" si="1"/>
        <v>-1.7326999999999999</v>
      </c>
      <c r="F14" s="6">
        <f t="shared" si="2"/>
        <v>6.6764899999999994</v>
      </c>
      <c r="G14" s="13">
        <f t="shared" si="3"/>
        <v>164.01943769915059</v>
      </c>
      <c r="H14" s="14">
        <f t="shared" si="4"/>
        <v>1195.9699608158228</v>
      </c>
      <c r="I14" s="15">
        <f>'Wyliczenia skalowania liniowego'!$B$18 * H14 + 'Wyliczenia skalowania liniowego'!$B$19</f>
        <v>1312.186371027502</v>
      </c>
      <c r="J14" s="15">
        <f>H14-(AVERAGE($H$3:$H$42)-'Wyliczenia skalowania sigma'!$B$1)</f>
        <v>700.57551125821487</v>
      </c>
      <c r="K14" s="16">
        <f t="shared" si="5"/>
        <v>700.57551125821487</v>
      </c>
      <c r="M14" s="15">
        <f t="shared" si="6"/>
        <v>880.06961402487241</v>
      </c>
      <c r="N14" s="15">
        <f t="shared" si="7"/>
        <v>310.25406185984781</v>
      </c>
      <c r="O14" s="15">
        <f t="shared" si="8"/>
        <v>863.00053986236355</v>
      </c>
      <c r="P14" s="14">
        <f t="shared" si="9"/>
        <v>1375.4640635824803</v>
      </c>
      <c r="Q14" s="15">
        <f t="shared" si="10"/>
        <v>1375.4640635824796</v>
      </c>
      <c r="R14" s="16">
        <f t="shared" si="11"/>
        <v>894.22141545130421</v>
      </c>
      <c r="S14" s="15">
        <f t="shared" si="12"/>
        <v>1153.5174390532115</v>
      </c>
      <c r="T14" s="15">
        <f t="shared" si="13"/>
        <v>1297.2204329890237</v>
      </c>
      <c r="U14" s="15">
        <f t="shared" si="14"/>
        <v>658.12298949560375</v>
      </c>
    </row>
    <row r="15" spans="1:21" x14ac:dyDescent="0.25">
      <c r="A15" s="4">
        <v>0.59906599999999999</v>
      </c>
      <c r="B15" s="3">
        <v>0.69818100000000005</v>
      </c>
      <c r="C15" s="3">
        <v>0.34912500000000002</v>
      </c>
      <c r="D15" s="4">
        <f t="shared" si="0"/>
        <v>3.5850559999999998</v>
      </c>
      <c r="E15" s="5">
        <f t="shared" si="1"/>
        <v>2.1890860000000005</v>
      </c>
      <c r="F15" s="6">
        <f t="shared" si="2"/>
        <v>0.49124999999999996</v>
      </c>
      <c r="G15" s="13">
        <f t="shared" si="3"/>
        <v>46.517901663343906</v>
      </c>
      <c r="H15" s="14">
        <f t="shared" si="4"/>
        <v>1078.4684247800162</v>
      </c>
      <c r="I15" s="15">
        <f>'Wyliczenia skalowania liniowego'!$B$18 * H15 + 'Wyliczenia skalowania liniowego'!$B$19</f>
        <v>1270.7631378548931</v>
      </c>
      <c r="J15" s="15">
        <f>H15-(AVERAGE($H$3:$H$42)-'Wyliczenia skalowania sigma'!$B$1)</f>
        <v>583.07397522240831</v>
      </c>
      <c r="K15" s="16">
        <f t="shared" si="5"/>
        <v>583.07397522240831</v>
      </c>
      <c r="M15" s="15">
        <f t="shared" si="6"/>
        <v>880.06961402487241</v>
      </c>
      <c r="N15" s="15">
        <f t="shared" si="7"/>
        <v>310.25406185984781</v>
      </c>
      <c r="O15" s="15">
        <f t="shared" si="8"/>
        <v>863.00053986236355</v>
      </c>
      <c r="P15" s="14">
        <f t="shared" si="9"/>
        <v>1375.4640635824803</v>
      </c>
      <c r="Q15" s="15">
        <f t="shared" si="10"/>
        <v>1375.4640635824796</v>
      </c>
      <c r="R15" s="16">
        <f t="shared" si="11"/>
        <v>894.22141545130421</v>
      </c>
      <c r="S15" s="15">
        <f t="shared" si="12"/>
        <v>1153.5174390532115</v>
      </c>
      <c r="T15" s="15">
        <f t="shared" si="13"/>
        <v>1297.2204329890237</v>
      </c>
      <c r="U15" s="15">
        <f t="shared" si="14"/>
        <v>658.12298949560375</v>
      </c>
    </row>
    <row r="16" spans="1:21" x14ac:dyDescent="0.25">
      <c r="A16" s="4">
        <v>0.63217800000000002</v>
      </c>
      <c r="B16" s="3">
        <v>0.25745699999999999</v>
      </c>
      <c r="C16" s="3">
        <v>5.7137E-2</v>
      </c>
      <c r="D16" s="4">
        <f t="shared" si="0"/>
        <v>4.1148480000000003</v>
      </c>
      <c r="E16" s="5">
        <f t="shared" si="1"/>
        <v>-0.45525800000000016</v>
      </c>
      <c r="F16" s="6">
        <f t="shared" si="2"/>
        <v>-2.4286300000000001</v>
      </c>
      <c r="G16" s="13">
        <f t="shared" si="3"/>
        <v>193.97423171079478</v>
      </c>
      <c r="H16" s="14">
        <f t="shared" si="4"/>
        <v>1225.924754827467</v>
      </c>
      <c r="I16" s="15">
        <f>'Wyliczenia skalowania liniowego'!$B$18 * H16 + 'Wyliczenia skalowania liniowego'!$B$19</f>
        <v>1322.7464407835575</v>
      </c>
      <c r="J16" s="15">
        <f>H16-(AVERAGE($H$3:$H$42)-'Wyliczenia skalowania sigma'!$B$1)</f>
        <v>730.53030526985913</v>
      </c>
      <c r="K16" s="16">
        <f t="shared" si="5"/>
        <v>730.53030526985913</v>
      </c>
      <c r="M16" s="15">
        <f t="shared" si="6"/>
        <v>880.06961402487241</v>
      </c>
      <c r="N16" s="15">
        <f t="shared" si="7"/>
        <v>310.25406185984781</v>
      </c>
      <c r="O16" s="15">
        <f t="shared" si="8"/>
        <v>863.00053986236355</v>
      </c>
      <c r="P16" s="14">
        <f t="shared" si="9"/>
        <v>1375.4640635824803</v>
      </c>
      <c r="Q16" s="15">
        <f t="shared" si="10"/>
        <v>1375.4640635824796</v>
      </c>
      <c r="R16" s="16">
        <f t="shared" si="11"/>
        <v>894.22141545130421</v>
      </c>
      <c r="S16" s="15">
        <f t="shared" si="12"/>
        <v>1153.5174390532115</v>
      </c>
      <c r="T16" s="15">
        <f t="shared" si="13"/>
        <v>1297.2204329890237</v>
      </c>
      <c r="U16" s="15">
        <f t="shared" si="14"/>
        <v>658.12298949560375</v>
      </c>
    </row>
    <row r="17" spans="1:21" x14ac:dyDescent="0.25">
      <c r="A17" s="4">
        <v>0.83348699999999998</v>
      </c>
      <c r="B17" s="3">
        <v>0.208843</v>
      </c>
      <c r="C17" s="3">
        <v>0.74267899999999998</v>
      </c>
      <c r="D17" s="4">
        <f t="shared" si="0"/>
        <v>7.3357919999999996</v>
      </c>
      <c r="E17" s="5">
        <f t="shared" si="1"/>
        <v>-0.74694199999999999</v>
      </c>
      <c r="F17" s="6">
        <f t="shared" si="2"/>
        <v>4.4267899999999996</v>
      </c>
      <c r="G17" s="13">
        <f t="shared" si="3"/>
        <v>1162.779048938155</v>
      </c>
      <c r="H17" s="14">
        <f t="shared" si="4"/>
        <v>2194.7295720548273</v>
      </c>
      <c r="I17" s="15">
        <f>'Wyliczenia skalowania liniowego'!$B$18 * H17 + 'Wyliczenia skalowania liniowego'!$B$19</f>
        <v>1664.2826384935713</v>
      </c>
      <c r="J17" s="15">
        <f>H17-(AVERAGE($H$3:$H$42)-'Wyliczenia skalowania sigma'!$B$1)</f>
        <v>1699.3351224972193</v>
      </c>
      <c r="K17" s="16">
        <f t="shared" si="5"/>
        <v>1699.3351224972193</v>
      </c>
      <c r="M17" s="15">
        <f t="shared" si="6"/>
        <v>880.06961402487241</v>
      </c>
      <c r="N17" s="15">
        <f t="shared" si="7"/>
        <v>310.25406185984781</v>
      </c>
      <c r="O17" s="15">
        <f t="shared" si="8"/>
        <v>863.00053986236355</v>
      </c>
      <c r="P17" s="14">
        <f t="shared" si="9"/>
        <v>1375.4640635824803</v>
      </c>
      <c r="Q17" s="15">
        <f t="shared" si="10"/>
        <v>1375.4640635824796</v>
      </c>
      <c r="R17" s="16">
        <f t="shared" si="11"/>
        <v>894.22141545130421</v>
      </c>
      <c r="S17" s="15">
        <f t="shared" si="12"/>
        <v>1153.5174390532115</v>
      </c>
      <c r="T17" s="15">
        <f t="shared" si="13"/>
        <v>1297.2204329890237</v>
      </c>
      <c r="U17" s="15">
        <f t="shared" si="14"/>
        <v>658.12298949560375</v>
      </c>
    </row>
    <row r="18" spans="1:21" x14ac:dyDescent="0.25">
      <c r="A18" s="4">
        <v>0.88424899999999995</v>
      </c>
      <c r="B18" s="3">
        <v>0.58466499999999999</v>
      </c>
      <c r="C18" s="3">
        <v>3.6303000000000002E-2</v>
      </c>
      <c r="D18" s="4">
        <f t="shared" si="0"/>
        <v>8.1479839999999992</v>
      </c>
      <c r="E18" s="5">
        <f t="shared" si="1"/>
        <v>1.5079899999999999</v>
      </c>
      <c r="F18" s="6">
        <f t="shared" si="2"/>
        <v>-2.6369699999999998</v>
      </c>
      <c r="G18" s="13">
        <f t="shared" si="3"/>
        <v>1563.4339032806597</v>
      </c>
      <c r="H18" s="14">
        <f t="shared" si="4"/>
        <v>2595.3844263973319</v>
      </c>
      <c r="I18" s="15">
        <f>'Wyliczenia skalowania liniowego'!$B$18 * H18 + 'Wyliczenia skalowania liniowego'!$B$19</f>
        <v>1805.5269150629406</v>
      </c>
      <c r="J18" s="15">
        <f>H18-(AVERAGE($H$3:$H$42)-'Wyliczenia skalowania sigma'!$B$1)</f>
        <v>2099.989976839724</v>
      </c>
      <c r="K18" s="16">
        <f t="shared" si="5"/>
        <v>2099.989976839724</v>
      </c>
      <c r="M18" s="15">
        <f t="shared" si="6"/>
        <v>880.06961402487241</v>
      </c>
      <c r="N18" s="15">
        <f t="shared" si="7"/>
        <v>310.25406185984781</v>
      </c>
      <c r="O18" s="15">
        <f t="shared" si="8"/>
        <v>863.00053986236355</v>
      </c>
      <c r="P18" s="14">
        <f t="shared" si="9"/>
        <v>1375.4640635824803</v>
      </c>
      <c r="Q18" s="15">
        <f t="shared" si="10"/>
        <v>1375.4640635824796</v>
      </c>
      <c r="R18" s="16">
        <f t="shared" si="11"/>
        <v>894.22141545130421</v>
      </c>
      <c r="S18" s="15">
        <f t="shared" si="12"/>
        <v>1153.5174390532115</v>
      </c>
      <c r="T18" s="15">
        <f t="shared" si="13"/>
        <v>1297.2204329890237</v>
      </c>
      <c r="U18" s="15">
        <f t="shared" si="14"/>
        <v>658.12298949560375</v>
      </c>
    </row>
    <row r="19" spans="1:21" x14ac:dyDescent="0.25">
      <c r="A19" s="4">
        <v>0.421047</v>
      </c>
      <c r="B19" s="3">
        <v>0.91287799999999997</v>
      </c>
      <c r="C19" s="3">
        <v>1.4441000000000001E-2</v>
      </c>
      <c r="D19" s="4">
        <f t="shared" si="0"/>
        <v>0.73675200000000007</v>
      </c>
      <c r="E19" s="5">
        <f t="shared" si="1"/>
        <v>3.4772679999999996</v>
      </c>
      <c r="F19" s="6">
        <f t="shared" si="2"/>
        <v>-2.8555899999999999</v>
      </c>
      <c r="G19" s="13">
        <f t="shared" si="3"/>
        <v>-247.95934005370003</v>
      </c>
      <c r="H19" s="14">
        <f t="shared" si="4"/>
        <v>783.99118306297214</v>
      </c>
      <c r="I19" s="15">
        <f>'Wyliczenia skalowania liniowego'!$B$18 * H19 + 'Wyliczenia skalowania liniowego'!$B$19</f>
        <v>1166.9500315823539</v>
      </c>
      <c r="J19" s="15">
        <f>H19-(AVERAGE($H$3:$H$42)-'Wyliczenia skalowania sigma'!$B$1)</f>
        <v>288.59673350536423</v>
      </c>
      <c r="K19" s="16">
        <f t="shared" si="5"/>
        <v>288.59673350536423</v>
      </c>
      <c r="M19" s="15">
        <f t="shared" si="6"/>
        <v>880.06961402487241</v>
      </c>
      <c r="N19" s="15">
        <f t="shared" si="7"/>
        <v>310.25406185984781</v>
      </c>
      <c r="O19" s="15">
        <f t="shared" si="8"/>
        <v>863.00053986236355</v>
      </c>
      <c r="P19" s="14">
        <f t="shared" si="9"/>
        <v>1375.4640635824803</v>
      </c>
      <c r="Q19" s="15">
        <f t="shared" si="10"/>
        <v>1375.4640635824796</v>
      </c>
      <c r="R19" s="16">
        <f t="shared" si="11"/>
        <v>894.22141545130421</v>
      </c>
      <c r="S19" s="15">
        <f t="shared" si="12"/>
        <v>1153.5174390532115</v>
      </c>
      <c r="T19" s="15">
        <f t="shared" si="13"/>
        <v>1297.2204329890237</v>
      </c>
      <c r="U19" s="15">
        <f t="shared" si="14"/>
        <v>658.12298949560375</v>
      </c>
    </row>
    <row r="20" spans="1:21" x14ac:dyDescent="0.25">
      <c r="A20" s="4">
        <v>0.31218499999999999</v>
      </c>
      <c r="B20" s="3">
        <v>0.50969399999999998</v>
      </c>
      <c r="C20" s="3">
        <v>0.69359599999999999</v>
      </c>
      <c r="D20" s="4">
        <f t="shared" si="0"/>
        <v>-1.0050400000000002</v>
      </c>
      <c r="E20" s="5">
        <f t="shared" si="1"/>
        <v>1.0581639999999997</v>
      </c>
      <c r="F20" s="6">
        <f t="shared" si="2"/>
        <v>3.9359599999999997</v>
      </c>
      <c r="G20" s="13">
        <f t="shared" si="3"/>
        <v>-32.517141697868013</v>
      </c>
      <c r="H20" s="14">
        <f t="shared" si="4"/>
        <v>999.43338141880417</v>
      </c>
      <c r="I20" s="15">
        <f>'Wyliczenia skalowania liniowego'!$B$18 * H20 + 'Wyliczenia skalowania liniowego'!$B$19</f>
        <v>1242.9006337514484</v>
      </c>
      <c r="J20" s="15">
        <f>H20-(AVERAGE($H$3:$H$42)-'Wyliczenia skalowania sigma'!$B$1)</f>
        <v>504.03893186119626</v>
      </c>
      <c r="K20" s="16">
        <f t="shared" si="5"/>
        <v>504.03893186119626</v>
      </c>
      <c r="M20" s="15">
        <f t="shared" si="6"/>
        <v>880.06961402487241</v>
      </c>
      <c r="N20" s="15">
        <f t="shared" si="7"/>
        <v>310.25406185984781</v>
      </c>
      <c r="O20" s="15">
        <f t="shared" si="8"/>
        <v>863.00053986236355</v>
      </c>
      <c r="P20" s="14">
        <f t="shared" si="9"/>
        <v>1375.4640635824803</v>
      </c>
      <c r="Q20" s="15">
        <f t="shared" si="10"/>
        <v>1375.4640635824796</v>
      </c>
      <c r="R20" s="16">
        <f t="shared" si="11"/>
        <v>894.22141545130421</v>
      </c>
      <c r="S20" s="15">
        <f t="shared" si="12"/>
        <v>1153.5174390532115</v>
      </c>
      <c r="T20" s="15">
        <f t="shared" si="13"/>
        <v>1297.2204329890237</v>
      </c>
      <c r="U20" s="15">
        <f t="shared" si="14"/>
        <v>658.12298949560375</v>
      </c>
    </row>
    <row r="21" spans="1:21" x14ac:dyDescent="0.25">
      <c r="A21" s="4">
        <v>0.182753</v>
      </c>
      <c r="B21" s="3">
        <v>0.60730099999999998</v>
      </c>
      <c r="C21" s="3">
        <v>0.89252399999999998</v>
      </c>
      <c r="D21" s="4">
        <f t="shared" si="0"/>
        <v>-3.075952</v>
      </c>
      <c r="E21" s="5">
        <f t="shared" si="1"/>
        <v>1.6438059999999997</v>
      </c>
      <c r="F21" s="6">
        <f t="shared" si="2"/>
        <v>5.9252400000000005</v>
      </c>
      <c r="G21" s="13">
        <f t="shared" si="3"/>
        <v>-144.72873895900005</v>
      </c>
      <c r="H21" s="14">
        <f t="shared" si="4"/>
        <v>887.22178415767212</v>
      </c>
      <c r="I21" s="15">
        <f>'Wyliczenia skalowania liniowego'!$B$18 * H21 + 'Wyliczenia skalowania liniowego'!$B$19</f>
        <v>1203.3422814538044</v>
      </c>
      <c r="J21" s="15">
        <f>H21-(AVERAGE($H$3:$H$42)-'Wyliczenia skalowania sigma'!$B$1)</f>
        <v>391.82733460006421</v>
      </c>
      <c r="K21" s="16">
        <f t="shared" si="5"/>
        <v>391.82733460006421</v>
      </c>
      <c r="M21" s="15">
        <f t="shared" si="6"/>
        <v>880.06961402487241</v>
      </c>
      <c r="N21" s="15">
        <f t="shared" si="7"/>
        <v>310.25406185984781</v>
      </c>
      <c r="O21" s="15">
        <f t="shared" si="8"/>
        <v>863.00053986236355</v>
      </c>
      <c r="P21" s="14">
        <f t="shared" si="9"/>
        <v>1375.4640635824803</v>
      </c>
      <c r="Q21" s="15">
        <f t="shared" si="10"/>
        <v>1375.4640635824796</v>
      </c>
      <c r="R21" s="16">
        <f t="shared" si="11"/>
        <v>894.22141545130421</v>
      </c>
      <c r="S21" s="15">
        <f t="shared" si="12"/>
        <v>1153.5174390532115</v>
      </c>
      <c r="T21" s="15">
        <f t="shared" si="13"/>
        <v>1297.2204329890237</v>
      </c>
      <c r="U21" s="15">
        <f t="shared" si="14"/>
        <v>658.12298949560375</v>
      </c>
    </row>
    <row r="22" spans="1:21" x14ac:dyDescent="0.25">
      <c r="A22" s="4">
        <v>2.8886999999999999E-2</v>
      </c>
      <c r="B22" s="3">
        <v>0.26661200000000002</v>
      </c>
      <c r="C22" s="3">
        <v>0.75090900000000005</v>
      </c>
      <c r="D22" s="4">
        <f t="shared" si="0"/>
        <v>-5.5378080000000001</v>
      </c>
      <c r="E22" s="5">
        <f t="shared" si="1"/>
        <v>-0.40032800000000002</v>
      </c>
      <c r="F22" s="6">
        <f t="shared" si="2"/>
        <v>4.5090900000000005</v>
      </c>
      <c r="G22" s="13">
        <f t="shared" si="3"/>
        <v>-515.97526155833611</v>
      </c>
      <c r="H22" s="14">
        <f t="shared" si="4"/>
        <v>515.97526155833611</v>
      </c>
      <c r="I22" s="15">
        <f>'Wyliczenia skalowania liniowego'!$B$18 * H22 + 'Wyliczenia skalowania liniowego'!$B$19</f>
        <v>1072.4654283591674</v>
      </c>
      <c r="J22" s="15">
        <f>H22-(AVERAGE($H$3:$H$42)-'Wyliczenia skalowania sigma'!$B$1)</f>
        <v>20.580812000728201</v>
      </c>
      <c r="K22" s="16">
        <f t="shared" si="5"/>
        <v>20.580812000728201</v>
      </c>
      <c r="M22" s="15">
        <f t="shared" si="6"/>
        <v>880.06961402487241</v>
      </c>
      <c r="N22" s="15">
        <f t="shared" si="7"/>
        <v>310.25406185984781</v>
      </c>
      <c r="O22" s="15">
        <f t="shared" si="8"/>
        <v>863.00053986236355</v>
      </c>
      <c r="P22" s="14">
        <f t="shared" si="9"/>
        <v>1375.4640635824803</v>
      </c>
      <c r="Q22" s="15">
        <f t="shared" si="10"/>
        <v>1375.4640635824796</v>
      </c>
      <c r="R22" s="16">
        <f t="shared" si="11"/>
        <v>894.22141545130421</v>
      </c>
      <c r="S22" s="15">
        <f t="shared" si="12"/>
        <v>1153.5174390532115</v>
      </c>
      <c r="T22" s="15">
        <f t="shared" si="13"/>
        <v>1297.2204329890237</v>
      </c>
      <c r="U22" s="15">
        <f t="shared" si="14"/>
        <v>658.12298949560375</v>
      </c>
    </row>
    <row r="23" spans="1:21" x14ac:dyDescent="0.25">
      <c r="A23" s="4">
        <v>0.91512099999999996</v>
      </c>
      <c r="B23" s="3">
        <v>0.82558299999999996</v>
      </c>
      <c r="C23" s="3">
        <v>0.192805</v>
      </c>
      <c r="D23" s="4">
        <f t="shared" si="0"/>
        <v>8.6419359999999994</v>
      </c>
      <c r="E23" s="5">
        <f t="shared" si="1"/>
        <v>2.9534979999999997</v>
      </c>
      <c r="F23" s="6">
        <f t="shared" si="2"/>
        <v>-1.07195</v>
      </c>
      <c r="G23" s="13">
        <f t="shared" si="3"/>
        <v>1762.6460240073691</v>
      </c>
      <c r="H23" s="14">
        <f t="shared" si="4"/>
        <v>2610.9728478136717</v>
      </c>
      <c r="I23" s="15">
        <f>'Wyliczenia skalowania liniowego'!$B$18 * H23 + 'Wyliczenia skalowania liniowego'!$B$19</f>
        <v>1811.0223565431706</v>
      </c>
      <c r="J23" s="15">
        <f>H23-(AVERAGE($H$3:$H$42)-'Wyliczenia skalowania sigma'!$B$1)</f>
        <v>2115.5783982560638</v>
      </c>
      <c r="K23" s="16">
        <f t="shared" si="5"/>
        <v>2115.5783982560638</v>
      </c>
      <c r="M23" s="15">
        <f t="shared" si="6"/>
        <v>880.06961402487241</v>
      </c>
      <c r="N23" s="15">
        <f t="shared" si="7"/>
        <v>310.25406185984781</v>
      </c>
      <c r="O23" s="15">
        <f t="shared" si="8"/>
        <v>863.00053986236355</v>
      </c>
      <c r="P23" s="14">
        <f t="shared" si="9"/>
        <v>1375.4640635824803</v>
      </c>
      <c r="Q23" s="15">
        <f t="shared" si="10"/>
        <v>1375.4640635824796</v>
      </c>
      <c r="R23" s="16">
        <f t="shared" si="11"/>
        <v>894.22141545130421</v>
      </c>
      <c r="S23" s="15">
        <f t="shared" si="12"/>
        <v>1153.5174390532115</v>
      </c>
      <c r="T23" s="15">
        <f t="shared" si="13"/>
        <v>1297.2204329890237</v>
      </c>
      <c r="U23" s="15">
        <f t="shared" si="14"/>
        <v>658.12298949560375</v>
      </c>
    </row>
    <row r="24" spans="1:21" x14ac:dyDescent="0.25">
      <c r="A24" s="4">
        <v>0.61360000000000003</v>
      </c>
      <c r="B24" s="3">
        <v>0.21002100000000001</v>
      </c>
      <c r="C24" s="3">
        <v>0.41675800000000002</v>
      </c>
      <c r="D24" s="4">
        <f t="shared" si="0"/>
        <v>3.8176000000000005</v>
      </c>
      <c r="E24" s="5">
        <f t="shared" si="1"/>
        <v>-0.73987399999999992</v>
      </c>
      <c r="F24" s="6">
        <f t="shared" si="2"/>
        <v>1.1675800000000001</v>
      </c>
      <c r="G24" s="13">
        <f t="shared" si="3"/>
        <v>151.62736697932399</v>
      </c>
      <c r="H24" s="14">
        <f t="shared" si="4"/>
        <v>999.95419078562645</v>
      </c>
      <c r="I24" s="15">
        <f>'Wyliczenia skalowania liniowego'!$B$18 * H24 + 'Wyliczenia skalowania liniowego'!$B$19</f>
        <v>1243.0842365243839</v>
      </c>
      <c r="J24" s="15">
        <f>H24-(AVERAGE($H$3:$H$42)-'Wyliczenia skalowania sigma'!$B$1)</f>
        <v>504.55974122801854</v>
      </c>
      <c r="K24" s="16">
        <f t="shared" si="5"/>
        <v>504.55974122801854</v>
      </c>
      <c r="M24" s="15">
        <f t="shared" si="6"/>
        <v>880.06961402487241</v>
      </c>
      <c r="N24" s="15">
        <f t="shared" si="7"/>
        <v>310.25406185984781</v>
      </c>
      <c r="O24" s="15">
        <f t="shared" si="8"/>
        <v>863.00053986236355</v>
      </c>
      <c r="P24" s="14">
        <f t="shared" si="9"/>
        <v>1375.4640635824803</v>
      </c>
      <c r="Q24" s="15">
        <f t="shared" si="10"/>
        <v>1375.4640635824796</v>
      </c>
      <c r="R24" s="16">
        <f t="shared" si="11"/>
        <v>894.22141545130421</v>
      </c>
      <c r="S24" s="15">
        <f t="shared" si="12"/>
        <v>1153.5174390532115</v>
      </c>
      <c r="T24" s="15">
        <f t="shared" si="13"/>
        <v>1297.2204329890237</v>
      </c>
      <c r="U24" s="15">
        <f t="shared" si="14"/>
        <v>658.12298949560375</v>
      </c>
    </row>
    <row r="25" spans="1:21" x14ac:dyDescent="0.25">
      <c r="A25" s="4">
        <v>0.37354599999999999</v>
      </c>
      <c r="B25" s="3">
        <v>0.123613</v>
      </c>
      <c r="C25" s="3">
        <v>0.25243900000000002</v>
      </c>
      <c r="D25" s="4">
        <f t="shared" si="0"/>
        <v>-2.3264000000000173E-2</v>
      </c>
      <c r="E25" s="5">
        <f t="shared" si="1"/>
        <v>-1.2583219999999999</v>
      </c>
      <c r="F25" s="6">
        <f t="shared" si="2"/>
        <v>-0.47560999999999964</v>
      </c>
      <c r="G25" s="13">
        <f t="shared" si="3"/>
        <v>-27.333441993482072</v>
      </c>
      <c r="H25" s="14">
        <f t="shared" si="4"/>
        <v>820.99338181282042</v>
      </c>
      <c r="I25" s="15">
        <f>'Wyliczenia skalowania liniowego'!$B$18 * H25 + 'Wyliczenia skalowania liniowego'!$B$19</f>
        <v>1179.9945479216731</v>
      </c>
      <c r="J25" s="15">
        <f>H25-(AVERAGE($H$3:$H$42)-'Wyliczenia skalowania sigma'!$B$1)</f>
        <v>325.5989322552125</v>
      </c>
      <c r="K25" s="16">
        <f t="shared" si="5"/>
        <v>325.5989322552125</v>
      </c>
      <c r="M25" s="15">
        <f t="shared" si="6"/>
        <v>880.06961402487241</v>
      </c>
      <c r="N25" s="15">
        <f t="shared" si="7"/>
        <v>310.25406185984781</v>
      </c>
      <c r="O25" s="15">
        <f t="shared" si="8"/>
        <v>863.00053986236355</v>
      </c>
      <c r="P25" s="14">
        <f t="shared" si="9"/>
        <v>1375.4640635824803</v>
      </c>
      <c r="Q25" s="15">
        <f t="shared" si="10"/>
        <v>1375.4640635824796</v>
      </c>
      <c r="R25" s="16">
        <f t="shared" si="11"/>
        <v>894.22141545130421</v>
      </c>
      <c r="S25" s="15">
        <f t="shared" si="12"/>
        <v>1153.5174390532115</v>
      </c>
      <c r="T25" s="15">
        <f t="shared" si="13"/>
        <v>1297.2204329890237</v>
      </c>
      <c r="U25" s="15">
        <f t="shared" si="14"/>
        <v>658.12298949560375</v>
      </c>
    </row>
    <row r="26" spans="1:21" x14ac:dyDescent="0.25">
      <c r="A26" s="4">
        <v>0.80867800000000001</v>
      </c>
      <c r="B26" s="3">
        <v>0.94816299999999998</v>
      </c>
      <c r="C26" s="3">
        <v>0.65115999999999996</v>
      </c>
      <c r="D26" s="4">
        <f t="shared" si="0"/>
        <v>6.9388480000000001</v>
      </c>
      <c r="E26" s="5">
        <f t="shared" si="1"/>
        <v>3.6889779999999996</v>
      </c>
      <c r="F26" s="6">
        <f t="shared" si="2"/>
        <v>3.5115999999999996</v>
      </c>
      <c r="G26" s="13">
        <f t="shared" si="3"/>
        <v>717.42098889964586</v>
      </c>
      <c r="H26" s="14">
        <f t="shared" si="4"/>
        <v>1565.7478127059485</v>
      </c>
      <c r="I26" s="15">
        <f>'Wyliczenia skalowania liniowego'!$B$18 * H26 + 'Wyliczenia skalowania liniowego'!$B$19</f>
        <v>1442.5454684289466</v>
      </c>
      <c r="J26" s="15">
        <f>H26-(AVERAGE($H$3:$H$42)-'Wyliczenia skalowania sigma'!$B$1)</f>
        <v>1070.3533631483406</v>
      </c>
      <c r="K26" s="16">
        <f t="shared" si="5"/>
        <v>1070.3533631483406</v>
      </c>
      <c r="M26" s="15">
        <f t="shared" si="6"/>
        <v>880.06961402487241</v>
      </c>
      <c r="N26" s="15">
        <f t="shared" si="7"/>
        <v>310.25406185984781</v>
      </c>
      <c r="O26" s="15">
        <f t="shared" si="8"/>
        <v>863.00053986236355</v>
      </c>
      <c r="P26" s="14">
        <f t="shared" si="9"/>
        <v>1375.4640635824803</v>
      </c>
      <c r="Q26" s="15">
        <f t="shared" si="10"/>
        <v>1375.4640635824796</v>
      </c>
      <c r="R26" s="16">
        <f t="shared" si="11"/>
        <v>894.22141545130421</v>
      </c>
      <c r="S26" s="15">
        <f t="shared" si="12"/>
        <v>1153.5174390532115</v>
      </c>
      <c r="T26" s="15">
        <f t="shared" si="13"/>
        <v>1297.2204329890237</v>
      </c>
      <c r="U26" s="15">
        <f t="shared" si="14"/>
        <v>658.12298949560375</v>
      </c>
    </row>
    <row r="27" spans="1:21" x14ac:dyDescent="0.25">
      <c r="A27" s="4">
        <v>0.23825199999999999</v>
      </c>
      <c r="B27" s="3">
        <v>0.48271399999999998</v>
      </c>
      <c r="C27" s="3">
        <v>0.46140300000000001</v>
      </c>
      <c r="D27" s="4">
        <f t="shared" si="0"/>
        <v>-2.1879680000000001</v>
      </c>
      <c r="E27" s="5">
        <f t="shared" si="1"/>
        <v>0.89628399999999964</v>
      </c>
      <c r="F27" s="6">
        <f t="shared" si="2"/>
        <v>1.6140299999999996</v>
      </c>
      <c r="G27" s="13">
        <f t="shared" si="3"/>
        <v>-52.449587831828076</v>
      </c>
      <c r="H27" s="14">
        <f t="shared" si="4"/>
        <v>795.87723597447439</v>
      </c>
      <c r="I27" s="15">
        <f>'Wyliczenia skalowania liniowego'!$B$18 * H27 + 'Wyliczenia skalowania liniowego'!$B$19</f>
        <v>1171.140263964551</v>
      </c>
      <c r="J27" s="15">
        <f>H27-(AVERAGE($H$3:$H$42)-'Wyliczenia skalowania sigma'!$B$1)</f>
        <v>300.48278641686647</v>
      </c>
      <c r="K27" s="16">
        <f t="shared" si="5"/>
        <v>300.48278641686647</v>
      </c>
      <c r="M27" s="15">
        <f t="shared" si="6"/>
        <v>880.06961402487241</v>
      </c>
      <c r="N27" s="15">
        <f t="shared" si="7"/>
        <v>310.25406185984781</v>
      </c>
      <c r="O27" s="15">
        <f t="shared" si="8"/>
        <v>863.00053986236355</v>
      </c>
      <c r="P27" s="14">
        <f t="shared" si="9"/>
        <v>1375.4640635824803</v>
      </c>
      <c r="Q27" s="15">
        <f t="shared" si="10"/>
        <v>1375.4640635824796</v>
      </c>
      <c r="R27" s="16">
        <f t="shared" si="11"/>
        <v>894.22141545130421</v>
      </c>
      <c r="S27" s="15">
        <f t="shared" si="12"/>
        <v>1153.5174390532115</v>
      </c>
      <c r="T27" s="15">
        <f t="shared" si="13"/>
        <v>1297.2204329890237</v>
      </c>
      <c r="U27" s="15">
        <f t="shared" si="14"/>
        <v>658.12298949560375</v>
      </c>
    </row>
    <row r="28" spans="1:21" x14ac:dyDescent="0.25">
      <c r="A28" s="4">
        <v>8.7470999999999993E-2</v>
      </c>
      <c r="B28" s="3">
        <v>0.53266199999999997</v>
      </c>
      <c r="C28" s="3">
        <v>0.51443300000000003</v>
      </c>
      <c r="D28" s="4">
        <f t="shared" si="0"/>
        <v>-4.6004640000000006</v>
      </c>
      <c r="E28" s="5">
        <f t="shared" si="1"/>
        <v>1.1959719999999998</v>
      </c>
      <c r="F28" s="6">
        <f t="shared" si="2"/>
        <v>2.1443300000000001</v>
      </c>
      <c r="G28" s="13">
        <f t="shared" si="3"/>
        <v>-331.66767619249129</v>
      </c>
      <c r="H28" s="14">
        <f t="shared" si="4"/>
        <v>516.65914761381123</v>
      </c>
      <c r="I28" s="15">
        <f>'Wyliczenia skalowania liniowego'!$B$18 * H28 + 'Wyliczenia skalowania liniowego'!$B$19</f>
        <v>1072.7065211354422</v>
      </c>
      <c r="J28" s="15">
        <f>H28-(AVERAGE($H$3:$H$42)-'Wyliczenia skalowania sigma'!$B$1)</f>
        <v>21.264698056203315</v>
      </c>
      <c r="K28" s="16">
        <f t="shared" si="5"/>
        <v>21.264698056203315</v>
      </c>
      <c r="M28" s="15">
        <f t="shared" si="6"/>
        <v>880.06961402487241</v>
      </c>
      <c r="N28" s="15">
        <f t="shared" si="7"/>
        <v>310.25406185984781</v>
      </c>
      <c r="O28" s="15">
        <f t="shared" si="8"/>
        <v>863.00053986236355</v>
      </c>
      <c r="P28" s="14">
        <f t="shared" si="9"/>
        <v>1375.4640635824803</v>
      </c>
      <c r="Q28" s="15">
        <f t="shared" si="10"/>
        <v>1375.4640635824796</v>
      </c>
      <c r="R28" s="16">
        <f t="shared" si="11"/>
        <v>894.22141545130421</v>
      </c>
      <c r="S28" s="15">
        <f t="shared" si="12"/>
        <v>1153.5174390532115</v>
      </c>
      <c r="T28" s="15">
        <f t="shared" si="13"/>
        <v>1297.2204329890237</v>
      </c>
      <c r="U28" s="15">
        <f t="shared" si="14"/>
        <v>658.12298949560375</v>
      </c>
    </row>
    <row r="29" spans="1:21" x14ac:dyDescent="0.25">
      <c r="A29" s="4">
        <v>0.25942799999999999</v>
      </c>
      <c r="B29" s="3">
        <v>0.34256399999999998</v>
      </c>
      <c r="C29" s="3">
        <v>0.449374</v>
      </c>
      <c r="D29" s="4">
        <f t="shared" si="0"/>
        <v>-1.8491520000000001</v>
      </c>
      <c r="E29" s="5">
        <f t="shared" si="1"/>
        <v>5.53840000000001E-2</v>
      </c>
      <c r="F29" s="6">
        <f t="shared" si="2"/>
        <v>1.4937399999999998</v>
      </c>
      <c r="G29" s="13">
        <f t="shared" si="3"/>
        <v>-27.414910413930414</v>
      </c>
      <c r="H29" s="14">
        <f t="shared" si="4"/>
        <v>820.91191339237207</v>
      </c>
      <c r="I29" s="15">
        <f>'Wyliczenia skalowania liniowego'!$B$18 * H29 + 'Wyliczenia skalowania liniowego'!$B$19</f>
        <v>1179.965827570516</v>
      </c>
      <c r="J29" s="15">
        <f>H29-(AVERAGE($H$3:$H$42)-'Wyliczenia skalowania sigma'!$B$1)</f>
        <v>325.51746383476416</v>
      </c>
      <c r="K29" s="16">
        <f t="shared" si="5"/>
        <v>325.51746383476416</v>
      </c>
      <c r="M29" s="15">
        <f t="shared" si="6"/>
        <v>880.06961402487241</v>
      </c>
      <c r="N29" s="15">
        <f t="shared" si="7"/>
        <v>310.25406185984781</v>
      </c>
      <c r="O29" s="15">
        <f t="shared" si="8"/>
        <v>863.00053986236355</v>
      </c>
      <c r="P29" s="14">
        <f t="shared" si="9"/>
        <v>1375.4640635824803</v>
      </c>
      <c r="Q29" s="15">
        <f t="shared" si="10"/>
        <v>1375.4640635824796</v>
      </c>
      <c r="R29" s="16">
        <f t="shared" si="11"/>
        <v>894.22141545130421</v>
      </c>
      <c r="S29" s="15">
        <f t="shared" si="12"/>
        <v>1153.5174390532115</v>
      </c>
      <c r="T29" s="15">
        <f t="shared" si="13"/>
        <v>1297.2204329890237</v>
      </c>
      <c r="U29" s="15">
        <f t="shared" si="14"/>
        <v>658.12298949560375</v>
      </c>
    </row>
    <row r="30" spans="1:21" x14ac:dyDescent="0.25">
      <c r="A30" s="4">
        <v>5.7764999999999997E-2</v>
      </c>
      <c r="B30" s="3">
        <v>0.546597</v>
      </c>
      <c r="C30" s="3">
        <v>0.41118399999999999</v>
      </c>
      <c r="D30" s="4">
        <f t="shared" si="0"/>
        <v>-5.0757599999999998</v>
      </c>
      <c r="E30" s="5">
        <f t="shared" si="1"/>
        <v>1.279582</v>
      </c>
      <c r="F30" s="6">
        <f t="shared" si="2"/>
        <v>1.1118399999999999</v>
      </c>
      <c r="G30" s="13">
        <f t="shared" si="3"/>
        <v>-424.16341190315126</v>
      </c>
      <c r="H30" s="14">
        <f t="shared" si="4"/>
        <v>424.16341190315126</v>
      </c>
      <c r="I30" s="15">
        <f>'Wyliczenia skalowania liniowego'!$B$18 * H30 + 'Wyliczenia skalowania liniowego'!$B$19</f>
        <v>1040.0986714248897</v>
      </c>
      <c r="J30" s="15">
        <f>H30-(AVERAGE($H$3:$H$42)-'Wyliczenia skalowania sigma'!$B$1)</f>
        <v>-71.231037654456657</v>
      </c>
      <c r="K30" s="16">
        <f t="shared" si="5"/>
        <v>0</v>
      </c>
      <c r="M30" s="15">
        <f t="shared" si="6"/>
        <v>880.06961402487241</v>
      </c>
      <c r="N30" s="15">
        <f t="shared" si="7"/>
        <v>310.25406185984781</v>
      </c>
      <c r="O30" s="15">
        <f t="shared" si="8"/>
        <v>863.00053986236355</v>
      </c>
      <c r="P30" s="14">
        <f t="shared" si="9"/>
        <v>1375.4640635824803</v>
      </c>
      <c r="Q30" s="15">
        <f t="shared" si="10"/>
        <v>1375.4640635824796</v>
      </c>
      <c r="R30" s="16">
        <f t="shared" si="11"/>
        <v>894.22141545130421</v>
      </c>
      <c r="S30" s="15">
        <f t="shared" si="12"/>
        <v>1153.5174390532115</v>
      </c>
      <c r="T30" s="15">
        <f t="shared" si="13"/>
        <v>1297.2204329890237</v>
      </c>
      <c r="U30" s="15">
        <f t="shared" si="14"/>
        <v>658.12298949560375</v>
      </c>
    </row>
    <row r="31" spans="1:21" x14ac:dyDescent="0.25">
      <c r="A31" s="4">
        <v>0.521644</v>
      </c>
      <c r="B31" s="3">
        <v>0.16753199999999999</v>
      </c>
      <c r="C31" s="3">
        <v>0.72102599999999994</v>
      </c>
      <c r="D31" s="4">
        <f t="shared" si="0"/>
        <v>2.3463039999999999</v>
      </c>
      <c r="E31" s="5">
        <f t="shared" si="1"/>
        <v>-0.99480800000000014</v>
      </c>
      <c r="F31" s="6">
        <f t="shared" si="2"/>
        <v>4.2102599999999999</v>
      </c>
      <c r="G31" s="13">
        <f t="shared" si="3"/>
        <v>13.918751753268339</v>
      </c>
      <c r="H31" s="14">
        <f t="shared" si="4"/>
        <v>851.09821923362381</v>
      </c>
      <c r="I31" s="15">
        <f>'Wyliczenia skalowania liniowego'!$B$18 * H31 + 'Wyliczenia skalowania liniowego'!$B$19</f>
        <v>1190.6075130128306</v>
      </c>
      <c r="J31" s="15">
        <f>H31-(AVERAGE($H$3:$H$42)-'Wyliczenia skalowania sigma'!$B$1)</f>
        <v>355.7037696760159</v>
      </c>
      <c r="K31" s="16">
        <f t="shared" si="5"/>
        <v>355.7037696760159</v>
      </c>
      <c r="M31" s="15">
        <f t="shared" si="6"/>
        <v>880.06961402487241</v>
      </c>
      <c r="N31" s="15">
        <f t="shared" si="7"/>
        <v>310.25406185984781</v>
      </c>
      <c r="O31" s="15">
        <f t="shared" si="8"/>
        <v>863.00053986236355</v>
      </c>
      <c r="P31" s="14">
        <f t="shared" si="9"/>
        <v>1375.4640635824803</v>
      </c>
      <c r="Q31" s="15">
        <f t="shared" si="10"/>
        <v>1375.4640635824796</v>
      </c>
      <c r="R31" s="16">
        <f t="shared" si="11"/>
        <v>894.22141545130421</v>
      </c>
      <c r="S31" s="15">
        <f t="shared" si="12"/>
        <v>1153.5174390532115</v>
      </c>
      <c r="T31" s="15">
        <f t="shared" si="13"/>
        <v>1297.2204329890237</v>
      </c>
      <c r="U31" s="15">
        <f t="shared" si="14"/>
        <v>658.12298949560375</v>
      </c>
    </row>
    <row r="32" spans="1:21" x14ac:dyDescent="0.25">
      <c r="A32" s="4">
        <v>0.27906399999999998</v>
      </c>
      <c r="B32" s="3">
        <v>0.162301</v>
      </c>
      <c r="C32" s="3">
        <v>0.79640699999999998</v>
      </c>
      <c r="D32" s="4">
        <f t="shared" si="0"/>
        <v>-1.5349760000000003</v>
      </c>
      <c r="E32" s="5">
        <f t="shared" si="1"/>
        <v>-1.0261940000000001</v>
      </c>
      <c r="F32" s="6">
        <f t="shared" si="2"/>
        <v>4.9640699999999995</v>
      </c>
      <c r="G32" s="13">
        <f t="shared" si="3"/>
        <v>-38.245500502793064</v>
      </c>
      <c r="H32" s="14">
        <f t="shared" si="4"/>
        <v>798.93396697756236</v>
      </c>
      <c r="I32" s="15">
        <f>'Wyliczenia skalowania liniowego'!$B$18 * H32 + 'Wyliczenia skalowania liniowego'!$B$19</f>
        <v>1172.2178641845878</v>
      </c>
      <c r="J32" s="15">
        <f>H32-(AVERAGE($H$3:$H$42)-'Wyliczenia skalowania sigma'!$B$1)</f>
        <v>303.53951741995445</v>
      </c>
      <c r="K32" s="16">
        <f t="shared" si="5"/>
        <v>303.53951741995445</v>
      </c>
      <c r="M32" s="15">
        <f t="shared" si="6"/>
        <v>880.06961402487241</v>
      </c>
      <c r="N32" s="15">
        <f t="shared" si="7"/>
        <v>310.25406185984781</v>
      </c>
      <c r="O32" s="15">
        <f t="shared" si="8"/>
        <v>863.00053986236355</v>
      </c>
      <c r="P32" s="14">
        <f t="shared" si="9"/>
        <v>1375.4640635824803</v>
      </c>
      <c r="Q32" s="15">
        <f t="shared" si="10"/>
        <v>1375.4640635824796</v>
      </c>
      <c r="R32" s="16">
        <f t="shared" si="11"/>
        <v>894.22141545130421</v>
      </c>
      <c r="S32" s="15">
        <f t="shared" si="12"/>
        <v>1153.5174390532115</v>
      </c>
      <c r="T32" s="15">
        <f t="shared" si="13"/>
        <v>1297.2204329890237</v>
      </c>
      <c r="U32" s="15">
        <f t="shared" si="14"/>
        <v>658.12298949560375</v>
      </c>
    </row>
    <row r="33" spans="1:21" x14ac:dyDescent="0.25">
      <c r="A33" s="4">
        <v>0.89937</v>
      </c>
      <c r="B33" s="3">
        <v>0.42133700000000002</v>
      </c>
      <c r="C33" s="3">
        <v>0.169289</v>
      </c>
      <c r="D33" s="4">
        <f t="shared" si="0"/>
        <v>8.38992</v>
      </c>
      <c r="E33" s="5">
        <f t="shared" si="1"/>
        <v>0.52802199999999999</v>
      </c>
      <c r="F33" s="6">
        <f t="shared" si="2"/>
        <v>-1.30711</v>
      </c>
      <c r="G33" s="13">
        <f t="shared" si="3"/>
        <v>1763.8694323521636</v>
      </c>
      <c r="H33" s="14">
        <f t="shared" si="4"/>
        <v>2601.0488998325191</v>
      </c>
      <c r="I33" s="15">
        <f>'Wyliczenia skalowania liniowego'!$B$18 * H33 + 'Wyliczenia skalowania liniowego'!$B$19</f>
        <v>1807.5238319699188</v>
      </c>
      <c r="J33" s="15">
        <f>H33-(AVERAGE($H$3:$H$42)-'Wyliczenia skalowania sigma'!$B$1)</f>
        <v>2105.6544502749111</v>
      </c>
      <c r="K33" s="16">
        <f t="shared" si="5"/>
        <v>2105.6544502749111</v>
      </c>
      <c r="M33" s="15">
        <f t="shared" si="6"/>
        <v>880.06961402487241</v>
      </c>
      <c r="N33" s="15">
        <f t="shared" si="7"/>
        <v>310.25406185984781</v>
      </c>
      <c r="O33" s="15">
        <f t="shared" si="8"/>
        <v>863.00053986236355</v>
      </c>
      <c r="P33" s="14">
        <f t="shared" si="9"/>
        <v>1375.4640635824803</v>
      </c>
      <c r="Q33" s="15">
        <f t="shared" si="10"/>
        <v>1375.4640635824796</v>
      </c>
      <c r="R33" s="16">
        <f t="shared" si="11"/>
        <v>894.22141545130421</v>
      </c>
      <c r="S33" s="15">
        <f t="shared" si="12"/>
        <v>1153.5174390532115</v>
      </c>
      <c r="T33" s="15">
        <f t="shared" si="13"/>
        <v>1297.2204329890237</v>
      </c>
      <c r="U33" s="15">
        <f t="shared" si="14"/>
        <v>658.12298949560375</v>
      </c>
    </row>
    <row r="34" spans="1:21" x14ac:dyDescent="0.25">
      <c r="A34" s="4">
        <v>0.92201299999999997</v>
      </c>
      <c r="B34" s="3">
        <v>0.75992400000000004</v>
      </c>
      <c r="C34" s="3">
        <v>0.21046300000000001</v>
      </c>
      <c r="D34" s="4">
        <f t="shared" si="0"/>
        <v>8.7522079999999995</v>
      </c>
      <c r="E34" s="5">
        <f t="shared" si="1"/>
        <v>2.5595440000000007</v>
      </c>
      <c r="F34" s="6">
        <f t="shared" si="2"/>
        <v>-0.89536999999999978</v>
      </c>
      <c r="G34" s="13">
        <f t="shared" si="3"/>
        <v>1880.4520639773825</v>
      </c>
      <c r="H34" s="14">
        <f t="shared" si="4"/>
        <v>2717.6315314577378</v>
      </c>
      <c r="I34" s="15">
        <f>'Wyliczenia skalowania liniowego'!$B$18 * H34 + 'Wyliczenia skalowania liniowego'!$B$19</f>
        <v>1848.6231205121226</v>
      </c>
      <c r="J34" s="15">
        <f>H34-(AVERAGE($H$3:$H$42)-'Wyliczenia skalowania sigma'!$B$1)</f>
        <v>2222.2370819001299</v>
      </c>
      <c r="K34" s="16">
        <f t="shared" si="5"/>
        <v>2222.2370819001299</v>
      </c>
      <c r="M34" s="15">
        <f t="shared" si="6"/>
        <v>880.06961402487241</v>
      </c>
      <c r="N34" s="15">
        <f t="shared" si="7"/>
        <v>310.25406185984781</v>
      </c>
      <c r="O34" s="15">
        <f t="shared" si="8"/>
        <v>863.00053986236355</v>
      </c>
      <c r="P34" s="14">
        <f t="shared" si="9"/>
        <v>1375.4640635824803</v>
      </c>
      <c r="Q34" s="15">
        <f t="shared" si="10"/>
        <v>1375.4640635824796</v>
      </c>
      <c r="R34" s="16">
        <f t="shared" si="11"/>
        <v>894.22141545130421</v>
      </c>
      <c r="S34" s="15">
        <f t="shared" si="12"/>
        <v>1153.5174390532115</v>
      </c>
      <c r="T34" s="15">
        <f t="shared" si="13"/>
        <v>1297.2204329890237</v>
      </c>
      <c r="U34" s="15">
        <f t="shared" si="14"/>
        <v>658.12298949560375</v>
      </c>
    </row>
    <row r="35" spans="1:21" x14ac:dyDescent="0.25">
      <c r="A35" s="4">
        <v>0.302622</v>
      </c>
      <c r="B35" s="3">
        <v>0.99129900000000004</v>
      </c>
      <c r="C35" s="3">
        <v>0.96782400000000002</v>
      </c>
      <c r="D35" s="4">
        <f t="shared" si="0"/>
        <v>-1.158048</v>
      </c>
      <c r="E35" s="5">
        <f t="shared" si="1"/>
        <v>3.947794</v>
      </c>
      <c r="F35" s="6">
        <f t="shared" si="2"/>
        <v>6.6782400000000006</v>
      </c>
      <c r="G35" s="13">
        <f t="shared" si="3"/>
        <v>-314.91196042827028</v>
      </c>
      <c r="H35" s="14">
        <f t="shared" si="4"/>
        <v>522.26750705208519</v>
      </c>
      <c r="I35" s="15">
        <f>'Wyliczenia skalowania liniowego'!$B$18 * H35 + 'Wyliczenia skalowania liniowego'!$B$19</f>
        <v>1074.683655976102</v>
      </c>
      <c r="J35" s="15">
        <f>H35-(AVERAGE($H$3:$H$42)-'Wyliczenia skalowania sigma'!$B$1)</f>
        <v>26.87305749447728</v>
      </c>
      <c r="K35" s="16">
        <f t="shared" si="5"/>
        <v>26.87305749447728</v>
      </c>
      <c r="M35" s="15">
        <f t="shared" si="6"/>
        <v>880.06961402487241</v>
      </c>
      <c r="N35" s="15">
        <f t="shared" si="7"/>
        <v>310.25406185984781</v>
      </c>
      <c r="O35" s="15">
        <f t="shared" si="8"/>
        <v>863.00053986236355</v>
      </c>
      <c r="P35" s="14">
        <f t="shared" si="9"/>
        <v>1375.4640635824803</v>
      </c>
      <c r="Q35" s="15">
        <f t="shared" si="10"/>
        <v>1375.4640635824796</v>
      </c>
      <c r="R35" s="16">
        <f t="shared" si="11"/>
        <v>894.22141545130421</v>
      </c>
      <c r="S35" s="15">
        <f t="shared" si="12"/>
        <v>1153.5174390532115</v>
      </c>
      <c r="T35" s="15">
        <f t="shared" si="13"/>
        <v>1297.2204329890237</v>
      </c>
      <c r="U35" s="15">
        <f t="shared" si="14"/>
        <v>658.12298949560375</v>
      </c>
    </row>
    <row r="36" spans="1:21" x14ac:dyDescent="0.25">
      <c r="A36" s="4">
        <v>0.25750600000000001</v>
      </c>
      <c r="B36" s="3">
        <v>0.366234</v>
      </c>
      <c r="C36" s="3">
        <v>1.7080999999999999E-2</v>
      </c>
      <c r="D36" s="4">
        <f t="shared" si="0"/>
        <v>-1.8799039999999998</v>
      </c>
      <c r="E36" s="5">
        <f t="shared" si="1"/>
        <v>0.19740400000000013</v>
      </c>
      <c r="F36" s="6">
        <f t="shared" si="2"/>
        <v>-2.8291900000000001</v>
      </c>
      <c r="G36" s="13">
        <f t="shared" si="3"/>
        <v>-35.115821255258552</v>
      </c>
      <c r="H36" s="14">
        <f t="shared" si="4"/>
        <v>802.06364622509693</v>
      </c>
      <c r="I36" s="15">
        <f>'Wyliczenia skalowania liniowego'!$B$18 * H36 + 'Wyliczenia skalowania liniowego'!$B$19</f>
        <v>1173.3211811079223</v>
      </c>
      <c r="J36" s="15">
        <f>H36-(AVERAGE($H$3:$H$42)-'Wyliczenia skalowania sigma'!$B$1)</f>
        <v>306.66919666748902</v>
      </c>
      <c r="K36" s="16">
        <f t="shared" si="5"/>
        <v>306.66919666748902</v>
      </c>
      <c r="M36" s="15">
        <f t="shared" si="6"/>
        <v>880.06961402487241</v>
      </c>
      <c r="N36" s="15">
        <f t="shared" si="7"/>
        <v>310.25406185984781</v>
      </c>
      <c r="O36" s="15">
        <f t="shared" si="8"/>
        <v>863.00053986236355</v>
      </c>
      <c r="P36" s="14">
        <f t="shared" si="9"/>
        <v>1375.4640635824803</v>
      </c>
      <c r="Q36" s="15">
        <f t="shared" si="10"/>
        <v>1375.4640635824796</v>
      </c>
      <c r="R36" s="16">
        <f t="shared" si="11"/>
        <v>894.22141545130421</v>
      </c>
      <c r="S36" s="15">
        <f t="shared" si="12"/>
        <v>1153.5174390532115</v>
      </c>
      <c r="T36" s="15">
        <f t="shared" si="13"/>
        <v>1297.2204329890237</v>
      </c>
      <c r="U36" s="15">
        <f t="shared" si="14"/>
        <v>658.12298949560375</v>
      </c>
    </row>
    <row r="37" spans="1:21" x14ac:dyDescent="0.25">
      <c r="A37" s="4">
        <v>0.17460400000000001</v>
      </c>
      <c r="B37" s="3">
        <v>0.59241999999999995</v>
      </c>
      <c r="C37" s="3">
        <v>0.345057</v>
      </c>
      <c r="D37" s="4">
        <f t="shared" si="0"/>
        <v>-3.2063359999999999</v>
      </c>
      <c r="E37" s="5">
        <f t="shared" si="1"/>
        <v>1.5545199999999997</v>
      </c>
      <c r="F37" s="6">
        <f t="shared" si="2"/>
        <v>0.45056999999999992</v>
      </c>
      <c r="G37" s="13">
        <f t="shared" si="3"/>
        <v>-149.44095771291154</v>
      </c>
      <c r="H37" s="14">
        <f t="shared" si="4"/>
        <v>687.73850976744393</v>
      </c>
      <c r="I37" s="15">
        <f>'Wyliczenia skalowania liniowego'!$B$18 * H37 + 'Wyliczenia skalowania liniowego'!$B$19</f>
        <v>1133.0177353424767</v>
      </c>
      <c r="J37" s="15">
        <f>H37-(AVERAGE($H$3:$H$42)-'Wyliczenia skalowania sigma'!$B$1)</f>
        <v>192.34406020983602</v>
      </c>
      <c r="K37" s="16">
        <f t="shared" si="5"/>
        <v>192.34406020983602</v>
      </c>
      <c r="M37" s="15">
        <f t="shared" si="6"/>
        <v>880.06961402487241</v>
      </c>
      <c r="N37" s="15">
        <f t="shared" si="7"/>
        <v>310.25406185984781</v>
      </c>
      <c r="O37" s="15">
        <f t="shared" si="8"/>
        <v>863.00053986236355</v>
      </c>
      <c r="P37" s="14">
        <f t="shared" si="9"/>
        <v>1375.4640635824803</v>
      </c>
      <c r="Q37" s="15">
        <f t="shared" si="10"/>
        <v>1375.4640635824796</v>
      </c>
      <c r="R37" s="16">
        <f t="shared" si="11"/>
        <v>894.22141545130421</v>
      </c>
      <c r="S37" s="15">
        <f t="shared" si="12"/>
        <v>1153.5174390532115</v>
      </c>
      <c r="T37" s="15">
        <f t="shared" si="13"/>
        <v>1297.2204329890237</v>
      </c>
      <c r="U37" s="15">
        <f t="shared" si="14"/>
        <v>658.12298949560375</v>
      </c>
    </row>
    <row r="38" spans="1:21" x14ac:dyDescent="0.25">
      <c r="A38" s="4">
        <v>0.99530200000000002</v>
      </c>
      <c r="B38" s="3">
        <v>0.23810000000000001</v>
      </c>
      <c r="C38" s="3">
        <v>7.7092999999999995E-2</v>
      </c>
      <c r="D38" s="4">
        <f t="shared" si="0"/>
        <v>9.9248320000000003</v>
      </c>
      <c r="E38" s="5">
        <f t="shared" si="1"/>
        <v>-0.57139999999999991</v>
      </c>
      <c r="F38" s="6">
        <f t="shared" si="2"/>
        <v>-2.2290700000000001</v>
      </c>
      <c r="G38" s="13">
        <f t="shared" si="3"/>
        <v>2915.8873902323448</v>
      </c>
      <c r="H38" s="14">
        <f t="shared" si="4"/>
        <v>3753.0668577127003</v>
      </c>
      <c r="I38" s="15">
        <f>'Wyliczenia skalowania liniowego'!$B$18 * H38 + 'Wyliczenia skalowania liniowego'!$B$19</f>
        <v>2213.6488078490543</v>
      </c>
      <c r="J38" s="15">
        <f>H38-(AVERAGE($H$3:$H$42)-'Wyliczenia skalowania sigma'!$B$1)</f>
        <v>3257.6724081550924</v>
      </c>
      <c r="K38" s="16">
        <f t="shared" si="5"/>
        <v>3257.6724081550924</v>
      </c>
      <c r="M38" s="15">
        <f t="shared" si="6"/>
        <v>880.06961402487241</v>
      </c>
      <c r="N38" s="15">
        <f t="shared" si="7"/>
        <v>310.25406185984781</v>
      </c>
      <c r="O38" s="15">
        <f t="shared" si="8"/>
        <v>863.00053986236355</v>
      </c>
      <c r="P38" s="14">
        <f t="shared" si="9"/>
        <v>1375.4640635824803</v>
      </c>
      <c r="Q38" s="15">
        <f t="shared" si="10"/>
        <v>1375.4640635824796</v>
      </c>
      <c r="R38" s="16">
        <f t="shared" si="11"/>
        <v>894.22141545130421</v>
      </c>
      <c r="S38" s="15">
        <f t="shared" si="12"/>
        <v>1153.5174390532115</v>
      </c>
      <c r="T38" s="15">
        <f t="shared" si="13"/>
        <v>1297.2204329890237</v>
      </c>
      <c r="U38" s="15">
        <f t="shared" si="14"/>
        <v>658.12298949560375</v>
      </c>
    </row>
    <row r="39" spans="1:21" x14ac:dyDescent="0.25">
      <c r="A39" s="4">
        <v>7.0627999999999996E-2</v>
      </c>
      <c r="B39" s="3">
        <v>0.64423399999999997</v>
      </c>
      <c r="C39" s="3">
        <v>0.80316299999999996</v>
      </c>
      <c r="D39" s="4">
        <f t="shared" si="0"/>
        <v>-4.8699519999999996</v>
      </c>
      <c r="E39" s="5">
        <f t="shared" si="1"/>
        <v>1.8654039999999998</v>
      </c>
      <c r="F39" s="6">
        <f t="shared" si="2"/>
        <v>5.0316299999999998</v>
      </c>
      <c r="G39" s="13">
        <f t="shared" si="3"/>
        <v>-418.58973374017773</v>
      </c>
      <c r="H39" s="14">
        <f t="shared" si="4"/>
        <v>418.58973374017773</v>
      </c>
      <c r="I39" s="15">
        <f>'Wyliczenia skalowania liniowego'!$B$18 * H39 + 'Wyliczenia skalowania liniowego'!$B$19</f>
        <v>1038.1337628971955</v>
      </c>
      <c r="J39" s="15">
        <f>H39-(AVERAGE($H$3:$H$42)-'Wyliczenia skalowania sigma'!$B$1)</f>
        <v>-76.804715817430179</v>
      </c>
      <c r="K39" s="16">
        <f t="shared" si="5"/>
        <v>0</v>
      </c>
      <c r="M39" s="15">
        <f t="shared" si="6"/>
        <v>880.06961402487241</v>
      </c>
      <c r="N39" s="15">
        <f t="shared" si="7"/>
        <v>310.25406185984781</v>
      </c>
      <c r="O39" s="15">
        <f t="shared" si="8"/>
        <v>863.00053986236355</v>
      </c>
      <c r="P39" s="14">
        <f t="shared" si="9"/>
        <v>1375.4640635824803</v>
      </c>
      <c r="Q39" s="15">
        <f t="shared" si="10"/>
        <v>1375.4640635824796</v>
      </c>
      <c r="R39" s="16">
        <f t="shared" si="11"/>
        <v>894.22141545130421</v>
      </c>
      <c r="S39" s="15">
        <f t="shared" si="12"/>
        <v>1153.5174390532115</v>
      </c>
      <c r="T39" s="15">
        <f t="shared" si="13"/>
        <v>1297.2204329890237</v>
      </c>
      <c r="U39" s="15">
        <f t="shared" si="14"/>
        <v>658.12298949560375</v>
      </c>
    </row>
    <row r="40" spans="1:21" x14ac:dyDescent="0.25">
      <c r="A40" s="4">
        <v>0.85140800000000005</v>
      </c>
      <c r="B40" s="3">
        <v>0.19982</v>
      </c>
      <c r="C40" s="3">
        <v>0.61685599999999996</v>
      </c>
      <c r="D40" s="4">
        <f t="shared" si="0"/>
        <v>7.6225280000000009</v>
      </c>
      <c r="E40" s="5">
        <f t="shared" si="1"/>
        <v>-0.80108000000000001</v>
      </c>
      <c r="F40" s="6">
        <f t="shared" si="2"/>
        <v>3.1685599999999994</v>
      </c>
      <c r="G40" s="13">
        <f t="shared" si="3"/>
        <v>1304.9074227212357</v>
      </c>
      <c r="H40" s="14">
        <f t="shared" si="4"/>
        <v>1459.6237146656561</v>
      </c>
      <c r="I40" s="15">
        <f>'Wyliczenia skalowania liniowego'!$B$18 * H40 + 'Wyliczenia skalowania liniowego'!$B$19</f>
        <v>1405.1331638185948</v>
      </c>
      <c r="J40" s="15">
        <f>H40-(AVERAGE($H$3:$H$42)-'Wyliczenia skalowania sigma'!$B$1)</f>
        <v>964.22926510804814</v>
      </c>
      <c r="K40" s="16">
        <f t="shared" si="5"/>
        <v>964.22926510804814</v>
      </c>
      <c r="M40" s="15">
        <f t="shared" si="6"/>
        <v>880.06961402487241</v>
      </c>
      <c r="N40" s="15">
        <f t="shared" si="7"/>
        <v>310.25406185984781</v>
      </c>
      <c r="O40" s="15">
        <f t="shared" si="8"/>
        <v>863.00053986236355</v>
      </c>
      <c r="P40" s="14">
        <f t="shared" si="9"/>
        <v>1375.4640635824803</v>
      </c>
      <c r="Q40" s="15">
        <f t="shared" si="10"/>
        <v>1375.4640635824796</v>
      </c>
      <c r="R40" s="16">
        <f t="shared" si="11"/>
        <v>894.22141545130421</v>
      </c>
      <c r="S40" s="15">
        <f t="shared" si="12"/>
        <v>1153.5174390532115</v>
      </c>
      <c r="T40" s="15">
        <f t="shared" si="13"/>
        <v>1297.2204329890237</v>
      </c>
      <c r="U40" s="15">
        <f t="shared" si="14"/>
        <v>658.12298949560375</v>
      </c>
    </row>
    <row r="41" spans="1:21" x14ac:dyDescent="0.25">
      <c r="A41" s="4">
        <v>0.89353400000000005</v>
      </c>
      <c r="B41" s="3">
        <v>0.24987200000000001</v>
      </c>
      <c r="C41" s="3">
        <v>0.39623999999999998</v>
      </c>
      <c r="D41" s="4">
        <f t="shared" si="0"/>
        <v>8.2965440000000008</v>
      </c>
      <c r="E41" s="5">
        <f t="shared" si="1"/>
        <v>-0.50076799999999988</v>
      </c>
      <c r="F41" s="6">
        <f t="shared" si="2"/>
        <v>0.9623999999999997</v>
      </c>
      <c r="G41" s="13">
        <f t="shared" si="3"/>
        <v>1710.4746414801659</v>
      </c>
      <c r="H41" s="14">
        <f t="shared" si="4"/>
        <v>1865.1909334245863</v>
      </c>
      <c r="I41" s="15">
        <f>'Wyliczenia skalowania liniowego'!$B$18 * H41 + 'Wyliczenia skalowania liniowego'!$B$19</f>
        <v>1548.1092136354932</v>
      </c>
      <c r="J41" s="15">
        <f>H41-(AVERAGE($H$3:$H$42)-'Wyliczenia skalowania sigma'!$B$1)</f>
        <v>1369.7964838669784</v>
      </c>
      <c r="K41" s="16">
        <f t="shared" si="5"/>
        <v>1369.7964838669784</v>
      </c>
      <c r="M41" s="15">
        <f t="shared" si="6"/>
        <v>880.06961402487241</v>
      </c>
      <c r="N41" s="15">
        <f t="shared" si="7"/>
        <v>310.25406185984781</v>
      </c>
      <c r="O41" s="15">
        <f t="shared" si="8"/>
        <v>863.00053986236355</v>
      </c>
      <c r="P41" s="14">
        <f t="shared" si="9"/>
        <v>1375.4640635824803</v>
      </c>
      <c r="Q41" s="15">
        <f t="shared" si="10"/>
        <v>1375.4640635824796</v>
      </c>
      <c r="R41" s="16">
        <f t="shared" si="11"/>
        <v>894.22141545130421</v>
      </c>
      <c r="S41" s="15">
        <f t="shared" si="12"/>
        <v>1153.5174390532115</v>
      </c>
      <c r="T41" s="15">
        <f t="shared" si="13"/>
        <v>1297.2204329890237</v>
      </c>
      <c r="U41" s="15">
        <f t="shared" si="14"/>
        <v>658.12298949560375</v>
      </c>
    </row>
    <row r="42" spans="1:21" x14ac:dyDescent="0.25">
      <c r="A42" s="4">
        <v>0.609796</v>
      </c>
      <c r="B42" s="3">
        <v>0.89655200000000002</v>
      </c>
      <c r="C42" s="3">
        <v>8.8299000000000002E-2</v>
      </c>
      <c r="D42" s="4">
        <f t="shared" si="0"/>
        <v>3.7567360000000001</v>
      </c>
      <c r="E42" s="5">
        <f t="shared" si="1"/>
        <v>3.3793120000000005</v>
      </c>
      <c r="F42" s="6">
        <f t="shared" si="2"/>
        <v>-2.1170100000000001</v>
      </c>
      <c r="G42" s="13">
        <f t="shared" si="3"/>
        <v>-77.358145972210195</v>
      </c>
      <c r="H42" s="14">
        <f t="shared" si="4"/>
        <v>77.358145972210195</v>
      </c>
      <c r="I42" s="15">
        <f>'Wyliczenia skalowania liniowego'!$B$18 * H42 + 'Wyliczenia skalowania liniowego'!$B$19</f>
        <v>917.83818121505772</v>
      </c>
      <c r="J42" s="15">
        <f>H42-(AVERAGE($H$3:$H$42)-'Wyliczenia skalowania sigma'!$B$1)</f>
        <v>-418.03630358539772</v>
      </c>
      <c r="K42" s="16">
        <f t="shared" si="5"/>
        <v>0</v>
      </c>
      <c r="M42" s="15">
        <f t="shared" si="6"/>
        <v>880.06961402487241</v>
      </c>
      <c r="N42" s="15">
        <f t="shared" si="7"/>
        <v>310.25406185984781</v>
      </c>
      <c r="O42" s="15">
        <f t="shared" si="8"/>
        <v>863.00053986236355</v>
      </c>
      <c r="P42" s="14">
        <f t="shared" si="9"/>
        <v>1375.4640635824803</v>
      </c>
      <c r="Q42" s="15">
        <f t="shared" si="10"/>
        <v>1375.4640635824796</v>
      </c>
      <c r="R42" s="16">
        <f t="shared" si="11"/>
        <v>894.22141545130421</v>
      </c>
      <c r="S42" s="15">
        <f t="shared" si="12"/>
        <v>1153.5174390532115</v>
      </c>
      <c r="T42" s="15">
        <f t="shared" si="13"/>
        <v>1297.2204329890237</v>
      </c>
      <c r="U42" s="15">
        <f t="shared" si="14"/>
        <v>658.12298949560375</v>
      </c>
    </row>
  </sheetData>
  <mergeCells count="7">
    <mergeCell ref="A1:C1"/>
    <mergeCell ref="D1:F1"/>
    <mergeCell ref="M1:O1"/>
    <mergeCell ref="P1:R1"/>
    <mergeCell ref="S1:U1"/>
    <mergeCell ref="G1:G2"/>
    <mergeCell ref="H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9"/>
  <sheetViews>
    <sheetView zoomScaleNormal="100" workbookViewId="0">
      <selection activeCell="B20" sqref="B20"/>
    </sheetView>
  </sheetViews>
  <sheetFormatPr defaultRowHeight="15" x14ac:dyDescent="0.25"/>
  <cols>
    <col min="1" max="1" width="45.7109375" customWidth="1"/>
    <col min="2" max="2" width="13.7109375" customWidth="1"/>
  </cols>
  <sheetData>
    <row r="1" spans="1:2" x14ac:dyDescent="0.25">
      <c r="A1" t="s">
        <v>23</v>
      </c>
      <c r="B1" s="2">
        <f>MIN(Przystosowanie!$H$3:$H$42)</f>
        <v>77.358145972210195</v>
      </c>
    </row>
    <row r="2" spans="1:2" x14ac:dyDescent="0.25">
      <c r="A2" t="s">
        <v>22</v>
      </c>
      <c r="B2" s="2">
        <f>MAX(Przystosowanie!$H$3:$H$42)</f>
        <v>4106.6221480244603</v>
      </c>
    </row>
    <row r="3" spans="1:2" x14ac:dyDescent="0.25">
      <c r="A3" t="s">
        <v>6</v>
      </c>
      <c r="B3" s="2">
        <v>1.7</v>
      </c>
    </row>
    <row r="4" spans="1:2" x14ac:dyDescent="0.25">
      <c r="A4" t="s">
        <v>24</v>
      </c>
      <c r="B4" s="2">
        <f>AVERAGE(Przystosowanie!$H$3:$H$42)</f>
        <v>1375.4640635824803</v>
      </c>
    </row>
    <row r="5" spans="1:2" x14ac:dyDescent="0.25">
      <c r="A5" t="s">
        <v>9</v>
      </c>
      <c r="B5" s="1">
        <v>9.9999999999999998E-13</v>
      </c>
    </row>
    <row r="7" spans="1:2" ht="15" customHeight="1" x14ac:dyDescent="0.25">
      <c r="A7" t="s">
        <v>25</v>
      </c>
      <c r="B7" t="str">
        <f>IF(B1 &gt; ((B3*B4-B2)/(B3-1)), "Tak", "Nie")</f>
        <v>Tak</v>
      </c>
    </row>
    <row r="9" spans="1:2" x14ac:dyDescent="0.25">
      <c r="A9" t="s">
        <v>20</v>
      </c>
    </row>
    <row r="10" spans="1:2" x14ac:dyDescent="0.25">
      <c r="A10" t="s">
        <v>7</v>
      </c>
      <c r="B10" s="3">
        <f>((B3-1)*B4)/(B2-B4+B5)</f>
        <v>0.35253354611454379</v>
      </c>
    </row>
    <row r="11" spans="1:2" x14ac:dyDescent="0.25">
      <c r="A11" t="s">
        <v>8</v>
      </c>
      <c r="B11" s="3">
        <f>B4*(B2-B3*B4)/(B2-B4+B5)</f>
        <v>890.5668396946279</v>
      </c>
    </row>
    <row r="13" spans="1:2" x14ac:dyDescent="0.25">
      <c r="A13" t="s">
        <v>21</v>
      </c>
    </row>
    <row r="14" spans="1:2" x14ac:dyDescent="0.25">
      <c r="A14" t="s">
        <v>7</v>
      </c>
      <c r="B14" s="3">
        <f>(B4)/(B4-B1+B5)</f>
        <v>1.0595930924609147</v>
      </c>
    </row>
    <row r="15" spans="1:2" x14ac:dyDescent="0.25">
      <c r="A15" t="s">
        <v>8</v>
      </c>
      <c r="B15" s="3">
        <f>-B1*(B4)/(B4-B1+B5)</f>
        <v>-81.96815711773705</v>
      </c>
    </row>
    <row r="17" spans="1:2" x14ac:dyDescent="0.25">
      <c r="A17" t="s">
        <v>10</v>
      </c>
    </row>
    <row r="18" spans="1:2" x14ac:dyDescent="0.25">
      <c r="A18" t="s">
        <v>7</v>
      </c>
      <c r="B18" s="3">
        <f>IF(B7="Tak", B10, B14)</f>
        <v>0.35253354611454379</v>
      </c>
    </row>
    <row r="19" spans="1:2" x14ac:dyDescent="0.25">
      <c r="A19" t="s">
        <v>8</v>
      </c>
      <c r="B19" s="3">
        <f>IF(B7="Tak", B11, B15)</f>
        <v>890.5668396946279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9" t="s">
        <v>26</v>
      </c>
      <c r="B1" s="2">
        <f>_xlfn.STDEV.P(Przystosowanie!H3:H42)</f>
        <v>880.06961402487241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topLeftCell="A43" workbookViewId="0">
      <selection activeCell="N64" sqref="N64"/>
    </sheetView>
  </sheetViews>
  <sheetFormatPr defaultRowHeight="15" x14ac:dyDescent="0.25"/>
  <cols>
    <col min="1" max="1" width="13.7109375" style="5" customWidth="1"/>
    <col min="2" max="2" width="13.7109375" style="29" customWidth="1"/>
    <col min="3" max="5" width="13.7109375" style="5" customWidth="1"/>
    <col min="6" max="6" width="13.7109375" style="31" customWidth="1"/>
    <col min="7" max="7" width="13.7109375" style="20" customWidth="1"/>
    <col min="8" max="10" width="13.7109375" style="5" customWidth="1"/>
    <col min="11" max="11" width="13.7109375" style="20" customWidth="1"/>
    <col min="12" max="12" width="13.7109375" style="29" customWidth="1"/>
    <col min="13" max="15" width="13.7109375" style="5" customWidth="1"/>
    <col min="16" max="16" width="13.7109375" style="31" customWidth="1"/>
    <col min="17" max="16384" width="9.140625" style="20"/>
  </cols>
  <sheetData>
    <row r="1" spans="1:16" s="21" customFormat="1" ht="30" customHeight="1" x14ac:dyDescent="0.25">
      <c r="A1" s="49" t="s">
        <v>35</v>
      </c>
      <c r="B1" s="48" t="s">
        <v>27</v>
      </c>
      <c r="C1" s="49"/>
      <c r="D1" s="49"/>
      <c r="E1" s="49"/>
      <c r="F1" s="50"/>
      <c r="G1" s="49" t="s">
        <v>31</v>
      </c>
      <c r="H1" s="49"/>
      <c r="I1" s="49"/>
      <c r="J1" s="49"/>
      <c r="K1" s="49"/>
      <c r="L1" s="48" t="s">
        <v>32</v>
      </c>
      <c r="M1" s="49"/>
      <c r="N1" s="49"/>
      <c r="O1" s="49"/>
      <c r="P1" s="50"/>
    </row>
    <row r="2" spans="1:16" s="23" customFormat="1" ht="30" customHeight="1" x14ac:dyDescent="0.25">
      <c r="A2" s="51"/>
      <c r="B2" s="27" t="s">
        <v>30</v>
      </c>
      <c r="C2" s="22" t="s">
        <v>11</v>
      </c>
      <c r="D2" s="22" t="s">
        <v>28</v>
      </c>
      <c r="E2" s="22" t="s">
        <v>29</v>
      </c>
      <c r="F2" s="30" t="s">
        <v>34</v>
      </c>
      <c r="G2" s="22" t="s">
        <v>30</v>
      </c>
      <c r="H2" s="22" t="s">
        <v>11</v>
      </c>
      <c r="I2" s="22" t="s">
        <v>28</v>
      </c>
      <c r="J2" s="22" t="s">
        <v>29</v>
      </c>
      <c r="K2" s="22" t="s">
        <v>34</v>
      </c>
      <c r="L2" s="27" t="s">
        <v>30</v>
      </c>
      <c r="M2" s="22" t="s">
        <v>11</v>
      </c>
      <c r="N2" s="22" t="s">
        <v>28</v>
      </c>
      <c r="O2" s="22" t="s">
        <v>29</v>
      </c>
      <c r="P2" s="30" t="s">
        <v>34</v>
      </c>
    </row>
    <row r="3" spans="1:16" x14ac:dyDescent="0.25">
      <c r="A3" s="5">
        <v>0.69064999999999999</v>
      </c>
      <c r="B3" s="14">
        <f>Przystosowanie!$H3</f>
        <v>1508.7190902177165</v>
      </c>
      <c r="C3" s="5">
        <f>B3/SUM(B$3:B$42)</f>
        <v>2.742200123877038E-2</v>
      </c>
      <c r="D3" s="5">
        <f>0</f>
        <v>0</v>
      </c>
      <c r="E3" s="5">
        <f>D3+C3</f>
        <v>2.742200123877038E-2</v>
      </c>
      <c r="F3" s="31">
        <f>COUNTIFS($A$3:$A$42,CONCATENATE("&lt;",E3), $A$3:$A$42, CONCATENATE("&gt;=",D3))</f>
        <v>1</v>
      </c>
      <c r="G3" s="15">
        <f>Przystosowanie!$I3</f>
        <v>1422.4409306597877</v>
      </c>
      <c r="H3" s="5">
        <f>G3/SUM(G$3:G$42)</f>
        <v>2.5853836685397542E-2</v>
      </c>
      <c r="I3" s="5">
        <f>0</f>
        <v>0</v>
      </c>
      <c r="J3" s="5">
        <f>I3+H3</f>
        <v>2.5853836685397542E-2</v>
      </c>
      <c r="K3" s="20">
        <f>COUNTIFS($A$3:$A$42,CONCATENATE("&lt;",J3), $A$3:$A$42, CONCATENATE("&gt;=",I3))</f>
        <v>1</v>
      </c>
      <c r="L3" s="14">
        <f>Przystosowanie!$K3</f>
        <v>1013.3246406601086</v>
      </c>
      <c r="M3" s="5">
        <f>L3/SUM(L$3:L$42)</f>
        <v>2.8329802416683744E-2</v>
      </c>
      <c r="N3" s="5">
        <f>0</f>
        <v>0</v>
      </c>
      <c r="O3" s="5">
        <f>N3+M3</f>
        <v>2.8329802416683744E-2</v>
      </c>
      <c r="P3" s="31">
        <f>COUNTIFS($A$3:$A$42,CONCATENATE("&lt;",O3), $A$3:$A$42, CONCATENATE("&gt;=",N3))</f>
        <v>1</v>
      </c>
    </row>
    <row r="4" spans="1:16" x14ac:dyDescent="0.25">
      <c r="A4" s="5">
        <v>0.65965600000000002</v>
      </c>
      <c r="B4" s="14">
        <f>Przystosowanie!$H4</f>
        <v>1594.410624498071</v>
      </c>
      <c r="C4" s="5">
        <f>B4/SUM(B$3:B$42)</f>
        <v>2.8979503476545418E-2</v>
      </c>
      <c r="D4" s="5">
        <f t="shared" ref="D4:D42" si="0">E3</f>
        <v>2.742200123877038E-2</v>
      </c>
      <c r="E4" s="5">
        <f t="shared" ref="E4:E42" si="1">D4+C4</f>
        <v>5.6401504715315798E-2</v>
      </c>
      <c r="F4" s="31">
        <f t="shared" ref="F4:F42" si="2">COUNTIFS($A$3:$A$42,CONCATENATE("&lt;",E4), $A$3:$A$42, CONCATENATE("&gt;=",D4))</f>
        <v>1</v>
      </c>
      <c r="G4" s="15">
        <f>Przystosowanie!$I4</f>
        <v>1452.6500711116373</v>
      </c>
      <c r="H4" s="5">
        <f>G4/SUM(G$3:G$42)</f>
        <v>2.6402908472361722E-2</v>
      </c>
      <c r="I4" s="5">
        <f t="shared" ref="I4:I19" si="3">J3</f>
        <v>2.5853836685397542E-2</v>
      </c>
      <c r="J4" s="5">
        <f t="shared" ref="J4:J26" si="4">I4+H4</f>
        <v>5.2256745157759264E-2</v>
      </c>
      <c r="K4" s="20">
        <f t="shared" ref="K4:K42" si="5">COUNTIFS($A$3:$A$42,CONCATENATE("&lt;",J4), $A$3:$A$42, CONCATENATE("&gt;=",I4))</f>
        <v>1</v>
      </c>
      <c r="L4" s="14">
        <f>Przystosowanie!$K4</f>
        <v>1099.0161749404631</v>
      </c>
      <c r="M4" s="5">
        <f>L4/SUM(L$3:L$42)</f>
        <v>3.0725504778528513E-2</v>
      </c>
      <c r="N4" s="5">
        <f t="shared" ref="N4:N11" si="6">O3</f>
        <v>2.8329802416683744E-2</v>
      </c>
      <c r="O4" s="5">
        <f t="shared" ref="O4" si="7">N4+M4</f>
        <v>5.9055307195212257E-2</v>
      </c>
      <c r="P4" s="31">
        <f t="shared" ref="P4:P6" si="8">COUNTIFS($A$3:$A$42,CONCATENATE("&lt;",O4), $A$3:$A$42, CONCATENATE("&gt;=",N4))</f>
        <v>2</v>
      </c>
    </row>
    <row r="5" spans="1:16" x14ac:dyDescent="0.25">
      <c r="A5" s="5">
        <v>0.77868300000000001</v>
      </c>
      <c r="B5" s="14">
        <f>Przystosowanie!$H5</f>
        <v>1957.8278226949369</v>
      </c>
      <c r="C5" s="5">
        <f t="shared" ref="C5:C42" si="9">B5/SUM(B$3:B$42)</f>
        <v>3.5584859585419751E-2</v>
      </c>
      <c r="D5" s="5">
        <f t="shared" si="0"/>
        <v>5.6401504715315798E-2</v>
      </c>
      <c r="E5" s="5">
        <f t="shared" si="1"/>
        <v>9.1986364300735549E-2</v>
      </c>
      <c r="F5" s="31">
        <f t="shared" si="2"/>
        <v>3</v>
      </c>
      <c r="G5" s="15">
        <f>Przystosowanie!$I5</f>
        <v>1580.7668247109905</v>
      </c>
      <c r="H5" s="5">
        <f t="shared" ref="H5:H42" si="10">G5/SUM(G$3:G$42)</f>
        <v>2.8731518084772555E-2</v>
      </c>
      <c r="I5" s="5">
        <f t="shared" si="3"/>
        <v>5.2256745157759264E-2</v>
      </c>
      <c r="J5" s="5">
        <f>I5+H5</f>
        <v>8.0988263242531819E-2</v>
      </c>
      <c r="K5" s="20">
        <f t="shared" si="5"/>
        <v>2</v>
      </c>
      <c r="L5" s="14">
        <f>Przystosowanie!$K5</f>
        <v>1462.433373137329</v>
      </c>
      <c r="M5" s="5">
        <f t="shared" ref="M5:M41" si="11">L5/SUM(L$3:L$42)</f>
        <v>4.0885661757475752E-2</v>
      </c>
      <c r="N5" s="5">
        <f t="shared" si="6"/>
        <v>5.9055307195212257E-2</v>
      </c>
      <c r="O5" s="5">
        <f>N5+M5</f>
        <v>9.9940968952688003E-2</v>
      </c>
      <c r="P5" s="31">
        <f t="shared" si="8"/>
        <v>2</v>
      </c>
    </row>
    <row r="6" spans="1:16" x14ac:dyDescent="0.25">
      <c r="A6" s="5">
        <v>0.32263199999999997</v>
      </c>
      <c r="B6" s="14">
        <f>Przystosowanie!$H6</f>
        <v>1111.0649172906005</v>
      </c>
      <c r="C6" s="5">
        <f t="shared" si="9"/>
        <v>2.0194364700389992E-2</v>
      </c>
      <c r="D6" s="5">
        <f t="shared" si="0"/>
        <v>9.1986364300735549E-2</v>
      </c>
      <c r="E6" s="5">
        <f t="shared" si="1"/>
        <v>0.11218072900112554</v>
      </c>
      <c r="F6" s="31">
        <f t="shared" si="2"/>
        <v>0</v>
      </c>
      <c r="G6" s="15">
        <f>Przystosowanie!$I6</f>
        <v>1282.2544949505457</v>
      </c>
      <c r="H6" s="5">
        <f t="shared" si="10"/>
        <v>2.3305852346495261E-2</v>
      </c>
      <c r="I6" s="5">
        <f t="shared" si="3"/>
        <v>8.0988263242531819E-2</v>
      </c>
      <c r="J6" s="5">
        <f t="shared" si="4"/>
        <v>0.10429411558902708</v>
      </c>
      <c r="K6" s="20">
        <f t="shared" si="5"/>
        <v>1</v>
      </c>
      <c r="L6" s="14">
        <f>Przystosowanie!$K6</f>
        <v>615.67046773299262</v>
      </c>
      <c r="M6" s="5">
        <f t="shared" si="11"/>
        <v>1.7212472691181025E-2</v>
      </c>
      <c r="N6" s="5">
        <f t="shared" si="6"/>
        <v>9.9940968952688003E-2</v>
      </c>
      <c r="O6" s="5">
        <f t="shared" ref="O6:O26" si="12">N6+M6</f>
        <v>0.11715344164386902</v>
      </c>
      <c r="P6" s="31">
        <f t="shared" si="8"/>
        <v>0</v>
      </c>
    </row>
    <row r="7" spans="1:16" x14ac:dyDescent="0.25">
      <c r="A7" s="5">
        <v>0.23094500000000001</v>
      </c>
      <c r="B7" s="14">
        <f>Przystosowanie!$H7</f>
        <v>1275.9907809879428</v>
      </c>
      <c r="C7" s="5">
        <f t="shared" si="9"/>
        <v>2.3192005061632558E-2</v>
      </c>
      <c r="D7" s="5">
        <f t="shared" si="0"/>
        <v>0.11218072900112554</v>
      </c>
      <c r="E7" s="5">
        <f t="shared" si="1"/>
        <v>0.1353727340627581</v>
      </c>
      <c r="F7" s="31">
        <f t="shared" si="2"/>
        <v>0</v>
      </c>
      <c r="G7" s="15">
        <f>Przystosowanie!$I7</f>
        <v>1340.3963945257735</v>
      </c>
      <c r="H7" s="5">
        <f t="shared" si="10"/>
        <v>2.4362621133020186E-2</v>
      </c>
      <c r="I7" s="5">
        <f t="shared" si="3"/>
        <v>0.10429411558902708</v>
      </c>
      <c r="J7" s="5">
        <f t="shared" si="4"/>
        <v>0.12865673672204728</v>
      </c>
      <c r="K7" s="20">
        <f>COUNTIFS($A$3:$A$42,CONCATENATE("&lt;",J7), $A$3:$A$42, CONCATENATE("&gt;=",I7))</f>
        <v>0</v>
      </c>
      <c r="L7" s="14">
        <f>Przystosowanie!$K7</f>
        <v>780.59633143033489</v>
      </c>
      <c r="M7" s="5">
        <f t="shared" si="11"/>
        <v>2.1823351519611508E-2</v>
      </c>
      <c r="N7" s="5">
        <f>O6</f>
        <v>0.11715344164386902</v>
      </c>
      <c r="O7" s="5">
        <f t="shared" si="12"/>
        <v>0.13897679316348052</v>
      </c>
      <c r="P7" s="31">
        <f>COUNTIFS($A$3:$A$42,CONCATENATE("&lt;",O7), $A$3:$A$42, CONCATENATE("&gt;=",N7))</f>
        <v>0</v>
      </c>
    </row>
    <row r="8" spans="1:16" x14ac:dyDescent="0.25">
      <c r="A8" s="5">
        <v>0.49475799999999998</v>
      </c>
      <c r="B8" s="14">
        <f>Przystosowanie!$H8</f>
        <v>1331.9481181639567</v>
      </c>
      <c r="C8" s="5">
        <f t="shared" si="9"/>
        <v>2.4209067932585902E-2</v>
      </c>
      <c r="D8" s="5">
        <f t="shared" si="0"/>
        <v>0.1353727340627581</v>
      </c>
      <c r="E8" s="5">
        <f t="shared" si="1"/>
        <v>0.159581801995344</v>
      </c>
      <c r="F8" s="31">
        <f t="shared" si="2"/>
        <v>0</v>
      </c>
      <c r="G8" s="15">
        <f>Przystosowanie!$I8</f>
        <v>1360.1232330315611</v>
      </c>
      <c r="H8" s="5">
        <f t="shared" si="10"/>
        <v>2.4721169913538808E-2</v>
      </c>
      <c r="I8" s="5">
        <f t="shared" si="3"/>
        <v>0.12865673672204728</v>
      </c>
      <c r="J8" s="5">
        <f t="shared" si="4"/>
        <v>0.15337790663558609</v>
      </c>
      <c r="K8" s="20">
        <f t="shared" si="5"/>
        <v>0</v>
      </c>
      <c r="L8" s="14">
        <f>Przystosowanie!$K8</f>
        <v>836.55366860634877</v>
      </c>
      <c r="M8" s="5">
        <f t="shared" si="11"/>
        <v>2.338776655735059E-2</v>
      </c>
      <c r="N8" s="5">
        <f t="shared" si="6"/>
        <v>0.13897679316348052</v>
      </c>
      <c r="O8" s="5">
        <f t="shared" si="12"/>
        <v>0.16236455972083111</v>
      </c>
      <c r="P8" s="31">
        <f t="shared" ref="P8:P10" si="13">COUNTIFS($A$3:$A$42,CONCATENATE("&lt;",O8), $A$3:$A$42, CONCATENATE("&gt;=",N8))</f>
        <v>0</v>
      </c>
    </row>
    <row r="9" spans="1:16" x14ac:dyDescent="0.25">
      <c r="A9" s="5">
        <v>0.986792</v>
      </c>
      <c r="B9" s="14">
        <f>Przystosowanie!$H9</f>
        <v>4106.6221480244603</v>
      </c>
      <c r="C9" s="5">
        <f t="shared" si="9"/>
        <v>7.4640665953287652E-2</v>
      </c>
      <c r="D9" s="5">
        <f t="shared" si="0"/>
        <v>0.159581801995344</v>
      </c>
      <c r="E9" s="5">
        <f t="shared" si="1"/>
        <v>0.23422246794863166</v>
      </c>
      <c r="F9" s="31">
        <f t="shared" si="2"/>
        <v>4</v>
      </c>
      <c r="G9" s="15">
        <f>Przystosowanie!$I9</f>
        <v>2338.288908090216</v>
      </c>
      <c r="H9" s="5">
        <f t="shared" si="10"/>
        <v>4.250000000000001E-2</v>
      </c>
      <c r="I9" s="5">
        <f t="shared" si="3"/>
        <v>0.15337790663558609</v>
      </c>
      <c r="J9" s="5">
        <f t="shared" si="4"/>
        <v>0.1958779066355861</v>
      </c>
      <c r="K9" s="20">
        <f t="shared" si="5"/>
        <v>2</v>
      </c>
      <c r="L9" s="14">
        <f>Przystosowanie!$K9</f>
        <v>3611.2276984668524</v>
      </c>
      <c r="M9" s="5">
        <f t="shared" si="11"/>
        <v>0.10096010999256554</v>
      </c>
      <c r="N9" s="5">
        <f t="shared" si="6"/>
        <v>0.16236455972083111</v>
      </c>
      <c r="O9" s="5">
        <f t="shared" si="12"/>
        <v>0.26332466971339663</v>
      </c>
      <c r="P9" s="31">
        <f t="shared" si="13"/>
        <v>7</v>
      </c>
    </row>
    <row r="10" spans="1:16" x14ac:dyDescent="0.25">
      <c r="A10" s="5">
        <v>0.77067300000000005</v>
      </c>
      <c r="B10" s="14">
        <f>Przystosowanie!$H10</f>
        <v>2062.8466894584458</v>
      </c>
      <c r="C10" s="5">
        <f t="shared" si="9"/>
        <v>3.749364930854019E-2</v>
      </c>
      <c r="D10" s="5">
        <f t="shared" si="0"/>
        <v>0.23422246794863166</v>
      </c>
      <c r="E10" s="5">
        <f t="shared" si="1"/>
        <v>0.27171611725717187</v>
      </c>
      <c r="F10" s="31">
        <f t="shared" si="2"/>
        <v>3</v>
      </c>
      <c r="G10" s="15">
        <f>Przystosowanie!$I10</f>
        <v>1617.789498220061</v>
      </c>
      <c r="H10" s="5">
        <f t="shared" si="10"/>
        <v>2.9404430494651201E-2</v>
      </c>
      <c r="I10" s="5">
        <f t="shared" si="3"/>
        <v>0.1958779066355861</v>
      </c>
      <c r="J10" s="5">
        <f t="shared" si="4"/>
        <v>0.22528233713023729</v>
      </c>
      <c r="K10" s="20">
        <f t="shared" si="5"/>
        <v>0</v>
      </c>
      <c r="L10" s="14">
        <f>Przystosowanie!$K10</f>
        <v>1567.4522399008379</v>
      </c>
      <c r="M10" s="5">
        <f t="shared" si="11"/>
        <v>4.3821703797760229E-2</v>
      </c>
      <c r="N10" s="5">
        <f t="shared" si="6"/>
        <v>0.26332466971339663</v>
      </c>
      <c r="O10" s="5">
        <f t="shared" si="12"/>
        <v>0.30714637351115687</v>
      </c>
      <c r="P10" s="31">
        <f t="shared" si="13"/>
        <v>2</v>
      </c>
    </row>
    <row r="11" spans="1:16" x14ac:dyDescent="0.25">
      <c r="A11" s="5">
        <v>0.225554</v>
      </c>
      <c r="B11" s="14">
        <f>Przystosowanie!$H11</f>
        <v>1274.5184458673148</v>
      </c>
      <c r="C11" s="5">
        <f t="shared" si="9"/>
        <v>2.316524436392314E-2</v>
      </c>
      <c r="D11" s="5">
        <f t="shared" si="0"/>
        <v>0.27171611725717187</v>
      </c>
      <c r="E11" s="5">
        <f t="shared" si="1"/>
        <v>0.29488136162109502</v>
      </c>
      <c r="F11" s="31">
        <f t="shared" si="2"/>
        <v>1</v>
      </c>
      <c r="G11" s="15">
        <f>Przystosowanie!$I11</f>
        <v>1339.8773470046297</v>
      </c>
      <c r="H11" s="5">
        <f t="shared" si="10"/>
        <v>2.4353187089360184E-2</v>
      </c>
      <c r="I11" s="5">
        <f t="shared" si="3"/>
        <v>0.22528233713023729</v>
      </c>
      <c r="J11" s="5">
        <f t="shared" si="4"/>
        <v>0.24963552421959748</v>
      </c>
      <c r="K11" s="20">
        <f>COUNTIFS($A$3:$A$42,CONCATENATE("&lt;",J11), $A$3:$A$42, CONCATENATE("&gt;=",I11))</f>
        <v>3</v>
      </c>
      <c r="L11" s="14">
        <f>Przystosowanie!$K11</f>
        <v>779.12399630970685</v>
      </c>
      <c r="M11" s="5">
        <f t="shared" si="11"/>
        <v>2.1782189031910267E-2</v>
      </c>
      <c r="N11" s="5">
        <f t="shared" si="6"/>
        <v>0.30714637351115687</v>
      </c>
      <c r="O11" s="5">
        <f t="shared" si="12"/>
        <v>0.32892856254306713</v>
      </c>
      <c r="P11" s="31">
        <f>COUNTIFS($A$3:$A$42,CONCATENATE("&lt;",O11), $A$3:$A$42, CONCATENATE("&gt;=",N11))</f>
        <v>2</v>
      </c>
    </row>
    <row r="12" spans="1:16" x14ac:dyDescent="0.25">
      <c r="A12" s="5">
        <v>0.64891699999999997</v>
      </c>
      <c r="B12" s="14">
        <f>Przystosowanie!$H12</f>
        <v>1548.8496179203571</v>
      </c>
      <c r="C12" s="5">
        <f t="shared" si="9"/>
        <v>2.8151401023998469E-2</v>
      </c>
      <c r="D12" s="5">
        <f t="shared" si="0"/>
        <v>0.29488136162109502</v>
      </c>
      <c r="E12" s="5">
        <f t="shared" si="1"/>
        <v>0.32303276264509351</v>
      </c>
      <c r="F12" s="31">
        <f t="shared" si="2"/>
        <v>3</v>
      </c>
      <c r="G12" s="15">
        <f>Przystosowanie!$I12</f>
        <v>1436.5882878982477</v>
      </c>
      <c r="H12" s="5">
        <f t="shared" si="10"/>
        <v>2.611097457821919E-2</v>
      </c>
      <c r="I12" s="5">
        <f>J11</f>
        <v>0.24963552421959748</v>
      </c>
      <c r="J12" s="5">
        <f t="shared" si="4"/>
        <v>0.27574649879781665</v>
      </c>
      <c r="K12" s="20">
        <f t="shared" si="5"/>
        <v>2</v>
      </c>
      <c r="L12" s="14">
        <f>Przystosowanie!$K12</f>
        <v>1053.4551683627492</v>
      </c>
      <c r="M12" s="5">
        <f t="shared" si="11"/>
        <v>2.9451742883810309E-2</v>
      </c>
      <c r="N12" s="5">
        <f>O11</f>
        <v>0.32892856254306713</v>
      </c>
      <c r="O12" s="5">
        <f t="shared" si="12"/>
        <v>0.35838030542687743</v>
      </c>
      <c r="P12" s="31">
        <f t="shared" ref="P12:P14" si="14">COUNTIFS($A$3:$A$42,CONCATENATE("&lt;",O12), $A$3:$A$42, CONCATENATE("&gt;=",N12))</f>
        <v>0</v>
      </c>
    </row>
    <row r="13" spans="1:16" x14ac:dyDescent="0.25">
      <c r="A13" s="5">
        <v>2.2242999999999999E-2</v>
      </c>
      <c r="B13" s="14">
        <f>Przystosowanie!$H13</f>
        <v>658.77393103887459</v>
      </c>
      <c r="C13" s="5">
        <f t="shared" si="9"/>
        <v>1.1973666715127722E-2</v>
      </c>
      <c r="D13" s="5">
        <f t="shared" si="0"/>
        <v>0.32303276264509351</v>
      </c>
      <c r="E13" s="5">
        <f t="shared" si="1"/>
        <v>0.33500642936022124</v>
      </c>
      <c r="F13" s="31">
        <f t="shared" si="2"/>
        <v>0</v>
      </c>
      <c r="G13" s="15">
        <f>Przystosowanie!$I13</f>
        <v>1122.8067496915803</v>
      </c>
      <c r="H13" s="5">
        <f t="shared" si="10"/>
        <v>2.0407780534214066E-2</v>
      </c>
      <c r="I13" s="5">
        <f t="shared" si="3"/>
        <v>0.27574649879781665</v>
      </c>
      <c r="J13" s="5">
        <f t="shared" si="4"/>
        <v>0.2961542793320307</v>
      </c>
      <c r="K13" s="20">
        <f t="shared" si="5"/>
        <v>1</v>
      </c>
      <c r="L13" s="14">
        <f>Przystosowanie!$K13</f>
        <v>163.37948148126668</v>
      </c>
      <c r="M13" s="5">
        <f>L13/SUM(L$3:L$42)</f>
        <v>4.5676461852239012E-3</v>
      </c>
      <c r="N13" s="5">
        <f t="shared" ref="N13:N19" si="15">O12</f>
        <v>0.35838030542687743</v>
      </c>
      <c r="O13" s="5">
        <f t="shared" si="12"/>
        <v>0.36294795161210136</v>
      </c>
      <c r="P13" s="31">
        <f t="shared" si="14"/>
        <v>0</v>
      </c>
    </row>
    <row r="14" spans="1:16" x14ac:dyDescent="0.25">
      <c r="A14" s="5">
        <v>0.63744900000000004</v>
      </c>
      <c r="B14" s="14">
        <f>Przystosowanie!$H14</f>
        <v>1195.9699608158228</v>
      </c>
      <c r="C14" s="5">
        <f t="shared" si="9"/>
        <v>2.1737571930829765E-2</v>
      </c>
      <c r="D14" s="5">
        <f t="shared" si="0"/>
        <v>0.33500642936022124</v>
      </c>
      <c r="E14" s="5">
        <f t="shared" si="1"/>
        <v>0.35674400129105099</v>
      </c>
      <c r="F14" s="31">
        <f t="shared" si="2"/>
        <v>0</v>
      </c>
      <c r="G14" s="15">
        <f>Przystosowanie!$I14</f>
        <v>1312.186371027502</v>
      </c>
      <c r="H14" s="5">
        <f t="shared" si="10"/>
        <v>2.38498846638318E-2</v>
      </c>
      <c r="I14" s="5">
        <f t="shared" si="3"/>
        <v>0.2961542793320307</v>
      </c>
      <c r="J14" s="5">
        <f t="shared" si="4"/>
        <v>0.32000416399586251</v>
      </c>
      <c r="K14" s="20">
        <f t="shared" si="5"/>
        <v>2</v>
      </c>
      <c r="L14" s="14">
        <f>Przystosowanie!$K14</f>
        <v>700.57551125821487</v>
      </c>
      <c r="M14" s="5">
        <f t="shared" si="11"/>
        <v>1.9586186909442381E-2</v>
      </c>
      <c r="N14" s="5">
        <f t="shared" si="15"/>
        <v>0.36294795161210136</v>
      </c>
      <c r="O14" s="5">
        <f t="shared" si="12"/>
        <v>0.38253413852154372</v>
      </c>
      <c r="P14" s="31">
        <f t="shared" si="14"/>
        <v>1</v>
      </c>
    </row>
    <row r="15" spans="1:16" x14ac:dyDescent="0.25">
      <c r="A15" s="5">
        <v>0.59906599999999999</v>
      </c>
      <c r="B15" s="14">
        <f>Przystosowanie!$H15</f>
        <v>1078.4684247800162</v>
      </c>
      <c r="C15" s="5">
        <f t="shared" si="9"/>
        <v>1.9601901157109827E-2</v>
      </c>
      <c r="D15" s="5">
        <f t="shared" si="0"/>
        <v>0.35674400129105099</v>
      </c>
      <c r="E15" s="5">
        <f t="shared" si="1"/>
        <v>0.3763459024481608</v>
      </c>
      <c r="F15" s="31">
        <f t="shared" si="2"/>
        <v>1</v>
      </c>
      <c r="G15" s="15">
        <f>Przystosowanie!$I15</f>
        <v>1270.7631378548931</v>
      </c>
      <c r="H15" s="5">
        <f t="shared" si="10"/>
        <v>2.3096989072639115E-2</v>
      </c>
      <c r="I15" s="5">
        <f t="shared" si="3"/>
        <v>0.32000416399586251</v>
      </c>
      <c r="J15" s="5">
        <f t="shared" si="4"/>
        <v>0.34310115306850164</v>
      </c>
      <c r="K15" s="20">
        <f>COUNTIFS($A$3:$A$42,CONCATENATE("&lt;",J15), $A$3:$A$42, CONCATENATE("&gt;=",I15))</f>
        <v>1</v>
      </c>
      <c r="L15" s="14">
        <f>Przystosowanie!$K15</f>
        <v>583.07397522240831</v>
      </c>
      <c r="M15" s="5">
        <f t="shared" si="11"/>
        <v>1.6301163368139002E-2</v>
      </c>
      <c r="N15" s="5">
        <f t="shared" si="15"/>
        <v>0.38253413852154372</v>
      </c>
      <c r="O15" s="5">
        <f t="shared" si="12"/>
        <v>0.39883530188968275</v>
      </c>
      <c r="P15" s="31">
        <f>COUNTIFS($A$3:$A$42,CONCATENATE("&lt;",O15), $A$3:$A$42, CONCATENATE("&gt;=",N15))</f>
        <v>0</v>
      </c>
    </row>
    <row r="16" spans="1:16" x14ac:dyDescent="0.25">
      <c r="A16" s="5">
        <v>0.63217800000000002</v>
      </c>
      <c r="B16" s="14">
        <f>Przystosowanie!$H16</f>
        <v>1225.924754827467</v>
      </c>
      <c r="C16" s="5">
        <f t="shared" si="9"/>
        <v>2.2282020797302241E-2</v>
      </c>
      <c r="D16" s="5">
        <f t="shared" si="0"/>
        <v>0.3763459024481608</v>
      </c>
      <c r="E16" s="5">
        <f t="shared" si="1"/>
        <v>0.39862792324546303</v>
      </c>
      <c r="F16" s="31">
        <f t="shared" si="2"/>
        <v>0</v>
      </c>
      <c r="G16" s="15">
        <f>Przystosowanie!$I16</f>
        <v>1322.7464407835575</v>
      </c>
      <c r="H16" s="5">
        <f t="shared" si="10"/>
        <v>2.4041821153407382E-2</v>
      </c>
      <c r="I16" s="5">
        <f t="shared" si="3"/>
        <v>0.34310115306850164</v>
      </c>
      <c r="J16" s="5">
        <f t="shared" si="4"/>
        <v>0.367142974221909</v>
      </c>
      <c r="K16" s="20">
        <f t="shared" si="5"/>
        <v>0</v>
      </c>
      <c r="L16" s="14">
        <f>Przystosowanie!$K16</f>
        <v>730.53030526985913</v>
      </c>
      <c r="M16" s="5">
        <f t="shared" si="11"/>
        <v>2.0423641523424269E-2</v>
      </c>
      <c r="N16" s="5">
        <f t="shared" si="15"/>
        <v>0.39883530188968275</v>
      </c>
      <c r="O16" s="5">
        <f t="shared" si="12"/>
        <v>0.41925894341310699</v>
      </c>
      <c r="P16" s="31">
        <f t="shared" ref="P16:P21" si="16">COUNTIFS($A$3:$A$42,CONCATENATE("&lt;",O16), $A$3:$A$42, CONCATENATE("&gt;=",N16))</f>
        <v>0</v>
      </c>
    </row>
    <row r="17" spans="1:16" x14ac:dyDescent="0.25">
      <c r="A17" s="5">
        <v>0.83348699999999998</v>
      </c>
      <c r="B17" s="14">
        <f>Przystosowanie!$H17</f>
        <v>2194.7295720548273</v>
      </c>
      <c r="C17" s="5">
        <f t="shared" si="9"/>
        <v>3.9890710891030474E-2</v>
      </c>
      <c r="D17" s="5">
        <f t="shared" si="0"/>
        <v>0.39862792324546303</v>
      </c>
      <c r="E17" s="5">
        <f t="shared" si="1"/>
        <v>0.4385186341364935</v>
      </c>
      <c r="F17" s="31">
        <f t="shared" si="2"/>
        <v>1</v>
      </c>
      <c r="G17" s="15">
        <f>Przystosowanie!$I17</f>
        <v>1664.2826384935713</v>
      </c>
      <c r="H17" s="5">
        <f t="shared" si="10"/>
        <v>3.0249475114581439E-2</v>
      </c>
      <c r="I17" s="5">
        <f t="shared" si="3"/>
        <v>0.367142974221909</v>
      </c>
      <c r="J17" s="5">
        <f t="shared" si="4"/>
        <v>0.39739244933649043</v>
      </c>
      <c r="K17" s="20">
        <f t="shared" si="5"/>
        <v>1</v>
      </c>
      <c r="L17" s="14">
        <f>Przystosowanie!$K17</f>
        <v>1699.3351224972193</v>
      </c>
      <c r="M17" s="5">
        <f t="shared" si="11"/>
        <v>4.7508790695858664E-2</v>
      </c>
      <c r="N17" s="5">
        <f t="shared" si="15"/>
        <v>0.41925894341310699</v>
      </c>
      <c r="O17" s="5">
        <f t="shared" si="12"/>
        <v>0.46676773410896566</v>
      </c>
      <c r="P17" s="31">
        <f t="shared" si="16"/>
        <v>1</v>
      </c>
    </row>
    <row r="18" spans="1:16" x14ac:dyDescent="0.25">
      <c r="A18" s="5">
        <v>0.88424899999999995</v>
      </c>
      <c r="B18" s="14">
        <f>Przystosowanie!$H18</f>
        <v>2595.3844263973319</v>
      </c>
      <c r="C18" s="5">
        <f t="shared" si="9"/>
        <v>4.7172886866224166E-2</v>
      </c>
      <c r="D18" s="5">
        <f t="shared" si="0"/>
        <v>0.4385186341364935</v>
      </c>
      <c r="E18" s="5">
        <f t="shared" si="1"/>
        <v>0.48569152100271767</v>
      </c>
      <c r="F18" s="31">
        <f t="shared" si="2"/>
        <v>0</v>
      </c>
      <c r="G18" s="15">
        <f>Przystosowanie!$I18</f>
        <v>1805.5269150629406</v>
      </c>
      <c r="H18" s="5">
        <f t="shared" si="10"/>
        <v>3.2816686434546612E-2</v>
      </c>
      <c r="I18" s="5">
        <f t="shared" si="3"/>
        <v>0.39739244933649043</v>
      </c>
      <c r="J18" s="5">
        <f t="shared" si="4"/>
        <v>0.43020913577103703</v>
      </c>
      <c r="K18" s="20">
        <f t="shared" si="5"/>
        <v>1</v>
      </c>
      <c r="L18" s="14">
        <f>Przystosowanie!$K18</f>
        <v>2099.989976839724</v>
      </c>
      <c r="M18" s="5">
        <f t="shared" si="11"/>
        <v>5.8710011316936567E-2</v>
      </c>
      <c r="N18" s="5">
        <f t="shared" si="15"/>
        <v>0.46676773410896566</v>
      </c>
      <c r="O18" s="5">
        <f t="shared" si="12"/>
        <v>0.5254777454259022</v>
      </c>
      <c r="P18" s="31">
        <f t="shared" si="16"/>
        <v>2</v>
      </c>
    </row>
    <row r="19" spans="1:16" x14ac:dyDescent="0.25">
      <c r="A19" s="5">
        <v>0.421047</v>
      </c>
      <c r="B19" s="14">
        <f>Przystosowanie!$H19</f>
        <v>783.99118306297214</v>
      </c>
      <c r="C19" s="5">
        <f t="shared" si="9"/>
        <v>1.424957590351396E-2</v>
      </c>
      <c r="D19" s="5">
        <f t="shared" si="0"/>
        <v>0.48569152100271767</v>
      </c>
      <c r="E19" s="5">
        <f t="shared" si="1"/>
        <v>0.49994109690623162</v>
      </c>
      <c r="F19" s="31">
        <f t="shared" si="2"/>
        <v>1</v>
      </c>
      <c r="G19" s="15">
        <f>Przystosowanie!$I19</f>
        <v>1166.9500315823539</v>
      </c>
      <c r="H19" s="5">
        <f t="shared" si="10"/>
        <v>2.1210114871030538E-2</v>
      </c>
      <c r="I19" s="5">
        <f t="shared" si="3"/>
        <v>0.43020913577103703</v>
      </c>
      <c r="J19" s="5">
        <f t="shared" si="4"/>
        <v>0.45141925064206756</v>
      </c>
      <c r="K19" s="20">
        <f t="shared" si="5"/>
        <v>0</v>
      </c>
      <c r="L19" s="14">
        <f>Przystosowanie!$K19</f>
        <v>288.59673350536423</v>
      </c>
      <c r="M19" s="5">
        <f t="shared" si="11"/>
        <v>8.068380171808805E-3</v>
      </c>
      <c r="N19" s="5">
        <f t="shared" si="15"/>
        <v>0.5254777454259022</v>
      </c>
      <c r="O19" s="5">
        <f t="shared" si="12"/>
        <v>0.53354612559771097</v>
      </c>
      <c r="P19" s="31">
        <f t="shared" si="16"/>
        <v>0</v>
      </c>
    </row>
    <row r="20" spans="1:16" x14ac:dyDescent="0.25">
      <c r="A20" s="5">
        <v>0.31218499999999999</v>
      </c>
      <c r="B20" s="14">
        <f>Przystosowanie!$H20</f>
        <v>999.43338141880417</v>
      </c>
      <c r="C20" s="5">
        <f t="shared" si="9"/>
        <v>1.8165385193992616E-2</v>
      </c>
      <c r="D20" s="5">
        <f>E19</f>
        <v>0.49994109690623162</v>
      </c>
      <c r="E20" s="5">
        <f t="shared" si="1"/>
        <v>0.51810648210022425</v>
      </c>
      <c r="F20" s="31">
        <f t="shared" si="2"/>
        <v>0</v>
      </c>
      <c r="G20" s="15">
        <f>Przystosowanie!$I20</f>
        <v>1242.9006337514484</v>
      </c>
      <c r="H20" s="5">
        <f t="shared" si="10"/>
        <v>2.2590569006111259E-2</v>
      </c>
      <c r="I20" s="5">
        <f>J19</f>
        <v>0.45141925064206756</v>
      </c>
      <c r="J20" s="5">
        <f t="shared" si="4"/>
        <v>0.47400981964817884</v>
      </c>
      <c r="K20" s="20">
        <f t="shared" si="5"/>
        <v>0</v>
      </c>
      <c r="L20" s="14">
        <f>Przystosowanie!$K20</f>
        <v>504.03893186119626</v>
      </c>
      <c r="M20" s="5">
        <f t="shared" si="11"/>
        <v>1.4091558397950387E-2</v>
      </c>
      <c r="N20" s="5">
        <f>O19</f>
        <v>0.53354612559771097</v>
      </c>
      <c r="O20" s="5">
        <f t="shared" si="12"/>
        <v>0.54763768399566137</v>
      </c>
      <c r="P20" s="31">
        <f t="shared" si="16"/>
        <v>0</v>
      </c>
    </row>
    <row r="21" spans="1:16" x14ac:dyDescent="0.25">
      <c r="A21" s="5">
        <v>0.182753</v>
      </c>
      <c r="B21" s="14">
        <f>Przystosowanie!$H21</f>
        <v>887.22178415767212</v>
      </c>
      <c r="C21" s="5">
        <f t="shared" si="9"/>
        <v>1.6125862675155044E-2</v>
      </c>
      <c r="D21" s="5">
        <f t="shared" si="0"/>
        <v>0.51810648210022425</v>
      </c>
      <c r="E21" s="5">
        <f t="shared" si="1"/>
        <v>0.53423234477537929</v>
      </c>
      <c r="F21" s="31">
        <f t="shared" si="2"/>
        <v>1</v>
      </c>
      <c r="G21" s="15">
        <f>Przystosowanie!$I21</f>
        <v>1203.3422814538044</v>
      </c>
      <c r="H21" s="5">
        <f t="shared" si="10"/>
        <v>2.1871568900164982E-2</v>
      </c>
      <c r="I21" s="5">
        <f t="shared" ref="I21:I42" si="17">J20</f>
        <v>0.47400981964817884</v>
      </c>
      <c r="J21" s="5">
        <f t="shared" si="4"/>
        <v>0.49588138854834385</v>
      </c>
      <c r="K21" s="20">
        <f t="shared" si="5"/>
        <v>1</v>
      </c>
      <c r="L21" s="14">
        <f>Przystosowanie!$K21</f>
        <v>391.82733460006421</v>
      </c>
      <c r="M21" s="5">
        <f t="shared" si="11"/>
        <v>1.095442716506384E-2</v>
      </c>
      <c r="N21" s="5">
        <f t="shared" ref="N21:N42" si="18">O20</f>
        <v>0.54763768399566137</v>
      </c>
      <c r="O21" s="5">
        <f t="shared" si="12"/>
        <v>0.55859211116072527</v>
      </c>
      <c r="P21" s="31">
        <f t="shared" si="16"/>
        <v>0</v>
      </c>
    </row>
    <row r="22" spans="1:16" x14ac:dyDescent="0.25">
      <c r="A22" s="5">
        <v>2.8886999999999999E-2</v>
      </c>
      <c r="B22" s="14">
        <f>Przystosowanie!$H22</f>
        <v>515.97526155833611</v>
      </c>
      <c r="C22" s="5">
        <f t="shared" si="9"/>
        <v>9.3782032409928436E-3</v>
      </c>
      <c r="D22" s="5">
        <f t="shared" si="0"/>
        <v>0.53423234477537929</v>
      </c>
      <c r="E22" s="5">
        <f t="shared" si="1"/>
        <v>0.5436105480163721</v>
      </c>
      <c r="F22" s="31">
        <f t="shared" si="2"/>
        <v>0</v>
      </c>
      <c r="G22" s="15">
        <f>Przystosowanie!$I22</f>
        <v>1072.4654283591674</v>
      </c>
      <c r="H22" s="5">
        <f t="shared" si="10"/>
        <v>1.9492792591866523E-2</v>
      </c>
      <c r="I22" s="5">
        <f t="shared" si="17"/>
        <v>0.49588138854834385</v>
      </c>
      <c r="J22" s="5">
        <f t="shared" si="4"/>
        <v>0.51537418114021039</v>
      </c>
      <c r="K22" s="20">
        <f>COUNTIFS($A$3:$A$42,CONCATENATE("&lt;",J22), $A$3:$A$42, CONCATENATE("&gt;=",I22))</f>
        <v>0</v>
      </c>
      <c r="L22" s="14">
        <f>Przystosowanie!$K22</f>
        <v>20.580812000728201</v>
      </c>
      <c r="M22" s="5">
        <f t="shared" si="11"/>
        <v>5.7538355839815362E-4</v>
      </c>
      <c r="N22" s="5">
        <f t="shared" si="18"/>
        <v>0.55859211116072527</v>
      </c>
      <c r="O22" s="5">
        <f t="shared" si="12"/>
        <v>0.55916749471912341</v>
      </c>
      <c r="P22" s="31">
        <f>COUNTIFS($A$3:$A$42,CONCATENATE("&lt;",O22), $A$3:$A$42, CONCATENATE("&gt;=",N22))</f>
        <v>0</v>
      </c>
    </row>
    <row r="23" spans="1:16" x14ac:dyDescent="0.25">
      <c r="A23" s="5">
        <v>0.91512099999999996</v>
      </c>
      <c r="B23" s="14">
        <f>Przystosowanie!$H23</f>
        <v>2610.9728478136717</v>
      </c>
      <c r="C23" s="5">
        <f t="shared" si="9"/>
        <v>4.7456217085985387E-2</v>
      </c>
      <c r="D23" s="5">
        <f t="shared" si="0"/>
        <v>0.5436105480163721</v>
      </c>
      <c r="E23" s="5">
        <f t="shared" si="1"/>
        <v>0.59106676510235745</v>
      </c>
      <c r="F23" s="31">
        <f t="shared" si="2"/>
        <v>0</v>
      </c>
      <c r="G23" s="15">
        <f>Przystosowanie!$I23</f>
        <v>1811.0223565431706</v>
      </c>
      <c r="H23" s="5">
        <f t="shared" si="10"/>
        <v>3.2916569841640445E-2</v>
      </c>
      <c r="I23" s="5">
        <f t="shared" si="17"/>
        <v>0.51537418114021039</v>
      </c>
      <c r="J23" s="5">
        <f t="shared" si="4"/>
        <v>0.54829075098185087</v>
      </c>
      <c r="K23" s="20">
        <f t="shared" si="5"/>
        <v>1</v>
      </c>
      <c r="L23" s="14">
        <f>Przystosowanie!$K23</f>
        <v>2115.5783982560638</v>
      </c>
      <c r="M23" s="5">
        <f t="shared" si="11"/>
        <v>5.9145821205488398E-2</v>
      </c>
      <c r="N23" s="5">
        <f t="shared" si="18"/>
        <v>0.55916749471912341</v>
      </c>
      <c r="O23" s="5">
        <f t="shared" si="12"/>
        <v>0.61831331592461181</v>
      </c>
      <c r="P23" s="31">
        <f t="shared" ref="P23" si="19">COUNTIFS($A$3:$A$42,CONCATENATE("&lt;",O23), $A$3:$A$42, CONCATENATE("&gt;=",N23))</f>
        <v>3</v>
      </c>
    </row>
    <row r="24" spans="1:16" x14ac:dyDescent="0.25">
      <c r="A24" s="5">
        <v>0.61360000000000003</v>
      </c>
      <c r="B24" s="14">
        <f>Przystosowanie!$H24</f>
        <v>999.95419078562645</v>
      </c>
      <c r="C24" s="5">
        <f t="shared" si="9"/>
        <v>1.8174851260402702E-2</v>
      </c>
      <c r="D24" s="5">
        <f t="shared" si="0"/>
        <v>0.59106676510235745</v>
      </c>
      <c r="E24" s="5">
        <f t="shared" si="1"/>
        <v>0.6092416163627602</v>
      </c>
      <c r="F24" s="31">
        <f t="shared" si="2"/>
        <v>1</v>
      </c>
      <c r="G24" s="15">
        <f>Przystosowanie!$I24</f>
        <v>1243.0842365243839</v>
      </c>
      <c r="H24" s="5">
        <f t="shared" si="10"/>
        <v>2.2593906112070558E-2</v>
      </c>
      <c r="I24" s="5">
        <f t="shared" si="17"/>
        <v>0.54829075098185087</v>
      </c>
      <c r="J24" s="5">
        <f t="shared" si="4"/>
        <v>0.57088465709392144</v>
      </c>
      <c r="K24" s="20">
        <f>COUNTIFS($A$3:$A$42,CONCATENATE("&lt;",J24), $A$3:$A$42, CONCATENATE("&gt;=",I24))</f>
        <v>0</v>
      </c>
      <c r="L24" s="14">
        <f>Przystosowanie!$K24</f>
        <v>504.55974122801854</v>
      </c>
      <c r="M24" s="5">
        <f t="shared" si="11"/>
        <v>1.4106118812122514E-2</v>
      </c>
      <c r="N24" s="5">
        <f t="shared" si="18"/>
        <v>0.61831331592461181</v>
      </c>
      <c r="O24" s="5">
        <f t="shared" si="12"/>
        <v>0.63241943473673434</v>
      </c>
      <c r="P24" s="31">
        <f>COUNTIFS($A$3:$A$42,CONCATENATE("&lt;",O24), $A$3:$A$42, CONCATENATE("&gt;=",N24))</f>
        <v>1</v>
      </c>
    </row>
    <row r="25" spans="1:16" x14ac:dyDescent="0.25">
      <c r="A25" s="5">
        <v>0.37354599999999999</v>
      </c>
      <c r="B25" s="14">
        <f>Przystosowanie!$H25</f>
        <v>820.99338181282042</v>
      </c>
      <c r="C25" s="5">
        <f t="shared" si="9"/>
        <v>1.4922116170641583E-2</v>
      </c>
      <c r="D25" s="5">
        <f t="shared" si="0"/>
        <v>0.6092416163627602</v>
      </c>
      <c r="E25" s="5">
        <f t="shared" si="1"/>
        <v>0.62416373253340174</v>
      </c>
      <c r="F25" s="31">
        <f t="shared" si="2"/>
        <v>2</v>
      </c>
      <c r="G25" s="15">
        <f>Przystosowanie!$I25</f>
        <v>1179.9945479216731</v>
      </c>
      <c r="H25" s="5">
        <f t="shared" si="10"/>
        <v>2.1447207876305864E-2</v>
      </c>
      <c r="I25" s="5">
        <f t="shared" si="17"/>
        <v>0.57088465709392144</v>
      </c>
      <c r="J25" s="5">
        <f t="shared" si="4"/>
        <v>0.59233186497022727</v>
      </c>
      <c r="K25" s="20">
        <f t="shared" si="5"/>
        <v>0</v>
      </c>
      <c r="L25" s="14">
        <f>Przystosowanie!$K25</f>
        <v>325.5989322552125</v>
      </c>
      <c r="M25" s="5">
        <f t="shared" si="11"/>
        <v>9.1028610652006733E-3</v>
      </c>
      <c r="N25" s="5">
        <f t="shared" si="18"/>
        <v>0.63241943473673434</v>
      </c>
      <c r="O25" s="5">
        <f t="shared" si="12"/>
        <v>0.64152229580193498</v>
      </c>
      <c r="P25" s="31">
        <f t="shared" ref="P25:P42" si="20">COUNTIFS($A$3:$A$42,CONCATENATE("&lt;",O25), $A$3:$A$42, CONCATENATE("&gt;=",N25))</f>
        <v>1</v>
      </c>
    </row>
    <row r="26" spans="1:16" x14ac:dyDescent="0.25">
      <c r="A26" s="5">
        <v>0.80867800000000001</v>
      </c>
      <c r="B26" s="14">
        <f>Przystosowanie!$H26</f>
        <v>1565.7478127059485</v>
      </c>
      <c r="C26" s="5">
        <f t="shared" si="9"/>
        <v>2.8458537270466062E-2</v>
      </c>
      <c r="D26" s="5">
        <f t="shared" si="0"/>
        <v>0.62416373253340174</v>
      </c>
      <c r="E26" s="5">
        <f t="shared" si="1"/>
        <v>0.65262226980386784</v>
      </c>
      <c r="F26" s="31">
        <f t="shared" si="2"/>
        <v>3</v>
      </c>
      <c r="G26" s="15">
        <f>Przystosowanie!$I26</f>
        <v>1442.5454684289466</v>
      </c>
      <c r="H26" s="5">
        <f t="shared" si="10"/>
        <v>2.6219250408326723E-2</v>
      </c>
      <c r="I26" s="5">
        <f t="shared" si="17"/>
        <v>0.59233186497022727</v>
      </c>
      <c r="J26" s="5">
        <f t="shared" si="4"/>
        <v>0.61855111537855401</v>
      </c>
      <c r="K26" s="20">
        <f t="shared" si="5"/>
        <v>3</v>
      </c>
      <c r="L26" s="14">
        <f>Przystosowanie!$K26</f>
        <v>1070.3533631483406</v>
      </c>
      <c r="M26" s="5">
        <f t="shared" si="11"/>
        <v>2.9924170475389041E-2</v>
      </c>
      <c r="N26" s="5">
        <f t="shared" si="18"/>
        <v>0.64152229580193498</v>
      </c>
      <c r="O26" s="5">
        <f t="shared" si="12"/>
        <v>0.67144646627732407</v>
      </c>
      <c r="P26" s="31">
        <f t="shared" si="20"/>
        <v>2</v>
      </c>
    </row>
    <row r="27" spans="1:16" x14ac:dyDescent="0.25">
      <c r="A27" s="5">
        <v>0.23825199999999999</v>
      </c>
      <c r="B27" s="14">
        <f>Przystosowanie!$H27</f>
        <v>795.87723597447439</v>
      </c>
      <c r="C27" s="5">
        <f>B27/SUM(B$3:B$42)</f>
        <v>1.4465613043745459E-2</v>
      </c>
      <c r="D27" s="5">
        <f t="shared" si="0"/>
        <v>0.65262226980386784</v>
      </c>
      <c r="E27" s="5">
        <f>D27+C27</f>
        <v>0.66708788284761333</v>
      </c>
      <c r="F27" s="31">
        <f t="shared" si="2"/>
        <v>1</v>
      </c>
      <c r="G27" s="15">
        <f>Przystosowanie!$I27</f>
        <v>1171.140263964551</v>
      </c>
      <c r="H27" s="5">
        <f>G27/SUM(G$3:G$42)</f>
        <v>2.1286275210168796E-2</v>
      </c>
      <c r="I27" s="5">
        <f t="shared" si="17"/>
        <v>0.61855111537855401</v>
      </c>
      <c r="J27" s="5">
        <f>I27+H27</f>
        <v>0.6398373905887228</v>
      </c>
      <c r="K27" s="20">
        <f t="shared" si="5"/>
        <v>2</v>
      </c>
      <c r="L27" s="14">
        <f>Przystosowanie!$K27</f>
        <v>300.48278641686647</v>
      </c>
      <c r="M27" s="5">
        <f>L27/SUM(L$3:L$42)</f>
        <v>8.4006819011714223E-3</v>
      </c>
      <c r="N27" s="5">
        <f t="shared" si="18"/>
        <v>0.67144646627732407</v>
      </c>
      <c r="O27" s="5">
        <f>N27+M27</f>
        <v>0.67984714817849545</v>
      </c>
      <c r="P27" s="31">
        <f t="shared" si="20"/>
        <v>0</v>
      </c>
    </row>
    <row r="28" spans="1:16" x14ac:dyDescent="0.25">
      <c r="A28" s="5">
        <v>8.7470999999999993E-2</v>
      </c>
      <c r="B28" s="14">
        <f>Przystosowanie!$H28</f>
        <v>516.65914761381123</v>
      </c>
      <c r="C28" s="5">
        <f t="shared" si="9"/>
        <v>9.3906333377431345E-3</v>
      </c>
      <c r="D28" s="5">
        <f t="shared" si="0"/>
        <v>0.66708788284761333</v>
      </c>
      <c r="E28" s="5">
        <f t="shared" si="1"/>
        <v>0.67647851618535648</v>
      </c>
      <c r="F28" s="31">
        <f t="shared" si="2"/>
        <v>0</v>
      </c>
      <c r="G28" s="15">
        <f>Przystosowanie!$I28</f>
        <v>1072.7065211354422</v>
      </c>
      <c r="H28" s="5">
        <f>G28/SUM(G$3:G$42)</f>
        <v>1.9497174617952449E-2</v>
      </c>
      <c r="I28" s="5">
        <f t="shared" si="17"/>
        <v>0.6398373905887228</v>
      </c>
      <c r="J28" s="5">
        <f t="shared" ref="J28:J32" si="21">I28+H28</f>
        <v>0.65933456520667522</v>
      </c>
      <c r="K28" s="20">
        <f t="shared" si="5"/>
        <v>1</v>
      </c>
      <c r="L28" s="14">
        <f>Przystosowanie!$K28</f>
        <v>21.264698056203315</v>
      </c>
      <c r="M28" s="5">
        <f>L28/SUM(L$3:L$42)</f>
        <v>5.9450315349110841E-4</v>
      </c>
      <c r="N28" s="5">
        <f t="shared" si="18"/>
        <v>0.67984714817849545</v>
      </c>
      <c r="O28" s="5">
        <f t="shared" ref="O28:O32" si="22">N28+M28</f>
        <v>0.68044165133198653</v>
      </c>
      <c r="P28" s="31">
        <f t="shared" si="20"/>
        <v>0</v>
      </c>
    </row>
    <row r="29" spans="1:16" x14ac:dyDescent="0.25">
      <c r="A29" s="5">
        <v>0.25942799999999999</v>
      </c>
      <c r="B29" s="14">
        <f>Przystosowanie!$H29</f>
        <v>820.91191339237207</v>
      </c>
      <c r="C29" s="5">
        <f t="shared" si="9"/>
        <v>1.4920635426385782E-2</v>
      </c>
      <c r="D29" s="5">
        <f t="shared" si="0"/>
        <v>0.67647851618535648</v>
      </c>
      <c r="E29" s="5">
        <f t="shared" si="1"/>
        <v>0.69139915161174226</v>
      </c>
      <c r="F29" s="31">
        <f t="shared" si="2"/>
        <v>1</v>
      </c>
      <c r="G29" s="15">
        <f>Przystosowanie!$I29</f>
        <v>1179.965827570516</v>
      </c>
      <c r="H29" s="5">
        <f t="shared" si="10"/>
        <v>2.1446685864282476E-2</v>
      </c>
      <c r="I29" s="5">
        <f t="shared" si="17"/>
        <v>0.65933456520667522</v>
      </c>
      <c r="J29" s="5">
        <f t="shared" si="21"/>
        <v>0.68078125107095766</v>
      </c>
      <c r="K29" s="20">
        <f t="shared" si="5"/>
        <v>1</v>
      </c>
      <c r="L29" s="14">
        <f>Przystosowanie!$K29</f>
        <v>325.51746383476416</v>
      </c>
      <c r="M29" s="5">
        <f t="shared" si="11"/>
        <v>9.1005834296218162E-3</v>
      </c>
      <c r="N29" s="5">
        <f t="shared" si="18"/>
        <v>0.68044165133198653</v>
      </c>
      <c r="O29" s="5">
        <f t="shared" si="22"/>
        <v>0.68954223476160836</v>
      </c>
      <c r="P29" s="31">
        <f t="shared" si="20"/>
        <v>0</v>
      </c>
    </row>
    <row r="30" spans="1:16" x14ac:dyDescent="0.25">
      <c r="A30" s="5">
        <v>5.7764999999999997E-2</v>
      </c>
      <c r="B30" s="14">
        <f>Przystosowanie!$H30</f>
        <v>424.16341190315126</v>
      </c>
      <c r="C30" s="5">
        <f t="shared" si="9"/>
        <v>7.7094600857544708E-3</v>
      </c>
      <c r="D30" s="5">
        <f t="shared" si="0"/>
        <v>0.69139915161174226</v>
      </c>
      <c r="E30" s="5">
        <f t="shared" si="1"/>
        <v>0.69910861169749672</v>
      </c>
      <c r="F30" s="31">
        <f t="shared" si="2"/>
        <v>0</v>
      </c>
      <c r="G30" s="15">
        <f>Przystosowanie!$I30</f>
        <v>1040.0986714248897</v>
      </c>
      <c r="H30" s="5">
        <f t="shared" si="10"/>
        <v>1.8904504649795966E-2</v>
      </c>
      <c r="I30" s="5">
        <f t="shared" si="17"/>
        <v>0.68078125107095766</v>
      </c>
      <c r="J30" s="5">
        <f t="shared" si="21"/>
        <v>0.69968575572075364</v>
      </c>
      <c r="K30" s="20">
        <f t="shared" si="5"/>
        <v>1</v>
      </c>
      <c r="L30" s="14">
        <f>Przystosowanie!$K30</f>
        <v>0</v>
      </c>
      <c r="M30" s="5">
        <f t="shared" si="11"/>
        <v>0</v>
      </c>
      <c r="N30" s="5">
        <f t="shared" si="18"/>
        <v>0.68954223476160836</v>
      </c>
      <c r="O30" s="5">
        <f t="shared" si="22"/>
        <v>0.68954223476160836</v>
      </c>
      <c r="P30" s="31">
        <f t="shared" si="20"/>
        <v>0</v>
      </c>
    </row>
    <row r="31" spans="1:16" x14ac:dyDescent="0.25">
      <c r="A31" s="5">
        <v>0.521644</v>
      </c>
      <c r="B31" s="14">
        <f>Przystosowanie!$H31</f>
        <v>851.09821923362381</v>
      </c>
      <c r="C31" s="5">
        <f t="shared" si="9"/>
        <v>1.5469292178686343E-2</v>
      </c>
      <c r="D31" s="5">
        <f t="shared" si="0"/>
        <v>0.69910861169749672</v>
      </c>
      <c r="E31" s="5">
        <f t="shared" si="1"/>
        <v>0.71457790387618303</v>
      </c>
      <c r="F31" s="31">
        <f t="shared" si="2"/>
        <v>0</v>
      </c>
      <c r="G31" s="15">
        <f>Przystosowanie!$I31</f>
        <v>1190.6075130128306</v>
      </c>
      <c r="H31" s="5">
        <f t="shared" si="10"/>
        <v>2.1640105774770681E-2</v>
      </c>
      <c r="I31" s="5">
        <f t="shared" si="17"/>
        <v>0.69968575572075364</v>
      </c>
      <c r="J31" s="5">
        <f t="shared" si="21"/>
        <v>0.72132586149552436</v>
      </c>
      <c r="K31" s="20">
        <f t="shared" si="5"/>
        <v>0</v>
      </c>
      <c r="L31" s="14">
        <f>Przystosowanie!$K31</f>
        <v>355.7037696760159</v>
      </c>
      <c r="M31" s="5">
        <f t="shared" si="11"/>
        <v>9.9445104850373091E-3</v>
      </c>
      <c r="N31" s="5">
        <f t="shared" si="18"/>
        <v>0.68954223476160836</v>
      </c>
      <c r="O31" s="5">
        <f t="shared" si="22"/>
        <v>0.69948674524664567</v>
      </c>
      <c r="P31" s="31">
        <f t="shared" si="20"/>
        <v>1</v>
      </c>
    </row>
    <row r="32" spans="1:16" x14ac:dyDescent="0.25">
      <c r="A32" s="5">
        <v>0.27906399999999998</v>
      </c>
      <c r="B32" s="14">
        <f>Przystosowanie!$H32</f>
        <v>798.93396697756236</v>
      </c>
      <c r="C32" s="5">
        <f t="shared" si="9"/>
        <v>1.4521171220146057E-2</v>
      </c>
      <c r="D32" s="5">
        <f t="shared" si="0"/>
        <v>0.71457790387618303</v>
      </c>
      <c r="E32" s="5">
        <f t="shared" si="1"/>
        <v>0.7290990750963291</v>
      </c>
      <c r="F32" s="31">
        <f t="shared" si="2"/>
        <v>0</v>
      </c>
      <c r="G32" s="15">
        <f>Przystosowanie!$I32</f>
        <v>1172.2178641845878</v>
      </c>
      <c r="H32" s="5">
        <f t="shared" si="10"/>
        <v>2.1305861331110957E-2</v>
      </c>
      <c r="I32" s="5">
        <f t="shared" si="17"/>
        <v>0.72132586149552436</v>
      </c>
      <c r="J32" s="5">
        <f t="shared" si="21"/>
        <v>0.74263172282663537</v>
      </c>
      <c r="K32" s="20">
        <f t="shared" si="5"/>
        <v>0</v>
      </c>
      <c r="L32" s="14">
        <f>Przystosowanie!$K32</f>
        <v>303.53951741995445</v>
      </c>
      <c r="M32" s="5">
        <f t="shared" si="11"/>
        <v>8.486139790858209E-3</v>
      </c>
      <c r="N32" s="5">
        <f t="shared" si="18"/>
        <v>0.69948674524664567</v>
      </c>
      <c r="O32" s="5">
        <f t="shared" si="22"/>
        <v>0.70797288503750389</v>
      </c>
      <c r="P32" s="31">
        <f t="shared" si="20"/>
        <v>0</v>
      </c>
    </row>
    <row r="33" spans="1:16" x14ac:dyDescent="0.25">
      <c r="A33" s="5">
        <v>0.89937</v>
      </c>
      <c r="B33" s="14">
        <f>Przystosowanie!$H33</f>
        <v>2601.0488998325191</v>
      </c>
      <c r="C33" s="5">
        <f t="shared" si="9"/>
        <v>4.727584254469594E-2</v>
      </c>
      <c r="D33" s="5">
        <f t="shared" si="0"/>
        <v>0.7290990750963291</v>
      </c>
      <c r="E33" s="5">
        <f>D33+C33</f>
        <v>0.77637491764102506</v>
      </c>
      <c r="F33" s="31">
        <f t="shared" si="2"/>
        <v>1</v>
      </c>
      <c r="G33" s="15">
        <f>Przystosowanie!$I33</f>
        <v>1807.5238319699188</v>
      </c>
      <c r="H33" s="5">
        <f t="shared" si="10"/>
        <v>3.2852981764970896E-2</v>
      </c>
      <c r="I33" s="5">
        <f t="shared" si="17"/>
        <v>0.74263172282663537</v>
      </c>
      <c r="J33" s="5">
        <f>I33+H33</f>
        <v>0.77548470459160623</v>
      </c>
      <c r="K33" s="20">
        <f t="shared" si="5"/>
        <v>1</v>
      </c>
      <c r="L33" s="14">
        <f>Przystosowanie!$K33</f>
        <v>2105.6544502749111</v>
      </c>
      <c r="M33" s="5">
        <f t="shared" si="11"/>
        <v>5.8868374596357922E-2</v>
      </c>
      <c r="N33" s="5">
        <f t="shared" si="18"/>
        <v>0.70797288503750389</v>
      </c>
      <c r="O33" s="5">
        <f>N33+M33</f>
        <v>0.76684125963386185</v>
      </c>
      <c r="P33" s="31">
        <f t="shared" si="20"/>
        <v>0</v>
      </c>
    </row>
    <row r="34" spans="1:16" x14ac:dyDescent="0.25">
      <c r="A34" s="5">
        <v>0.92201299999999997</v>
      </c>
      <c r="B34" s="14">
        <f>Przystosowanie!$H34</f>
        <v>2717.6315314577378</v>
      </c>
      <c r="C34" s="5">
        <f t="shared" si="9"/>
        <v>4.9394811602338419E-2</v>
      </c>
      <c r="D34" s="5">
        <f t="shared" si="0"/>
        <v>0.77637491764102506</v>
      </c>
      <c r="E34" s="5">
        <f t="shared" si="1"/>
        <v>0.82576972924336345</v>
      </c>
      <c r="F34" s="31">
        <f t="shared" si="2"/>
        <v>2</v>
      </c>
      <c r="G34" s="15">
        <f>Przystosowanie!$I34</f>
        <v>1848.6231205121226</v>
      </c>
      <c r="H34" s="5">
        <f t="shared" si="10"/>
        <v>3.3599989440968585E-2</v>
      </c>
      <c r="I34" s="5">
        <f t="shared" si="17"/>
        <v>0.77548470459160623</v>
      </c>
      <c r="J34" s="5">
        <f t="shared" ref="J34:J42" si="23">I34+H34</f>
        <v>0.80908469403257477</v>
      </c>
      <c r="K34" s="20">
        <f t="shared" si="5"/>
        <v>2</v>
      </c>
      <c r="L34" s="14">
        <f>Przystosowanie!$K34</f>
        <v>2222.2370819001299</v>
      </c>
      <c r="M34" s="5">
        <f t="shared" si="11"/>
        <v>6.2127708068213452E-2</v>
      </c>
      <c r="N34" s="5">
        <f t="shared" si="18"/>
        <v>0.76684125963386185</v>
      </c>
      <c r="O34" s="5">
        <f>N34+M34</f>
        <v>0.82896896770207529</v>
      </c>
      <c r="P34" s="31">
        <f t="shared" si="20"/>
        <v>3</v>
      </c>
    </row>
    <row r="35" spans="1:16" x14ac:dyDescent="0.25">
      <c r="A35" s="5">
        <v>0.302622</v>
      </c>
      <c r="B35" s="14">
        <f>Przystosowanie!$H35</f>
        <v>522.26750705208519</v>
      </c>
      <c r="C35" s="5">
        <f t="shared" si="9"/>
        <v>9.4925691059460967E-3</v>
      </c>
      <c r="D35" s="5">
        <f t="shared" si="0"/>
        <v>0.82576972924336345</v>
      </c>
      <c r="E35" s="5">
        <f t="shared" si="1"/>
        <v>0.83526229834930954</v>
      </c>
      <c r="F35" s="31">
        <f t="shared" si="2"/>
        <v>1</v>
      </c>
      <c r="G35" s="15">
        <f>Przystosowanie!$I35</f>
        <v>1074.683655976102</v>
      </c>
      <c r="H35" s="5">
        <f t="shared" si="10"/>
        <v>1.953311039579295E-2</v>
      </c>
      <c r="I35" s="5">
        <f t="shared" si="17"/>
        <v>0.80908469403257477</v>
      </c>
      <c r="J35" s="5">
        <f t="shared" si="23"/>
        <v>0.82861780442836774</v>
      </c>
      <c r="K35" s="20">
        <f t="shared" si="5"/>
        <v>0</v>
      </c>
      <c r="L35" s="14">
        <f>Przystosowanie!$K35</f>
        <v>26.87305749447728</v>
      </c>
      <c r="M35" s="5">
        <f t="shared" si="11"/>
        <v>7.5129763809432841E-4</v>
      </c>
      <c r="N35" s="5">
        <f t="shared" si="18"/>
        <v>0.82896896770207529</v>
      </c>
      <c r="O35" s="5">
        <f t="shared" ref="O35:O41" si="24">N35+M35</f>
        <v>0.82972026534016963</v>
      </c>
      <c r="P35" s="31">
        <f t="shared" si="20"/>
        <v>0</v>
      </c>
    </row>
    <row r="36" spans="1:16" x14ac:dyDescent="0.25">
      <c r="A36" s="5">
        <v>0.25750600000000001</v>
      </c>
      <c r="B36" s="14">
        <f>Przystosowanie!$H36</f>
        <v>802.06364622509693</v>
      </c>
      <c r="C36" s="5">
        <f t="shared" si="9"/>
        <v>1.4578055280776896E-2</v>
      </c>
      <c r="D36" s="5">
        <f t="shared" si="0"/>
        <v>0.83526229834930954</v>
      </c>
      <c r="E36" s="5">
        <f t="shared" si="1"/>
        <v>0.84984035363008648</v>
      </c>
      <c r="F36" s="31">
        <f t="shared" si="2"/>
        <v>0</v>
      </c>
      <c r="G36" s="15">
        <f>Przystosowanie!$I36</f>
        <v>1173.3211811079223</v>
      </c>
      <c r="H36" s="5">
        <f t="shared" si="10"/>
        <v>2.1325914870722541E-2</v>
      </c>
      <c r="I36" s="5">
        <f t="shared" si="17"/>
        <v>0.82861780442836774</v>
      </c>
      <c r="J36" s="5">
        <f t="shared" si="23"/>
        <v>0.84994371929909029</v>
      </c>
      <c r="K36" s="20">
        <f t="shared" si="5"/>
        <v>1</v>
      </c>
      <c r="L36" s="14">
        <f>Przystosowanie!$K36</f>
        <v>306.66919666748902</v>
      </c>
      <c r="M36" s="5">
        <f t="shared" si="11"/>
        <v>8.5736371151633704E-3</v>
      </c>
      <c r="N36" s="5">
        <f t="shared" si="18"/>
        <v>0.82972026534016963</v>
      </c>
      <c r="O36" s="5">
        <f t="shared" si="24"/>
        <v>0.83829390245533297</v>
      </c>
      <c r="P36" s="31">
        <f t="shared" si="20"/>
        <v>1</v>
      </c>
    </row>
    <row r="37" spans="1:16" x14ac:dyDescent="0.25">
      <c r="A37" s="5">
        <v>0.17460400000000001</v>
      </c>
      <c r="B37" s="14">
        <f>Przystosowanie!$H37</f>
        <v>687.73850976744393</v>
      </c>
      <c r="C37" s="5">
        <f t="shared" si="9"/>
        <v>1.2500117741647625E-2</v>
      </c>
      <c r="D37" s="5">
        <f t="shared" si="0"/>
        <v>0.84984035363008648</v>
      </c>
      <c r="E37" s="5">
        <f t="shared" si="1"/>
        <v>0.86234047137173409</v>
      </c>
      <c r="F37" s="31">
        <f t="shared" si="2"/>
        <v>1</v>
      </c>
      <c r="G37" s="15">
        <f>Przystosowanie!$I37</f>
        <v>1133.0177353424767</v>
      </c>
      <c r="H37" s="5">
        <f t="shared" si="10"/>
        <v>2.0593372181448768E-2</v>
      </c>
      <c r="I37" s="5">
        <f t="shared" si="17"/>
        <v>0.84994371929909029</v>
      </c>
      <c r="J37" s="5">
        <f t="shared" si="23"/>
        <v>0.87053709148053904</v>
      </c>
      <c r="K37" s="20">
        <f t="shared" si="5"/>
        <v>1</v>
      </c>
      <c r="L37" s="14">
        <f>Przystosowanie!$K37</f>
        <v>192.34406020983602</v>
      </c>
      <c r="M37" s="5">
        <f t="shared" si="11"/>
        <v>5.3774170716086572E-3</v>
      </c>
      <c r="N37" s="5">
        <f t="shared" si="18"/>
        <v>0.83829390245533297</v>
      </c>
      <c r="O37" s="5">
        <f t="shared" si="24"/>
        <v>0.84367131952694163</v>
      </c>
      <c r="P37" s="31">
        <f t="shared" si="20"/>
        <v>0</v>
      </c>
    </row>
    <row r="38" spans="1:16" x14ac:dyDescent="0.25">
      <c r="A38" s="5">
        <v>0.99530200000000002</v>
      </c>
      <c r="B38" s="14">
        <f>Przystosowanie!$H38</f>
        <v>3753.0668577127003</v>
      </c>
      <c r="C38" s="5">
        <f t="shared" si="9"/>
        <v>6.8214556764529491E-2</v>
      </c>
      <c r="D38" s="5">
        <f t="shared" si="0"/>
        <v>0.86234047137173409</v>
      </c>
      <c r="E38" s="5">
        <f t="shared" si="1"/>
        <v>0.93055502813626356</v>
      </c>
      <c r="F38" s="31">
        <f t="shared" si="2"/>
        <v>5</v>
      </c>
      <c r="G38" s="15">
        <f>Przystosowanie!$I38</f>
        <v>2213.6488078490543</v>
      </c>
      <c r="H38" s="5">
        <f t="shared" si="10"/>
        <v>4.0234580939967846E-2</v>
      </c>
      <c r="I38" s="5">
        <f t="shared" si="17"/>
        <v>0.87053709148053904</v>
      </c>
      <c r="J38" s="5">
        <f t="shared" si="23"/>
        <v>0.91077167242050683</v>
      </c>
      <c r="K38" s="20">
        <f t="shared" si="5"/>
        <v>3</v>
      </c>
      <c r="L38" s="14">
        <f>Przystosowanie!$K38</f>
        <v>3257.6724081550924</v>
      </c>
      <c r="M38" s="5">
        <f t="shared" si="11"/>
        <v>9.1075665150307863E-2</v>
      </c>
      <c r="N38" s="5">
        <f t="shared" si="18"/>
        <v>0.84367131952694163</v>
      </c>
      <c r="O38" s="5">
        <f t="shared" si="24"/>
        <v>0.93474698467724948</v>
      </c>
      <c r="P38" s="31">
        <f t="shared" si="20"/>
        <v>6</v>
      </c>
    </row>
    <row r="39" spans="1:16" x14ac:dyDescent="0.25">
      <c r="A39" s="5">
        <v>7.0627999999999996E-2</v>
      </c>
      <c r="B39" s="14">
        <f>Przystosowanie!$H39</f>
        <v>418.58973374017773</v>
      </c>
      <c r="C39" s="5">
        <f t="shared" si="9"/>
        <v>7.6081546734477236E-3</v>
      </c>
      <c r="D39" s="5">
        <f t="shared" si="0"/>
        <v>0.93055502813626356</v>
      </c>
      <c r="E39" s="5">
        <f t="shared" si="1"/>
        <v>0.93816318280971134</v>
      </c>
      <c r="F39" s="31">
        <f t="shared" si="2"/>
        <v>0</v>
      </c>
      <c r="G39" s="15">
        <f>Przystosowanie!$I39</f>
        <v>1038.1337628971955</v>
      </c>
      <c r="H39" s="5">
        <f t="shared" si="10"/>
        <v>1.8868791093554875E-2</v>
      </c>
      <c r="I39" s="5">
        <f t="shared" si="17"/>
        <v>0.91077167242050683</v>
      </c>
      <c r="J39" s="5">
        <f t="shared" si="23"/>
        <v>0.92964046351406171</v>
      </c>
      <c r="K39" s="20">
        <f t="shared" si="5"/>
        <v>2</v>
      </c>
      <c r="L39" s="14">
        <f>Przystosowanie!$K39</f>
        <v>0</v>
      </c>
      <c r="M39" s="5">
        <f t="shared" si="11"/>
        <v>0</v>
      </c>
      <c r="N39" s="5">
        <f t="shared" si="18"/>
        <v>0.93474698467724948</v>
      </c>
      <c r="O39" s="5">
        <f t="shared" si="24"/>
        <v>0.93474698467724948</v>
      </c>
      <c r="P39" s="31">
        <f t="shared" si="20"/>
        <v>0</v>
      </c>
    </row>
    <row r="40" spans="1:16" x14ac:dyDescent="0.25">
      <c r="A40" s="5">
        <v>0.85140800000000005</v>
      </c>
      <c r="B40" s="14">
        <f>Przystosowanie!$H40</f>
        <v>1459.6237146656561</v>
      </c>
      <c r="C40" s="5">
        <f t="shared" si="9"/>
        <v>2.6529659213050918E-2</v>
      </c>
      <c r="D40" s="5">
        <f t="shared" si="0"/>
        <v>0.93816318280971134</v>
      </c>
      <c r="E40" s="5">
        <f t="shared" si="1"/>
        <v>0.96469284202276229</v>
      </c>
      <c r="F40" s="31">
        <f t="shared" si="2"/>
        <v>0</v>
      </c>
      <c r="G40" s="15">
        <f>Przystosowanie!$I40</f>
        <v>1405.1331638185948</v>
      </c>
      <c r="H40" s="5">
        <f t="shared" si="10"/>
        <v>2.5539256186723629E-2</v>
      </c>
      <c r="I40" s="5">
        <f t="shared" si="17"/>
        <v>0.92964046351406171</v>
      </c>
      <c r="J40" s="5">
        <f t="shared" si="23"/>
        <v>0.9551797197007853</v>
      </c>
      <c r="K40" s="20">
        <f t="shared" si="5"/>
        <v>0</v>
      </c>
      <c r="L40" s="14">
        <f>Przystosowanie!$K40</f>
        <v>964.22926510804814</v>
      </c>
      <c r="M40" s="5">
        <f t="shared" si="11"/>
        <v>2.6957229172973111E-2</v>
      </c>
      <c r="N40" s="5">
        <f t="shared" si="18"/>
        <v>0.93474698467724948</v>
      </c>
      <c r="O40" s="5">
        <f t="shared" si="24"/>
        <v>0.96170421385022264</v>
      </c>
      <c r="P40" s="31">
        <f t="shared" si="20"/>
        <v>0</v>
      </c>
    </row>
    <row r="41" spans="1:16" x14ac:dyDescent="0.25">
      <c r="A41" s="5">
        <v>0.89353400000000005</v>
      </c>
      <c r="B41" s="14">
        <f>Przystosowanie!$H41</f>
        <v>1865.1909334245863</v>
      </c>
      <c r="C41" s="5">
        <f t="shared" si="9"/>
        <v>3.3901120770952434E-2</v>
      </c>
      <c r="D41" s="5">
        <f t="shared" si="0"/>
        <v>0.96469284202276229</v>
      </c>
      <c r="E41" s="5">
        <f t="shared" si="1"/>
        <v>0.99859396279371471</v>
      </c>
      <c r="F41" s="31">
        <f t="shared" si="2"/>
        <v>2</v>
      </c>
      <c r="G41" s="15">
        <f>Przystosowanie!$I41</f>
        <v>1548.1092136354932</v>
      </c>
      <c r="H41" s="5">
        <f t="shared" si="10"/>
        <v>2.813794366977769E-2</v>
      </c>
      <c r="I41" s="5">
        <f t="shared" si="17"/>
        <v>0.9551797197007853</v>
      </c>
      <c r="J41" s="5">
        <f t="shared" si="23"/>
        <v>0.98331766337056303</v>
      </c>
      <c r="K41" s="20">
        <f t="shared" si="5"/>
        <v>0</v>
      </c>
      <c r="L41" s="14">
        <f>Przystosowanie!$K41</f>
        <v>1369.7964838669784</v>
      </c>
      <c r="M41" s="5">
        <f t="shared" si="11"/>
        <v>3.8295786149777473E-2</v>
      </c>
      <c r="N41" s="5">
        <f t="shared" si="18"/>
        <v>0.96170421385022264</v>
      </c>
      <c r="O41" s="5">
        <f t="shared" si="24"/>
        <v>1.0000000000000002</v>
      </c>
      <c r="P41" s="31">
        <f t="shared" si="20"/>
        <v>2</v>
      </c>
    </row>
    <row r="42" spans="1:16" x14ac:dyDescent="0.25">
      <c r="A42" s="5">
        <v>0.609796</v>
      </c>
      <c r="B42" s="14">
        <f>Przystosowanie!$H42</f>
        <v>77.358145972210195</v>
      </c>
      <c r="C42" s="5">
        <f t="shared" si="9"/>
        <v>1.4060372062852406E-3</v>
      </c>
      <c r="D42" s="5">
        <f t="shared" si="0"/>
        <v>0.99859396279371471</v>
      </c>
      <c r="E42" s="5">
        <f t="shared" si="1"/>
        <v>1</v>
      </c>
      <c r="F42" s="31">
        <f t="shared" si="2"/>
        <v>0</v>
      </c>
      <c r="G42" s="15">
        <f>Przystosowanie!$I42</f>
        <v>917.83818121505772</v>
      </c>
      <c r="H42" s="5">
        <f t="shared" si="10"/>
        <v>1.668233662943713E-2</v>
      </c>
      <c r="I42" s="5">
        <f t="shared" si="17"/>
        <v>0.98331766337056303</v>
      </c>
      <c r="J42" s="5">
        <f t="shared" si="23"/>
        <v>1.0000000000000002</v>
      </c>
      <c r="K42" s="20">
        <f t="shared" si="5"/>
        <v>2</v>
      </c>
      <c r="L42" s="14">
        <f>Przystosowanie!$K42</f>
        <v>0</v>
      </c>
      <c r="M42" s="5">
        <f>L42/SUM(L$3:L$42)</f>
        <v>0</v>
      </c>
      <c r="N42" s="5">
        <f t="shared" si="18"/>
        <v>1.0000000000000002</v>
      </c>
      <c r="O42" s="5">
        <f>N42+M42</f>
        <v>1.0000000000000002</v>
      </c>
      <c r="P42" s="31">
        <f t="shared" si="20"/>
        <v>0</v>
      </c>
    </row>
    <row r="43" spans="1:16" s="26" customFormat="1" ht="30" customHeight="1" x14ac:dyDescent="0.25">
      <c r="A43" s="24"/>
      <c r="B43" s="28">
        <f>SUM(B3:B42)</f>
        <v>55018.562543299209</v>
      </c>
      <c r="C43" s="24">
        <f>SUM(C3:C42)</f>
        <v>1</v>
      </c>
      <c r="D43" s="24"/>
      <c r="E43" s="24"/>
      <c r="F43" s="32">
        <f>SUM(F3:F42)</f>
        <v>40</v>
      </c>
      <c r="G43" s="25">
        <f>SUM(G3:G42)</f>
        <v>55018.562543299187</v>
      </c>
      <c r="H43" s="24">
        <f>SUM(H3:H42)</f>
        <v>1.0000000000000002</v>
      </c>
      <c r="I43" s="24"/>
      <c r="J43" s="24"/>
      <c r="K43" s="26">
        <f>SUM(K3:K42)</f>
        <v>40</v>
      </c>
      <c r="L43" s="28">
        <f>SUM(L3:L42)</f>
        <v>35768.856618052167</v>
      </c>
      <c r="M43" s="24">
        <f>SUM(M3:M42)</f>
        <v>1.0000000000000002</v>
      </c>
      <c r="N43" s="24"/>
      <c r="O43" s="24"/>
      <c r="P43" s="32">
        <f>SUM(P3:P42)</f>
        <v>40</v>
      </c>
    </row>
  </sheetData>
  <mergeCells count="4">
    <mergeCell ref="L1:P1"/>
    <mergeCell ref="A1:A2"/>
    <mergeCell ref="B1:F1"/>
    <mergeCell ref="G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A37" workbookViewId="0">
      <selection activeCell="C47" sqref="C47"/>
    </sheetView>
  </sheetViews>
  <sheetFormatPr defaultRowHeight="15" x14ac:dyDescent="0.25"/>
  <cols>
    <col min="1" max="1" width="13.7109375" style="29" customWidth="1"/>
    <col min="2" max="3" width="13.7109375" style="5" customWidth="1"/>
    <col min="4" max="4" width="9.140625" style="17" customWidth="1"/>
    <col min="5" max="5" width="13.7109375" style="5" customWidth="1"/>
    <col min="6" max="6" width="9.140625" style="5" customWidth="1"/>
    <col min="7" max="7" width="9.140625" style="31" customWidth="1"/>
    <col min="8" max="10" width="13.7109375" customWidth="1"/>
    <col min="11" max="11" width="9.140625" customWidth="1"/>
    <col min="12" max="12" width="13.7109375" customWidth="1"/>
    <col min="13" max="13" width="9.140625" customWidth="1"/>
    <col min="14" max="14" width="9.140625" style="31" customWidth="1"/>
    <col min="15" max="17" width="13.7109375" customWidth="1"/>
    <col min="19" max="19" width="13.7109375" customWidth="1"/>
    <col min="21" max="21" width="9.140625" style="31"/>
  </cols>
  <sheetData>
    <row r="1" spans="1:21" ht="30" customHeight="1" x14ac:dyDescent="0.25">
      <c r="A1" s="48" t="s">
        <v>27</v>
      </c>
      <c r="B1" s="49"/>
      <c r="C1" s="49"/>
      <c r="D1" s="49"/>
      <c r="E1" s="49"/>
      <c r="F1" s="49"/>
      <c r="G1" s="50"/>
      <c r="H1" s="48" t="s">
        <v>31</v>
      </c>
      <c r="I1" s="49"/>
      <c r="J1" s="49"/>
      <c r="K1" s="49"/>
      <c r="L1" s="49"/>
      <c r="M1" s="49"/>
      <c r="N1" s="50"/>
      <c r="O1" s="48" t="s">
        <v>33</v>
      </c>
      <c r="P1" s="49"/>
      <c r="Q1" s="49"/>
      <c r="R1" s="49"/>
      <c r="S1" s="49"/>
      <c r="T1" s="49"/>
      <c r="U1" s="50"/>
    </row>
    <row r="2" spans="1:21" ht="30" customHeight="1" x14ac:dyDescent="0.25">
      <c r="A2" s="27" t="s">
        <v>30</v>
      </c>
      <c r="B2" s="22" t="s">
        <v>11</v>
      </c>
      <c r="C2" s="22" t="s">
        <v>40</v>
      </c>
      <c r="D2" s="33" t="s">
        <v>36</v>
      </c>
      <c r="E2" s="35" t="s">
        <v>37</v>
      </c>
      <c r="F2" s="22" t="s">
        <v>38</v>
      </c>
      <c r="G2" s="30" t="s">
        <v>39</v>
      </c>
      <c r="H2" s="27" t="s">
        <v>30</v>
      </c>
      <c r="I2" s="22" t="s">
        <v>11</v>
      </c>
      <c r="J2" s="22" t="s">
        <v>40</v>
      </c>
      <c r="K2" s="33" t="s">
        <v>36</v>
      </c>
      <c r="L2" s="35" t="s">
        <v>37</v>
      </c>
      <c r="M2" s="22" t="s">
        <v>38</v>
      </c>
      <c r="N2" s="30" t="s">
        <v>39</v>
      </c>
      <c r="O2" s="22" t="s">
        <v>30</v>
      </c>
      <c r="P2" s="22" t="s">
        <v>11</v>
      </c>
      <c r="Q2" s="22" t="s">
        <v>40</v>
      </c>
      <c r="R2" s="33" t="s">
        <v>36</v>
      </c>
      <c r="S2" s="35" t="s">
        <v>37</v>
      </c>
      <c r="T2" s="22" t="s">
        <v>38</v>
      </c>
      <c r="U2" s="30" t="s">
        <v>39</v>
      </c>
    </row>
    <row r="3" spans="1:21" x14ac:dyDescent="0.25">
      <c r="A3" s="14">
        <f>Przystosowanie!$H3</f>
        <v>1508.7190902177165</v>
      </c>
      <c r="B3" s="5">
        <f>A3/SUM(A$3:A$42)</f>
        <v>2.742200123877038E-2</v>
      </c>
      <c r="C3" s="5">
        <f>B3*COUNT(A$3:A$42)</f>
        <v>1.0968800495508151</v>
      </c>
      <c r="D3" s="17">
        <f>FLOOR(C3, 1)</f>
        <v>1</v>
      </c>
      <c r="E3" s="5">
        <f>C3-D3</f>
        <v>9.6880049550815084E-2</v>
      </c>
      <c r="F3" s="17">
        <f>IF(E3&gt;=LARGE(E$3:E$42, COUNT(A$3:A$42)-SUM(D$3:D$42)), 1, 0)</f>
        <v>0</v>
      </c>
      <c r="G3" s="18">
        <f>D3+F3</f>
        <v>1</v>
      </c>
      <c r="H3" s="14">
        <f>Przystosowanie!$I3</f>
        <v>1422.4409306597877</v>
      </c>
      <c r="I3" s="5">
        <f>H3/SUM(H$3:H$42)</f>
        <v>2.5853836685397542E-2</v>
      </c>
      <c r="J3" s="5">
        <f>I3*COUNT(H$3:H$42)</f>
        <v>1.0341534674159016</v>
      </c>
      <c r="K3" s="17">
        <f>FLOOR(J3, 1)</f>
        <v>1</v>
      </c>
      <c r="L3" s="5">
        <f>J3-K3</f>
        <v>3.4153467415901639E-2</v>
      </c>
      <c r="M3" s="17">
        <f>IF(L3&gt;=LARGE(L$3:L$42, COUNT(H$3:H$42)-SUM(K$3:K$42)), 1, 0)</f>
        <v>0</v>
      </c>
      <c r="N3" s="18">
        <f>K3+M3</f>
        <v>1</v>
      </c>
      <c r="O3" s="15">
        <f>Przystosowanie!$K3</f>
        <v>1013.3246406601086</v>
      </c>
      <c r="P3" s="5">
        <f>O3/SUM(O$3:O$42)</f>
        <v>2.8329802416683744E-2</v>
      </c>
      <c r="Q3" s="5">
        <f>P3*COUNT(O$3:O$42)</f>
        <v>1.1331920966673499</v>
      </c>
      <c r="R3" s="17">
        <f>FLOOR(Q3, 1)</f>
        <v>1</v>
      </c>
      <c r="S3" s="5">
        <f>Q3-R3</f>
        <v>0.13319209666734988</v>
      </c>
      <c r="T3" s="17">
        <f>IF(S3&gt;=LARGE(S$3:S$42, COUNT(O$3:O$42)-SUM(R$3:R$42)), 1, 0)</f>
        <v>0</v>
      </c>
      <c r="U3" s="18">
        <f>R3+T3</f>
        <v>1</v>
      </c>
    </row>
    <row r="4" spans="1:21" x14ac:dyDescent="0.25">
      <c r="A4" s="14">
        <f>Przystosowanie!$H4</f>
        <v>1594.410624498071</v>
      </c>
      <c r="B4" s="5">
        <f>A4/SUM(A$3:A$42)</f>
        <v>2.8979503476545418E-2</v>
      </c>
      <c r="C4" s="5">
        <f t="shared" ref="C4:C42" si="0">B4*COUNT(A$3:A$42)</f>
        <v>1.1591801390618168</v>
      </c>
      <c r="D4" s="17">
        <f t="shared" ref="D4:D42" si="1">FLOOR(B4*COUNT(A$3:A$42), 1)</f>
        <v>1</v>
      </c>
      <c r="E4" s="5">
        <f t="shared" ref="E4:E42" si="2">C4-D4</f>
        <v>0.15918013906181683</v>
      </c>
      <c r="F4" s="17">
        <f t="shared" ref="F4:F42" si="3">IF(E4&gt;=LARGE(E$3:E$42, COUNT(A$3:A$42)-SUM(D$3:D$42)), 1, 0)</f>
        <v>0</v>
      </c>
      <c r="G4" s="18">
        <f t="shared" ref="G4:G42" si="4">D4+F4</f>
        <v>1</v>
      </c>
      <c r="H4" s="14">
        <f>Przystosowanie!$I4</f>
        <v>1452.6500711116373</v>
      </c>
      <c r="I4" s="5">
        <f>H4/SUM(H$3:H$42)</f>
        <v>2.6402908472361722E-2</v>
      </c>
      <c r="J4" s="5">
        <f t="shared" ref="J4:J42" si="5">I4*COUNT(H$3:H$42)</f>
        <v>1.0561163388944688</v>
      </c>
      <c r="K4" s="17">
        <f t="shared" ref="K4:K42" si="6">FLOOR(I4*COUNT(H$3:H$42), 1)</f>
        <v>1</v>
      </c>
      <c r="L4" s="5">
        <f t="shared" ref="L4:L42" si="7">J4-K4</f>
        <v>5.6116338894468765E-2</v>
      </c>
      <c r="M4" s="17">
        <f t="shared" ref="M4:M42" si="8">IF(L4&gt;=LARGE(L$3:L$42, COUNT(H$3:H$42)-SUM(K$3:K$42)), 1, 0)</f>
        <v>0</v>
      </c>
      <c r="N4" s="18">
        <f t="shared" ref="N4:N42" si="9">K4+M4</f>
        <v>1</v>
      </c>
      <c r="O4" s="15">
        <f>Przystosowanie!$K4</f>
        <v>1099.0161749404631</v>
      </c>
      <c r="P4" s="5">
        <f>O4/SUM(O$3:O$42)</f>
        <v>3.0725504778528513E-2</v>
      </c>
      <c r="Q4" s="5">
        <f t="shared" ref="Q4:Q42" si="10">P4*COUNT(O$3:O$42)</f>
        <v>1.2290201911411405</v>
      </c>
      <c r="R4" s="17">
        <f t="shared" ref="R4:R42" si="11">FLOOR(P4*COUNT(O$3:O$42), 1)</f>
        <v>1</v>
      </c>
      <c r="S4" s="5">
        <f t="shared" ref="S4:S42" si="12">Q4-R4</f>
        <v>0.22902019114114047</v>
      </c>
      <c r="T4" s="17">
        <f t="shared" ref="T4:T42" si="13">IF(S4&gt;=LARGE(S$3:S$42, COUNT(O$3:O$42)-SUM(R$3:R$42)), 1, 0)</f>
        <v>0</v>
      </c>
      <c r="U4" s="18">
        <f t="shared" ref="U4:U42" si="14">R4+T4</f>
        <v>1</v>
      </c>
    </row>
    <row r="5" spans="1:21" x14ac:dyDescent="0.25">
      <c r="A5" s="14">
        <f>Przystosowanie!$H5</f>
        <v>1957.8278226949369</v>
      </c>
      <c r="B5" s="5">
        <f t="shared" ref="B5:B42" si="15">A5/SUM(A$3:A$42)</f>
        <v>3.5584859585419751E-2</v>
      </c>
      <c r="C5" s="5">
        <f t="shared" si="0"/>
        <v>1.4233943834167899</v>
      </c>
      <c r="D5" s="17">
        <f t="shared" si="1"/>
        <v>1</v>
      </c>
      <c r="E5" s="5">
        <f t="shared" si="2"/>
        <v>0.42339438341678992</v>
      </c>
      <c r="F5" s="17">
        <f t="shared" si="3"/>
        <v>0</v>
      </c>
      <c r="G5" s="18">
        <f t="shared" si="4"/>
        <v>1</v>
      </c>
      <c r="H5" s="14">
        <f>Przystosowanie!$I5</f>
        <v>1580.7668247109905</v>
      </c>
      <c r="I5" s="5">
        <f t="shared" ref="I5:I42" si="16">H5/SUM(H$3:H$42)</f>
        <v>2.8731518084772555E-2</v>
      </c>
      <c r="J5" s="5">
        <f t="shared" si="5"/>
        <v>1.1492607233909022</v>
      </c>
      <c r="K5" s="17">
        <f t="shared" si="6"/>
        <v>1</v>
      </c>
      <c r="L5" s="5">
        <f t="shared" si="7"/>
        <v>0.14926072339090224</v>
      </c>
      <c r="M5" s="17">
        <f t="shared" si="8"/>
        <v>0</v>
      </c>
      <c r="N5" s="18">
        <f t="shared" si="9"/>
        <v>1</v>
      </c>
      <c r="O5" s="15">
        <f>Przystosowanie!$K5</f>
        <v>1462.433373137329</v>
      </c>
      <c r="P5" s="5">
        <f t="shared" ref="P5:P42" si="17">O5/SUM(O$3:O$42)</f>
        <v>4.0885661757475752E-2</v>
      </c>
      <c r="Q5" s="5">
        <f t="shared" si="10"/>
        <v>1.6354264702990302</v>
      </c>
      <c r="R5" s="17">
        <f t="shared" si="11"/>
        <v>1</v>
      </c>
      <c r="S5" s="5">
        <f t="shared" si="12"/>
        <v>0.63542647029903021</v>
      </c>
      <c r="T5" s="17">
        <f t="shared" si="13"/>
        <v>1</v>
      </c>
      <c r="U5" s="18">
        <f t="shared" si="14"/>
        <v>2</v>
      </c>
    </row>
    <row r="6" spans="1:21" x14ac:dyDescent="0.25">
      <c r="A6" s="14">
        <f>Przystosowanie!$H6</f>
        <v>1111.0649172906005</v>
      </c>
      <c r="B6" s="5">
        <f t="shared" si="15"/>
        <v>2.0194364700389992E-2</v>
      </c>
      <c r="C6" s="5">
        <f t="shared" si="0"/>
        <v>0.80777458801559965</v>
      </c>
      <c r="D6" s="17">
        <f t="shared" si="1"/>
        <v>0</v>
      </c>
      <c r="E6" s="5">
        <f t="shared" si="2"/>
        <v>0.80777458801559965</v>
      </c>
      <c r="F6" s="17">
        <f t="shared" si="3"/>
        <v>1</v>
      </c>
      <c r="G6" s="18">
        <f t="shared" si="4"/>
        <v>1</v>
      </c>
      <c r="H6" s="14">
        <f>Przystosowanie!$I6</f>
        <v>1282.2544949505457</v>
      </c>
      <c r="I6" s="5">
        <f t="shared" si="16"/>
        <v>2.3305852346495261E-2</v>
      </c>
      <c r="J6" s="5">
        <f t="shared" si="5"/>
        <v>0.93223409385981049</v>
      </c>
      <c r="K6" s="17">
        <f t="shared" si="6"/>
        <v>0</v>
      </c>
      <c r="L6" s="5">
        <f t="shared" si="7"/>
        <v>0.93223409385981049</v>
      </c>
      <c r="M6" s="17">
        <f t="shared" si="8"/>
        <v>1</v>
      </c>
      <c r="N6" s="18">
        <f t="shared" si="9"/>
        <v>1</v>
      </c>
      <c r="O6" s="15">
        <f>Przystosowanie!$K6</f>
        <v>615.67046773299262</v>
      </c>
      <c r="P6" s="5">
        <f t="shared" si="17"/>
        <v>1.7212472691181025E-2</v>
      </c>
      <c r="Q6" s="5">
        <f t="shared" si="10"/>
        <v>0.68849890764724098</v>
      </c>
      <c r="R6" s="17">
        <f t="shared" si="11"/>
        <v>0</v>
      </c>
      <c r="S6" s="5">
        <f t="shared" si="12"/>
        <v>0.68849890764724098</v>
      </c>
      <c r="T6" s="17">
        <f t="shared" si="13"/>
        <v>1</v>
      </c>
      <c r="U6" s="18">
        <f t="shared" si="14"/>
        <v>1</v>
      </c>
    </row>
    <row r="7" spans="1:21" x14ac:dyDescent="0.25">
      <c r="A7" s="14">
        <f>Przystosowanie!$H7</f>
        <v>1275.9907809879428</v>
      </c>
      <c r="B7" s="5">
        <f t="shared" si="15"/>
        <v>2.3192005061632558E-2</v>
      </c>
      <c r="C7" s="5">
        <f t="shared" si="0"/>
        <v>0.92768020246530236</v>
      </c>
      <c r="D7" s="17">
        <f t="shared" si="1"/>
        <v>0</v>
      </c>
      <c r="E7" s="5">
        <f t="shared" si="2"/>
        <v>0.92768020246530236</v>
      </c>
      <c r="F7" s="17">
        <f t="shared" si="3"/>
        <v>1</v>
      </c>
      <c r="G7" s="18">
        <f t="shared" si="4"/>
        <v>1</v>
      </c>
      <c r="H7" s="14">
        <f>Przystosowanie!$I7</f>
        <v>1340.3963945257735</v>
      </c>
      <c r="I7" s="5">
        <f t="shared" si="16"/>
        <v>2.4362621133020186E-2</v>
      </c>
      <c r="J7" s="5">
        <f t="shared" si="5"/>
        <v>0.97450484532080739</v>
      </c>
      <c r="K7" s="17">
        <f t="shared" si="6"/>
        <v>0</v>
      </c>
      <c r="L7" s="5">
        <f t="shared" si="7"/>
        <v>0.97450484532080739</v>
      </c>
      <c r="M7" s="17">
        <f t="shared" si="8"/>
        <v>1</v>
      </c>
      <c r="N7" s="18">
        <f t="shared" si="9"/>
        <v>1</v>
      </c>
      <c r="O7" s="15">
        <f>Przystosowanie!$K7</f>
        <v>780.59633143033489</v>
      </c>
      <c r="P7" s="5">
        <f t="shared" si="17"/>
        <v>2.1823351519611508E-2</v>
      </c>
      <c r="Q7" s="5">
        <f t="shared" si="10"/>
        <v>0.87293406078446034</v>
      </c>
      <c r="R7" s="17">
        <f t="shared" si="11"/>
        <v>0</v>
      </c>
      <c r="S7" s="5">
        <f t="shared" si="12"/>
        <v>0.87293406078446034</v>
      </c>
      <c r="T7" s="17">
        <f t="shared" si="13"/>
        <v>1</v>
      </c>
      <c r="U7" s="18">
        <f t="shared" si="14"/>
        <v>1</v>
      </c>
    </row>
    <row r="8" spans="1:21" x14ac:dyDescent="0.25">
      <c r="A8" s="14">
        <f>Przystosowanie!$H8</f>
        <v>1331.9481181639567</v>
      </c>
      <c r="B8" s="5">
        <f t="shared" si="15"/>
        <v>2.4209067932585902E-2</v>
      </c>
      <c r="C8" s="5">
        <f t="shared" si="0"/>
        <v>0.96836271730343604</v>
      </c>
      <c r="D8" s="17">
        <f t="shared" si="1"/>
        <v>0</v>
      </c>
      <c r="E8" s="5">
        <f t="shared" si="2"/>
        <v>0.96836271730343604</v>
      </c>
      <c r="F8" s="17">
        <f t="shared" si="3"/>
        <v>1</v>
      </c>
      <c r="G8" s="18">
        <f t="shared" si="4"/>
        <v>1</v>
      </c>
      <c r="H8" s="14">
        <f>Przystosowanie!$I8</f>
        <v>1360.1232330315611</v>
      </c>
      <c r="I8" s="5">
        <f t="shared" si="16"/>
        <v>2.4721169913538808E-2</v>
      </c>
      <c r="J8" s="5">
        <f t="shared" si="5"/>
        <v>0.98884679654155239</v>
      </c>
      <c r="K8" s="17">
        <f t="shared" si="6"/>
        <v>0</v>
      </c>
      <c r="L8" s="5">
        <f t="shared" si="7"/>
        <v>0.98884679654155239</v>
      </c>
      <c r="M8" s="17">
        <f t="shared" si="8"/>
        <v>1</v>
      </c>
      <c r="N8" s="18">
        <f t="shared" si="9"/>
        <v>1</v>
      </c>
      <c r="O8" s="15">
        <f>Przystosowanie!$K8</f>
        <v>836.55366860634877</v>
      </c>
      <c r="P8" s="5">
        <f t="shared" si="17"/>
        <v>2.338776655735059E-2</v>
      </c>
      <c r="Q8" s="5">
        <f t="shared" si="10"/>
        <v>0.93551066229402358</v>
      </c>
      <c r="R8" s="17">
        <f t="shared" si="11"/>
        <v>0</v>
      </c>
      <c r="S8" s="5">
        <f t="shared" si="12"/>
        <v>0.93551066229402358</v>
      </c>
      <c r="T8" s="17">
        <f t="shared" si="13"/>
        <v>1</v>
      </c>
      <c r="U8" s="18">
        <f t="shared" si="14"/>
        <v>1</v>
      </c>
    </row>
    <row r="9" spans="1:21" x14ac:dyDescent="0.25">
      <c r="A9" s="14">
        <f>Przystosowanie!$H9</f>
        <v>4106.6221480244603</v>
      </c>
      <c r="B9" s="5">
        <f t="shared" si="15"/>
        <v>7.4640665953287652E-2</v>
      </c>
      <c r="C9" s="5">
        <f t="shared" si="0"/>
        <v>2.9856266381315062</v>
      </c>
      <c r="D9" s="17">
        <f t="shared" si="1"/>
        <v>2</v>
      </c>
      <c r="E9" s="5">
        <f t="shared" si="2"/>
        <v>0.98562663813150619</v>
      </c>
      <c r="F9" s="17">
        <f t="shared" si="3"/>
        <v>1</v>
      </c>
      <c r="G9" s="18">
        <f t="shared" si="4"/>
        <v>3</v>
      </c>
      <c r="H9" s="14">
        <f>Przystosowanie!$I9</f>
        <v>2338.288908090216</v>
      </c>
      <c r="I9" s="5">
        <f t="shared" si="16"/>
        <v>4.250000000000001E-2</v>
      </c>
      <c r="J9" s="5">
        <f t="shared" si="5"/>
        <v>1.7000000000000004</v>
      </c>
      <c r="K9" s="17">
        <f t="shared" si="6"/>
        <v>1</v>
      </c>
      <c r="L9" s="5">
        <f t="shared" si="7"/>
        <v>0.7000000000000004</v>
      </c>
      <c r="M9" s="17">
        <f t="shared" si="8"/>
        <v>1</v>
      </c>
      <c r="N9" s="18">
        <f t="shared" si="9"/>
        <v>2</v>
      </c>
      <c r="O9" s="15">
        <f>Przystosowanie!$K9</f>
        <v>3611.2276984668524</v>
      </c>
      <c r="P9" s="5">
        <f t="shared" si="17"/>
        <v>0.10096010999256554</v>
      </c>
      <c r="Q9" s="5">
        <f t="shared" si="10"/>
        <v>4.0384043997026211</v>
      </c>
      <c r="R9" s="17">
        <f t="shared" si="11"/>
        <v>4</v>
      </c>
      <c r="S9" s="5">
        <f t="shared" si="12"/>
        <v>3.8404399702621106E-2</v>
      </c>
      <c r="T9" s="17">
        <f t="shared" si="13"/>
        <v>0</v>
      </c>
      <c r="U9" s="18">
        <f t="shared" si="14"/>
        <v>4</v>
      </c>
    </row>
    <row r="10" spans="1:21" x14ac:dyDescent="0.25">
      <c r="A10" s="14">
        <f>Przystosowanie!$H10</f>
        <v>2062.8466894584458</v>
      </c>
      <c r="B10" s="5">
        <f t="shared" si="15"/>
        <v>3.749364930854019E-2</v>
      </c>
      <c r="C10" s="5">
        <f t="shared" si="0"/>
        <v>1.4997459723416076</v>
      </c>
      <c r="D10" s="17">
        <f t="shared" si="1"/>
        <v>1</v>
      </c>
      <c r="E10" s="5">
        <f t="shared" si="2"/>
        <v>0.49974597234160756</v>
      </c>
      <c r="F10" s="17">
        <f t="shared" si="3"/>
        <v>0</v>
      </c>
      <c r="G10" s="18">
        <f t="shared" si="4"/>
        <v>1</v>
      </c>
      <c r="H10" s="14">
        <f>Przystosowanie!$I10</f>
        <v>1617.789498220061</v>
      </c>
      <c r="I10" s="5">
        <f t="shared" si="16"/>
        <v>2.9404430494651201E-2</v>
      </c>
      <c r="J10" s="5">
        <f t="shared" si="5"/>
        <v>1.1761772197860481</v>
      </c>
      <c r="K10" s="17">
        <f t="shared" si="6"/>
        <v>1</v>
      </c>
      <c r="L10" s="5">
        <f t="shared" si="7"/>
        <v>0.17617721978604806</v>
      </c>
      <c r="M10" s="17">
        <f t="shared" si="8"/>
        <v>0</v>
      </c>
      <c r="N10" s="18">
        <f t="shared" si="9"/>
        <v>1</v>
      </c>
      <c r="O10" s="15">
        <f>Przystosowanie!$K10</f>
        <v>1567.4522399008379</v>
      </c>
      <c r="P10" s="5">
        <f t="shared" si="17"/>
        <v>4.3821703797760229E-2</v>
      </c>
      <c r="Q10" s="5">
        <f t="shared" si="10"/>
        <v>1.7528681519104092</v>
      </c>
      <c r="R10" s="17">
        <f t="shared" si="11"/>
        <v>1</v>
      </c>
      <c r="S10" s="5">
        <f t="shared" si="12"/>
        <v>0.75286815191040923</v>
      </c>
      <c r="T10" s="17">
        <f t="shared" si="13"/>
        <v>1</v>
      </c>
      <c r="U10" s="18">
        <f t="shared" si="14"/>
        <v>2</v>
      </c>
    </row>
    <row r="11" spans="1:21" x14ac:dyDescent="0.25">
      <c r="A11" s="14">
        <f>Przystosowanie!$H11</f>
        <v>1274.5184458673148</v>
      </c>
      <c r="B11" s="5">
        <f t="shared" si="15"/>
        <v>2.316524436392314E-2</v>
      </c>
      <c r="C11" s="5">
        <f t="shared" si="0"/>
        <v>0.92660977455692561</v>
      </c>
      <c r="D11" s="17">
        <f t="shared" si="1"/>
        <v>0</v>
      </c>
      <c r="E11" s="5">
        <f t="shared" si="2"/>
        <v>0.92660977455692561</v>
      </c>
      <c r="F11" s="17">
        <f t="shared" si="3"/>
        <v>1</v>
      </c>
      <c r="G11" s="18">
        <f t="shared" si="4"/>
        <v>1</v>
      </c>
      <c r="H11" s="14">
        <f>Przystosowanie!$I11</f>
        <v>1339.8773470046297</v>
      </c>
      <c r="I11" s="5">
        <f t="shared" si="16"/>
        <v>2.4353187089360184E-2</v>
      </c>
      <c r="J11" s="5">
        <f t="shared" si="5"/>
        <v>0.97412748357440737</v>
      </c>
      <c r="K11" s="17">
        <f t="shared" si="6"/>
        <v>0</v>
      </c>
      <c r="L11" s="5">
        <f t="shared" si="7"/>
        <v>0.97412748357440737</v>
      </c>
      <c r="M11" s="17">
        <f t="shared" si="8"/>
        <v>1</v>
      </c>
      <c r="N11" s="18">
        <f t="shared" si="9"/>
        <v>1</v>
      </c>
      <c r="O11" s="15">
        <f>Przystosowanie!$K11</f>
        <v>779.12399630970685</v>
      </c>
      <c r="P11" s="5">
        <f t="shared" si="17"/>
        <v>2.1782189031910267E-2</v>
      </c>
      <c r="Q11" s="5">
        <f t="shared" si="10"/>
        <v>0.8712875612764106</v>
      </c>
      <c r="R11" s="17">
        <f t="shared" si="11"/>
        <v>0</v>
      </c>
      <c r="S11" s="5">
        <f t="shared" si="12"/>
        <v>0.8712875612764106</v>
      </c>
      <c r="T11" s="17">
        <f t="shared" si="13"/>
        <v>1</v>
      </c>
      <c r="U11" s="18">
        <f t="shared" si="14"/>
        <v>1</v>
      </c>
    </row>
    <row r="12" spans="1:21" x14ac:dyDescent="0.25">
      <c r="A12" s="14">
        <f>Przystosowanie!$H12</f>
        <v>1548.8496179203571</v>
      </c>
      <c r="B12" s="5">
        <f t="shared" si="15"/>
        <v>2.8151401023998469E-2</v>
      </c>
      <c r="C12" s="5">
        <f t="shared" si="0"/>
        <v>1.1260560409599387</v>
      </c>
      <c r="D12" s="17">
        <f t="shared" si="1"/>
        <v>1</v>
      </c>
      <c r="E12" s="5">
        <f t="shared" si="2"/>
        <v>0.12605604095993872</v>
      </c>
      <c r="F12" s="17">
        <f t="shared" si="3"/>
        <v>0</v>
      </c>
      <c r="G12" s="18">
        <f t="shared" si="4"/>
        <v>1</v>
      </c>
      <c r="H12" s="14">
        <f>Przystosowanie!$I12</f>
        <v>1436.5882878982477</v>
      </c>
      <c r="I12" s="5">
        <f t="shared" si="16"/>
        <v>2.611097457821919E-2</v>
      </c>
      <c r="J12" s="5">
        <f t="shared" si="5"/>
        <v>1.0444389831287677</v>
      </c>
      <c r="K12" s="17">
        <f t="shared" si="6"/>
        <v>1</v>
      </c>
      <c r="L12" s="5">
        <f t="shared" si="7"/>
        <v>4.4438983128767706E-2</v>
      </c>
      <c r="M12" s="17">
        <f t="shared" si="8"/>
        <v>0</v>
      </c>
      <c r="N12" s="18">
        <f t="shared" si="9"/>
        <v>1</v>
      </c>
      <c r="O12" s="15">
        <f>Przystosowanie!$K12</f>
        <v>1053.4551683627492</v>
      </c>
      <c r="P12" s="5">
        <f t="shared" si="17"/>
        <v>2.9451742883810309E-2</v>
      </c>
      <c r="Q12" s="5">
        <f t="shared" si="10"/>
        <v>1.1780697153524124</v>
      </c>
      <c r="R12" s="17">
        <f t="shared" si="11"/>
        <v>1</v>
      </c>
      <c r="S12" s="5">
        <f t="shared" si="12"/>
        <v>0.17806971535241245</v>
      </c>
      <c r="T12" s="17">
        <f t="shared" si="13"/>
        <v>0</v>
      </c>
      <c r="U12" s="18">
        <f t="shared" si="14"/>
        <v>1</v>
      </c>
    </row>
    <row r="13" spans="1:21" x14ac:dyDescent="0.25">
      <c r="A13" s="14">
        <f>Przystosowanie!$H13</f>
        <v>658.77393103887459</v>
      </c>
      <c r="B13" s="5">
        <f t="shared" si="15"/>
        <v>1.1973666715127722E-2</v>
      </c>
      <c r="C13" s="5">
        <f t="shared" si="0"/>
        <v>0.47894666860510887</v>
      </c>
      <c r="D13" s="17">
        <f t="shared" si="1"/>
        <v>0</v>
      </c>
      <c r="E13" s="5">
        <f t="shared" si="2"/>
        <v>0.47894666860510887</v>
      </c>
      <c r="F13" s="17">
        <f t="shared" si="3"/>
        <v>0</v>
      </c>
      <c r="G13" s="18">
        <f t="shared" si="4"/>
        <v>0</v>
      </c>
      <c r="H13" s="14">
        <f>Przystosowanie!$I13</f>
        <v>1122.8067496915803</v>
      </c>
      <c r="I13" s="5">
        <f t="shared" si="16"/>
        <v>2.0407780534214066E-2</v>
      </c>
      <c r="J13" s="5">
        <f t="shared" si="5"/>
        <v>0.8163112213685626</v>
      </c>
      <c r="K13" s="17">
        <f t="shared" si="6"/>
        <v>0</v>
      </c>
      <c r="L13" s="5">
        <f t="shared" si="7"/>
        <v>0.8163112213685626</v>
      </c>
      <c r="M13" s="17">
        <f t="shared" si="8"/>
        <v>1</v>
      </c>
      <c r="N13" s="18">
        <f t="shared" si="9"/>
        <v>1</v>
      </c>
      <c r="O13" s="15">
        <f>Przystosowanie!$K13</f>
        <v>163.37948148126668</v>
      </c>
      <c r="P13" s="5">
        <f t="shared" si="17"/>
        <v>4.5676461852239012E-3</v>
      </c>
      <c r="Q13" s="5">
        <f t="shared" si="10"/>
        <v>0.18270584740895604</v>
      </c>
      <c r="R13" s="17">
        <f t="shared" si="11"/>
        <v>0</v>
      </c>
      <c r="S13" s="5">
        <f t="shared" si="12"/>
        <v>0.18270584740895604</v>
      </c>
      <c r="T13" s="17">
        <f t="shared" si="13"/>
        <v>0</v>
      </c>
      <c r="U13" s="18">
        <f t="shared" si="14"/>
        <v>0</v>
      </c>
    </row>
    <row r="14" spans="1:21" x14ac:dyDescent="0.25">
      <c r="A14" s="14">
        <f>Przystosowanie!$H14</f>
        <v>1195.9699608158228</v>
      </c>
      <c r="B14" s="5">
        <f t="shared" si="15"/>
        <v>2.1737571930829765E-2</v>
      </c>
      <c r="C14" s="5">
        <f t="shared" si="0"/>
        <v>0.86950287723319053</v>
      </c>
      <c r="D14" s="17">
        <f t="shared" si="1"/>
        <v>0</v>
      </c>
      <c r="E14" s="5">
        <f t="shared" si="2"/>
        <v>0.86950287723319053</v>
      </c>
      <c r="F14" s="17">
        <f t="shared" si="3"/>
        <v>1</v>
      </c>
      <c r="G14" s="18">
        <f t="shared" si="4"/>
        <v>1</v>
      </c>
      <c r="H14" s="14">
        <f>Przystosowanie!$I14</f>
        <v>1312.186371027502</v>
      </c>
      <c r="I14" s="5">
        <f t="shared" si="16"/>
        <v>2.38498846638318E-2</v>
      </c>
      <c r="J14" s="5">
        <f t="shared" si="5"/>
        <v>0.95399538655327198</v>
      </c>
      <c r="K14" s="17">
        <f t="shared" si="6"/>
        <v>0</v>
      </c>
      <c r="L14" s="5">
        <f t="shared" si="7"/>
        <v>0.95399538655327198</v>
      </c>
      <c r="M14" s="17">
        <f t="shared" si="8"/>
        <v>1</v>
      </c>
      <c r="N14" s="18">
        <f t="shared" si="9"/>
        <v>1</v>
      </c>
      <c r="O14" s="15">
        <f>Przystosowanie!$K14</f>
        <v>700.57551125821487</v>
      </c>
      <c r="P14" s="5">
        <f t="shared" si="17"/>
        <v>1.9586186909442381E-2</v>
      </c>
      <c r="Q14" s="5">
        <f t="shared" si="10"/>
        <v>0.7834474763776953</v>
      </c>
      <c r="R14" s="17">
        <f t="shared" si="11"/>
        <v>0</v>
      </c>
      <c r="S14" s="5">
        <f t="shared" si="12"/>
        <v>0.7834474763776953</v>
      </c>
      <c r="T14" s="17">
        <f t="shared" si="13"/>
        <v>1</v>
      </c>
      <c r="U14" s="18">
        <f t="shared" si="14"/>
        <v>1</v>
      </c>
    </row>
    <row r="15" spans="1:21" x14ac:dyDescent="0.25">
      <c r="A15" s="14">
        <f>Przystosowanie!$H15</f>
        <v>1078.4684247800162</v>
      </c>
      <c r="B15" s="5">
        <f t="shared" si="15"/>
        <v>1.9601901157109827E-2</v>
      </c>
      <c r="C15" s="5">
        <f t="shared" si="0"/>
        <v>0.78407604628439309</v>
      </c>
      <c r="D15" s="17">
        <f t="shared" si="1"/>
        <v>0</v>
      </c>
      <c r="E15" s="5">
        <f t="shared" si="2"/>
        <v>0.78407604628439309</v>
      </c>
      <c r="F15" s="17">
        <f t="shared" si="3"/>
        <v>1</v>
      </c>
      <c r="G15" s="18">
        <f t="shared" si="4"/>
        <v>1</v>
      </c>
      <c r="H15" s="14">
        <f>Przystosowanie!$I15</f>
        <v>1270.7631378548931</v>
      </c>
      <c r="I15" s="5">
        <f t="shared" si="16"/>
        <v>2.3096989072639115E-2</v>
      </c>
      <c r="J15" s="5">
        <f t="shared" si="5"/>
        <v>0.92387956290556461</v>
      </c>
      <c r="K15" s="17">
        <f t="shared" si="6"/>
        <v>0</v>
      </c>
      <c r="L15" s="5">
        <f t="shared" si="7"/>
        <v>0.92387956290556461</v>
      </c>
      <c r="M15" s="17">
        <f t="shared" si="8"/>
        <v>1</v>
      </c>
      <c r="N15" s="18">
        <f t="shared" si="9"/>
        <v>1</v>
      </c>
      <c r="O15" s="15">
        <f>Przystosowanie!$K15</f>
        <v>583.07397522240831</v>
      </c>
      <c r="P15" s="5">
        <f t="shared" si="17"/>
        <v>1.6301163368139002E-2</v>
      </c>
      <c r="Q15" s="5">
        <f t="shared" si="10"/>
        <v>0.65204653472556007</v>
      </c>
      <c r="R15" s="17">
        <f t="shared" si="11"/>
        <v>0</v>
      </c>
      <c r="S15" s="5">
        <f t="shared" si="12"/>
        <v>0.65204653472556007</v>
      </c>
      <c r="T15" s="17">
        <f t="shared" si="13"/>
        <v>1</v>
      </c>
      <c r="U15" s="18">
        <f t="shared" si="14"/>
        <v>1</v>
      </c>
    </row>
    <row r="16" spans="1:21" x14ac:dyDescent="0.25">
      <c r="A16" s="14">
        <f>Przystosowanie!$H16</f>
        <v>1225.924754827467</v>
      </c>
      <c r="B16" s="5">
        <f t="shared" si="15"/>
        <v>2.2282020797302241E-2</v>
      </c>
      <c r="C16" s="5">
        <f t="shared" si="0"/>
        <v>0.89128083189208962</v>
      </c>
      <c r="D16" s="17">
        <f t="shared" si="1"/>
        <v>0</v>
      </c>
      <c r="E16" s="5">
        <f t="shared" si="2"/>
        <v>0.89128083189208962</v>
      </c>
      <c r="F16" s="17">
        <f t="shared" si="3"/>
        <v>1</v>
      </c>
      <c r="G16" s="18">
        <f t="shared" si="4"/>
        <v>1</v>
      </c>
      <c r="H16" s="14">
        <f>Przystosowanie!$I16</f>
        <v>1322.7464407835575</v>
      </c>
      <c r="I16" s="5">
        <f t="shared" si="16"/>
        <v>2.4041821153407382E-2</v>
      </c>
      <c r="J16" s="5">
        <f t="shared" si="5"/>
        <v>0.96167284613629533</v>
      </c>
      <c r="K16" s="17">
        <f t="shared" si="6"/>
        <v>0</v>
      </c>
      <c r="L16" s="5">
        <f t="shared" si="7"/>
        <v>0.96167284613629533</v>
      </c>
      <c r="M16" s="17">
        <f t="shared" si="8"/>
        <v>1</v>
      </c>
      <c r="N16" s="18">
        <f t="shared" si="9"/>
        <v>1</v>
      </c>
      <c r="O16" s="15">
        <f>Przystosowanie!$K16</f>
        <v>730.53030526985913</v>
      </c>
      <c r="P16" s="5">
        <f t="shared" si="17"/>
        <v>2.0423641523424269E-2</v>
      </c>
      <c r="Q16" s="5">
        <f t="shared" si="10"/>
        <v>0.81694566093697074</v>
      </c>
      <c r="R16" s="17">
        <f t="shared" si="11"/>
        <v>0</v>
      </c>
      <c r="S16" s="5">
        <f t="shared" si="12"/>
        <v>0.81694566093697074</v>
      </c>
      <c r="T16" s="17">
        <f t="shared" si="13"/>
        <v>1</v>
      </c>
      <c r="U16" s="18">
        <f t="shared" si="14"/>
        <v>1</v>
      </c>
    </row>
    <row r="17" spans="1:21" x14ac:dyDescent="0.25">
      <c r="A17" s="14">
        <f>Przystosowanie!$H17</f>
        <v>2194.7295720548273</v>
      </c>
      <c r="B17" s="5">
        <f t="shared" si="15"/>
        <v>3.9890710891030474E-2</v>
      </c>
      <c r="C17" s="5">
        <f t="shared" si="0"/>
        <v>1.5956284356412189</v>
      </c>
      <c r="D17" s="17">
        <f t="shared" si="1"/>
        <v>1</v>
      </c>
      <c r="E17" s="5">
        <f t="shared" si="2"/>
        <v>0.59562843564121892</v>
      </c>
      <c r="F17" s="17">
        <f t="shared" si="3"/>
        <v>1</v>
      </c>
      <c r="G17" s="18">
        <f t="shared" si="4"/>
        <v>2</v>
      </c>
      <c r="H17" s="14">
        <f>Przystosowanie!$I17</f>
        <v>1664.2826384935713</v>
      </c>
      <c r="I17" s="5">
        <f t="shared" si="16"/>
        <v>3.0249475114581439E-2</v>
      </c>
      <c r="J17" s="5">
        <f t="shared" si="5"/>
        <v>1.2099790045832575</v>
      </c>
      <c r="K17" s="17">
        <f t="shared" si="6"/>
        <v>1</v>
      </c>
      <c r="L17" s="5">
        <f t="shared" si="7"/>
        <v>0.20997900458325747</v>
      </c>
      <c r="M17" s="17">
        <f t="shared" si="8"/>
        <v>0</v>
      </c>
      <c r="N17" s="18">
        <f t="shared" si="9"/>
        <v>1</v>
      </c>
      <c r="O17" s="15">
        <f>Przystosowanie!$K17</f>
        <v>1699.3351224972193</v>
      </c>
      <c r="P17" s="5">
        <f t="shared" si="17"/>
        <v>4.7508790695858664E-2</v>
      </c>
      <c r="Q17" s="5">
        <f t="shared" si="10"/>
        <v>1.9003516278343466</v>
      </c>
      <c r="R17" s="17">
        <f t="shared" si="11"/>
        <v>1</v>
      </c>
      <c r="S17" s="5">
        <f t="shared" si="12"/>
        <v>0.90035162783434664</v>
      </c>
      <c r="T17" s="17">
        <f t="shared" si="13"/>
        <v>1</v>
      </c>
      <c r="U17" s="18">
        <f t="shared" si="14"/>
        <v>2</v>
      </c>
    </row>
    <row r="18" spans="1:21" x14ac:dyDescent="0.25">
      <c r="A18" s="14">
        <f>Przystosowanie!$H18</f>
        <v>2595.3844263973319</v>
      </c>
      <c r="B18" s="5">
        <f t="shared" si="15"/>
        <v>4.7172886866224166E-2</v>
      </c>
      <c r="C18" s="5">
        <f t="shared" si="0"/>
        <v>1.8869154746489667</v>
      </c>
      <c r="D18" s="17">
        <f t="shared" si="1"/>
        <v>1</v>
      </c>
      <c r="E18" s="5">
        <f t="shared" si="2"/>
        <v>0.8869154746489667</v>
      </c>
      <c r="F18" s="17">
        <f t="shared" si="3"/>
        <v>1</v>
      </c>
      <c r="G18" s="18">
        <f t="shared" si="4"/>
        <v>2</v>
      </c>
      <c r="H18" s="14">
        <f>Przystosowanie!$I18</f>
        <v>1805.5269150629406</v>
      </c>
      <c r="I18" s="5">
        <f t="shared" si="16"/>
        <v>3.2816686434546612E-2</v>
      </c>
      <c r="J18" s="5">
        <f t="shared" si="5"/>
        <v>1.3126674573818644</v>
      </c>
      <c r="K18" s="17">
        <f t="shared" si="6"/>
        <v>1</v>
      </c>
      <c r="L18" s="5">
        <f t="shared" si="7"/>
        <v>0.31266745738186441</v>
      </c>
      <c r="M18" s="17">
        <f t="shared" si="8"/>
        <v>0</v>
      </c>
      <c r="N18" s="18">
        <f t="shared" si="9"/>
        <v>1</v>
      </c>
      <c r="O18" s="15">
        <f>Przystosowanie!$K18</f>
        <v>2099.989976839724</v>
      </c>
      <c r="P18" s="5">
        <f t="shared" si="17"/>
        <v>5.8710011316936567E-2</v>
      </c>
      <c r="Q18" s="5">
        <f t="shared" si="10"/>
        <v>2.3484004526774624</v>
      </c>
      <c r="R18" s="17">
        <f t="shared" si="11"/>
        <v>2</v>
      </c>
      <c r="S18" s="5">
        <f t="shared" si="12"/>
        <v>0.34840045267746245</v>
      </c>
      <c r="T18" s="17">
        <f t="shared" si="13"/>
        <v>0</v>
      </c>
      <c r="U18" s="18">
        <f t="shared" si="14"/>
        <v>2</v>
      </c>
    </row>
    <row r="19" spans="1:21" x14ac:dyDescent="0.25">
      <c r="A19" s="14">
        <f>Przystosowanie!$H19</f>
        <v>783.99118306297214</v>
      </c>
      <c r="B19" s="5">
        <f t="shared" si="15"/>
        <v>1.424957590351396E-2</v>
      </c>
      <c r="C19" s="5">
        <f t="shared" si="0"/>
        <v>0.56998303614055845</v>
      </c>
      <c r="D19" s="17">
        <f t="shared" si="1"/>
        <v>0</v>
      </c>
      <c r="E19" s="5">
        <f t="shared" si="2"/>
        <v>0.56998303614055845</v>
      </c>
      <c r="F19" s="17">
        <f t="shared" si="3"/>
        <v>0</v>
      </c>
      <c r="G19" s="18">
        <f t="shared" si="4"/>
        <v>0</v>
      </c>
      <c r="H19" s="14">
        <f>Przystosowanie!$I19</f>
        <v>1166.9500315823539</v>
      </c>
      <c r="I19" s="5">
        <f t="shared" si="16"/>
        <v>2.1210114871030538E-2</v>
      </c>
      <c r="J19" s="5">
        <f t="shared" si="5"/>
        <v>0.84840459484122155</v>
      </c>
      <c r="K19" s="17">
        <f t="shared" si="6"/>
        <v>0</v>
      </c>
      <c r="L19" s="5">
        <f t="shared" si="7"/>
        <v>0.84840459484122155</v>
      </c>
      <c r="M19" s="17">
        <f t="shared" si="8"/>
        <v>1</v>
      </c>
      <c r="N19" s="18">
        <f t="shared" si="9"/>
        <v>1</v>
      </c>
      <c r="O19" s="15">
        <f>Przystosowanie!$K19</f>
        <v>288.59673350536423</v>
      </c>
      <c r="P19" s="5">
        <f t="shared" si="17"/>
        <v>8.068380171808805E-3</v>
      </c>
      <c r="Q19" s="5">
        <f t="shared" si="10"/>
        <v>0.32273520687235219</v>
      </c>
      <c r="R19" s="17">
        <f t="shared" si="11"/>
        <v>0</v>
      </c>
      <c r="S19" s="5">
        <f t="shared" si="12"/>
        <v>0.32273520687235219</v>
      </c>
      <c r="T19" s="17">
        <f t="shared" si="13"/>
        <v>0</v>
      </c>
      <c r="U19" s="18">
        <f t="shared" si="14"/>
        <v>0</v>
      </c>
    </row>
    <row r="20" spans="1:21" x14ac:dyDescent="0.25">
      <c r="A20" s="14">
        <f>Przystosowanie!$H20</f>
        <v>999.43338141880417</v>
      </c>
      <c r="B20" s="5">
        <f t="shared" si="15"/>
        <v>1.8165385193992616E-2</v>
      </c>
      <c r="C20" s="5">
        <f t="shared" si="0"/>
        <v>0.72661540775970468</v>
      </c>
      <c r="D20" s="17">
        <f t="shared" si="1"/>
        <v>0</v>
      </c>
      <c r="E20" s="5">
        <f t="shared" si="2"/>
        <v>0.72661540775970468</v>
      </c>
      <c r="F20" s="17">
        <f t="shared" si="3"/>
        <v>1</v>
      </c>
      <c r="G20" s="18">
        <f t="shared" si="4"/>
        <v>1</v>
      </c>
      <c r="H20" s="14">
        <f>Przystosowanie!$I20</f>
        <v>1242.9006337514484</v>
      </c>
      <c r="I20" s="5">
        <f t="shared" si="16"/>
        <v>2.2590569006111259E-2</v>
      </c>
      <c r="J20" s="5">
        <f t="shared" si="5"/>
        <v>0.90362276024445032</v>
      </c>
      <c r="K20" s="17">
        <f t="shared" si="6"/>
        <v>0</v>
      </c>
      <c r="L20" s="5">
        <f t="shared" si="7"/>
        <v>0.90362276024445032</v>
      </c>
      <c r="M20" s="17">
        <f t="shared" si="8"/>
        <v>1</v>
      </c>
      <c r="N20" s="18">
        <f t="shared" si="9"/>
        <v>1</v>
      </c>
      <c r="O20" s="15">
        <f>Przystosowanie!$K20</f>
        <v>504.03893186119626</v>
      </c>
      <c r="P20" s="5">
        <f t="shared" si="17"/>
        <v>1.4091558397950387E-2</v>
      </c>
      <c r="Q20" s="5">
        <f t="shared" si="10"/>
        <v>0.56366233591801551</v>
      </c>
      <c r="R20" s="17">
        <f t="shared" si="11"/>
        <v>0</v>
      </c>
      <c r="S20" s="5">
        <f t="shared" si="12"/>
        <v>0.56366233591801551</v>
      </c>
      <c r="T20" s="17">
        <f t="shared" si="13"/>
        <v>1</v>
      </c>
      <c r="U20" s="18">
        <f t="shared" si="14"/>
        <v>1</v>
      </c>
    </row>
    <row r="21" spans="1:21" x14ac:dyDescent="0.25">
      <c r="A21" s="14">
        <f>Przystosowanie!$H21</f>
        <v>887.22178415767212</v>
      </c>
      <c r="B21" s="5">
        <f t="shared" si="15"/>
        <v>1.6125862675155044E-2</v>
      </c>
      <c r="C21" s="5">
        <f t="shared" si="0"/>
        <v>0.6450345070062018</v>
      </c>
      <c r="D21" s="17">
        <f t="shared" si="1"/>
        <v>0</v>
      </c>
      <c r="E21" s="5">
        <f t="shared" si="2"/>
        <v>0.6450345070062018</v>
      </c>
      <c r="F21" s="17">
        <f t="shared" si="3"/>
        <v>1</v>
      </c>
      <c r="G21" s="18">
        <f t="shared" si="4"/>
        <v>1</v>
      </c>
      <c r="H21" s="14">
        <f>Przystosowanie!$I21</f>
        <v>1203.3422814538044</v>
      </c>
      <c r="I21" s="5">
        <f t="shared" si="16"/>
        <v>2.1871568900164982E-2</v>
      </c>
      <c r="J21" s="5">
        <f t="shared" si="5"/>
        <v>0.87486275600659924</v>
      </c>
      <c r="K21" s="17">
        <f t="shared" si="6"/>
        <v>0</v>
      </c>
      <c r="L21" s="5">
        <f t="shared" si="7"/>
        <v>0.87486275600659924</v>
      </c>
      <c r="M21" s="17">
        <f t="shared" si="8"/>
        <v>1</v>
      </c>
      <c r="N21" s="18">
        <f t="shared" si="9"/>
        <v>1</v>
      </c>
      <c r="O21" s="15">
        <f>Przystosowanie!$K21</f>
        <v>391.82733460006421</v>
      </c>
      <c r="P21" s="5">
        <f t="shared" si="17"/>
        <v>1.095442716506384E-2</v>
      </c>
      <c r="Q21" s="5">
        <f t="shared" si="10"/>
        <v>0.43817708660255361</v>
      </c>
      <c r="R21" s="17">
        <f t="shared" si="11"/>
        <v>0</v>
      </c>
      <c r="S21" s="5">
        <f t="shared" si="12"/>
        <v>0.43817708660255361</v>
      </c>
      <c r="T21" s="17">
        <f t="shared" si="13"/>
        <v>1</v>
      </c>
      <c r="U21" s="18">
        <f t="shared" si="14"/>
        <v>1</v>
      </c>
    </row>
    <row r="22" spans="1:21" x14ac:dyDescent="0.25">
      <c r="A22" s="14">
        <f>Przystosowanie!$H22</f>
        <v>515.97526155833611</v>
      </c>
      <c r="B22" s="5">
        <f t="shared" si="15"/>
        <v>9.3782032409928436E-3</v>
      </c>
      <c r="C22" s="5">
        <f t="shared" si="0"/>
        <v>0.37512812963971376</v>
      </c>
      <c r="D22" s="17">
        <f t="shared" si="1"/>
        <v>0</v>
      </c>
      <c r="E22" s="5">
        <f t="shared" si="2"/>
        <v>0.37512812963971376</v>
      </c>
      <c r="F22" s="17">
        <f t="shared" si="3"/>
        <v>0</v>
      </c>
      <c r="G22" s="18">
        <f t="shared" si="4"/>
        <v>0</v>
      </c>
      <c r="H22" s="14">
        <f>Przystosowanie!$I22</f>
        <v>1072.4654283591674</v>
      </c>
      <c r="I22" s="5">
        <f t="shared" si="16"/>
        <v>1.9492792591866523E-2</v>
      </c>
      <c r="J22" s="5">
        <f t="shared" si="5"/>
        <v>0.77971170367466092</v>
      </c>
      <c r="K22" s="17">
        <f t="shared" si="6"/>
        <v>0</v>
      </c>
      <c r="L22" s="5">
        <f t="shared" si="7"/>
        <v>0.77971170367466092</v>
      </c>
      <c r="M22" s="17">
        <f t="shared" si="8"/>
        <v>1</v>
      </c>
      <c r="N22" s="18">
        <f t="shared" si="9"/>
        <v>1</v>
      </c>
      <c r="O22" s="15">
        <f>Przystosowanie!$K22</f>
        <v>20.580812000728201</v>
      </c>
      <c r="P22" s="5">
        <f t="shared" si="17"/>
        <v>5.7538355839815362E-4</v>
      </c>
      <c r="Q22" s="5">
        <f t="shared" si="10"/>
        <v>2.3015342335926146E-2</v>
      </c>
      <c r="R22" s="17">
        <f t="shared" si="11"/>
        <v>0</v>
      </c>
      <c r="S22" s="5">
        <f t="shared" si="12"/>
        <v>2.3015342335926146E-2</v>
      </c>
      <c r="T22" s="17">
        <f t="shared" si="13"/>
        <v>0</v>
      </c>
      <c r="U22" s="18">
        <f t="shared" si="14"/>
        <v>0</v>
      </c>
    </row>
    <row r="23" spans="1:21" x14ac:dyDescent="0.25">
      <c r="A23" s="14">
        <f>Przystosowanie!$H23</f>
        <v>2610.9728478136717</v>
      </c>
      <c r="B23" s="5">
        <f t="shared" si="15"/>
        <v>4.7456217085985387E-2</v>
      </c>
      <c r="C23" s="5">
        <f t="shared" si="0"/>
        <v>1.8982486834394154</v>
      </c>
      <c r="D23" s="17">
        <f t="shared" si="1"/>
        <v>1</v>
      </c>
      <c r="E23" s="5">
        <f t="shared" si="2"/>
        <v>0.89824868343941544</v>
      </c>
      <c r="F23" s="17">
        <f t="shared" si="3"/>
        <v>1</v>
      </c>
      <c r="G23" s="18">
        <f t="shared" si="4"/>
        <v>2</v>
      </c>
      <c r="H23" s="14">
        <f>Przystosowanie!$I23</f>
        <v>1811.0223565431706</v>
      </c>
      <c r="I23" s="5">
        <f t="shared" si="16"/>
        <v>3.2916569841640445E-2</v>
      </c>
      <c r="J23" s="5">
        <f t="shared" si="5"/>
        <v>1.3166627936656177</v>
      </c>
      <c r="K23" s="17">
        <f t="shared" si="6"/>
        <v>1</v>
      </c>
      <c r="L23" s="5">
        <f t="shared" si="7"/>
        <v>0.31666279366561767</v>
      </c>
      <c r="M23" s="17">
        <f t="shared" si="8"/>
        <v>0</v>
      </c>
      <c r="N23" s="18">
        <f t="shared" si="9"/>
        <v>1</v>
      </c>
      <c r="O23" s="15">
        <f>Przystosowanie!$K23</f>
        <v>2115.5783982560638</v>
      </c>
      <c r="P23" s="5">
        <f t="shared" si="17"/>
        <v>5.9145821205488398E-2</v>
      </c>
      <c r="Q23" s="5">
        <f t="shared" si="10"/>
        <v>2.3658328482195361</v>
      </c>
      <c r="R23" s="17">
        <f t="shared" si="11"/>
        <v>2</v>
      </c>
      <c r="S23" s="5">
        <f t="shared" si="12"/>
        <v>0.3658328482195361</v>
      </c>
      <c r="T23" s="17">
        <f t="shared" si="13"/>
        <v>0</v>
      </c>
      <c r="U23" s="18">
        <f t="shared" si="14"/>
        <v>2</v>
      </c>
    </row>
    <row r="24" spans="1:21" x14ac:dyDescent="0.25">
      <c r="A24" s="14">
        <f>Przystosowanie!$H24</f>
        <v>999.95419078562645</v>
      </c>
      <c r="B24" s="5">
        <f t="shared" si="15"/>
        <v>1.8174851260402702E-2</v>
      </c>
      <c r="C24" s="5">
        <f t="shared" si="0"/>
        <v>0.7269940504161081</v>
      </c>
      <c r="D24" s="17">
        <f t="shared" si="1"/>
        <v>0</v>
      </c>
      <c r="E24" s="5">
        <f t="shared" si="2"/>
        <v>0.7269940504161081</v>
      </c>
      <c r="F24" s="17">
        <f t="shared" si="3"/>
        <v>1</v>
      </c>
      <c r="G24" s="18">
        <f t="shared" si="4"/>
        <v>1</v>
      </c>
      <c r="H24" s="14">
        <f>Przystosowanie!$I24</f>
        <v>1243.0842365243839</v>
      </c>
      <c r="I24" s="5">
        <f t="shared" si="16"/>
        <v>2.2593906112070558E-2</v>
      </c>
      <c r="J24" s="5">
        <f t="shared" si="5"/>
        <v>0.90375624448282232</v>
      </c>
      <c r="K24" s="17">
        <f t="shared" si="6"/>
        <v>0</v>
      </c>
      <c r="L24" s="5">
        <f t="shared" si="7"/>
        <v>0.90375624448282232</v>
      </c>
      <c r="M24" s="17">
        <f t="shared" si="8"/>
        <v>1</v>
      </c>
      <c r="N24" s="18">
        <f t="shared" si="9"/>
        <v>1</v>
      </c>
      <c r="O24" s="15">
        <f>Przystosowanie!$K24</f>
        <v>504.55974122801854</v>
      </c>
      <c r="P24" s="5">
        <f t="shared" si="17"/>
        <v>1.4106118812122514E-2</v>
      </c>
      <c r="Q24" s="5">
        <f t="shared" si="10"/>
        <v>0.56424475248490058</v>
      </c>
      <c r="R24" s="17">
        <f t="shared" si="11"/>
        <v>0</v>
      </c>
      <c r="S24" s="5">
        <f t="shared" si="12"/>
        <v>0.56424475248490058</v>
      </c>
      <c r="T24" s="17">
        <f t="shared" si="13"/>
        <v>1</v>
      </c>
      <c r="U24" s="18">
        <f t="shared" si="14"/>
        <v>1</v>
      </c>
    </row>
    <row r="25" spans="1:21" x14ac:dyDescent="0.25">
      <c r="A25" s="14">
        <f>Przystosowanie!$H25</f>
        <v>820.99338181282042</v>
      </c>
      <c r="B25" s="5">
        <f t="shared" si="15"/>
        <v>1.4922116170641583E-2</v>
      </c>
      <c r="C25" s="5">
        <f t="shared" si="0"/>
        <v>0.59688464682566333</v>
      </c>
      <c r="D25" s="17">
        <f t="shared" si="1"/>
        <v>0</v>
      </c>
      <c r="E25" s="5">
        <f t="shared" si="2"/>
        <v>0.59688464682566333</v>
      </c>
      <c r="F25" s="17">
        <f t="shared" si="3"/>
        <v>1</v>
      </c>
      <c r="G25" s="18">
        <f t="shared" si="4"/>
        <v>1</v>
      </c>
      <c r="H25" s="14">
        <f>Przystosowanie!$I25</f>
        <v>1179.9945479216731</v>
      </c>
      <c r="I25" s="5">
        <f t="shared" si="16"/>
        <v>2.1447207876305864E-2</v>
      </c>
      <c r="J25" s="5">
        <f t="shared" si="5"/>
        <v>0.85788831505223451</v>
      </c>
      <c r="K25" s="17">
        <f t="shared" si="6"/>
        <v>0</v>
      </c>
      <c r="L25" s="5">
        <f t="shared" si="7"/>
        <v>0.85788831505223451</v>
      </c>
      <c r="M25" s="17">
        <f t="shared" si="8"/>
        <v>1</v>
      </c>
      <c r="N25" s="18">
        <f t="shared" si="9"/>
        <v>1</v>
      </c>
      <c r="O25" s="15">
        <f>Przystosowanie!$K25</f>
        <v>325.5989322552125</v>
      </c>
      <c r="P25" s="5">
        <f t="shared" si="17"/>
        <v>9.1028610652006733E-3</v>
      </c>
      <c r="Q25" s="5">
        <f t="shared" si="10"/>
        <v>0.36411444260802694</v>
      </c>
      <c r="R25" s="17">
        <f t="shared" si="11"/>
        <v>0</v>
      </c>
      <c r="S25" s="5">
        <f t="shared" si="12"/>
        <v>0.36411444260802694</v>
      </c>
      <c r="T25" s="17">
        <f t="shared" si="13"/>
        <v>0</v>
      </c>
      <c r="U25" s="18">
        <f t="shared" si="14"/>
        <v>0</v>
      </c>
    </row>
    <row r="26" spans="1:21" x14ac:dyDescent="0.25">
      <c r="A26" s="14">
        <f>Przystosowanie!$H26</f>
        <v>1565.7478127059485</v>
      </c>
      <c r="B26" s="5">
        <f t="shared" si="15"/>
        <v>2.8458537270466062E-2</v>
      </c>
      <c r="C26" s="5">
        <f t="shared" si="0"/>
        <v>1.1383414908186424</v>
      </c>
      <c r="D26" s="17">
        <f t="shared" si="1"/>
        <v>1</v>
      </c>
      <c r="E26" s="5">
        <f t="shared" si="2"/>
        <v>0.13834149081864244</v>
      </c>
      <c r="F26" s="17">
        <f t="shared" si="3"/>
        <v>0</v>
      </c>
      <c r="G26" s="18">
        <f t="shared" si="4"/>
        <v>1</v>
      </c>
      <c r="H26" s="14">
        <f>Przystosowanie!$I26</f>
        <v>1442.5454684289466</v>
      </c>
      <c r="I26" s="5">
        <f t="shared" si="16"/>
        <v>2.6219250408326723E-2</v>
      </c>
      <c r="J26" s="5">
        <f t="shared" si="5"/>
        <v>1.0487700163330689</v>
      </c>
      <c r="K26" s="17">
        <f t="shared" si="6"/>
        <v>1</v>
      </c>
      <c r="L26" s="5">
        <f t="shared" si="7"/>
        <v>4.8770016333068877E-2</v>
      </c>
      <c r="M26" s="17">
        <f t="shared" si="8"/>
        <v>0</v>
      </c>
      <c r="N26" s="18">
        <f t="shared" si="9"/>
        <v>1</v>
      </c>
      <c r="O26" s="15">
        <f>Przystosowanie!$K26</f>
        <v>1070.3533631483406</v>
      </c>
      <c r="P26" s="5">
        <f t="shared" si="17"/>
        <v>2.9924170475389041E-2</v>
      </c>
      <c r="Q26" s="5">
        <f t="shared" si="10"/>
        <v>1.1969668190155616</v>
      </c>
      <c r="R26" s="17">
        <f t="shared" si="11"/>
        <v>1</v>
      </c>
      <c r="S26" s="5">
        <f t="shared" si="12"/>
        <v>0.19696681901556157</v>
      </c>
      <c r="T26" s="17">
        <f t="shared" si="13"/>
        <v>0</v>
      </c>
      <c r="U26" s="18">
        <f t="shared" si="14"/>
        <v>1</v>
      </c>
    </row>
    <row r="27" spans="1:21" x14ac:dyDescent="0.25">
      <c r="A27" s="14">
        <f>Przystosowanie!$H27</f>
        <v>795.87723597447439</v>
      </c>
      <c r="B27" s="5">
        <f>A27/SUM(A$3:A$42)</f>
        <v>1.4465613043745459E-2</v>
      </c>
      <c r="C27" s="5">
        <f t="shared" si="0"/>
        <v>0.57862452174981838</v>
      </c>
      <c r="D27" s="17">
        <f t="shared" si="1"/>
        <v>0</v>
      </c>
      <c r="E27" s="5">
        <f t="shared" si="2"/>
        <v>0.57862452174981838</v>
      </c>
      <c r="F27" s="17">
        <f t="shared" si="3"/>
        <v>1</v>
      </c>
      <c r="G27" s="18">
        <f t="shared" si="4"/>
        <v>1</v>
      </c>
      <c r="H27" s="14">
        <f>Przystosowanie!$I27</f>
        <v>1171.140263964551</v>
      </c>
      <c r="I27" s="5">
        <f>H27/SUM(H$3:H$42)</f>
        <v>2.1286275210168796E-2</v>
      </c>
      <c r="J27" s="5">
        <f t="shared" si="5"/>
        <v>0.85145100840675181</v>
      </c>
      <c r="K27" s="17">
        <f t="shared" si="6"/>
        <v>0</v>
      </c>
      <c r="L27" s="5">
        <f t="shared" si="7"/>
        <v>0.85145100840675181</v>
      </c>
      <c r="M27" s="17">
        <f t="shared" si="8"/>
        <v>1</v>
      </c>
      <c r="N27" s="18">
        <f t="shared" si="9"/>
        <v>1</v>
      </c>
      <c r="O27" s="15">
        <f>Przystosowanie!$K27</f>
        <v>300.48278641686647</v>
      </c>
      <c r="P27" s="5">
        <f>O27/SUM(O$3:O$42)</f>
        <v>8.4006819011714223E-3</v>
      </c>
      <c r="Q27" s="5">
        <f t="shared" si="10"/>
        <v>0.33602727604685689</v>
      </c>
      <c r="R27" s="17">
        <f t="shared" si="11"/>
        <v>0</v>
      </c>
      <c r="S27" s="5">
        <f t="shared" si="12"/>
        <v>0.33602727604685689</v>
      </c>
      <c r="T27" s="17">
        <f t="shared" si="13"/>
        <v>0</v>
      </c>
      <c r="U27" s="18">
        <f t="shared" si="14"/>
        <v>0</v>
      </c>
    </row>
    <row r="28" spans="1:21" x14ac:dyDescent="0.25">
      <c r="A28" s="14">
        <f>Przystosowanie!$H28</f>
        <v>516.65914761381123</v>
      </c>
      <c r="B28" s="5">
        <f t="shared" si="15"/>
        <v>9.3906333377431345E-3</v>
      </c>
      <c r="C28" s="5">
        <f t="shared" si="0"/>
        <v>0.37562533350972538</v>
      </c>
      <c r="D28" s="17">
        <f t="shared" si="1"/>
        <v>0</v>
      </c>
      <c r="E28" s="5">
        <f t="shared" si="2"/>
        <v>0.37562533350972538</v>
      </c>
      <c r="F28" s="17">
        <f t="shared" si="3"/>
        <v>0</v>
      </c>
      <c r="G28" s="18">
        <f t="shared" si="4"/>
        <v>0</v>
      </c>
      <c r="H28" s="14">
        <f>Przystosowanie!$I28</f>
        <v>1072.7065211354422</v>
      </c>
      <c r="I28" s="5">
        <f t="shared" si="16"/>
        <v>1.9497174617952449E-2</v>
      </c>
      <c r="J28" s="5">
        <f t="shared" si="5"/>
        <v>0.77988698471809792</v>
      </c>
      <c r="K28" s="17">
        <f t="shared" si="6"/>
        <v>0</v>
      </c>
      <c r="L28" s="5">
        <f t="shared" si="7"/>
        <v>0.77988698471809792</v>
      </c>
      <c r="M28" s="17">
        <f t="shared" si="8"/>
        <v>1</v>
      </c>
      <c r="N28" s="18">
        <f t="shared" si="9"/>
        <v>1</v>
      </c>
      <c r="O28" s="15">
        <f>Przystosowanie!$K28</f>
        <v>21.264698056203315</v>
      </c>
      <c r="P28" s="5">
        <f t="shared" si="17"/>
        <v>5.9450315349110841E-4</v>
      </c>
      <c r="Q28" s="5">
        <f t="shared" si="10"/>
        <v>2.3780126139644336E-2</v>
      </c>
      <c r="R28" s="17">
        <f t="shared" si="11"/>
        <v>0</v>
      </c>
      <c r="S28" s="5">
        <f t="shared" si="12"/>
        <v>2.3780126139644336E-2</v>
      </c>
      <c r="T28" s="17">
        <f t="shared" si="13"/>
        <v>0</v>
      </c>
      <c r="U28" s="18">
        <f t="shared" si="14"/>
        <v>0</v>
      </c>
    </row>
    <row r="29" spans="1:21" x14ac:dyDescent="0.25">
      <c r="A29" s="14">
        <f>Przystosowanie!$H29</f>
        <v>820.91191339237207</v>
      </c>
      <c r="B29" s="5">
        <f t="shared" si="15"/>
        <v>1.4920635426385782E-2</v>
      </c>
      <c r="C29" s="5">
        <f t="shared" si="0"/>
        <v>0.59682541705543124</v>
      </c>
      <c r="D29" s="17">
        <f t="shared" si="1"/>
        <v>0</v>
      </c>
      <c r="E29" s="5">
        <f t="shared" si="2"/>
        <v>0.59682541705543124</v>
      </c>
      <c r="F29" s="17">
        <f t="shared" si="3"/>
        <v>1</v>
      </c>
      <c r="G29" s="18">
        <f t="shared" si="4"/>
        <v>1</v>
      </c>
      <c r="H29" s="14">
        <f>Przystosowanie!$I29</f>
        <v>1179.965827570516</v>
      </c>
      <c r="I29" s="5">
        <f t="shared" si="16"/>
        <v>2.1446685864282476E-2</v>
      </c>
      <c r="J29" s="5">
        <f t="shared" si="5"/>
        <v>0.85786743457129899</v>
      </c>
      <c r="K29" s="17">
        <f t="shared" si="6"/>
        <v>0</v>
      </c>
      <c r="L29" s="5">
        <f t="shared" si="7"/>
        <v>0.85786743457129899</v>
      </c>
      <c r="M29" s="17">
        <f t="shared" si="8"/>
        <v>1</v>
      </c>
      <c r="N29" s="18">
        <f t="shared" si="9"/>
        <v>1</v>
      </c>
      <c r="O29" s="15">
        <f>Przystosowanie!$K29</f>
        <v>325.51746383476416</v>
      </c>
      <c r="P29" s="5">
        <f t="shared" si="17"/>
        <v>9.1005834296218162E-3</v>
      </c>
      <c r="Q29" s="5">
        <f t="shared" si="10"/>
        <v>0.36402333718487268</v>
      </c>
      <c r="R29" s="17">
        <f t="shared" si="11"/>
        <v>0</v>
      </c>
      <c r="S29" s="5">
        <f t="shared" si="12"/>
        <v>0.36402333718487268</v>
      </c>
      <c r="T29" s="17">
        <f t="shared" si="13"/>
        <v>0</v>
      </c>
      <c r="U29" s="18">
        <f t="shared" si="14"/>
        <v>0</v>
      </c>
    </row>
    <row r="30" spans="1:21" x14ac:dyDescent="0.25">
      <c r="A30" s="14">
        <f>Przystosowanie!$H30</f>
        <v>424.16341190315126</v>
      </c>
      <c r="B30" s="5">
        <f t="shared" si="15"/>
        <v>7.7094600857544708E-3</v>
      </c>
      <c r="C30" s="5">
        <f t="shared" si="0"/>
        <v>0.30837840343017886</v>
      </c>
      <c r="D30" s="17">
        <f t="shared" si="1"/>
        <v>0</v>
      </c>
      <c r="E30" s="5">
        <f t="shared" si="2"/>
        <v>0.30837840343017886</v>
      </c>
      <c r="F30" s="17">
        <f t="shared" si="3"/>
        <v>0</v>
      </c>
      <c r="G30" s="18">
        <f t="shared" si="4"/>
        <v>0</v>
      </c>
      <c r="H30" s="14">
        <f>Przystosowanie!$I30</f>
        <v>1040.0986714248897</v>
      </c>
      <c r="I30" s="5">
        <f t="shared" si="16"/>
        <v>1.8904504649795966E-2</v>
      </c>
      <c r="J30" s="5">
        <f t="shared" si="5"/>
        <v>0.75618018599183867</v>
      </c>
      <c r="K30" s="17">
        <f t="shared" si="6"/>
        <v>0</v>
      </c>
      <c r="L30" s="5">
        <f t="shared" si="7"/>
        <v>0.75618018599183867</v>
      </c>
      <c r="M30" s="17">
        <f t="shared" si="8"/>
        <v>1</v>
      </c>
      <c r="N30" s="18">
        <f t="shared" si="9"/>
        <v>1</v>
      </c>
      <c r="O30" s="15">
        <f>Przystosowanie!$K30</f>
        <v>0</v>
      </c>
      <c r="P30" s="5">
        <f t="shared" si="17"/>
        <v>0</v>
      </c>
      <c r="Q30" s="5">
        <f t="shared" si="10"/>
        <v>0</v>
      </c>
      <c r="R30" s="17">
        <f t="shared" si="11"/>
        <v>0</v>
      </c>
      <c r="S30" s="5">
        <f t="shared" si="12"/>
        <v>0</v>
      </c>
      <c r="T30" s="17">
        <f t="shared" si="13"/>
        <v>0</v>
      </c>
      <c r="U30" s="18">
        <f t="shared" si="14"/>
        <v>0</v>
      </c>
    </row>
    <row r="31" spans="1:21" x14ac:dyDescent="0.25">
      <c r="A31" s="14">
        <f>Przystosowanie!$H31</f>
        <v>851.09821923362381</v>
      </c>
      <c r="B31" s="5">
        <f t="shared" si="15"/>
        <v>1.5469292178686343E-2</v>
      </c>
      <c r="C31" s="5">
        <f t="shared" si="0"/>
        <v>0.61877168714745368</v>
      </c>
      <c r="D31" s="17">
        <f t="shared" si="1"/>
        <v>0</v>
      </c>
      <c r="E31" s="5">
        <f t="shared" si="2"/>
        <v>0.61877168714745368</v>
      </c>
      <c r="F31" s="17">
        <f t="shared" si="3"/>
        <v>1</v>
      </c>
      <c r="G31" s="18">
        <f t="shared" si="4"/>
        <v>1</v>
      </c>
      <c r="H31" s="14">
        <f>Przystosowanie!$I31</f>
        <v>1190.6075130128306</v>
      </c>
      <c r="I31" s="5">
        <f t="shared" si="16"/>
        <v>2.1640105774770681E-2</v>
      </c>
      <c r="J31" s="5">
        <f t="shared" si="5"/>
        <v>0.86560423099082728</v>
      </c>
      <c r="K31" s="17">
        <f t="shared" si="6"/>
        <v>0</v>
      </c>
      <c r="L31" s="5">
        <f t="shared" si="7"/>
        <v>0.86560423099082728</v>
      </c>
      <c r="M31" s="17">
        <f t="shared" si="8"/>
        <v>1</v>
      </c>
      <c r="N31" s="18">
        <f t="shared" si="9"/>
        <v>1</v>
      </c>
      <c r="O31" s="15">
        <f>Przystosowanie!$K31</f>
        <v>355.7037696760159</v>
      </c>
      <c r="P31" s="5">
        <f t="shared" si="17"/>
        <v>9.9445104850373091E-3</v>
      </c>
      <c r="Q31" s="5">
        <f t="shared" si="10"/>
        <v>0.39778041940149234</v>
      </c>
      <c r="R31" s="17">
        <f t="shared" si="11"/>
        <v>0</v>
      </c>
      <c r="S31" s="5">
        <f t="shared" si="12"/>
        <v>0.39778041940149234</v>
      </c>
      <c r="T31" s="17">
        <f t="shared" si="13"/>
        <v>0</v>
      </c>
      <c r="U31" s="18">
        <f t="shared" si="14"/>
        <v>0</v>
      </c>
    </row>
    <row r="32" spans="1:21" x14ac:dyDescent="0.25">
      <c r="A32" s="14">
        <f>Przystosowanie!$H32</f>
        <v>798.93396697756236</v>
      </c>
      <c r="B32" s="5">
        <f t="shared" si="15"/>
        <v>1.4521171220146057E-2</v>
      </c>
      <c r="C32" s="5">
        <f t="shared" si="0"/>
        <v>0.58084684880584225</v>
      </c>
      <c r="D32" s="17">
        <f t="shared" si="1"/>
        <v>0</v>
      </c>
      <c r="E32" s="5">
        <f t="shared" si="2"/>
        <v>0.58084684880584225</v>
      </c>
      <c r="F32" s="17">
        <f t="shared" si="3"/>
        <v>1</v>
      </c>
      <c r="G32" s="18">
        <f t="shared" si="4"/>
        <v>1</v>
      </c>
      <c r="H32" s="14">
        <f>Przystosowanie!$I32</f>
        <v>1172.2178641845878</v>
      </c>
      <c r="I32" s="5">
        <f t="shared" si="16"/>
        <v>2.1305861331110957E-2</v>
      </c>
      <c r="J32" s="5">
        <f t="shared" si="5"/>
        <v>0.85223445324443825</v>
      </c>
      <c r="K32" s="17">
        <f t="shared" si="6"/>
        <v>0</v>
      </c>
      <c r="L32" s="5">
        <f t="shared" si="7"/>
        <v>0.85223445324443825</v>
      </c>
      <c r="M32" s="17">
        <f t="shared" si="8"/>
        <v>1</v>
      </c>
      <c r="N32" s="18">
        <f t="shared" si="9"/>
        <v>1</v>
      </c>
      <c r="O32" s="15">
        <f>Przystosowanie!$K32</f>
        <v>303.53951741995445</v>
      </c>
      <c r="P32" s="5">
        <f t="shared" si="17"/>
        <v>8.486139790858209E-3</v>
      </c>
      <c r="Q32" s="5">
        <f t="shared" si="10"/>
        <v>0.33944559163432836</v>
      </c>
      <c r="R32" s="17">
        <f t="shared" si="11"/>
        <v>0</v>
      </c>
      <c r="S32" s="5">
        <f t="shared" si="12"/>
        <v>0.33944559163432836</v>
      </c>
      <c r="T32" s="17">
        <f t="shared" si="13"/>
        <v>0</v>
      </c>
      <c r="U32" s="18">
        <f t="shared" si="14"/>
        <v>0</v>
      </c>
    </row>
    <row r="33" spans="1:21" x14ac:dyDescent="0.25">
      <c r="A33" s="14">
        <f>Przystosowanie!$H33</f>
        <v>2601.0488998325191</v>
      </c>
      <c r="B33" s="5">
        <f t="shared" si="15"/>
        <v>4.727584254469594E-2</v>
      </c>
      <c r="C33" s="5">
        <f t="shared" si="0"/>
        <v>1.8910337017878376</v>
      </c>
      <c r="D33" s="17">
        <f t="shared" si="1"/>
        <v>1</v>
      </c>
      <c r="E33" s="5">
        <f t="shared" si="2"/>
        <v>0.89103370178783758</v>
      </c>
      <c r="F33" s="17">
        <f t="shared" si="3"/>
        <v>1</v>
      </c>
      <c r="G33" s="18">
        <f t="shared" si="4"/>
        <v>2</v>
      </c>
      <c r="H33" s="14">
        <f>Przystosowanie!$I33</f>
        <v>1807.5238319699188</v>
      </c>
      <c r="I33" s="5">
        <f t="shared" si="16"/>
        <v>3.2852981764970896E-2</v>
      </c>
      <c r="J33" s="5">
        <f t="shared" si="5"/>
        <v>1.3141192705988358</v>
      </c>
      <c r="K33" s="17">
        <f t="shared" si="6"/>
        <v>1</v>
      </c>
      <c r="L33" s="5">
        <f t="shared" si="7"/>
        <v>0.31411927059883582</v>
      </c>
      <c r="M33" s="17">
        <f t="shared" si="8"/>
        <v>0</v>
      </c>
      <c r="N33" s="18">
        <f t="shared" si="9"/>
        <v>1</v>
      </c>
      <c r="O33" s="15">
        <f>Przystosowanie!$K33</f>
        <v>2105.6544502749111</v>
      </c>
      <c r="P33" s="5">
        <f t="shared" si="17"/>
        <v>5.8868374596357922E-2</v>
      </c>
      <c r="Q33" s="5">
        <f t="shared" si="10"/>
        <v>2.3547349838543168</v>
      </c>
      <c r="R33" s="17">
        <f t="shared" si="11"/>
        <v>2</v>
      </c>
      <c r="S33" s="5">
        <f t="shared" si="12"/>
        <v>0.35473498385431679</v>
      </c>
      <c r="T33" s="17">
        <f t="shared" si="13"/>
        <v>0</v>
      </c>
      <c r="U33" s="18">
        <f t="shared" si="14"/>
        <v>2</v>
      </c>
    </row>
    <row r="34" spans="1:21" x14ac:dyDescent="0.25">
      <c r="A34" s="14">
        <f>Przystosowanie!$H34</f>
        <v>2717.6315314577378</v>
      </c>
      <c r="B34" s="5">
        <f t="shared" si="15"/>
        <v>4.9394811602338419E-2</v>
      </c>
      <c r="C34" s="5">
        <f t="shared" si="0"/>
        <v>1.9757924640935367</v>
      </c>
      <c r="D34" s="17">
        <f t="shared" si="1"/>
        <v>1</v>
      </c>
      <c r="E34" s="5">
        <f t="shared" si="2"/>
        <v>0.9757924640935367</v>
      </c>
      <c r="F34" s="17">
        <f t="shared" si="3"/>
        <v>1</v>
      </c>
      <c r="G34" s="18">
        <f t="shared" si="4"/>
        <v>2</v>
      </c>
      <c r="H34" s="14">
        <f>Przystosowanie!$I34</f>
        <v>1848.6231205121226</v>
      </c>
      <c r="I34" s="5">
        <f t="shared" si="16"/>
        <v>3.3599989440968585E-2</v>
      </c>
      <c r="J34" s="5">
        <f t="shared" si="5"/>
        <v>1.3439995776387434</v>
      </c>
      <c r="K34" s="17">
        <f t="shared" si="6"/>
        <v>1</v>
      </c>
      <c r="L34" s="5">
        <f t="shared" si="7"/>
        <v>0.34399957763874345</v>
      </c>
      <c r="M34" s="17">
        <f t="shared" si="8"/>
        <v>0</v>
      </c>
      <c r="N34" s="18">
        <f t="shared" si="9"/>
        <v>1</v>
      </c>
      <c r="O34" s="15">
        <f>Przystosowanie!$K34</f>
        <v>2222.2370819001299</v>
      </c>
      <c r="P34" s="5">
        <f t="shared" si="17"/>
        <v>6.2127708068213452E-2</v>
      </c>
      <c r="Q34" s="5">
        <f t="shared" si="10"/>
        <v>2.485108322728538</v>
      </c>
      <c r="R34" s="17">
        <f t="shared" si="11"/>
        <v>2</v>
      </c>
      <c r="S34" s="5">
        <f t="shared" si="12"/>
        <v>0.48510832272853799</v>
      </c>
      <c r="T34" s="17">
        <f t="shared" si="13"/>
        <v>1</v>
      </c>
      <c r="U34" s="18">
        <f t="shared" si="14"/>
        <v>3</v>
      </c>
    </row>
    <row r="35" spans="1:21" x14ac:dyDescent="0.25">
      <c r="A35" s="14">
        <f>Przystosowanie!$H35</f>
        <v>522.26750705208519</v>
      </c>
      <c r="B35" s="5">
        <f t="shared" si="15"/>
        <v>9.4925691059460967E-3</v>
      </c>
      <c r="C35" s="5">
        <f t="shared" si="0"/>
        <v>0.37970276423784388</v>
      </c>
      <c r="D35" s="17">
        <f t="shared" si="1"/>
        <v>0</v>
      </c>
      <c r="E35" s="5">
        <f t="shared" si="2"/>
        <v>0.37970276423784388</v>
      </c>
      <c r="F35" s="17">
        <f t="shared" si="3"/>
        <v>0</v>
      </c>
      <c r="G35" s="18">
        <f t="shared" si="4"/>
        <v>0</v>
      </c>
      <c r="H35" s="14">
        <f>Przystosowanie!$I35</f>
        <v>1074.683655976102</v>
      </c>
      <c r="I35" s="5">
        <f t="shared" si="16"/>
        <v>1.953311039579295E-2</v>
      </c>
      <c r="J35" s="5">
        <f t="shared" si="5"/>
        <v>0.78132441583171797</v>
      </c>
      <c r="K35" s="17">
        <f t="shared" si="6"/>
        <v>0</v>
      </c>
      <c r="L35" s="5">
        <f t="shared" si="7"/>
        <v>0.78132441583171797</v>
      </c>
      <c r="M35" s="17">
        <f t="shared" si="8"/>
        <v>1</v>
      </c>
      <c r="N35" s="18">
        <f t="shared" si="9"/>
        <v>1</v>
      </c>
      <c r="O35" s="15">
        <f>Przystosowanie!$K35</f>
        <v>26.87305749447728</v>
      </c>
      <c r="P35" s="5">
        <f t="shared" si="17"/>
        <v>7.5129763809432841E-4</v>
      </c>
      <c r="Q35" s="5">
        <f t="shared" si="10"/>
        <v>3.0051905523773136E-2</v>
      </c>
      <c r="R35" s="17">
        <f t="shared" si="11"/>
        <v>0</v>
      </c>
      <c r="S35" s="5">
        <f t="shared" si="12"/>
        <v>3.0051905523773136E-2</v>
      </c>
      <c r="T35" s="17">
        <f t="shared" si="13"/>
        <v>0</v>
      </c>
      <c r="U35" s="18">
        <f t="shared" si="14"/>
        <v>0</v>
      </c>
    </row>
    <row r="36" spans="1:21" x14ac:dyDescent="0.25">
      <c r="A36" s="14">
        <f>Przystosowanie!$H36</f>
        <v>802.06364622509693</v>
      </c>
      <c r="B36" s="5">
        <f t="shared" si="15"/>
        <v>1.4578055280776896E-2</v>
      </c>
      <c r="C36" s="5">
        <f t="shared" si="0"/>
        <v>0.58312221123107588</v>
      </c>
      <c r="D36" s="17">
        <f t="shared" si="1"/>
        <v>0</v>
      </c>
      <c r="E36" s="5">
        <f t="shared" si="2"/>
        <v>0.58312221123107588</v>
      </c>
      <c r="F36" s="17">
        <f t="shared" si="3"/>
        <v>1</v>
      </c>
      <c r="G36" s="18">
        <f t="shared" si="4"/>
        <v>1</v>
      </c>
      <c r="H36" s="14">
        <f>Przystosowanie!$I36</f>
        <v>1173.3211811079223</v>
      </c>
      <c r="I36" s="5">
        <f t="shared" si="16"/>
        <v>2.1325914870722541E-2</v>
      </c>
      <c r="J36" s="5">
        <f t="shared" si="5"/>
        <v>0.8530365948289016</v>
      </c>
      <c r="K36" s="17">
        <f t="shared" si="6"/>
        <v>0</v>
      </c>
      <c r="L36" s="5">
        <f t="shared" si="7"/>
        <v>0.8530365948289016</v>
      </c>
      <c r="M36" s="17">
        <f t="shared" si="8"/>
        <v>1</v>
      </c>
      <c r="N36" s="18">
        <f t="shared" si="9"/>
        <v>1</v>
      </c>
      <c r="O36" s="15">
        <f>Przystosowanie!$K36</f>
        <v>306.66919666748902</v>
      </c>
      <c r="P36" s="5">
        <f t="shared" si="17"/>
        <v>8.5736371151633704E-3</v>
      </c>
      <c r="Q36" s="5">
        <f t="shared" si="10"/>
        <v>0.34294548460653485</v>
      </c>
      <c r="R36" s="17">
        <f t="shared" si="11"/>
        <v>0</v>
      </c>
      <c r="S36" s="5">
        <f t="shared" si="12"/>
        <v>0.34294548460653485</v>
      </c>
      <c r="T36" s="17">
        <f t="shared" si="13"/>
        <v>0</v>
      </c>
      <c r="U36" s="18">
        <f t="shared" si="14"/>
        <v>0</v>
      </c>
    </row>
    <row r="37" spans="1:21" x14ac:dyDescent="0.25">
      <c r="A37" s="14">
        <f>Przystosowanie!$H37</f>
        <v>687.73850976744393</v>
      </c>
      <c r="B37" s="5">
        <f t="shared" si="15"/>
        <v>1.2500117741647625E-2</v>
      </c>
      <c r="C37" s="5">
        <f t="shared" si="0"/>
        <v>0.50000470966590504</v>
      </c>
      <c r="D37" s="17">
        <f t="shared" si="1"/>
        <v>0</v>
      </c>
      <c r="E37" s="5">
        <f t="shared" si="2"/>
        <v>0.50000470966590504</v>
      </c>
      <c r="F37" s="17">
        <f t="shared" si="3"/>
        <v>0</v>
      </c>
      <c r="G37" s="18">
        <f t="shared" si="4"/>
        <v>0</v>
      </c>
      <c r="H37" s="14">
        <f>Przystosowanie!$I37</f>
        <v>1133.0177353424767</v>
      </c>
      <c r="I37" s="5">
        <f t="shared" si="16"/>
        <v>2.0593372181448768E-2</v>
      </c>
      <c r="J37" s="5">
        <f t="shared" si="5"/>
        <v>0.82373488725795074</v>
      </c>
      <c r="K37" s="17">
        <f t="shared" si="6"/>
        <v>0</v>
      </c>
      <c r="L37" s="5">
        <f t="shared" si="7"/>
        <v>0.82373488725795074</v>
      </c>
      <c r="M37" s="17">
        <f t="shared" si="8"/>
        <v>1</v>
      </c>
      <c r="N37" s="18">
        <f t="shared" si="9"/>
        <v>1</v>
      </c>
      <c r="O37" s="15">
        <f>Przystosowanie!$K37</f>
        <v>192.34406020983602</v>
      </c>
      <c r="P37" s="5">
        <f t="shared" si="17"/>
        <v>5.3774170716086572E-3</v>
      </c>
      <c r="Q37" s="5">
        <f t="shared" si="10"/>
        <v>0.2150966828643463</v>
      </c>
      <c r="R37" s="17">
        <f t="shared" si="11"/>
        <v>0</v>
      </c>
      <c r="S37" s="5">
        <f t="shared" si="12"/>
        <v>0.2150966828643463</v>
      </c>
      <c r="T37" s="17">
        <f t="shared" si="13"/>
        <v>0</v>
      </c>
      <c r="U37" s="18">
        <f t="shared" si="14"/>
        <v>0</v>
      </c>
    </row>
    <row r="38" spans="1:21" x14ac:dyDescent="0.25">
      <c r="A38" s="14">
        <f>Przystosowanie!$H38</f>
        <v>3753.0668577127003</v>
      </c>
      <c r="B38" s="5">
        <f t="shared" si="15"/>
        <v>6.8214556764529491E-2</v>
      </c>
      <c r="C38" s="5">
        <f t="shared" si="0"/>
        <v>2.7285822705811795</v>
      </c>
      <c r="D38" s="17">
        <f t="shared" si="1"/>
        <v>2</v>
      </c>
      <c r="E38" s="5">
        <f t="shared" si="2"/>
        <v>0.72858227058117953</v>
      </c>
      <c r="F38" s="17">
        <f t="shared" si="3"/>
        <v>1</v>
      </c>
      <c r="G38" s="18">
        <f t="shared" si="4"/>
        <v>3</v>
      </c>
      <c r="H38" s="14">
        <f>Przystosowanie!$I38</f>
        <v>2213.6488078490543</v>
      </c>
      <c r="I38" s="5">
        <f t="shared" si="16"/>
        <v>4.0234580939967846E-2</v>
      </c>
      <c r="J38" s="5">
        <f t="shared" si="5"/>
        <v>1.6093832375987138</v>
      </c>
      <c r="K38" s="17">
        <f t="shared" si="6"/>
        <v>1</v>
      </c>
      <c r="L38" s="5">
        <f t="shared" si="7"/>
        <v>0.60938323759871382</v>
      </c>
      <c r="M38" s="17">
        <f t="shared" si="8"/>
        <v>0</v>
      </c>
      <c r="N38" s="18">
        <f t="shared" si="9"/>
        <v>1</v>
      </c>
      <c r="O38" s="15">
        <f>Przystosowanie!$K38</f>
        <v>3257.6724081550924</v>
      </c>
      <c r="P38" s="5">
        <f t="shared" si="17"/>
        <v>9.1075665150307863E-2</v>
      </c>
      <c r="Q38" s="5">
        <f t="shared" si="10"/>
        <v>3.6430266060123144</v>
      </c>
      <c r="R38" s="17">
        <f t="shared" si="11"/>
        <v>3</v>
      </c>
      <c r="S38" s="5">
        <f t="shared" si="12"/>
        <v>0.64302660601231443</v>
      </c>
      <c r="T38" s="17">
        <f t="shared" si="13"/>
        <v>1</v>
      </c>
      <c r="U38" s="18">
        <f t="shared" si="14"/>
        <v>4</v>
      </c>
    </row>
    <row r="39" spans="1:21" x14ac:dyDescent="0.25">
      <c r="A39" s="14">
        <f>Przystosowanie!$H39</f>
        <v>418.58973374017773</v>
      </c>
      <c r="B39" s="5">
        <f t="shared" si="15"/>
        <v>7.6081546734477236E-3</v>
      </c>
      <c r="C39" s="5">
        <f t="shared" si="0"/>
        <v>0.30432618693790892</v>
      </c>
      <c r="D39" s="17">
        <f t="shared" si="1"/>
        <v>0</v>
      </c>
      <c r="E39" s="5">
        <f t="shared" si="2"/>
        <v>0.30432618693790892</v>
      </c>
      <c r="F39" s="17">
        <f t="shared" si="3"/>
        <v>0</v>
      </c>
      <c r="G39" s="18">
        <f t="shared" si="4"/>
        <v>0</v>
      </c>
      <c r="H39" s="14">
        <f>Przystosowanie!$I39</f>
        <v>1038.1337628971955</v>
      </c>
      <c r="I39" s="5">
        <f t="shared" si="16"/>
        <v>1.8868791093554875E-2</v>
      </c>
      <c r="J39" s="5">
        <f t="shared" si="5"/>
        <v>0.75475164374219506</v>
      </c>
      <c r="K39" s="17">
        <f t="shared" si="6"/>
        <v>0</v>
      </c>
      <c r="L39" s="5">
        <f t="shared" si="7"/>
        <v>0.75475164374219506</v>
      </c>
      <c r="M39" s="17">
        <f t="shared" si="8"/>
        <v>1</v>
      </c>
      <c r="N39" s="18">
        <f t="shared" si="9"/>
        <v>1</v>
      </c>
      <c r="O39" s="15">
        <f>Przystosowanie!$K39</f>
        <v>0</v>
      </c>
      <c r="P39" s="5">
        <f t="shared" si="17"/>
        <v>0</v>
      </c>
      <c r="Q39" s="5">
        <f t="shared" si="10"/>
        <v>0</v>
      </c>
      <c r="R39" s="17">
        <f t="shared" si="11"/>
        <v>0</v>
      </c>
      <c r="S39" s="5">
        <f t="shared" si="12"/>
        <v>0</v>
      </c>
      <c r="T39" s="17">
        <f t="shared" si="13"/>
        <v>0</v>
      </c>
      <c r="U39" s="18">
        <f t="shared" si="14"/>
        <v>0</v>
      </c>
    </row>
    <row r="40" spans="1:21" x14ac:dyDescent="0.25">
      <c r="A40" s="14">
        <f>Przystosowanie!$H40</f>
        <v>1459.6237146656561</v>
      </c>
      <c r="B40" s="5">
        <f t="shared" si="15"/>
        <v>2.6529659213050918E-2</v>
      </c>
      <c r="C40" s="5">
        <f t="shared" si="0"/>
        <v>1.0611863685220366</v>
      </c>
      <c r="D40" s="17">
        <f t="shared" si="1"/>
        <v>1</v>
      </c>
      <c r="E40" s="5">
        <f t="shared" si="2"/>
        <v>6.1186368522036627E-2</v>
      </c>
      <c r="F40" s="17">
        <f t="shared" si="3"/>
        <v>0</v>
      </c>
      <c r="G40" s="18">
        <f t="shared" si="4"/>
        <v>1</v>
      </c>
      <c r="H40" s="14">
        <f>Przystosowanie!$I40</f>
        <v>1405.1331638185948</v>
      </c>
      <c r="I40" s="5">
        <f t="shared" si="16"/>
        <v>2.5539256186723629E-2</v>
      </c>
      <c r="J40" s="5">
        <f t="shared" si="5"/>
        <v>1.0215702474689452</v>
      </c>
      <c r="K40" s="17">
        <f t="shared" si="6"/>
        <v>1</v>
      </c>
      <c r="L40" s="5">
        <f t="shared" si="7"/>
        <v>2.1570247468945203E-2</v>
      </c>
      <c r="M40" s="17">
        <f t="shared" si="8"/>
        <v>0</v>
      </c>
      <c r="N40" s="18">
        <f t="shared" si="9"/>
        <v>1</v>
      </c>
      <c r="O40" s="15">
        <f>Przystosowanie!$K40</f>
        <v>964.22926510804814</v>
      </c>
      <c r="P40" s="5">
        <f t="shared" si="17"/>
        <v>2.6957229172973111E-2</v>
      </c>
      <c r="Q40" s="5">
        <f t="shared" si="10"/>
        <v>1.0782891669189245</v>
      </c>
      <c r="R40" s="17">
        <f t="shared" si="11"/>
        <v>1</v>
      </c>
      <c r="S40" s="5">
        <f t="shared" si="12"/>
        <v>7.8289166918924513E-2</v>
      </c>
      <c r="T40" s="17">
        <f t="shared" si="13"/>
        <v>0</v>
      </c>
      <c r="U40" s="18">
        <f t="shared" si="14"/>
        <v>1</v>
      </c>
    </row>
    <row r="41" spans="1:21" x14ac:dyDescent="0.25">
      <c r="A41" s="14">
        <f>Przystosowanie!$H41</f>
        <v>1865.1909334245863</v>
      </c>
      <c r="B41" s="5">
        <f t="shared" si="15"/>
        <v>3.3901120770952434E-2</v>
      </c>
      <c r="C41" s="5">
        <f t="shared" si="0"/>
        <v>1.3560448308380972</v>
      </c>
      <c r="D41" s="17">
        <f t="shared" si="1"/>
        <v>1</v>
      </c>
      <c r="E41" s="5">
        <f t="shared" si="2"/>
        <v>0.35604483083809724</v>
      </c>
      <c r="F41" s="17">
        <f t="shared" si="3"/>
        <v>0</v>
      </c>
      <c r="G41" s="18">
        <f t="shared" si="4"/>
        <v>1</v>
      </c>
      <c r="H41" s="14">
        <f>Przystosowanie!$I41</f>
        <v>1548.1092136354932</v>
      </c>
      <c r="I41" s="5">
        <f t="shared" si="16"/>
        <v>2.813794366977769E-2</v>
      </c>
      <c r="J41" s="5">
        <f t="shared" si="5"/>
        <v>1.1255177467911075</v>
      </c>
      <c r="K41" s="17">
        <f t="shared" si="6"/>
        <v>1</v>
      </c>
      <c r="L41" s="5">
        <f t="shared" si="7"/>
        <v>0.1255177467911075</v>
      </c>
      <c r="M41" s="17">
        <f t="shared" si="8"/>
        <v>0</v>
      </c>
      <c r="N41" s="18">
        <f t="shared" si="9"/>
        <v>1</v>
      </c>
      <c r="O41" s="15">
        <f>Przystosowanie!$K41</f>
        <v>1369.7964838669784</v>
      </c>
      <c r="P41" s="5">
        <f t="shared" si="17"/>
        <v>3.8295786149777473E-2</v>
      </c>
      <c r="Q41" s="5">
        <f t="shared" si="10"/>
        <v>1.5318314459910989</v>
      </c>
      <c r="R41" s="17">
        <f t="shared" si="11"/>
        <v>1</v>
      </c>
      <c r="S41" s="5">
        <f t="shared" si="12"/>
        <v>0.53183144599109888</v>
      </c>
      <c r="T41" s="17">
        <f t="shared" si="13"/>
        <v>1</v>
      </c>
      <c r="U41" s="18">
        <f t="shared" si="14"/>
        <v>2</v>
      </c>
    </row>
    <row r="42" spans="1:21" x14ac:dyDescent="0.25">
      <c r="A42" s="14">
        <f>Przystosowanie!$H42</f>
        <v>77.358145972210195</v>
      </c>
      <c r="B42" s="5">
        <f t="shared" si="15"/>
        <v>1.4060372062852406E-3</v>
      </c>
      <c r="C42" s="5">
        <f t="shared" si="0"/>
        <v>5.6241488251409621E-2</v>
      </c>
      <c r="D42" s="17">
        <f t="shared" si="1"/>
        <v>0</v>
      </c>
      <c r="E42" s="5">
        <f t="shared" si="2"/>
        <v>5.6241488251409621E-2</v>
      </c>
      <c r="F42" s="17">
        <f t="shared" si="3"/>
        <v>0</v>
      </c>
      <c r="G42" s="18">
        <f t="shared" si="4"/>
        <v>0</v>
      </c>
      <c r="H42" s="14">
        <f>Przystosowanie!$I42</f>
        <v>917.83818121505772</v>
      </c>
      <c r="I42" s="5">
        <f t="shared" si="16"/>
        <v>1.668233662943713E-2</v>
      </c>
      <c r="J42" s="5">
        <f t="shared" si="5"/>
        <v>0.66729346517748522</v>
      </c>
      <c r="K42" s="17">
        <f t="shared" si="6"/>
        <v>0</v>
      </c>
      <c r="L42" s="5">
        <f t="shared" si="7"/>
        <v>0.66729346517748522</v>
      </c>
      <c r="M42" s="17">
        <f t="shared" si="8"/>
        <v>0</v>
      </c>
      <c r="N42" s="18">
        <f t="shared" si="9"/>
        <v>0</v>
      </c>
      <c r="O42" s="15">
        <f>Przystosowanie!$K42</f>
        <v>0</v>
      </c>
      <c r="P42" s="5">
        <f t="shared" si="17"/>
        <v>0</v>
      </c>
      <c r="Q42" s="5">
        <f t="shared" si="10"/>
        <v>0</v>
      </c>
      <c r="R42" s="17">
        <f t="shared" si="11"/>
        <v>0</v>
      </c>
      <c r="S42" s="5">
        <f t="shared" si="12"/>
        <v>0</v>
      </c>
      <c r="T42" s="17">
        <f t="shared" si="13"/>
        <v>0</v>
      </c>
      <c r="U42" s="18">
        <f t="shared" si="14"/>
        <v>0</v>
      </c>
    </row>
    <row r="43" spans="1:21" ht="30" customHeight="1" x14ac:dyDescent="0.25">
      <c r="A43" s="28">
        <f>SUM(A3:A42)</f>
        <v>55018.562543299209</v>
      </c>
      <c r="B43" s="24">
        <f>SUM(B3:B42)</f>
        <v>1</v>
      </c>
      <c r="C43" s="24"/>
      <c r="D43" s="34">
        <f>SUM(D3:D42)</f>
        <v>17</v>
      </c>
      <c r="E43" s="24"/>
      <c r="F43" s="34">
        <f>SUM(F3:F42)</f>
        <v>23</v>
      </c>
      <c r="G43" s="32">
        <f>SUM(G3:G42)</f>
        <v>40</v>
      </c>
      <c r="H43" s="28">
        <f>SUM(H3:H42)</f>
        <v>55018.562543299187</v>
      </c>
      <c r="I43" s="24">
        <f>SUM(I3:I42)</f>
        <v>1.0000000000000002</v>
      </c>
      <c r="J43" s="24"/>
      <c r="K43" s="34">
        <f>SUM(K3:K42)</f>
        <v>15</v>
      </c>
      <c r="L43" s="24"/>
      <c r="M43" s="34">
        <f>SUM(M3:M42)</f>
        <v>25</v>
      </c>
      <c r="N43" s="32">
        <f>SUM(N3:N42)</f>
        <v>40</v>
      </c>
      <c r="O43" s="25">
        <f>SUM(O3:O42)</f>
        <v>35768.856618052167</v>
      </c>
      <c r="P43" s="24">
        <f>SUM(P3:P42)</f>
        <v>1.0000000000000002</v>
      </c>
      <c r="Q43" s="24"/>
      <c r="R43" s="34">
        <f>SUM(R3:R42)</f>
        <v>24</v>
      </c>
      <c r="S43" s="24"/>
      <c r="T43" s="34">
        <f>SUM(T3:T42)</f>
        <v>16</v>
      </c>
      <c r="U43" s="32">
        <f>SUM(U3:U42)</f>
        <v>40</v>
      </c>
    </row>
  </sheetData>
  <mergeCells count="3">
    <mergeCell ref="A1:G1"/>
    <mergeCell ref="H1:N1"/>
    <mergeCell ref="O1:U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D31" workbookViewId="0">
      <selection activeCell="H76" sqref="H76"/>
    </sheetView>
  </sheetViews>
  <sheetFormatPr defaultRowHeight="15" x14ac:dyDescent="0.25"/>
  <cols>
    <col min="1" max="1" width="13.7109375" style="29" customWidth="1"/>
    <col min="2" max="3" width="13.7109375" customWidth="1"/>
    <col min="4" max="4" width="13.7109375" style="29" customWidth="1"/>
    <col min="5" max="5" width="13.7109375" style="20" customWidth="1"/>
    <col min="6" max="6" width="13.7109375" style="31" customWidth="1"/>
    <col min="7" max="8" width="13.7109375" customWidth="1"/>
    <col min="9" max="9" width="13.7109375" style="31" customWidth="1"/>
  </cols>
  <sheetData>
    <row r="1" spans="1:9" s="59" customFormat="1" ht="30" customHeight="1" x14ac:dyDescent="0.25">
      <c r="A1" s="56" t="s">
        <v>44</v>
      </c>
      <c r="B1" s="56"/>
      <c r="C1" s="56"/>
      <c r="D1" s="57" t="s">
        <v>47</v>
      </c>
      <c r="E1" s="56"/>
      <c r="F1" s="58"/>
      <c r="G1" s="57" t="s">
        <v>48</v>
      </c>
      <c r="H1" s="56"/>
      <c r="I1" s="58"/>
    </row>
    <row r="2" spans="1:9" s="53" customFormat="1" ht="30" customHeight="1" x14ac:dyDescent="0.25">
      <c r="A2" s="54" t="s">
        <v>30</v>
      </c>
      <c r="B2" s="53" t="s">
        <v>45</v>
      </c>
      <c r="C2" s="53" t="s">
        <v>46</v>
      </c>
      <c r="D2" s="54" t="s">
        <v>30</v>
      </c>
      <c r="E2" s="53" t="s">
        <v>45</v>
      </c>
      <c r="F2" s="55" t="s">
        <v>46</v>
      </c>
      <c r="G2" s="53" t="s">
        <v>30</v>
      </c>
      <c r="H2" s="53" t="s">
        <v>45</v>
      </c>
      <c r="I2" s="55" t="s">
        <v>46</v>
      </c>
    </row>
    <row r="3" spans="1:9" x14ac:dyDescent="0.25">
      <c r="A3" s="14">
        <f>Przystosowanie!H3</f>
        <v>1508.7190902177165</v>
      </c>
      <c r="B3">
        <f>'Selekcja losowa z powt.'!F3</f>
        <v>1</v>
      </c>
      <c r="C3" s="52">
        <f>'Selekcja deterministyczna'!G3</f>
        <v>1</v>
      </c>
      <c r="D3" s="14">
        <f>Przystosowanie!I3</f>
        <v>1422.4409306597877</v>
      </c>
      <c r="E3" s="20">
        <f>'Selekcja losowa z powt.'!K3</f>
        <v>1</v>
      </c>
      <c r="F3" s="18">
        <f>'Selekcja deterministyczna'!N3</f>
        <v>1</v>
      </c>
      <c r="G3" s="2">
        <f>Przystosowanie!K3</f>
        <v>1013.3246406601086</v>
      </c>
      <c r="H3">
        <f>'Selekcja losowa z powt.'!P3</f>
        <v>1</v>
      </c>
      <c r="I3" s="18">
        <f>'Selekcja deterministyczna'!U3</f>
        <v>1</v>
      </c>
    </row>
    <row r="4" spans="1:9" x14ac:dyDescent="0.25">
      <c r="A4" s="14">
        <f>Przystosowanie!H4</f>
        <v>1594.410624498071</v>
      </c>
      <c r="B4">
        <f>'Selekcja losowa z powt.'!F4</f>
        <v>1</v>
      </c>
      <c r="C4" s="52">
        <f>'Selekcja deterministyczna'!G4</f>
        <v>1</v>
      </c>
      <c r="D4" s="14">
        <f>Przystosowanie!I4</f>
        <v>1452.6500711116373</v>
      </c>
      <c r="E4" s="20">
        <f>'Selekcja losowa z powt.'!K4</f>
        <v>1</v>
      </c>
      <c r="F4" s="18">
        <f>'Selekcja deterministyczna'!N4</f>
        <v>1</v>
      </c>
      <c r="G4" s="2">
        <f>Przystosowanie!K4</f>
        <v>1099.0161749404631</v>
      </c>
      <c r="H4">
        <f>'Selekcja losowa z powt.'!P4</f>
        <v>2</v>
      </c>
      <c r="I4" s="18">
        <f>'Selekcja deterministyczna'!U4</f>
        <v>1</v>
      </c>
    </row>
    <row r="5" spans="1:9" x14ac:dyDescent="0.25">
      <c r="A5" s="14">
        <f>Przystosowanie!H5</f>
        <v>1957.8278226949369</v>
      </c>
      <c r="B5">
        <f>'Selekcja losowa z powt.'!F5</f>
        <v>3</v>
      </c>
      <c r="C5" s="52">
        <f>'Selekcja deterministyczna'!G5</f>
        <v>1</v>
      </c>
      <c r="D5" s="14">
        <f>Przystosowanie!I5</f>
        <v>1580.7668247109905</v>
      </c>
      <c r="E5" s="20">
        <f>'Selekcja losowa z powt.'!K5</f>
        <v>2</v>
      </c>
      <c r="F5" s="18">
        <f>'Selekcja deterministyczna'!N5</f>
        <v>1</v>
      </c>
      <c r="G5" s="2">
        <f>Przystosowanie!K5</f>
        <v>1462.433373137329</v>
      </c>
      <c r="H5">
        <f>'Selekcja losowa z powt.'!P5</f>
        <v>2</v>
      </c>
      <c r="I5" s="18">
        <f>'Selekcja deterministyczna'!U5</f>
        <v>2</v>
      </c>
    </row>
    <row r="6" spans="1:9" x14ac:dyDescent="0.25">
      <c r="A6" s="14">
        <f>Przystosowanie!H6</f>
        <v>1111.0649172906005</v>
      </c>
      <c r="B6">
        <f>'Selekcja losowa z powt.'!F6</f>
        <v>0</v>
      </c>
      <c r="C6" s="52">
        <f>'Selekcja deterministyczna'!G6</f>
        <v>1</v>
      </c>
      <c r="D6" s="14">
        <f>Przystosowanie!I6</f>
        <v>1282.2544949505457</v>
      </c>
      <c r="E6" s="20">
        <f>'Selekcja losowa z powt.'!K6</f>
        <v>1</v>
      </c>
      <c r="F6" s="18">
        <f>'Selekcja deterministyczna'!N6</f>
        <v>1</v>
      </c>
      <c r="G6" s="2">
        <f>Przystosowanie!K6</f>
        <v>615.67046773299262</v>
      </c>
      <c r="H6">
        <f>'Selekcja losowa z powt.'!P6</f>
        <v>0</v>
      </c>
      <c r="I6" s="18">
        <f>'Selekcja deterministyczna'!U6</f>
        <v>1</v>
      </c>
    </row>
    <row r="7" spans="1:9" x14ac:dyDescent="0.25">
      <c r="A7" s="14">
        <f>Przystosowanie!H7</f>
        <v>1275.9907809879428</v>
      </c>
      <c r="B7">
        <f>'Selekcja losowa z powt.'!F7</f>
        <v>0</v>
      </c>
      <c r="C7" s="52">
        <f>'Selekcja deterministyczna'!G7</f>
        <v>1</v>
      </c>
      <c r="D7" s="14">
        <f>Przystosowanie!I7</f>
        <v>1340.3963945257735</v>
      </c>
      <c r="E7" s="20">
        <f>'Selekcja losowa z powt.'!K7</f>
        <v>0</v>
      </c>
      <c r="F7" s="18">
        <f>'Selekcja deterministyczna'!N7</f>
        <v>1</v>
      </c>
      <c r="G7" s="2">
        <f>Przystosowanie!K7</f>
        <v>780.59633143033489</v>
      </c>
      <c r="H7">
        <f>'Selekcja losowa z powt.'!P7</f>
        <v>0</v>
      </c>
      <c r="I7" s="18">
        <f>'Selekcja deterministyczna'!U7</f>
        <v>1</v>
      </c>
    </row>
    <row r="8" spans="1:9" x14ac:dyDescent="0.25">
      <c r="A8" s="14">
        <f>Przystosowanie!H8</f>
        <v>1331.9481181639567</v>
      </c>
      <c r="B8">
        <f>'Selekcja losowa z powt.'!F8</f>
        <v>0</v>
      </c>
      <c r="C8" s="52">
        <f>'Selekcja deterministyczna'!G8</f>
        <v>1</v>
      </c>
      <c r="D8" s="14">
        <f>Przystosowanie!I8</f>
        <v>1360.1232330315611</v>
      </c>
      <c r="E8" s="20">
        <f>'Selekcja losowa z powt.'!K8</f>
        <v>0</v>
      </c>
      <c r="F8" s="18">
        <f>'Selekcja deterministyczna'!N8</f>
        <v>1</v>
      </c>
      <c r="G8" s="2">
        <f>Przystosowanie!K8</f>
        <v>836.55366860634877</v>
      </c>
      <c r="H8">
        <f>'Selekcja losowa z powt.'!P8</f>
        <v>0</v>
      </c>
      <c r="I8" s="18">
        <f>'Selekcja deterministyczna'!U8</f>
        <v>1</v>
      </c>
    </row>
    <row r="9" spans="1:9" x14ac:dyDescent="0.25">
      <c r="A9" s="14">
        <f>Przystosowanie!H9</f>
        <v>4106.6221480244603</v>
      </c>
      <c r="B9">
        <f>'Selekcja losowa z powt.'!F9</f>
        <v>4</v>
      </c>
      <c r="C9" s="52">
        <f>'Selekcja deterministyczna'!G9</f>
        <v>3</v>
      </c>
      <c r="D9" s="14">
        <f>Przystosowanie!I9</f>
        <v>2338.288908090216</v>
      </c>
      <c r="E9" s="20">
        <f>'Selekcja losowa z powt.'!K9</f>
        <v>2</v>
      </c>
      <c r="F9" s="18">
        <f>'Selekcja deterministyczna'!N9</f>
        <v>2</v>
      </c>
      <c r="G9" s="2">
        <f>Przystosowanie!K9</f>
        <v>3611.2276984668524</v>
      </c>
      <c r="H9">
        <f>'Selekcja losowa z powt.'!P9</f>
        <v>7</v>
      </c>
      <c r="I9" s="18">
        <f>'Selekcja deterministyczna'!U9</f>
        <v>4</v>
      </c>
    </row>
    <row r="10" spans="1:9" x14ac:dyDescent="0.25">
      <c r="A10" s="14">
        <f>Przystosowanie!H10</f>
        <v>2062.8466894584458</v>
      </c>
      <c r="B10">
        <f>'Selekcja losowa z powt.'!F10</f>
        <v>3</v>
      </c>
      <c r="C10" s="52">
        <f>'Selekcja deterministyczna'!G10</f>
        <v>1</v>
      </c>
      <c r="D10" s="14">
        <f>Przystosowanie!I10</f>
        <v>1617.789498220061</v>
      </c>
      <c r="E10" s="20">
        <f>'Selekcja losowa z powt.'!K10</f>
        <v>0</v>
      </c>
      <c r="F10" s="18">
        <f>'Selekcja deterministyczna'!N10</f>
        <v>1</v>
      </c>
      <c r="G10" s="2">
        <f>Przystosowanie!K10</f>
        <v>1567.4522399008379</v>
      </c>
      <c r="H10">
        <f>'Selekcja losowa z powt.'!P10</f>
        <v>2</v>
      </c>
      <c r="I10" s="18">
        <f>'Selekcja deterministyczna'!U10</f>
        <v>2</v>
      </c>
    </row>
    <row r="11" spans="1:9" x14ac:dyDescent="0.25">
      <c r="A11" s="14">
        <f>Przystosowanie!H11</f>
        <v>1274.5184458673148</v>
      </c>
      <c r="B11">
        <f>'Selekcja losowa z powt.'!F11</f>
        <v>1</v>
      </c>
      <c r="C11" s="52">
        <f>'Selekcja deterministyczna'!G11</f>
        <v>1</v>
      </c>
      <c r="D11" s="14">
        <f>Przystosowanie!I11</f>
        <v>1339.8773470046297</v>
      </c>
      <c r="E11" s="20">
        <f>'Selekcja losowa z powt.'!K11</f>
        <v>3</v>
      </c>
      <c r="F11" s="18">
        <f>'Selekcja deterministyczna'!N11</f>
        <v>1</v>
      </c>
      <c r="G11" s="2">
        <f>Przystosowanie!K11</f>
        <v>779.12399630970685</v>
      </c>
      <c r="H11">
        <f>'Selekcja losowa z powt.'!P11</f>
        <v>2</v>
      </c>
      <c r="I11" s="18">
        <f>'Selekcja deterministyczna'!U11</f>
        <v>1</v>
      </c>
    </row>
    <row r="12" spans="1:9" x14ac:dyDescent="0.25">
      <c r="A12" s="14">
        <f>Przystosowanie!H12</f>
        <v>1548.8496179203571</v>
      </c>
      <c r="B12">
        <f>'Selekcja losowa z powt.'!F12</f>
        <v>3</v>
      </c>
      <c r="C12" s="52">
        <f>'Selekcja deterministyczna'!G12</f>
        <v>1</v>
      </c>
      <c r="D12" s="14">
        <f>Przystosowanie!I12</f>
        <v>1436.5882878982477</v>
      </c>
      <c r="E12" s="20">
        <f>'Selekcja losowa z powt.'!K12</f>
        <v>2</v>
      </c>
      <c r="F12" s="18">
        <f>'Selekcja deterministyczna'!N12</f>
        <v>1</v>
      </c>
      <c r="G12" s="2">
        <f>Przystosowanie!K12</f>
        <v>1053.4551683627492</v>
      </c>
      <c r="H12">
        <f>'Selekcja losowa z powt.'!P12</f>
        <v>0</v>
      </c>
      <c r="I12" s="18">
        <f>'Selekcja deterministyczna'!U12</f>
        <v>1</v>
      </c>
    </row>
    <row r="13" spans="1:9" x14ac:dyDescent="0.25">
      <c r="A13" s="14">
        <f>Przystosowanie!H13</f>
        <v>658.77393103887459</v>
      </c>
      <c r="B13">
        <f>'Selekcja losowa z powt.'!F13</f>
        <v>0</v>
      </c>
      <c r="C13" s="52">
        <f>'Selekcja deterministyczna'!G13</f>
        <v>0</v>
      </c>
      <c r="D13" s="14">
        <f>Przystosowanie!I13</f>
        <v>1122.8067496915803</v>
      </c>
      <c r="E13" s="20">
        <f>'Selekcja losowa z powt.'!K13</f>
        <v>1</v>
      </c>
      <c r="F13" s="18">
        <f>'Selekcja deterministyczna'!N13</f>
        <v>1</v>
      </c>
      <c r="G13" s="2">
        <f>Przystosowanie!K13</f>
        <v>163.37948148126668</v>
      </c>
      <c r="H13">
        <f>'Selekcja losowa z powt.'!P13</f>
        <v>0</v>
      </c>
      <c r="I13" s="18">
        <f>'Selekcja deterministyczna'!U13</f>
        <v>0</v>
      </c>
    </row>
    <row r="14" spans="1:9" x14ac:dyDescent="0.25">
      <c r="A14" s="14">
        <f>Przystosowanie!H14</f>
        <v>1195.9699608158228</v>
      </c>
      <c r="B14">
        <f>'Selekcja losowa z powt.'!F14</f>
        <v>0</v>
      </c>
      <c r="C14" s="52">
        <f>'Selekcja deterministyczna'!G14</f>
        <v>1</v>
      </c>
      <c r="D14" s="14">
        <f>Przystosowanie!I14</f>
        <v>1312.186371027502</v>
      </c>
      <c r="E14" s="20">
        <f>'Selekcja losowa z powt.'!K14</f>
        <v>2</v>
      </c>
      <c r="F14" s="18">
        <f>'Selekcja deterministyczna'!N14</f>
        <v>1</v>
      </c>
      <c r="G14" s="2">
        <f>Przystosowanie!K14</f>
        <v>700.57551125821487</v>
      </c>
      <c r="H14">
        <f>'Selekcja losowa z powt.'!P14</f>
        <v>1</v>
      </c>
      <c r="I14" s="18">
        <f>'Selekcja deterministyczna'!U14</f>
        <v>1</v>
      </c>
    </row>
    <row r="15" spans="1:9" x14ac:dyDescent="0.25">
      <c r="A15" s="14">
        <f>Przystosowanie!H15</f>
        <v>1078.4684247800162</v>
      </c>
      <c r="B15">
        <f>'Selekcja losowa z powt.'!F15</f>
        <v>1</v>
      </c>
      <c r="C15" s="52">
        <f>'Selekcja deterministyczna'!G15</f>
        <v>1</v>
      </c>
      <c r="D15" s="14">
        <f>Przystosowanie!I15</f>
        <v>1270.7631378548931</v>
      </c>
      <c r="E15" s="20">
        <f>'Selekcja losowa z powt.'!K15</f>
        <v>1</v>
      </c>
      <c r="F15" s="18">
        <f>'Selekcja deterministyczna'!N15</f>
        <v>1</v>
      </c>
      <c r="G15" s="2">
        <f>Przystosowanie!K15</f>
        <v>583.07397522240831</v>
      </c>
      <c r="H15">
        <f>'Selekcja losowa z powt.'!P15</f>
        <v>0</v>
      </c>
      <c r="I15" s="18">
        <f>'Selekcja deterministyczna'!U15</f>
        <v>1</v>
      </c>
    </row>
    <row r="16" spans="1:9" x14ac:dyDescent="0.25">
      <c r="A16" s="14">
        <f>Przystosowanie!H16</f>
        <v>1225.924754827467</v>
      </c>
      <c r="B16">
        <f>'Selekcja losowa z powt.'!F16</f>
        <v>0</v>
      </c>
      <c r="C16" s="52">
        <f>'Selekcja deterministyczna'!G16</f>
        <v>1</v>
      </c>
      <c r="D16" s="14">
        <f>Przystosowanie!I16</f>
        <v>1322.7464407835575</v>
      </c>
      <c r="E16" s="20">
        <f>'Selekcja losowa z powt.'!K16</f>
        <v>0</v>
      </c>
      <c r="F16" s="18">
        <f>'Selekcja deterministyczna'!N16</f>
        <v>1</v>
      </c>
      <c r="G16" s="2">
        <f>Przystosowanie!K16</f>
        <v>730.53030526985913</v>
      </c>
      <c r="H16">
        <f>'Selekcja losowa z powt.'!P16</f>
        <v>0</v>
      </c>
      <c r="I16" s="18">
        <f>'Selekcja deterministyczna'!U16</f>
        <v>1</v>
      </c>
    </row>
    <row r="17" spans="1:9" x14ac:dyDescent="0.25">
      <c r="A17" s="14">
        <f>Przystosowanie!H17</f>
        <v>2194.7295720548273</v>
      </c>
      <c r="B17">
        <f>'Selekcja losowa z powt.'!F17</f>
        <v>1</v>
      </c>
      <c r="C17" s="52">
        <f>'Selekcja deterministyczna'!G17</f>
        <v>2</v>
      </c>
      <c r="D17" s="14">
        <f>Przystosowanie!I17</f>
        <v>1664.2826384935713</v>
      </c>
      <c r="E17" s="20">
        <f>'Selekcja losowa z powt.'!K17</f>
        <v>1</v>
      </c>
      <c r="F17" s="18">
        <f>'Selekcja deterministyczna'!N17</f>
        <v>1</v>
      </c>
      <c r="G17" s="2">
        <f>Przystosowanie!K17</f>
        <v>1699.3351224972193</v>
      </c>
      <c r="H17">
        <f>'Selekcja losowa z powt.'!P17</f>
        <v>1</v>
      </c>
      <c r="I17" s="18">
        <f>'Selekcja deterministyczna'!U17</f>
        <v>2</v>
      </c>
    </row>
    <row r="18" spans="1:9" x14ac:dyDescent="0.25">
      <c r="A18" s="14">
        <f>Przystosowanie!H18</f>
        <v>2595.3844263973319</v>
      </c>
      <c r="B18">
        <f>'Selekcja losowa z powt.'!F18</f>
        <v>0</v>
      </c>
      <c r="C18" s="52">
        <f>'Selekcja deterministyczna'!G18</f>
        <v>2</v>
      </c>
      <c r="D18" s="14">
        <f>Przystosowanie!I18</f>
        <v>1805.5269150629406</v>
      </c>
      <c r="E18" s="20">
        <f>'Selekcja losowa z powt.'!K18</f>
        <v>1</v>
      </c>
      <c r="F18" s="18">
        <f>'Selekcja deterministyczna'!N18</f>
        <v>1</v>
      </c>
      <c r="G18" s="2">
        <f>Przystosowanie!K18</f>
        <v>2099.989976839724</v>
      </c>
      <c r="H18">
        <f>'Selekcja losowa z powt.'!P18</f>
        <v>2</v>
      </c>
      <c r="I18" s="18">
        <f>'Selekcja deterministyczna'!U18</f>
        <v>2</v>
      </c>
    </row>
    <row r="19" spans="1:9" x14ac:dyDescent="0.25">
      <c r="A19" s="14">
        <f>Przystosowanie!H19</f>
        <v>783.99118306297214</v>
      </c>
      <c r="B19">
        <f>'Selekcja losowa z powt.'!F19</f>
        <v>1</v>
      </c>
      <c r="C19" s="52">
        <f>'Selekcja deterministyczna'!G19</f>
        <v>0</v>
      </c>
      <c r="D19" s="14">
        <f>Przystosowanie!I19</f>
        <v>1166.9500315823539</v>
      </c>
      <c r="E19" s="20">
        <f>'Selekcja losowa z powt.'!K19</f>
        <v>0</v>
      </c>
      <c r="F19" s="18">
        <f>'Selekcja deterministyczna'!N19</f>
        <v>1</v>
      </c>
      <c r="G19" s="2">
        <f>Przystosowanie!K19</f>
        <v>288.59673350536423</v>
      </c>
      <c r="H19">
        <f>'Selekcja losowa z powt.'!P19</f>
        <v>0</v>
      </c>
      <c r="I19" s="18">
        <f>'Selekcja deterministyczna'!U19</f>
        <v>0</v>
      </c>
    </row>
    <row r="20" spans="1:9" x14ac:dyDescent="0.25">
      <c r="A20" s="14">
        <f>Przystosowanie!H20</f>
        <v>999.43338141880417</v>
      </c>
      <c r="B20">
        <f>'Selekcja losowa z powt.'!F20</f>
        <v>0</v>
      </c>
      <c r="C20" s="52">
        <f>'Selekcja deterministyczna'!G20</f>
        <v>1</v>
      </c>
      <c r="D20" s="14">
        <f>Przystosowanie!I20</f>
        <v>1242.9006337514484</v>
      </c>
      <c r="E20" s="20">
        <f>'Selekcja losowa z powt.'!K20</f>
        <v>0</v>
      </c>
      <c r="F20" s="18">
        <f>'Selekcja deterministyczna'!N20</f>
        <v>1</v>
      </c>
      <c r="G20" s="2">
        <f>Przystosowanie!K20</f>
        <v>504.03893186119626</v>
      </c>
      <c r="H20">
        <f>'Selekcja losowa z powt.'!P20</f>
        <v>0</v>
      </c>
      <c r="I20" s="18">
        <f>'Selekcja deterministyczna'!U20</f>
        <v>1</v>
      </c>
    </row>
    <row r="21" spans="1:9" x14ac:dyDescent="0.25">
      <c r="A21" s="14">
        <f>Przystosowanie!H21</f>
        <v>887.22178415767212</v>
      </c>
      <c r="B21">
        <f>'Selekcja losowa z powt.'!F21</f>
        <v>1</v>
      </c>
      <c r="C21" s="52">
        <f>'Selekcja deterministyczna'!G21</f>
        <v>1</v>
      </c>
      <c r="D21" s="14">
        <f>Przystosowanie!I21</f>
        <v>1203.3422814538044</v>
      </c>
      <c r="E21" s="20">
        <f>'Selekcja losowa z powt.'!K21</f>
        <v>1</v>
      </c>
      <c r="F21" s="18">
        <f>'Selekcja deterministyczna'!N21</f>
        <v>1</v>
      </c>
      <c r="G21" s="2">
        <f>Przystosowanie!K21</f>
        <v>391.82733460006421</v>
      </c>
      <c r="H21">
        <f>'Selekcja losowa z powt.'!P21</f>
        <v>0</v>
      </c>
      <c r="I21" s="18">
        <f>'Selekcja deterministyczna'!U21</f>
        <v>1</v>
      </c>
    </row>
    <row r="22" spans="1:9" x14ac:dyDescent="0.25">
      <c r="A22" s="14">
        <f>Przystosowanie!H22</f>
        <v>515.97526155833611</v>
      </c>
      <c r="B22">
        <f>'Selekcja losowa z powt.'!F22</f>
        <v>0</v>
      </c>
      <c r="C22" s="52">
        <f>'Selekcja deterministyczna'!G22</f>
        <v>0</v>
      </c>
      <c r="D22" s="14">
        <f>Przystosowanie!I22</f>
        <v>1072.4654283591674</v>
      </c>
      <c r="E22" s="20">
        <f>'Selekcja losowa z powt.'!K22</f>
        <v>0</v>
      </c>
      <c r="F22" s="18">
        <f>'Selekcja deterministyczna'!N22</f>
        <v>1</v>
      </c>
      <c r="G22" s="2">
        <f>Przystosowanie!K22</f>
        <v>20.580812000728201</v>
      </c>
      <c r="H22">
        <f>'Selekcja losowa z powt.'!P22</f>
        <v>0</v>
      </c>
      <c r="I22" s="18">
        <f>'Selekcja deterministyczna'!U22</f>
        <v>0</v>
      </c>
    </row>
    <row r="23" spans="1:9" x14ac:dyDescent="0.25">
      <c r="A23" s="14">
        <f>Przystosowanie!H23</f>
        <v>2610.9728478136717</v>
      </c>
      <c r="B23">
        <f>'Selekcja losowa z powt.'!F23</f>
        <v>0</v>
      </c>
      <c r="C23" s="52">
        <f>'Selekcja deterministyczna'!G23</f>
        <v>2</v>
      </c>
      <c r="D23" s="14">
        <f>Przystosowanie!I23</f>
        <v>1811.0223565431706</v>
      </c>
      <c r="E23" s="20">
        <f>'Selekcja losowa z powt.'!K23</f>
        <v>1</v>
      </c>
      <c r="F23" s="18">
        <f>'Selekcja deterministyczna'!N23</f>
        <v>1</v>
      </c>
      <c r="G23" s="2">
        <f>Przystosowanie!K23</f>
        <v>2115.5783982560638</v>
      </c>
      <c r="H23">
        <f>'Selekcja losowa z powt.'!P23</f>
        <v>3</v>
      </c>
      <c r="I23" s="18">
        <f>'Selekcja deterministyczna'!U23</f>
        <v>2</v>
      </c>
    </row>
    <row r="24" spans="1:9" x14ac:dyDescent="0.25">
      <c r="A24" s="14">
        <f>Przystosowanie!H24</f>
        <v>999.95419078562645</v>
      </c>
      <c r="B24">
        <f>'Selekcja losowa z powt.'!F24</f>
        <v>1</v>
      </c>
      <c r="C24" s="52">
        <f>'Selekcja deterministyczna'!G24</f>
        <v>1</v>
      </c>
      <c r="D24" s="14">
        <f>Przystosowanie!I24</f>
        <v>1243.0842365243839</v>
      </c>
      <c r="E24" s="20">
        <f>'Selekcja losowa z powt.'!K24</f>
        <v>0</v>
      </c>
      <c r="F24" s="18">
        <f>'Selekcja deterministyczna'!N24</f>
        <v>1</v>
      </c>
      <c r="G24" s="2">
        <f>Przystosowanie!K24</f>
        <v>504.55974122801854</v>
      </c>
      <c r="H24">
        <f>'Selekcja losowa z powt.'!P24</f>
        <v>1</v>
      </c>
      <c r="I24" s="18">
        <f>'Selekcja deterministyczna'!U24</f>
        <v>1</v>
      </c>
    </row>
    <row r="25" spans="1:9" x14ac:dyDescent="0.25">
      <c r="A25" s="14">
        <f>Przystosowanie!H25</f>
        <v>820.99338181282042</v>
      </c>
      <c r="B25">
        <f>'Selekcja losowa z powt.'!F25</f>
        <v>2</v>
      </c>
      <c r="C25" s="52">
        <f>'Selekcja deterministyczna'!G25</f>
        <v>1</v>
      </c>
      <c r="D25" s="14">
        <f>Przystosowanie!I25</f>
        <v>1179.9945479216731</v>
      </c>
      <c r="E25" s="20">
        <f>'Selekcja losowa z powt.'!K25</f>
        <v>0</v>
      </c>
      <c r="F25" s="18">
        <f>'Selekcja deterministyczna'!N25</f>
        <v>1</v>
      </c>
      <c r="G25" s="2">
        <f>Przystosowanie!K25</f>
        <v>325.5989322552125</v>
      </c>
      <c r="H25">
        <f>'Selekcja losowa z powt.'!P25</f>
        <v>1</v>
      </c>
      <c r="I25" s="18">
        <f>'Selekcja deterministyczna'!U25</f>
        <v>0</v>
      </c>
    </row>
    <row r="26" spans="1:9" x14ac:dyDescent="0.25">
      <c r="A26" s="14">
        <f>Przystosowanie!H26</f>
        <v>1565.7478127059485</v>
      </c>
      <c r="B26">
        <f>'Selekcja losowa z powt.'!F26</f>
        <v>3</v>
      </c>
      <c r="C26" s="52">
        <f>'Selekcja deterministyczna'!G26</f>
        <v>1</v>
      </c>
      <c r="D26" s="14">
        <f>Przystosowanie!I26</f>
        <v>1442.5454684289466</v>
      </c>
      <c r="E26" s="20">
        <f>'Selekcja losowa z powt.'!K26</f>
        <v>3</v>
      </c>
      <c r="F26" s="18">
        <f>'Selekcja deterministyczna'!N26</f>
        <v>1</v>
      </c>
      <c r="G26" s="2">
        <f>Przystosowanie!K26</f>
        <v>1070.3533631483406</v>
      </c>
      <c r="H26">
        <f>'Selekcja losowa z powt.'!P26</f>
        <v>2</v>
      </c>
      <c r="I26" s="18">
        <f>'Selekcja deterministyczna'!U26</f>
        <v>1</v>
      </c>
    </row>
    <row r="27" spans="1:9" x14ac:dyDescent="0.25">
      <c r="A27" s="14">
        <f>Przystosowanie!H27</f>
        <v>795.87723597447439</v>
      </c>
      <c r="B27">
        <f>'Selekcja losowa z powt.'!F27</f>
        <v>1</v>
      </c>
      <c r="C27" s="52">
        <f>'Selekcja deterministyczna'!G27</f>
        <v>1</v>
      </c>
      <c r="D27" s="14">
        <f>Przystosowanie!I27</f>
        <v>1171.140263964551</v>
      </c>
      <c r="E27" s="20">
        <f>'Selekcja losowa z powt.'!K27</f>
        <v>2</v>
      </c>
      <c r="F27" s="18">
        <f>'Selekcja deterministyczna'!N27</f>
        <v>1</v>
      </c>
      <c r="G27" s="2">
        <f>Przystosowanie!K27</f>
        <v>300.48278641686647</v>
      </c>
      <c r="H27">
        <f>'Selekcja losowa z powt.'!P27</f>
        <v>0</v>
      </c>
      <c r="I27" s="18">
        <f>'Selekcja deterministyczna'!U27</f>
        <v>0</v>
      </c>
    </row>
    <row r="28" spans="1:9" x14ac:dyDescent="0.25">
      <c r="A28" s="14">
        <f>Przystosowanie!H28</f>
        <v>516.65914761381123</v>
      </c>
      <c r="B28">
        <f>'Selekcja losowa z powt.'!F28</f>
        <v>0</v>
      </c>
      <c r="C28" s="52">
        <f>'Selekcja deterministyczna'!G28</f>
        <v>0</v>
      </c>
      <c r="D28" s="14">
        <f>Przystosowanie!I28</f>
        <v>1072.7065211354422</v>
      </c>
      <c r="E28" s="20">
        <f>'Selekcja losowa z powt.'!K28</f>
        <v>1</v>
      </c>
      <c r="F28" s="18">
        <f>'Selekcja deterministyczna'!N28</f>
        <v>1</v>
      </c>
      <c r="G28" s="2">
        <f>Przystosowanie!K28</f>
        <v>21.264698056203315</v>
      </c>
      <c r="H28">
        <f>'Selekcja losowa z powt.'!P28</f>
        <v>0</v>
      </c>
      <c r="I28" s="18">
        <f>'Selekcja deterministyczna'!U28</f>
        <v>0</v>
      </c>
    </row>
    <row r="29" spans="1:9" x14ac:dyDescent="0.25">
      <c r="A29" s="14">
        <f>Przystosowanie!H29</f>
        <v>820.91191339237207</v>
      </c>
      <c r="B29">
        <f>'Selekcja losowa z powt.'!F29</f>
        <v>1</v>
      </c>
      <c r="C29" s="52">
        <f>'Selekcja deterministyczna'!G29</f>
        <v>1</v>
      </c>
      <c r="D29" s="14">
        <f>Przystosowanie!I29</f>
        <v>1179.965827570516</v>
      </c>
      <c r="E29" s="20">
        <f>'Selekcja losowa z powt.'!K29</f>
        <v>1</v>
      </c>
      <c r="F29" s="18">
        <f>'Selekcja deterministyczna'!N29</f>
        <v>1</v>
      </c>
      <c r="G29" s="2">
        <f>Przystosowanie!K29</f>
        <v>325.51746383476416</v>
      </c>
      <c r="H29">
        <f>'Selekcja losowa z powt.'!P29</f>
        <v>0</v>
      </c>
      <c r="I29" s="18">
        <f>'Selekcja deterministyczna'!U29</f>
        <v>0</v>
      </c>
    </row>
    <row r="30" spans="1:9" x14ac:dyDescent="0.25">
      <c r="A30" s="14">
        <f>Przystosowanie!H30</f>
        <v>424.16341190315126</v>
      </c>
      <c r="B30">
        <f>'Selekcja losowa z powt.'!F30</f>
        <v>0</v>
      </c>
      <c r="C30" s="52">
        <f>'Selekcja deterministyczna'!G30</f>
        <v>0</v>
      </c>
      <c r="D30" s="14">
        <f>Przystosowanie!I30</f>
        <v>1040.0986714248897</v>
      </c>
      <c r="E30" s="20">
        <f>'Selekcja losowa z powt.'!K30</f>
        <v>1</v>
      </c>
      <c r="F30" s="18">
        <f>'Selekcja deterministyczna'!N30</f>
        <v>1</v>
      </c>
      <c r="G30" s="2">
        <f>Przystosowanie!K30</f>
        <v>0</v>
      </c>
      <c r="H30">
        <f>'Selekcja losowa z powt.'!P30</f>
        <v>0</v>
      </c>
      <c r="I30" s="18">
        <f>'Selekcja deterministyczna'!U30</f>
        <v>0</v>
      </c>
    </row>
    <row r="31" spans="1:9" x14ac:dyDescent="0.25">
      <c r="A31" s="14">
        <f>Przystosowanie!H31</f>
        <v>851.09821923362381</v>
      </c>
      <c r="B31">
        <f>'Selekcja losowa z powt.'!F31</f>
        <v>0</v>
      </c>
      <c r="C31" s="52">
        <f>'Selekcja deterministyczna'!G31</f>
        <v>1</v>
      </c>
      <c r="D31" s="14">
        <f>Przystosowanie!I31</f>
        <v>1190.6075130128306</v>
      </c>
      <c r="E31" s="20">
        <f>'Selekcja losowa z powt.'!K31</f>
        <v>0</v>
      </c>
      <c r="F31" s="18">
        <f>'Selekcja deterministyczna'!N31</f>
        <v>1</v>
      </c>
      <c r="G31" s="2">
        <f>Przystosowanie!K31</f>
        <v>355.7037696760159</v>
      </c>
      <c r="H31">
        <f>'Selekcja losowa z powt.'!P31</f>
        <v>1</v>
      </c>
      <c r="I31" s="18">
        <f>'Selekcja deterministyczna'!U31</f>
        <v>0</v>
      </c>
    </row>
    <row r="32" spans="1:9" x14ac:dyDescent="0.25">
      <c r="A32" s="14">
        <f>Przystosowanie!H32</f>
        <v>798.93396697756236</v>
      </c>
      <c r="B32">
        <f>'Selekcja losowa z powt.'!F32</f>
        <v>0</v>
      </c>
      <c r="C32" s="52">
        <f>'Selekcja deterministyczna'!G32</f>
        <v>1</v>
      </c>
      <c r="D32" s="14">
        <f>Przystosowanie!I32</f>
        <v>1172.2178641845878</v>
      </c>
      <c r="E32" s="20">
        <f>'Selekcja losowa z powt.'!K32</f>
        <v>0</v>
      </c>
      <c r="F32" s="18">
        <f>'Selekcja deterministyczna'!N32</f>
        <v>1</v>
      </c>
      <c r="G32" s="2">
        <f>Przystosowanie!K32</f>
        <v>303.53951741995445</v>
      </c>
      <c r="H32">
        <f>'Selekcja losowa z powt.'!P32</f>
        <v>0</v>
      </c>
      <c r="I32" s="18">
        <f>'Selekcja deterministyczna'!U32</f>
        <v>0</v>
      </c>
    </row>
    <row r="33" spans="1:9" x14ac:dyDescent="0.25">
      <c r="A33" s="14">
        <f>Przystosowanie!H33</f>
        <v>2601.0488998325191</v>
      </c>
      <c r="B33">
        <f>'Selekcja losowa z powt.'!F33</f>
        <v>1</v>
      </c>
      <c r="C33" s="52">
        <f>'Selekcja deterministyczna'!G33</f>
        <v>2</v>
      </c>
      <c r="D33" s="14">
        <f>Przystosowanie!I33</f>
        <v>1807.5238319699188</v>
      </c>
      <c r="E33" s="20">
        <f>'Selekcja losowa z powt.'!K33</f>
        <v>1</v>
      </c>
      <c r="F33" s="18">
        <f>'Selekcja deterministyczna'!N33</f>
        <v>1</v>
      </c>
      <c r="G33" s="2">
        <f>Przystosowanie!K33</f>
        <v>2105.6544502749111</v>
      </c>
      <c r="H33">
        <f>'Selekcja losowa z powt.'!P33</f>
        <v>0</v>
      </c>
      <c r="I33" s="18">
        <f>'Selekcja deterministyczna'!U33</f>
        <v>2</v>
      </c>
    </row>
    <row r="34" spans="1:9" x14ac:dyDescent="0.25">
      <c r="A34" s="14">
        <f>Przystosowanie!H34</f>
        <v>2717.6315314577378</v>
      </c>
      <c r="B34">
        <f>'Selekcja losowa z powt.'!F34</f>
        <v>2</v>
      </c>
      <c r="C34" s="52">
        <f>'Selekcja deterministyczna'!G34</f>
        <v>2</v>
      </c>
      <c r="D34" s="14">
        <f>Przystosowanie!I34</f>
        <v>1848.6231205121226</v>
      </c>
      <c r="E34" s="20">
        <f>'Selekcja losowa z powt.'!K34</f>
        <v>2</v>
      </c>
      <c r="F34" s="18">
        <f>'Selekcja deterministyczna'!N34</f>
        <v>1</v>
      </c>
      <c r="G34" s="2">
        <f>Przystosowanie!K34</f>
        <v>2222.2370819001299</v>
      </c>
      <c r="H34">
        <f>'Selekcja losowa z powt.'!P34</f>
        <v>3</v>
      </c>
      <c r="I34" s="18">
        <f>'Selekcja deterministyczna'!U34</f>
        <v>3</v>
      </c>
    </row>
    <row r="35" spans="1:9" x14ac:dyDescent="0.25">
      <c r="A35" s="14">
        <f>Przystosowanie!H35</f>
        <v>522.26750705208519</v>
      </c>
      <c r="B35">
        <f>'Selekcja losowa z powt.'!F35</f>
        <v>1</v>
      </c>
      <c r="C35" s="52">
        <f>'Selekcja deterministyczna'!G35</f>
        <v>0</v>
      </c>
      <c r="D35" s="14">
        <f>Przystosowanie!I35</f>
        <v>1074.683655976102</v>
      </c>
      <c r="E35" s="20">
        <f>'Selekcja losowa z powt.'!K35</f>
        <v>0</v>
      </c>
      <c r="F35" s="18">
        <f>'Selekcja deterministyczna'!N35</f>
        <v>1</v>
      </c>
      <c r="G35" s="2">
        <f>Przystosowanie!K35</f>
        <v>26.87305749447728</v>
      </c>
      <c r="H35">
        <f>'Selekcja losowa z powt.'!P35</f>
        <v>0</v>
      </c>
      <c r="I35" s="18">
        <f>'Selekcja deterministyczna'!U35</f>
        <v>0</v>
      </c>
    </row>
    <row r="36" spans="1:9" x14ac:dyDescent="0.25">
      <c r="A36" s="14">
        <f>Przystosowanie!H36</f>
        <v>802.06364622509693</v>
      </c>
      <c r="B36">
        <f>'Selekcja losowa z powt.'!F36</f>
        <v>0</v>
      </c>
      <c r="C36" s="52">
        <f>'Selekcja deterministyczna'!G36</f>
        <v>1</v>
      </c>
      <c r="D36" s="14">
        <f>Przystosowanie!I36</f>
        <v>1173.3211811079223</v>
      </c>
      <c r="E36" s="20">
        <f>'Selekcja losowa z powt.'!K36</f>
        <v>1</v>
      </c>
      <c r="F36" s="18">
        <f>'Selekcja deterministyczna'!N36</f>
        <v>1</v>
      </c>
      <c r="G36" s="2">
        <f>Przystosowanie!K36</f>
        <v>306.66919666748902</v>
      </c>
      <c r="H36">
        <f>'Selekcja losowa z powt.'!P36</f>
        <v>1</v>
      </c>
      <c r="I36" s="18">
        <f>'Selekcja deterministyczna'!U36</f>
        <v>0</v>
      </c>
    </row>
    <row r="37" spans="1:9" x14ac:dyDescent="0.25">
      <c r="A37" s="14">
        <f>Przystosowanie!H37</f>
        <v>687.73850976744393</v>
      </c>
      <c r="B37">
        <f>'Selekcja losowa z powt.'!F37</f>
        <v>1</v>
      </c>
      <c r="C37" s="52">
        <f>'Selekcja deterministyczna'!G37</f>
        <v>0</v>
      </c>
      <c r="D37" s="14">
        <f>Przystosowanie!I37</f>
        <v>1133.0177353424767</v>
      </c>
      <c r="E37" s="20">
        <f>'Selekcja losowa z powt.'!K37</f>
        <v>1</v>
      </c>
      <c r="F37" s="18">
        <f>'Selekcja deterministyczna'!N37</f>
        <v>1</v>
      </c>
      <c r="G37" s="2">
        <f>Przystosowanie!K37</f>
        <v>192.34406020983602</v>
      </c>
      <c r="H37">
        <f>'Selekcja losowa z powt.'!P37</f>
        <v>0</v>
      </c>
      <c r="I37" s="18">
        <f>'Selekcja deterministyczna'!U37</f>
        <v>0</v>
      </c>
    </row>
    <row r="38" spans="1:9" x14ac:dyDescent="0.25">
      <c r="A38" s="14">
        <f>Przystosowanie!H38</f>
        <v>3753.0668577127003</v>
      </c>
      <c r="B38">
        <f>'Selekcja losowa z powt.'!F38</f>
        <v>5</v>
      </c>
      <c r="C38" s="52">
        <f>'Selekcja deterministyczna'!G38</f>
        <v>3</v>
      </c>
      <c r="D38" s="14">
        <f>Przystosowanie!I38</f>
        <v>2213.6488078490543</v>
      </c>
      <c r="E38" s="20">
        <f>'Selekcja losowa z powt.'!K38</f>
        <v>3</v>
      </c>
      <c r="F38" s="18">
        <f>'Selekcja deterministyczna'!N38</f>
        <v>1</v>
      </c>
      <c r="G38" s="2">
        <f>Przystosowanie!K38</f>
        <v>3257.6724081550924</v>
      </c>
      <c r="H38">
        <f>'Selekcja losowa z powt.'!P38</f>
        <v>6</v>
      </c>
      <c r="I38" s="18">
        <f>'Selekcja deterministyczna'!U38</f>
        <v>4</v>
      </c>
    </row>
    <row r="39" spans="1:9" x14ac:dyDescent="0.25">
      <c r="A39" s="14">
        <f>Przystosowanie!H39</f>
        <v>418.58973374017773</v>
      </c>
      <c r="B39">
        <f>'Selekcja losowa z powt.'!F39</f>
        <v>0</v>
      </c>
      <c r="C39" s="52">
        <f>'Selekcja deterministyczna'!G39</f>
        <v>0</v>
      </c>
      <c r="D39" s="14">
        <f>Przystosowanie!I39</f>
        <v>1038.1337628971955</v>
      </c>
      <c r="E39" s="20">
        <f>'Selekcja losowa z powt.'!K39</f>
        <v>2</v>
      </c>
      <c r="F39" s="18">
        <f>'Selekcja deterministyczna'!N39</f>
        <v>1</v>
      </c>
      <c r="G39" s="2">
        <f>Przystosowanie!K39</f>
        <v>0</v>
      </c>
      <c r="H39">
        <f>'Selekcja losowa z powt.'!P39</f>
        <v>0</v>
      </c>
      <c r="I39" s="18">
        <f>'Selekcja deterministyczna'!U39</f>
        <v>0</v>
      </c>
    </row>
    <row r="40" spans="1:9" x14ac:dyDescent="0.25">
      <c r="A40" s="14">
        <f>Przystosowanie!H40</f>
        <v>1459.6237146656561</v>
      </c>
      <c r="B40">
        <f>'Selekcja losowa z powt.'!F40</f>
        <v>0</v>
      </c>
      <c r="C40" s="52">
        <f>'Selekcja deterministyczna'!G40</f>
        <v>1</v>
      </c>
      <c r="D40" s="14">
        <f>Przystosowanie!I40</f>
        <v>1405.1331638185948</v>
      </c>
      <c r="E40" s="20">
        <f>'Selekcja losowa z powt.'!K40</f>
        <v>0</v>
      </c>
      <c r="F40" s="18">
        <f>'Selekcja deterministyczna'!N40</f>
        <v>1</v>
      </c>
      <c r="G40" s="2">
        <f>Przystosowanie!K40</f>
        <v>964.22926510804814</v>
      </c>
      <c r="H40">
        <f>'Selekcja losowa z powt.'!P40</f>
        <v>0</v>
      </c>
      <c r="I40" s="18">
        <f>'Selekcja deterministyczna'!U40</f>
        <v>1</v>
      </c>
    </row>
    <row r="41" spans="1:9" x14ac:dyDescent="0.25">
      <c r="A41" s="14">
        <f>Przystosowanie!H41</f>
        <v>1865.1909334245863</v>
      </c>
      <c r="B41">
        <f>'Selekcja losowa z powt.'!F41</f>
        <v>2</v>
      </c>
      <c r="C41" s="52">
        <f>'Selekcja deterministyczna'!G41</f>
        <v>1</v>
      </c>
      <c r="D41" s="14">
        <f>Przystosowanie!I41</f>
        <v>1548.1092136354932</v>
      </c>
      <c r="E41" s="20">
        <f>'Selekcja losowa z powt.'!K41</f>
        <v>0</v>
      </c>
      <c r="F41" s="18">
        <f>'Selekcja deterministyczna'!N41</f>
        <v>1</v>
      </c>
      <c r="G41" s="2">
        <f>Przystosowanie!K41</f>
        <v>1369.7964838669784</v>
      </c>
      <c r="H41">
        <f>'Selekcja losowa z powt.'!P41</f>
        <v>2</v>
      </c>
      <c r="I41" s="18">
        <f>'Selekcja deterministyczna'!U41</f>
        <v>2</v>
      </c>
    </row>
    <row r="42" spans="1:9" x14ac:dyDescent="0.25">
      <c r="A42" s="14">
        <f>Przystosowanie!H42</f>
        <v>77.358145972210195</v>
      </c>
      <c r="B42">
        <f>'Selekcja losowa z powt.'!F42</f>
        <v>0</v>
      </c>
      <c r="C42" s="52">
        <f>'Selekcja deterministyczna'!G42</f>
        <v>0</v>
      </c>
      <c r="D42" s="14">
        <f>Przystosowanie!I42</f>
        <v>917.83818121505772</v>
      </c>
      <c r="E42" s="20">
        <f>'Selekcja losowa z powt.'!K42</f>
        <v>2</v>
      </c>
      <c r="F42" s="18">
        <f>'Selekcja deterministyczna'!N42</f>
        <v>0</v>
      </c>
      <c r="G42" s="2">
        <f>Przystosowanie!K42</f>
        <v>0</v>
      </c>
      <c r="H42">
        <f>'Selekcja losowa z powt.'!P42</f>
        <v>0</v>
      </c>
      <c r="I42" s="18">
        <f>'Selekcja deterministyczna'!U42</f>
        <v>0</v>
      </c>
    </row>
    <row r="43" spans="1:9" x14ac:dyDescent="0.25">
      <c r="A43" s="14"/>
      <c r="D43" s="14"/>
      <c r="G43" s="2"/>
    </row>
    <row r="44" spans="1:9" x14ac:dyDescent="0.25">
      <c r="A44" s="14"/>
      <c r="D44" s="14"/>
      <c r="G44" s="2"/>
    </row>
  </sheetData>
  <mergeCells count="3">
    <mergeCell ref="A1:C1"/>
    <mergeCell ref="D1:F1"/>
    <mergeCell ref="G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Przystosowanie</vt:lpstr>
      <vt:lpstr>Wyliczenia skalowania liniowego</vt:lpstr>
      <vt:lpstr>Wyliczenia skalowania sigma</vt:lpstr>
      <vt:lpstr>Selekcja losowa z powt.</vt:lpstr>
      <vt:lpstr>Selekcja deterministyczna</vt:lpstr>
      <vt:lpstr>Wpływ selekcji na skalowanie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Cudziło</dc:creator>
  <cp:lastModifiedBy>Tomasz Cudziło</cp:lastModifiedBy>
  <dcterms:created xsi:type="dcterms:W3CDTF">2013-03-27T08:42:52Z</dcterms:created>
  <dcterms:modified xsi:type="dcterms:W3CDTF">2013-04-10T02:56:22Z</dcterms:modified>
</cp:coreProperties>
</file>