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9495" firstSheet="2" activeTab="4"/>
  </bookViews>
  <sheets>
    <sheet name="Sprawozdanie" sheetId="1" r:id="rId1"/>
    <sheet name="Wyliczenia skalowania liniowego" sheetId="2" r:id="rId2"/>
    <sheet name="Wyliczenia skalowania sigma" sheetId="3" r:id="rId3"/>
    <sheet name="Selekcja losowa z powtórzeniami" sheetId="4" r:id="rId4"/>
    <sheet name="Selekcja deterministyczna" sheetId="5" r:id="rId5"/>
  </sheets>
  <calcPr calcId="145621"/>
</workbook>
</file>

<file path=xl/calcChain.xml><?xml version="1.0" encoding="utf-8"?>
<calcChain xmlns="http://schemas.openxmlformats.org/spreadsheetml/2006/main">
  <c r="B7" i="5" l="1"/>
  <c r="B6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  <c r="B3" i="5"/>
  <c r="B2" i="5"/>
  <c r="B1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B1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B19" i="2"/>
  <c r="B18" i="2"/>
  <c r="B15" i="2"/>
  <c r="B14" i="2"/>
  <c r="B11" i="2"/>
  <c r="B10" i="2"/>
  <c r="B2" i="2"/>
  <c r="B4" i="2"/>
  <c r="B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B7" i="2" l="1"/>
</calcChain>
</file>

<file path=xl/sharedStrings.xml><?xml version="1.0" encoding="utf-8"?>
<sst xmlns="http://schemas.openxmlformats.org/spreadsheetml/2006/main" count="37" uniqueCount="32">
  <si>
    <t>x_1</t>
  </si>
  <si>
    <t>x_2</t>
  </si>
  <si>
    <t>x_3</t>
  </si>
  <si>
    <t>x'_1</t>
  </si>
  <si>
    <t>x'_2</t>
  </si>
  <si>
    <t>x'_3</t>
  </si>
  <si>
    <t>f_celu</t>
  </si>
  <si>
    <t>f_przyst</t>
  </si>
  <si>
    <t>liniowe</t>
  </si>
  <si>
    <t>sigma</t>
  </si>
  <si>
    <t>sigma odcięcie</t>
  </si>
  <si>
    <t>Współ. zwielokrotnienia</t>
  </si>
  <si>
    <t>Min. wart. przystosowania</t>
  </si>
  <si>
    <t>Średnie fkcji przystosowania</t>
  </si>
  <si>
    <t>Maks. wart. przystosowania</t>
  </si>
  <si>
    <t>Warunek do wyliczenia z pkt 1</t>
  </si>
  <si>
    <t>Współczynnik a</t>
  </si>
  <si>
    <t>Współczynnik b</t>
  </si>
  <si>
    <t>Dla B6 == 1:</t>
  </si>
  <si>
    <t>Dla B6 == 0:</t>
  </si>
  <si>
    <t>Epsilon</t>
  </si>
  <si>
    <t>Wybrane współczynniki:</t>
  </si>
  <si>
    <t>Prawd. wyboru osobnika</t>
  </si>
  <si>
    <t>Suma przystosowań</t>
  </si>
  <si>
    <t>Suma przystosowań po skalowaniu liniowym</t>
  </si>
  <si>
    <t>Suma przystosowań po skalowaniu sigma</t>
  </si>
  <si>
    <t>Oczekiwana liczba kopii</t>
  </si>
  <si>
    <t>Liczba osobników</t>
  </si>
  <si>
    <t>Całkowita oczekiwana liczba kopii</t>
  </si>
  <si>
    <t>Reszta z liczby kopii</t>
  </si>
  <si>
    <t>Suma liczby kopii</t>
  </si>
  <si>
    <t>Liczba możliwych kopii osobników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</si>
</sst>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H2" sqref="H2"/>
    </sheetView>
  </sheetViews>
  <sheetFormatPr defaultRowHeight="15" x14ac:dyDescent="0.25"/>
  <cols>
    <col min="10" max="10" width="0" hidden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10</v>
      </c>
      <c r="K1" t="s">
        <v>10</v>
      </c>
    </row>
    <row r="2" spans="1:11" x14ac:dyDescent="0.25">
      <c r="A2">
        <v>0.69064999999999999</v>
      </c>
      <c r="B2">
        <v>0.860344</v>
      </c>
      <c r="C2">
        <v>0.28930600000000001</v>
      </c>
      <c r="D2">
        <f>A2*16-6</f>
        <v>5.0503999999999998</v>
      </c>
      <c r="E2">
        <f>B2*6-2</f>
        <v>3.162064</v>
      </c>
      <c r="F2">
        <f>C2*10-3</f>
        <v>-0.10693999999999981</v>
      </c>
      <c r="G2">
        <f>4*COS(D2^2)+6*COS(F2)-20*E2^2+3*D2^3-5</f>
        <v>191.17122813996727</v>
      </c>
      <c r="H2">
        <f>G2+ABS(MIN(G2:G41))*2</f>
        <v>1508.7190902177165</v>
      </c>
      <c r="I2">
        <f>'Wyliczenia skalowania liniowego'!$B$18 * H2 + 'Wyliczenia skalowania liniowego'!$B$19</f>
        <v>1415.9325569037142</v>
      </c>
      <c r="J2">
        <f>H2-(AVERAGE($H$2:$H$41)-'Wyliczenia skalowania sigma'!$B$1)</f>
        <v>1013.3246406601086</v>
      </c>
      <c r="K2">
        <f>IF(J2&lt;0, 0, J2)</f>
        <v>1013.3246406601086</v>
      </c>
    </row>
    <row r="3" spans="1:11" x14ac:dyDescent="0.25">
      <c r="A3">
        <v>0.65965600000000002</v>
      </c>
      <c r="B3">
        <v>0.29759200000000002</v>
      </c>
      <c r="C3">
        <v>0.15335299999999999</v>
      </c>
      <c r="D3">
        <f t="shared" ref="D3:D41" si="0">A3*16-6</f>
        <v>4.5544960000000003</v>
      </c>
      <c r="E3">
        <f t="shared" ref="E3:E41" si="1">B3*6-2</f>
        <v>-0.21444799999999997</v>
      </c>
      <c r="F3">
        <f t="shared" ref="F3:F41" si="2">C3*10-3</f>
        <v>-1.4664700000000002</v>
      </c>
      <c r="G3">
        <f t="shared" ref="G3:G41" si="3">4*COS(D3^2)+6*COS(F3)-20*E3^2+3*D3^3-5</f>
        <v>276.86276242032176</v>
      </c>
      <c r="H3">
        <f t="shared" ref="H3:H41" si="4">G3+ABS(MIN(G3:G42))*2</f>
        <v>1594.410624498071</v>
      </c>
      <c r="I3">
        <f>'Wyliczenia skalowania liniowego'!$B$18 * H3 + 'Wyliczenia skalowania liniowego'!$B$19</f>
        <v>1445.8366527060402</v>
      </c>
      <c r="J3">
        <f>H3-(AVERAGE($H$2:$H$41)-'Wyliczenia skalowania sigma'!$B$1)</f>
        <v>1099.0161749404631</v>
      </c>
      <c r="K3">
        <f t="shared" ref="K3:K41" si="5">IF(J3&lt;0, 0, J3)</f>
        <v>1099.0161749404631</v>
      </c>
    </row>
    <row r="4" spans="1:11" x14ac:dyDescent="0.25">
      <c r="A4">
        <v>0.77868300000000001</v>
      </c>
      <c r="B4">
        <v>0.79677100000000001</v>
      </c>
      <c r="C4">
        <v>0.63414499999999996</v>
      </c>
      <c r="D4">
        <f t="shared" si="0"/>
        <v>6.4589280000000002</v>
      </c>
      <c r="E4">
        <f t="shared" si="1"/>
        <v>2.7806259999999998</v>
      </c>
      <c r="F4">
        <f t="shared" si="2"/>
        <v>3.34145</v>
      </c>
      <c r="G4">
        <f t="shared" si="3"/>
        <v>640.27996061718773</v>
      </c>
      <c r="H4">
        <f t="shared" si="4"/>
        <v>1957.8278226949369</v>
      </c>
      <c r="I4">
        <f>'Wyliczenia skalowania liniowego'!$B$18 * H4 + 'Wyliczenia skalowania liniowego'!$B$19</f>
        <v>1572.6597140779686</v>
      </c>
      <c r="J4">
        <f>H4-(AVERAGE($H$2:$H$41)-'Wyliczenia skalowania sigma'!$B$1)</f>
        <v>1462.433373137329</v>
      </c>
      <c r="K4">
        <f t="shared" si="5"/>
        <v>1462.433373137329</v>
      </c>
    </row>
    <row r="5" spans="1:11" x14ac:dyDescent="0.25">
      <c r="A5">
        <v>0.32263199999999997</v>
      </c>
      <c r="B5">
        <v>0.87074499999999999</v>
      </c>
      <c r="C5">
        <v>0.35316399999999998</v>
      </c>
      <c r="D5">
        <f t="shared" si="0"/>
        <v>-0.83788800000000041</v>
      </c>
      <c r="E5">
        <f t="shared" si="1"/>
        <v>3.2244700000000002</v>
      </c>
      <c r="F5">
        <f t="shared" si="2"/>
        <v>0.53163999999999989</v>
      </c>
      <c r="G5">
        <f t="shared" si="3"/>
        <v>-206.48294478714868</v>
      </c>
      <c r="H5">
        <f t="shared" si="4"/>
        <v>1111.0649172906005</v>
      </c>
      <c r="I5">
        <f>'Wyliczenia skalowania liniowego'!$B$18 * H5 + 'Wyliczenia skalowania liniowego'!$B$19</f>
        <v>1277.1616901748928</v>
      </c>
      <c r="J5">
        <f>H5-(AVERAGE($H$2:$H$41)-'Wyliczenia skalowania sigma'!$B$1)</f>
        <v>615.67046773299262</v>
      </c>
      <c r="K5">
        <f t="shared" si="5"/>
        <v>615.67046773299262</v>
      </c>
    </row>
    <row r="6" spans="1:11" x14ac:dyDescent="0.25">
      <c r="A6">
        <v>0.23094500000000001</v>
      </c>
      <c r="B6">
        <v>0.34972599999999998</v>
      </c>
      <c r="C6">
        <v>0.110899</v>
      </c>
      <c r="D6">
        <f t="shared" si="0"/>
        <v>-2.3048799999999998</v>
      </c>
      <c r="E6">
        <f t="shared" si="1"/>
        <v>9.8355999999999888E-2</v>
      </c>
      <c r="F6">
        <f t="shared" si="2"/>
        <v>-1.8910100000000001</v>
      </c>
      <c r="G6">
        <f t="shared" si="3"/>
        <v>-41.557081089806445</v>
      </c>
      <c r="H6">
        <f t="shared" si="4"/>
        <v>1275.9907809879428</v>
      </c>
      <c r="I6">
        <f>'Wyliczenia skalowania liniowego'!$B$18 * H6 + 'Wyliczenia skalowania liniowego'!$B$19</f>
        <v>1334.7164868033553</v>
      </c>
      <c r="J6">
        <f>H6-(AVERAGE($H$2:$H$41)-'Wyliczenia skalowania sigma'!$B$1)</f>
        <v>780.59633143033489</v>
      </c>
      <c r="K6">
        <f t="shared" si="5"/>
        <v>780.59633143033489</v>
      </c>
    </row>
    <row r="7" spans="1:11" x14ac:dyDescent="0.25">
      <c r="A7">
        <v>0.49475799999999998</v>
      </c>
      <c r="B7">
        <v>0.26017099999999999</v>
      </c>
      <c r="C7">
        <v>0.33671699999999999</v>
      </c>
      <c r="D7">
        <f t="shared" si="0"/>
        <v>1.9161279999999996</v>
      </c>
      <c r="E7">
        <f t="shared" si="1"/>
        <v>-0.43897399999999998</v>
      </c>
      <c r="F7">
        <f t="shared" si="2"/>
        <v>0.36716999999999977</v>
      </c>
      <c r="G7">
        <f t="shared" si="3"/>
        <v>14.400256086207492</v>
      </c>
      <c r="H7">
        <f t="shared" si="4"/>
        <v>1331.9481181639567</v>
      </c>
      <c r="I7">
        <f>'Wyliczenia skalowania liniowego'!$B$18 * H7 + 'Wyliczenia skalowania liniowego'!$B$19</f>
        <v>1354.244128428722</v>
      </c>
      <c r="J7">
        <f>H7-(AVERAGE($H$2:$H$41)-'Wyliczenia skalowania sigma'!$B$1)</f>
        <v>836.55366860634877</v>
      </c>
      <c r="K7">
        <f t="shared" si="5"/>
        <v>836.55366860634877</v>
      </c>
    </row>
    <row r="8" spans="1:11" x14ac:dyDescent="0.25">
      <c r="A8">
        <v>0.986792</v>
      </c>
      <c r="B8">
        <v>0.50850700000000004</v>
      </c>
      <c r="C8">
        <v>0.41646699999999998</v>
      </c>
      <c r="D8">
        <f t="shared" si="0"/>
        <v>9.788672</v>
      </c>
      <c r="E8">
        <f t="shared" si="1"/>
        <v>1.0510420000000003</v>
      </c>
      <c r="F8">
        <f t="shared" si="2"/>
        <v>1.1646700000000001</v>
      </c>
      <c r="G8">
        <f t="shared" si="3"/>
        <v>2789.0742859467109</v>
      </c>
      <c r="H8">
        <f t="shared" si="4"/>
        <v>4106.6221480244603</v>
      </c>
      <c r="I8">
        <f>'Wyliczenia skalowania liniowego'!$B$18 * H8 + 'Wyliczenia skalowania liniowego'!$B$19</f>
        <v>2322.5325212787234</v>
      </c>
      <c r="J8">
        <f>H8-(AVERAGE($H$2:$H$41)-'Wyliczenia skalowania sigma'!$B$1)</f>
        <v>3611.2276984668524</v>
      </c>
      <c r="K8">
        <f t="shared" si="5"/>
        <v>3611.2276984668524</v>
      </c>
    </row>
    <row r="9" spans="1:11" x14ac:dyDescent="0.25">
      <c r="A9">
        <v>0.77067300000000005</v>
      </c>
      <c r="B9">
        <v>0.26721299999999998</v>
      </c>
      <c r="C9">
        <v>0.67724300000000004</v>
      </c>
      <c r="D9">
        <f t="shared" si="0"/>
        <v>6.3307680000000008</v>
      </c>
      <c r="E9">
        <f t="shared" si="1"/>
        <v>-0.39672200000000002</v>
      </c>
      <c r="F9">
        <f t="shared" si="2"/>
        <v>3.7724299999999999</v>
      </c>
      <c r="G9">
        <f t="shared" si="3"/>
        <v>745.29882738069648</v>
      </c>
      <c r="H9">
        <f t="shared" si="4"/>
        <v>2062.8466894584458</v>
      </c>
      <c r="I9">
        <f>'Wyliczenia skalowania liniowego'!$B$18 * H9 + 'Wyliczenia skalowania liniowego'!$B$19</f>
        <v>1609.3085415160799</v>
      </c>
      <c r="J9">
        <f>H9-(AVERAGE($H$2:$H$41)-'Wyliczenia skalowania sigma'!$B$1)</f>
        <v>1567.4522399008379</v>
      </c>
      <c r="K9">
        <f t="shared" si="5"/>
        <v>1567.4522399008379</v>
      </c>
    </row>
    <row r="10" spans="1:11" x14ac:dyDescent="0.25">
      <c r="A10">
        <v>0.225554</v>
      </c>
      <c r="B10">
        <v>0.24957299999999999</v>
      </c>
      <c r="C10">
        <v>0.99648400000000004</v>
      </c>
      <c r="D10">
        <f t="shared" si="0"/>
        <v>-2.3911359999999999</v>
      </c>
      <c r="E10">
        <f t="shared" si="1"/>
        <v>-0.50256200000000018</v>
      </c>
      <c r="F10">
        <f t="shared" si="2"/>
        <v>6.9648400000000006</v>
      </c>
      <c r="G10">
        <f t="shared" si="3"/>
        <v>-43.029416210434341</v>
      </c>
      <c r="H10">
        <f t="shared" si="4"/>
        <v>1274.5184458673148</v>
      </c>
      <c r="I10">
        <f>'Wyliczenia skalowania liniowego'!$B$18 * H10 + 'Wyliczenia skalowania liniowego'!$B$19</f>
        <v>1334.2026804994987</v>
      </c>
      <c r="J10">
        <f>H10-(AVERAGE($H$2:$H$41)-'Wyliczenia skalowania sigma'!$B$1)</f>
        <v>779.12399630970685</v>
      </c>
      <c r="K10">
        <f t="shared" si="5"/>
        <v>779.12399630970685</v>
      </c>
    </row>
    <row r="11" spans="1:11" x14ac:dyDescent="0.25">
      <c r="A11">
        <v>0.64891699999999997</v>
      </c>
      <c r="B11">
        <v>0.482541</v>
      </c>
      <c r="C11">
        <v>7.0846999999999993E-2</v>
      </c>
      <c r="D11">
        <f t="shared" si="0"/>
        <v>4.3826719999999995</v>
      </c>
      <c r="E11">
        <f t="shared" si="1"/>
        <v>0.89524600000000021</v>
      </c>
      <c r="F11">
        <f t="shared" si="2"/>
        <v>-2.2915299999999998</v>
      </c>
      <c r="G11">
        <f t="shared" si="3"/>
        <v>231.30175584260783</v>
      </c>
      <c r="H11">
        <f t="shared" si="4"/>
        <v>1548.8496179203571</v>
      </c>
      <c r="I11">
        <f>'Wyliczenia skalowania liniowego'!$B$18 * H11 + 'Wyliczenia skalowania liniowego'!$B$19</f>
        <v>1429.9370575244106</v>
      </c>
      <c r="J11">
        <f>H11-(AVERAGE($H$2:$H$41)-'Wyliczenia skalowania sigma'!$B$1)</f>
        <v>1053.4551683627492</v>
      </c>
      <c r="K11">
        <f t="shared" si="5"/>
        <v>1053.4551683627492</v>
      </c>
    </row>
    <row r="12" spans="1:11" x14ac:dyDescent="0.25">
      <c r="A12">
        <v>2.2242999999999999E-2</v>
      </c>
      <c r="B12">
        <v>0.73469399999999996</v>
      </c>
      <c r="C12">
        <v>0.49126199999999998</v>
      </c>
      <c r="D12">
        <f t="shared" si="0"/>
        <v>-5.6441119999999998</v>
      </c>
      <c r="E12">
        <f t="shared" si="1"/>
        <v>2.4081639999999993</v>
      </c>
      <c r="F12">
        <f t="shared" si="2"/>
        <v>1.9126199999999995</v>
      </c>
      <c r="G12">
        <f t="shared" si="3"/>
        <v>-658.77393103887459</v>
      </c>
      <c r="H12">
        <f t="shared" si="4"/>
        <v>658.77393103887459</v>
      </c>
      <c r="I12">
        <f>'Wyliczenia skalowania liniowego'!$B$18 * H12 + 'Wyliczenia skalowania liniowego'!$B$19</f>
        <v>1119.3240099771062</v>
      </c>
      <c r="J12">
        <f>H12-(AVERAGE($H$2:$H$41)-'Wyliczenia skalowania sigma'!$B$1)</f>
        <v>163.37948148126668</v>
      </c>
      <c r="K12">
        <f t="shared" si="5"/>
        <v>163.37948148126668</v>
      </c>
    </row>
    <row r="13" spans="1:11" x14ac:dyDescent="0.25">
      <c r="A13">
        <v>0.63744900000000004</v>
      </c>
      <c r="B13">
        <v>4.4549999999999999E-2</v>
      </c>
      <c r="C13">
        <v>0.96764899999999998</v>
      </c>
      <c r="D13">
        <f t="shared" si="0"/>
        <v>4.1991840000000007</v>
      </c>
      <c r="E13">
        <f t="shared" si="1"/>
        <v>-1.7326999999999999</v>
      </c>
      <c r="F13">
        <f t="shared" si="2"/>
        <v>6.6764899999999994</v>
      </c>
      <c r="G13">
        <f t="shared" si="3"/>
        <v>164.01943769915059</v>
      </c>
      <c r="H13">
        <f t="shared" si="4"/>
        <v>1195.9699608158228</v>
      </c>
      <c r="I13">
        <f>'Wyliczenia skalowania liniowego'!$B$18 * H13 + 'Wyliczenia skalowania liniowego'!$B$19</f>
        <v>1306.791321351435</v>
      </c>
      <c r="J13">
        <f>H13-(AVERAGE($H$2:$H$41)-'Wyliczenia skalowania sigma'!$B$1)</f>
        <v>700.57551125821487</v>
      </c>
      <c r="K13">
        <f t="shared" si="5"/>
        <v>700.57551125821487</v>
      </c>
    </row>
    <row r="14" spans="1:11" x14ac:dyDescent="0.25">
      <c r="A14">
        <v>0.59906599999999999</v>
      </c>
      <c r="B14">
        <v>0.69818100000000005</v>
      </c>
      <c r="C14">
        <v>0.34912500000000002</v>
      </c>
      <c r="D14">
        <f t="shared" si="0"/>
        <v>3.5850559999999998</v>
      </c>
      <c r="E14">
        <f t="shared" si="1"/>
        <v>2.1890860000000005</v>
      </c>
      <c r="F14">
        <f t="shared" si="2"/>
        <v>0.49124999999999996</v>
      </c>
      <c r="G14">
        <f t="shared" si="3"/>
        <v>46.517901663343906</v>
      </c>
      <c r="H14">
        <f t="shared" si="4"/>
        <v>1078.4684247800162</v>
      </c>
      <c r="I14">
        <f>'Wyliczenia skalowania liniowego'!$B$18 * H14 + 'Wyliczenia skalowania liniowego'!$B$19</f>
        <v>1265.7863700450512</v>
      </c>
      <c r="J14">
        <f>H14-(AVERAGE($H$2:$H$41)-'Wyliczenia skalowania sigma'!$B$1)</f>
        <v>583.07397522240831</v>
      </c>
      <c r="K14">
        <f t="shared" si="5"/>
        <v>583.07397522240831</v>
      </c>
    </row>
    <row r="15" spans="1:11" x14ac:dyDescent="0.25">
      <c r="A15">
        <v>0.63217800000000002</v>
      </c>
      <c r="B15">
        <v>0.25745699999999999</v>
      </c>
      <c r="C15">
        <v>5.7137E-2</v>
      </c>
      <c r="D15">
        <f t="shared" si="0"/>
        <v>4.1148480000000003</v>
      </c>
      <c r="E15">
        <f t="shared" si="1"/>
        <v>-0.45525800000000016</v>
      </c>
      <c r="F15">
        <f t="shared" si="2"/>
        <v>-2.4286300000000001</v>
      </c>
      <c r="G15">
        <f t="shared" si="3"/>
        <v>193.97423171079478</v>
      </c>
      <c r="H15">
        <f t="shared" si="4"/>
        <v>1225.924754827467</v>
      </c>
      <c r="I15">
        <f>'Wyliczenia skalowania liniowego'!$B$18 * H15 + 'Wyliczenia skalowania liniowego'!$B$19</f>
        <v>1317.2447580577086</v>
      </c>
      <c r="J15">
        <f>H15-(AVERAGE($H$2:$H$41)-'Wyliczenia skalowania sigma'!$B$1)</f>
        <v>730.53030526985913</v>
      </c>
      <c r="K15">
        <f t="shared" si="5"/>
        <v>730.53030526985913</v>
      </c>
    </row>
    <row r="16" spans="1:11" x14ac:dyDescent="0.25">
      <c r="A16">
        <v>0.83348699999999998</v>
      </c>
      <c r="B16">
        <v>0.208843</v>
      </c>
      <c r="C16">
        <v>0.74267899999999998</v>
      </c>
      <c r="D16">
        <f t="shared" si="0"/>
        <v>7.3357919999999996</v>
      </c>
      <c r="E16">
        <f t="shared" si="1"/>
        <v>-0.74694199999999999</v>
      </c>
      <c r="F16">
        <f t="shared" si="2"/>
        <v>4.4267899999999996</v>
      </c>
      <c r="G16">
        <f t="shared" si="3"/>
        <v>1162.779048938155</v>
      </c>
      <c r="H16">
        <f t="shared" si="4"/>
        <v>2194.7295720548273</v>
      </c>
      <c r="I16">
        <f>'Wyliczenia skalowania liniowego'!$B$18 * H16 + 'Wyliczenia skalowania liniowego'!$B$19</f>
        <v>1655.332205218333</v>
      </c>
      <c r="J16">
        <f>H16-(AVERAGE($H$2:$H$41)-'Wyliczenia skalowania sigma'!$B$1)</f>
        <v>1699.3351224972193</v>
      </c>
      <c r="K16">
        <f t="shared" si="5"/>
        <v>1699.3351224972193</v>
      </c>
    </row>
    <row r="17" spans="1:11" x14ac:dyDescent="0.25">
      <c r="A17">
        <v>0.88424899999999995</v>
      </c>
      <c r="B17">
        <v>0.58466499999999999</v>
      </c>
      <c r="C17">
        <v>3.6303000000000002E-2</v>
      </c>
      <c r="D17">
        <f t="shared" si="0"/>
        <v>8.1479839999999992</v>
      </c>
      <c r="E17">
        <f t="shared" si="1"/>
        <v>1.5079899999999999</v>
      </c>
      <c r="F17">
        <f t="shared" si="2"/>
        <v>-2.6369699999999998</v>
      </c>
      <c r="G17">
        <f t="shared" si="3"/>
        <v>1563.4339032806597</v>
      </c>
      <c r="H17">
        <f t="shared" si="4"/>
        <v>2595.3844263973319</v>
      </c>
      <c r="I17">
        <f>'Wyliczenia skalowania liniowego'!$B$18 * H17 + 'Wyliczenia skalowania liniowego'!$B$19</f>
        <v>1795.1502309841776</v>
      </c>
      <c r="J17">
        <f>H17-(AVERAGE($H$2:$H$41)-'Wyliczenia skalowania sigma'!$B$1)</f>
        <v>2099.989976839724</v>
      </c>
      <c r="K17">
        <f t="shared" si="5"/>
        <v>2099.989976839724</v>
      </c>
    </row>
    <row r="18" spans="1:11" x14ac:dyDescent="0.25">
      <c r="A18">
        <v>0.421047</v>
      </c>
      <c r="B18">
        <v>0.91287799999999997</v>
      </c>
      <c r="C18">
        <v>1.4441000000000001E-2</v>
      </c>
      <c r="D18">
        <f t="shared" si="0"/>
        <v>0.73675200000000007</v>
      </c>
      <c r="E18">
        <f t="shared" si="1"/>
        <v>3.4772679999999996</v>
      </c>
      <c r="F18">
        <f t="shared" si="2"/>
        <v>-2.8555899999999999</v>
      </c>
      <c r="G18">
        <f t="shared" si="3"/>
        <v>-247.95934005370003</v>
      </c>
      <c r="H18">
        <f t="shared" si="4"/>
        <v>783.99118306297214</v>
      </c>
      <c r="I18">
        <f>'Wyliczenia skalowania liniowego'!$B$18 * H18 + 'Wyliczenia skalowania liniowego'!$B$19</f>
        <v>1163.0215436025615</v>
      </c>
      <c r="J18">
        <f>H18-(AVERAGE($H$2:$H$41)-'Wyliczenia skalowania sigma'!$B$1)</f>
        <v>288.59673350536423</v>
      </c>
      <c r="K18">
        <f t="shared" si="5"/>
        <v>288.59673350536423</v>
      </c>
    </row>
    <row r="19" spans="1:11" x14ac:dyDescent="0.25">
      <c r="A19">
        <v>0.31218499999999999</v>
      </c>
      <c r="B19">
        <v>0.50969399999999998</v>
      </c>
      <c r="C19">
        <v>0.69359599999999999</v>
      </c>
      <c r="D19">
        <f t="shared" si="0"/>
        <v>-1.0050400000000002</v>
      </c>
      <c r="E19">
        <f t="shared" si="1"/>
        <v>1.0581639999999997</v>
      </c>
      <c r="F19">
        <f t="shared" si="2"/>
        <v>3.9359599999999997</v>
      </c>
      <c r="G19">
        <f t="shared" si="3"/>
        <v>-32.517141697868013</v>
      </c>
      <c r="H19">
        <f t="shared" si="4"/>
        <v>999.43338141880417</v>
      </c>
      <c r="I19">
        <f>'Wyliczenia skalowania liniowego'!$B$18 * H19 + 'Wyliczenia skalowania liniowego'!$B$19</f>
        <v>1238.2052148205198</v>
      </c>
      <c r="J19">
        <f>H19-(AVERAGE($H$2:$H$41)-'Wyliczenia skalowania sigma'!$B$1)</f>
        <v>504.03893186119626</v>
      </c>
      <c r="K19">
        <f t="shared" si="5"/>
        <v>504.03893186119626</v>
      </c>
    </row>
    <row r="20" spans="1:11" x14ac:dyDescent="0.25">
      <c r="A20">
        <v>0.182753</v>
      </c>
      <c r="B20">
        <v>0.60730099999999998</v>
      </c>
      <c r="C20">
        <v>0.89252399999999998</v>
      </c>
      <c r="D20">
        <f t="shared" si="0"/>
        <v>-3.075952</v>
      </c>
      <c r="E20">
        <f t="shared" si="1"/>
        <v>1.6438059999999997</v>
      </c>
      <c r="F20">
        <f t="shared" si="2"/>
        <v>5.9252400000000005</v>
      </c>
      <c r="G20">
        <f t="shared" si="3"/>
        <v>-144.72873895900005</v>
      </c>
      <c r="H20">
        <f t="shared" si="4"/>
        <v>887.22178415767212</v>
      </c>
      <c r="I20">
        <f>'Wyliczenia skalowania liniowego'!$B$18 * H20 + 'Wyliczenia skalowania liniowego'!$B$19</f>
        <v>1199.0463132696318</v>
      </c>
      <c r="J20">
        <f>H20-(AVERAGE($H$2:$H$41)-'Wyliczenia skalowania sigma'!$B$1)</f>
        <v>391.82733460006421</v>
      </c>
      <c r="K20">
        <f t="shared" si="5"/>
        <v>391.82733460006421</v>
      </c>
    </row>
    <row r="21" spans="1:11" x14ac:dyDescent="0.25">
      <c r="A21">
        <v>2.8886999999999999E-2</v>
      </c>
      <c r="B21">
        <v>0.26661200000000002</v>
      </c>
      <c r="C21">
        <v>0.75090900000000005</v>
      </c>
      <c r="D21">
        <f t="shared" si="0"/>
        <v>-5.5378080000000001</v>
      </c>
      <c r="E21">
        <f t="shared" si="1"/>
        <v>-0.40032800000000002</v>
      </c>
      <c r="F21">
        <f t="shared" si="2"/>
        <v>4.5090900000000005</v>
      </c>
      <c r="G21">
        <f t="shared" si="3"/>
        <v>-515.97526155833611</v>
      </c>
      <c r="H21">
        <f t="shared" si="4"/>
        <v>515.97526155833611</v>
      </c>
      <c r="I21">
        <f>'Wyliczenia skalowania liniowego'!$B$18 * H21 + 'Wyliczenia skalowania liniowego'!$B$19</f>
        <v>1069.4910232246477</v>
      </c>
      <c r="J21">
        <f>H21-(AVERAGE($H$2:$H$41)-'Wyliczenia skalowania sigma'!$B$1)</f>
        <v>20.580812000728201</v>
      </c>
      <c r="K21">
        <f t="shared" si="5"/>
        <v>20.580812000728201</v>
      </c>
    </row>
    <row r="22" spans="1:11" x14ac:dyDescent="0.25">
      <c r="A22">
        <v>0.91512099999999996</v>
      </c>
      <c r="B22">
        <v>0.82558299999999996</v>
      </c>
      <c r="C22">
        <v>0.192805</v>
      </c>
      <c r="D22">
        <f t="shared" si="0"/>
        <v>8.6419359999999994</v>
      </c>
      <c r="E22">
        <f t="shared" si="1"/>
        <v>2.9534979999999997</v>
      </c>
      <c r="F22">
        <f t="shared" si="2"/>
        <v>-1.07195</v>
      </c>
      <c r="G22">
        <f t="shared" si="3"/>
        <v>1762.6460240073691</v>
      </c>
      <c r="H22">
        <f t="shared" si="4"/>
        <v>2610.9728478136717</v>
      </c>
      <c r="I22">
        <f>'Wyliczenia skalowania liniowego'!$B$18 * H22 + 'Wyliczenia skalowania liniowego'!$B$19</f>
        <v>1800.5901808153492</v>
      </c>
      <c r="J22">
        <f>H22-(AVERAGE($H$2:$H$41)-'Wyliczenia skalowania sigma'!$B$1)</f>
        <v>2115.5783982560638</v>
      </c>
      <c r="K22">
        <f t="shared" si="5"/>
        <v>2115.5783982560638</v>
      </c>
    </row>
    <row r="23" spans="1:11" x14ac:dyDescent="0.25">
      <c r="A23">
        <v>0.61360000000000003</v>
      </c>
      <c r="B23">
        <v>0.21002100000000001</v>
      </c>
      <c r="C23">
        <v>0.41675800000000002</v>
      </c>
      <c r="D23">
        <f t="shared" si="0"/>
        <v>3.8176000000000005</v>
      </c>
      <c r="E23">
        <f t="shared" si="1"/>
        <v>-0.73987399999999992</v>
      </c>
      <c r="F23">
        <f t="shared" si="2"/>
        <v>1.1675800000000001</v>
      </c>
      <c r="G23">
        <f t="shared" si="3"/>
        <v>151.62736697932399</v>
      </c>
      <c r="H23">
        <f t="shared" si="4"/>
        <v>999.95419078562645</v>
      </c>
      <c r="I23">
        <f>'Wyliczenia skalowania liniowego'!$B$18 * H23 + 'Wyliczenia skalowania liniowego'!$B$19</f>
        <v>1238.3869636167224</v>
      </c>
      <c r="J23">
        <f>H23-(AVERAGE($H$2:$H$41)-'Wyliczenia skalowania sigma'!$B$1)</f>
        <v>504.55974122801854</v>
      </c>
      <c r="K23">
        <f t="shared" si="5"/>
        <v>504.55974122801854</v>
      </c>
    </row>
    <row r="24" spans="1:11" x14ac:dyDescent="0.25">
      <c r="A24">
        <v>0.37354599999999999</v>
      </c>
      <c r="B24">
        <v>0.123613</v>
      </c>
      <c r="C24">
        <v>0.25243900000000002</v>
      </c>
      <c r="D24">
        <f t="shared" si="0"/>
        <v>-2.3264000000000173E-2</v>
      </c>
      <c r="E24">
        <f t="shared" si="1"/>
        <v>-1.2583219999999999</v>
      </c>
      <c r="F24">
        <f t="shared" si="2"/>
        <v>-0.47560999999999964</v>
      </c>
      <c r="G24">
        <f t="shared" si="3"/>
        <v>-27.333441993482072</v>
      </c>
      <c r="H24">
        <f t="shared" si="4"/>
        <v>820.99338181282042</v>
      </c>
      <c r="I24">
        <f>'Wyliczenia skalowania liniowego'!$B$18 * H24 + 'Wyliczenia skalowania liniowego'!$B$19</f>
        <v>1175.9343395468145</v>
      </c>
      <c r="J24">
        <f>H24-(AVERAGE($H$2:$H$41)-'Wyliczenia skalowania sigma'!$B$1)</f>
        <v>325.5989322552125</v>
      </c>
      <c r="K24">
        <f t="shared" si="5"/>
        <v>325.5989322552125</v>
      </c>
    </row>
    <row r="25" spans="1:11" x14ac:dyDescent="0.25">
      <c r="A25">
        <v>0.80867800000000001</v>
      </c>
      <c r="B25">
        <v>0.94816299999999998</v>
      </c>
      <c r="C25">
        <v>0.65115999999999996</v>
      </c>
      <c r="D25">
        <f t="shared" si="0"/>
        <v>6.9388480000000001</v>
      </c>
      <c r="E25">
        <f t="shared" si="1"/>
        <v>3.6889779999999996</v>
      </c>
      <c r="F25">
        <f t="shared" si="2"/>
        <v>3.5115999999999996</v>
      </c>
      <c r="G25">
        <f t="shared" si="3"/>
        <v>717.42098889964586</v>
      </c>
      <c r="H25">
        <f t="shared" si="4"/>
        <v>1565.7478127059485</v>
      </c>
      <c r="I25">
        <f>'Wyliczenia skalowania liniowego'!$B$18 * H25 + 'Wyliczenia skalowania liniowego'!$B$19</f>
        <v>1435.8340838759455</v>
      </c>
      <c r="J25">
        <f>H25-(AVERAGE($H$2:$H$41)-'Wyliczenia skalowania sigma'!$B$1)</f>
        <v>1070.3533631483406</v>
      </c>
      <c r="K25">
        <f t="shared" si="5"/>
        <v>1070.3533631483406</v>
      </c>
    </row>
    <row r="26" spans="1:11" x14ac:dyDescent="0.25">
      <c r="A26">
        <v>0.23825199999999999</v>
      </c>
      <c r="B26">
        <v>0.48271399999999998</v>
      </c>
      <c r="C26">
        <v>0.46140300000000001</v>
      </c>
      <c r="D26">
        <f t="shared" si="0"/>
        <v>-2.1879680000000001</v>
      </c>
      <c r="E26">
        <f t="shared" si="1"/>
        <v>0.89628399999999964</v>
      </c>
      <c r="F26">
        <f t="shared" si="2"/>
        <v>1.6140299999999996</v>
      </c>
      <c r="G26">
        <f t="shared" si="3"/>
        <v>-52.449587831828076</v>
      </c>
      <c r="H26">
        <f t="shared" si="4"/>
        <v>795.87723597447439</v>
      </c>
      <c r="I26">
        <f>'Wyliczenia skalowania liniowego'!$B$18 * H26 + 'Wyliczenia skalowania liniowego'!$B$19</f>
        <v>1167.1694640238973</v>
      </c>
      <c r="J26">
        <f>H26-(AVERAGE($H$2:$H$41)-'Wyliczenia skalowania sigma'!$B$1)</f>
        <v>300.48278641686647</v>
      </c>
      <c r="K26">
        <f t="shared" si="5"/>
        <v>300.48278641686647</v>
      </c>
    </row>
    <row r="27" spans="1:11" x14ac:dyDescent="0.25">
      <c r="A27">
        <v>8.7470999999999993E-2</v>
      </c>
      <c r="B27">
        <v>0.53266199999999997</v>
      </c>
      <c r="C27">
        <v>0.51443300000000003</v>
      </c>
      <c r="D27">
        <f t="shared" si="0"/>
        <v>-4.6004640000000006</v>
      </c>
      <c r="E27">
        <f t="shared" si="1"/>
        <v>1.1959719999999998</v>
      </c>
      <c r="F27">
        <f t="shared" si="2"/>
        <v>2.1443300000000001</v>
      </c>
      <c r="G27">
        <f t="shared" si="3"/>
        <v>-331.66767619249129</v>
      </c>
      <c r="H27">
        <f t="shared" si="4"/>
        <v>516.65914761381123</v>
      </c>
      <c r="I27">
        <f>'Wyliczenia skalowania liniowego'!$B$18 * H27 + 'Wyliczenia skalowania liniowego'!$B$19</f>
        <v>1069.7296815039344</v>
      </c>
      <c r="J27">
        <f>H27-(AVERAGE($H$2:$H$41)-'Wyliczenia skalowania sigma'!$B$1)</f>
        <v>21.264698056203315</v>
      </c>
      <c r="K27">
        <f t="shared" si="5"/>
        <v>21.264698056203315</v>
      </c>
    </row>
    <row r="28" spans="1:11" x14ac:dyDescent="0.25">
      <c r="A28">
        <v>0.25942799999999999</v>
      </c>
      <c r="B28">
        <v>0.34256399999999998</v>
      </c>
      <c r="C28">
        <v>0.449374</v>
      </c>
      <c r="D28">
        <f t="shared" si="0"/>
        <v>-1.8491520000000001</v>
      </c>
      <c r="E28">
        <f t="shared" si="1"/>
        <v>5.53840000000001E-2</v>
      </c>
      <c r="F28">
        <f t="shared" si="2"/>
        <v>1.4937399999999998</v>
      </c>
      <c r="G28">
        <f t="shared" si="3"/>
        <v>-27.414910413930414</v>
      </c>
      <c r="H28">
        <f t="shared" si="4"/>
        <v>820.91191339237207</v>
      </c>
      <c r="I28">
        <f>'Wyliczenia skalowania liniowego'!$B$18 * H28 + 'Wyliczenia skalowania liniowego'!$B$19</f>
        <v>1175.9059092068701</v>
      </c>
      <c r="J28">
        <f>H28-(AVERAGE($H$2:$H$41)-'Wyliczenia skalowania sigma'!$B$1)</f>
        <v>325.51746383476416</v>
      </c>
      <c r="K28">
        <f t="shared" si="5"/>
        <v>325.51746383476416</v>
      </c>
    </row>
    <row r="29" spans="1:11" x14ac:dyDescent="0.25">
      <c r="A29">
        <v>5.7764999999999997E-2</v>
      </c>
      <c r="B29">
        <v>0.546597</v>
      </c>
      <c r="C29">
        <v>0.41118399999999999</v>
      </c>
      <c r="D29">
        <f t="shared" si="0"/>
        <v>-5.0757599999999998</v>
      </c>
      <c r="E29">
        <f t="shared" si="1"/>
        <v>1.279582</v>
      </c>
      <c r="F29">
        <f t="shared" si="2"/>
        <v>1.1118399999999999</v>
      </c>
      <c r="G29">
        <f t="shared" si="3"/>
        <v>-424.16341190315126</v>
      </c>
      <c r="H29">
        <f t="shared" si="4"/>
        <v>424.16341190315126</v>
      </c>
      <c r="I29">
        <f>'Wyliczenia skalowania liniowego'!$B$18 * H29 + 'Wyliczenia skalowania liniowego'!$B$19</f>
        <v>1037.4510980332643</v>
      </c>
      <c r="J29">
        <f>H29-(AVERAGE($H$2:$H$41)-'Wyliczenia skalowania sigma'!$B$1)</f>
        <v>-71.231037654456657</v>
      </c>
      <c r="K29">
        <f t="shared" si="5"/>
        <v>0</v>
      </c>
    </row>
    <row r="30" spans="1:11" x14ac:dyDescent="0.25">
      <c r="A30">
        <v>0.521644</v>
      </c>
      <c r="B30">
        <v>0.16753199999999999</v>
      </c>
      <c r="C30">
        <v>0.72102599999999994</v>
      </c>
      <c r="D30">
        <f t="shared" si="0"/>
        <v>2.3463039999999999</v>
      </c>
      <c r="E30">
        <f t="shared" si="1"/>
        <v>-0.99480800000000014</v>
      </c>
      <c r="F30">
        <f t="shared" si="2"/>
        <v>4.2102599999999999</v>
      </c>
      <c r="G30">
        <f t="shared" si="3"/>
        <v>13.918751753268339</v>
      </c>
      <c r="H30">
        <f t="shared" si="4"/>
        <v>851.09821923362381</v>
      </c>
      <c r="I30">
        <f>'Wyliczenia skalowania liniowego'!$B$18 * H30 + 'Wyliczenia skalowania liniowego'!$B$19</f>
        <v>1186.4401374637921</v>
      </c>
      <c r="J30">
        <f>H30-(AVERAGE($H$2:$H$41)-'Wyliczenia skalowania sigma'!$B$1)</f>
        <v>355.7037696760159</v>
      </c>
      <c r="K30">
        <f t="shared" si="5"/>
        <v>355.7037696760159</v>
      </c>
    </row>
    <row r="31" spans="1:11" x14ac:dyDescent="0.25">
      <c r="A31">
        <v>0.27906399999999998</v>
      </c>
      <c r="B31">
        <v>0.162301</v>
      </c>
      <c r="C31">
        <v>0.79640699999999998</v>
      </c>
      <c r="D31">
        <f t="shared" si="0"/>
        <v>-1.5349760000000003</v>
      </c>
      <c r="E31">
        <f t="shared" si="1"/>
        <v>-1.0261940000000001</v>
      </c>
      <c r="F31">
        <f t="shared" si="2"/>
        <v>4.9640699999999995</v>
      </c>
      <c r="G31">
        <f t="shared" si="3"/>
        <v>-38.245500502793064</v>
      </c>
      <c r="H31">
        <f t="shared" si="4"/>
        <v>798.93396697756236</v>
      </c>
      <c r="I31">
        <f>'Wyliczenia skalowania liniowego'!$B$18 * H31 + 'Wyliczenia skalowania liniowego'!$B$19</f>
        <v>1168.2361828955566</v>
      </c>
      <c r="J31">
        <f>H31-(AVERAGE($H$2:$H$41)-'Wyliczenia skalowania sigma'!$B$1)</f>
        <v>303.53951741995445</v>
      </c>
      <c r="K31">
        <f t="shared" si="5"/>
        <v>303.53951741995445</v>
      </c>
    </row>
    <row r="32" spans="1:11" x14ac:dyDescent="0.25">
      <c r="A32">
        <v>0.89937</v>
      </c>
      <c r="B32">
        <v>0.42133700000000002</v>
      </c>
      <c r="C32">
        <v>0.169289</v>
      </c>
      <c r="D32">
        <f t="shared" si="0"/>
        <v>8.38992</v>
      </c>
      <c r="E32">
        <f t="shared" si="1"/>
        <v>0.52802199999999999</v>
      </c>
      <c r="F32">
        <f t="shared" si="2"/>
        <v>-1.30711</v>
      </c>
      <c r="G32">
        <f t="shared" si="3"/>
        <v>1763.8694323521636</v>
      </c>
      <c r="H32">
        <f t="shared" si="4"/>
        <v>2601.0488998325191</v>
      </c>
      <c r="I32">
        <f>'Wyliczenia skalowania liniowego'!$B$18 * H32 + 'Wyliczenia skalowania liniowego'!$B$19</f>
        <v>1797.1269835035264</v>
      </c>
      <c r="J32">
        <f>H32-(AVERAGE($H$2:$H$41)-'Wyliczenia skalowania sigma'!$B$1)</f>
        <v>2105.6544502749111</v>
      </c>
      <c r="K32">
        <f t="shared" si="5"/>
        <v>2105.6544502749111</v>
      </c>
    </row>
    <row r="33" spans="1:11" x14ac:dyDescent="0.25">
      <c r="A33">
        <v>0.92201299999999997</v>
      </c>
      <c r="B33">
        <v>0.75992400000000004</v>
      </c>
      <c r="C33">
        <v>0.21046300000000001</v>
      </c>
      <c r="D33">
        <f t="shared" si="0"/>
        <v>8.7522079999999995</v>
      </c>
      <c r="E33">
        <f t="shared" si="1"/>
        <v>2.5595440000000007</v>
      </c>
      <c r="F33">
        <f t="shared" si="2"/>
        <v>-0.89536999999999978</v>
      </c>
      <c r="G33">
        <f t="shared" si="3"/>
        <v>1880.4520639773825</v>
      </c>
      <c r="H33">
        <f t="shared" si="4"/>
        <v>2717.6315314577378</v>
      </c>
      <c r="I33">
        <f>'Wyliczenia skalowania liniowego'!$B$18 * H33 + 'Wyliczenia skalowania liniowego'!$B$19</f>
        <v>1837.8112612946304</v>
      </c>
      <c r="J33">
        <f>H33-(AVERAGE($H$2:$H$41)-'Wyliczenia skalowania sigma'!$B$1)</f>
        <v>2222.2370819001299</v>
      </c>
      <c r="K33">
        <f t="shared" si="5"/>
        <v>2222.2370819001299</v>
      </c>
    </row>
    <row r="34" spans="1:11" x14ac:dyDescent="0.25">
      <c r="A34">
        <v>0.302622</v>
      </c>
      <c r="B34">
        <v>0.99129900000000004</v>
      </c>
      <c r="C34">
        <v>0.96782400000000002</v>
      </c>
      <c r="D34">
        <f t="shared" si="0"/>
        <v>-1.158048</v>
      </c>
      <c r="E34">
        <f t="shared" si="1"/>
        <v>3.947794</v>
      </c>
      <c r="F34">
        <f t="shared" si="2"/>
        <v>6.6782400000000006</v>
      </c>
      <c r="G34">
        <f t="shared" si="3"/>
        <v>-314.91196042827028</v>
      </c>
      <c r="H34">
        <f t="shared" si="4"/>
        <v>522.26750705208519</v>
      </c>
      <c r="I34">
        <f>'Wyliczenia skalowania liniowego'!$B$18 * H34 + 'Wyliczenia skalowania liniowego'!$B$19</f>
        <v>1071.6868517115226</v>
      </c>
      <c r="J34">
        <f>H34-(AVERAGE($H$2:$H$41)-'Wyliczenia skalowania sigma'!$B$1)</f>
        <v>26.87305749447728</v>
      </c>
      <c r="K34">
        <f t="shared" si="5"/>
        <v>26.87305749447728</v>
      </c>
    </row>
    <row r="35" spans="1:11" x14ac:dyDescent="0.25">
      <c r="A35">
        <v>0.25750600000000001</v>
      </c>
      <c r="B35">
        <v>0.366234</v>
      </c>
      <c r="C35">
        <v>1.7080999999999999E-2</v>
      </c>
      <c r="D35">
        <f t="shared" si="0"/>
        <v>-1.8799039999999998</v>
      </c>
      <c r="E35">
        <f t="shared" si="1"/>
        <v>0.19740400000000013</v>
      </c>
      <c r="F35">
        <f t="shared" si="2"/>
        <v>-2.8291900000000001</v>
      </c>
      <c r="G35">
        <f t="shared" si="3"/>
        <v>-35.115821255258552</v>
      </c>
      <c r="H35">
        <f t="shared" si="4"/>
        <v>802.06364622509693</v>
      </c>
      <c r="I35">
        <f>'Wyliczenia skalowania liniowego'!$B$18 * H35 + 'Wyliczenia skalowania liniowego'!$B$19</f>
        <v>1169.3283587894159</v>
      </c>
      <c r="J35">
        <f>H35-(AVERAGE($H$2:$H$41)-'Wyliczenia skalowania sigma'!$B$1)</f>
        <v>306.66919666748902</v>
      </c>
      <c r="K35">
        <f t="shared" si="5"/>
        <v>306.66919666748902</v>
      </c>
    </row>
    <row r="36" spans="1:11" x14ac:dyDescent="0.25">
      <c r="A36">
        <v>0.17460400000000001</v>
      </c>
      <c r="B36">
        <v>0.59241999999999995</v>
      </c>
      <c r="C36">
        <v>0.345057</v>
      </c>
      <c r="D36">
        <f t="shared" si="0"/>
        <v>-3.2063359999999999</v>
      </c>
      <c r="E36">
        <f t="shared" si="1"/>
        <v>1.5545199999999997</v>
      </c>
      <c r="F36">
        <f t="shared" si="2"/>
        <v>0.45056999999999992</v>
      </c>
      <c r="G36">
        <f t="shared" si="3"/>
        <v>-149.44095771291154</v>
      </c>
      <c r="H36">
        <f t="shared" si="4"/>
        <v>687.73850976744393</v>
      </c>
      <c r="I36">
        <f>'Wyliczenia skalowania liniowego'!$B$18 * H36 + 'Wyliczenia skalowania liniowego'!$B$19</f>
        <v>1129.4318875457277</v>
      </c>
      <c r="J36">
        <f>H36-(AVERAGE($H$2:$H$41)-'Wyliczenia skalowania sigma'!$B$1)</f>
        <v>192.34406020983602</v>
      </c>
      <c r="K36">
        <f t="shared" si="5"/>
        <v>192.34406020983602</v>
      </c>
    </row>
    <row r="37" spans="1:11" x14ac:dyDescent="0.25">
      <c r="A37">
        <v>0.99530200000000002</v>
      </c>
      <c r="B37">
        <v>0.23810000000000001</v>
      </c>
      <c r="C37">
        <v>7.7092999999999995E-2</v>
      </c>
      <c r="D37">
        <f t="shared" si="0"/>
        <v>9.9248320000000003</v>
      </c>
      <c r="E37">
        <f t="shared" si="1"/>
        <v>-0.57139999999999991</v>
      </c>
      <c r="F37">
        <f t="shared" si="2"/>
        <v>-2.2290700000000001</v>
      </c>
      <c r="G37">
        <f t="shared" si="3"/>
        <v>2915.8873902323448</v>
      </c>
      <c r="H37">
        <f t="shared" si="4"/>
        <v>3753.0668577127003</v>
      </c>
      <c r="I37">
        <f>'Wyliczenia skalowania liniowego'!$B$18 * H37 + 'Wyliczenia skalowania liniowego'!$B$19</f>
        <v>2199.1510068538378</v>
      </c>
      <c r="J37">
        <f>H37-(AVERAGE($H$2:$H$41)-'Wyliczenia skalowania sigma'!$B$1)</f>
        <v>3257.6724081550924</v>
      </c>
      <c r="K37">
        <f t="shared" si="5"/>
        <v>3257.6724081550924</v>
      </c>
    </row>
    <row r="38" spans="1:11" x14ac:dyDescent="0.25">
      <c r="A38">
        <v>7.0627999999999996E-2</v>
      </c>
      <c r="B38">
        <v>0.64423399999999997</v>
      </c>
      <c r="C38">
        <v>0.80316299999999996</v>
      </c>
      <c r="D38">
        <f t="shared" si="0"/>
        <v>-4.8699519999999996</v>
      </c>
      <c r="E38">
        <f t="shared" si="1"/>
        <v>1.8654039999999998</v>
      </c>
      <c r="F38">
        <f t="shared" si="2"/>
        <v>5.0316299999999998</v>
      </c>
      <c r="G38">
        <f t="shared" si="3"/>
        <v>-418.58973374017773</v>
      </c>
      <c r="H38">
        <f t="shared" si="4"/>
        <v>418.58973374017773</v>
      </c>
      <c r="I38">
        <f>'Wyliczenia skalowania liniowego'!$B$18 * H38 + 'Wyliczenia skalowania liniowego'!$B$19</f>
        <v>1035.5060306802677</v>
      </c>
      <c r="J38">
        <f>H38-(AVERAGE($H$2:$H$41)-'Wyliczenia skalowania sigma'!$B$1)</f>
        <v>-76.804715817430179</v>
      </c>
      <c r="K38">
        <f t="shared" si="5"/>
        <v>0</v>
      </c>
    </row>
    <row r="39" spans="1:11" x14ac:dyDescent="0.25">
      <c r="A39">
        <v>0.85140800000000005</v>
      </c>
      <c r="B39">
        <v>0.19982</v>
      </c>
      <c r="C39">
        <v>0.61685599999999996</v>
      </c>
      <c r="D39">
        <f t="shared" si="0"/>
        <v>7.6225280000000009</v>
      </c>
      <c r="E39">
        <f t="shared" si="1"/>
        <v>-0.80108000000000001</v>
      </c>
      <c r="F39">
        <f t="shared" si="2"/>
        <v>3.1685599999999994</v>
      </c>
      <c r="G39">
        <f t="shared" si="3"/>
        <v>1304.9074227212357</v>
      </c>
      <c r="H39">
        <f t="shared" si="4"/>
        <v>1459.6237146656561</v>
      </c>
      <c r="I39">
        <f>'Wyliczenia skalowania liniowego'!$B$18 * H39 + 'Wyliczenia skalowania liniowego'!$B$19</f>
        <v>1398.7995597378949</v>
      </c>
      <c r="J39">
        <f>H39-(AVERAGE($H$2:$H$41)-'Wyliczenia skalowania sigma'!$B$1)</f>
        <v>964.22926510804814</v>
      </c>
      <c r="K39">
        <f t="shared" si="5"/>
        <v>964.22926510804814</v>
      </c>
    </row>
    <row r="40" spans="1:11" x14ac:dyDescent="0.25">
      <c r="A40">
        <v>0.89353400000000005</v>
      </c>
      <c r="B40">
        <v>0.24987200000000001</v>
      </c>
      <c r="C40">
        <v>0.39623999999999998</v>
      </c>
      <c r="D40">
        <f t="shared" si="0"/>
        <v>8.2965440000000008</v>
      </c>
      <c r="E40">
        <f t="shared" si="1"/>
        <v>-0.50076799999999988</v>
      </c>
      <c r="F40">
        <f t="shared" si="2"/>
        <v>0.9623999999999997</v>
      </c>
      <c r="G40">
        <f t="shared" si="3"/>
        <v>1710.4746414801659</v>
      </c>
      <c r="H40">
        <f t="shared" si="4"/>
        <v>1865.1909334245863</v>
      </c>
      <c r="I40">
        <f>'Wyliczenia skalowania liniowego'!$B$18 * H40 + 'Wyliczenia skalowania liniowego'!$B$19</f>
        <v>1540.3318717206735</v>
      </c>
      <c r="J40">
        <f>H40-(AVERAGE($H$2:$H$41)-'Wyliczenia skalowania sigma'!$B$1)</f>
        <v>1369.7964838669784</v>
      </c>
      <c r="K40">
        <f t="shared" si="5"/>
        <v>1369.7964838669784</v>
      </c>
    </row>
    <row r="41" spans="1:11" x14ac:dyDescent="0.25">
      <c r="A41">
        <v>0.609796</v>
      </c>
      <c r="B41">
        <v>0.89655200000000002</v>
      </c>
      <c r="C41">
        <v>8.8299000000000002E-2</v>
      </c>
      <c r="D41">
        <f t="shared" si="0"/>
        <v>3.7567360000000001</v>
      </c>
      <c r="E41">
        <f t="shared" si="1"/>
        <v>3.3793120000000005</v>
      </c>
      <c r="F41">
        <f t="shared" si="2"/>
        <v>-2.1170100000000001</v>
      </c>
      <c r="G41">
        <f t="shared" si="3"/>
        <v>-77.358145972210195</v>
      </c>
      <c r="H41">
        <f t="shared" si="4"/>
        <v>77.358145972210195</v>
      </c>
      <c r="I41">
        <f>'Wyliczenia skalowania liniowego'!$B$18 * H41 + 'Wyliczenia skalowania liniowego'!$B$19</f>
        <v>916.42516490876278</v>
      </c>
      <c r="J41">
        <f>H41-(AVERAGE($H$2:$H$41)-'Wyliczenia skalowania sigma'!$B$1)</f>
        <v>-418.03630358539772</v>
      </c>
      <c r="K4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4" zoomScaleNormal="100" workbookViewId="0">
      <selection activeCell="B20" sqref="B20"/>
    </sheetView>
  </sheetViews>
  <sheetFormatPr defaultRowHeight="15" x14ac:dyDescent="0.25"/>
  <cols>
    <col min="1" max="1" width="36.5703125" customWidth="1"/>
    <col min="2" max="2" width="10.5703125" bestFit="1" customWidth="1"/>
  </cols>
  <sheetData>
    <row r="1" spans="1:2" x14ac:dyDescent="0.25">
      <c r="A1" t="s">
        <v>12</v>
      </c>
      <c r="B1">
        <f>MIN(Sprawozdanie!H2:H41)</f>
        <v>77.358145972210195</v>
      </c>
    </row>
    <row r="2" spans="1:2" x14ac:dyDescent="0.25">
      <c r="A2" t="s">
        <v>14</v>
      </c>
      <c r="B2">
        <f>MAX(Sprawozdanie!H3:H42)</f>
        <v>4106.6221480244603</v>
      </c>
    </row>
    <row r="3" spans="1:2" x14ac:dyDescent="0.25">
      <c r="A3" t="s">
        <v>11</v>
      </c>
      <c r="B3">
        <v>1.7</v>
      </c>
    </row>
    <row r="4" spans="1:2" x14ac:dyDescent="0.25">
      <c r="A4" t="s">
        <v>13</v>
      </c>
      <c r="B4">
        <f>AVERAGE(Sprawozdanie!H4:H43)</f>
        <v>1366.1956007521953</v>
      </c>
    </row>
    <row r="5" spans="1:2" x14ac:dyDescent="0.25">
      <c r="A5" t="s">
        <v>20</v>
      </c>
      <c r="B5" s="1">
        <v>9.9999999999999994E-12</v>
      </c>
    </row>
    <row r="7" spans="1:2" x14ac:dyDescent="0.25">
      <c r="A7" t="s">
        <v>15</v>
      </c>
      <c r="B7">
        <f>IF(B1 &gt; ((B3*B4-B2)/(B3-1)), 1, 0)</f>
        <v>1</v>
      </c>
    </row>
    <row r="9" spans="1:2" x14ac:dyDescent="0.25">
      <c r="A9" t="s">
        <v>18</v>
      </c>
    </row>
    <row r="10" spans="1:2" x14ac:dyDescent="0.25">
      <c r="A10" t="s">
        <v>16</v>
      </c>
      <c r="B10" s="3">
        <f>(B3-1)*B4/(B2-B4+B5)</f>
        <v>0.34897374698053524</v>
      </c>
    </row>
    <row r="11" spans="1:2" x14ac:dyDescent="0.25">
      <c r="A11" t="s">
        <v>17</v>
      </c>
      <c r="B11" s="3">
        <f>B4*(B2-B3*B4)/(B2-B4+B5)</f>
        <v>889.42920284937338</v>
      </c>
    </row>
    <row r="13" spans="1:2" x14ac:dyDescent="0.25">
      <c r="A13" t="s">
        <v>19</v>
      </c>
    </row>
    <row r="14" spans="1:2" x14ac:dyDescent="0.25">
      <c r="A14" t="s">
        <v>16</v>
      </c>
      <c r="B14" s="3">
        <f>(B4)/(B4-B1+B5)</f>
        <v>1.0600216463955925</v>
      </c>
    </row>
    <row r="15" spans="1:2" x14ac:dyDescent="0.25">
      <c r="A15" t="s">
        <v>17</v>
      </c>
      <c r="B15" s="3">
        <f>-B1*(B4)/(B4-B1+B5)</f>
        <v>-82.001309255572821</v>
      </c>
    </row>
    <row r="17" spans="1:2" x14ac:dyDescent="0.25">
      <c r="A17" t="s">
        <v>21</v>
      </c>
    </row>
    <row r="18" spans="1:2" x14ac:dyDescent="0.25">
      <c r="A18" t="s">
        <v>16</v>
      </c>
      <c r="B18">
        <f>IF(B7=1, B10, B14)</f>
        <v>0.34897374698053524</v>
      </c>
    </row>
    <row r="19" spans="1:2" x14ac:dyDescent="0.25">
      <c r="A19" t="s">
        <v>17</v>
      </c>
      <c r="B19">
        <f>IF(B7=1, B11, B15)</f>
        <v>889.42920284937338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9</v>
      </c>
      <c r="B1">
        <f>_xlfn.STDEV.P(Sprawozdanie!H2:H41)</f>
        <v>880.06961402487241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H2" sqref="H2"/>
    </sheetView>
  </sheetViews>
  <sheetFormatPr defaultRowHeight="15" x14ac:dyDescent="0.25"/>
  <cols>
    <col min="1" max="1" width="36.7109375" customWidth="1"/>
    <col min="2" max="2" width="9.140625" customWidth="1"/>
    <col min="4" max="5" width="18.28515625" customWidth="1"/>
    <col min="6" max="7" width="18.7109375" customWidth="1"/>
    <col min="8" max="8" width="18.5703125" customWidth="1"/>
  </cols>
  <sheetData>
    <row r="1" spans="1:7" s="4" customFormat="1" ht="45" x14ac:dyDescent="0.25">
      <c r="A1" s="4" t="s">
        <v>23</v>
      </c>
      <c r="B1" s="4">
        <f>SUM(Sprawozdanie!H$2:H$41)</f>
        <v>55018.562543299209</v>
      </c>
      <c r="D1" s="4" t="s">
        <v>22</v>
      </c>
      <c r="E1" s="4" t="s">
        <v>26</v>
      </c>
      <c r="F1" s="4" t="s">
        <v>28</v>
      </c>
      <c r="G1" s="4" t="s">
        <v>29</v>
      </c>
    </row>
    <row r="2" spans="1:7" x14ac:dyDescent="0.25">
      <c r="A2" t="s">
        <v>24</v>
      </c>
      <c r="B2" s="2">
        <f>SUM(Sprawozdanie!I$2:I$41)</f>
        <v>54777.202038192983</v>
      </c>
      <c r="D2">
        <f>Sprawozdanie!H2/$B$1</f>
        <v>2.742200123877038E-2</v>
      </c>
      <c r="E2">
        <f>D2*$B$4</f>
        <v>1.0968800495508151</v>
      </c>
      <c r="F2">
        <f>FLOOR(E2, 1)</f>
        <v>1</v>
      </c>
      <c r="G2">
        <f>E2-F2</f>
        <v>9.6880049550815084E-2</v>
      </c>
    </row>
    <row r="3" spans="1:7" x14ac:dyDescent="0.25">
      <c r="A3" t="s">
        <v>25</v>
      </c>
      <c r="B3">
        <f>SUM(Sprawozdanie!J$2:J$41)</f>
        <v>35202.784560994885</v>
      </c>
      <c r="D3">
        <f>Sprawozdanie!H3/$B$1</f>
        <v>2.8979503476545418E-2</v>
      </c>
      <c r="E3">
        <f t="shared" ref="E3:E41" si="0">D3*$B$4</f>
        <v>1.1591801390618168</v>
      </c>
      <c r="F3">
        <f t="shared" ref="F3:F41" si="1">FLOOR(E3, 1)</f>
        <v>1</v>
      </c>
      <c r="G3">
        <f t="shared" ref="G3:G41" si="2">E3-F3</f>
        <v>0.15918013906181683</v>
      </c>
    </row>
    <row r="4" spans="1:7" x14ac:dyDescent="0.25">
      <c r="A4" t="s">
        <v>27</v>
      </c>
      <c r="B4">
        <v>40</v>
      </c>
      <c r="D4">
        <f>Sprawozdanie!H4/$B$1</f>
        <v>3.5584859585419751E-2</v>
      </c>
      <c r="E4">
        <f t="shared" si="0"/>
        <v>1.4233943834167899</v>
      </c>
      <c r="F4">
        <f t="shared" si="1"/>
        <v>1</v>
      </c>
      <c r="G4">
        <f t="shared" si="2"/>
        <v>0.42339438341678992</v>
      </c>
    </row>
    <row r="5" spans="1:7" x14ac:dyDescent="0.25">
      <c r="D5">
        <f>Sprawozdanie!H5/$B$1</f>
        <v>2.0194364700389992E-2</v>
      </c>
      <c r="E5">
        <f t="shared" si="0"/>
        <v>0.80777458801559965</v>
      </c>
      <c r="F5">
        <f t="shared" si="1"/>
        <v>0</v>
      </c>
      <c r="G5">
        <f t="shared" si="2"/>
        <v>0.80777458801559965</v>
      </c>
    </row>
    <row r="6" spans="1:7" x14ac:dyDescent="0.25">
      <c r="A6" t="s">
        <v>30</v>
      </c>
      <c r="B6">
        <f>SUM(F2:F41)</f>
        <v>17</v>
      </c>
      <c r="D6">
        <f>Sprawozdanie!H6/$B$1</f>
        <v>2.3192005061632558E-2</v>
      </c>
      <c r="E6">
        <f t="shared" si="0"/>
        <v>0.92768020246530236</v>
      </c>
      <c r="F6">
        <f t="shared" si="1"/>
        <v>0</v>
      </c>
      <c r="G6">
        <f t="shared" si="2"/>
        <v>0.92768020246530236</v>
      </c>
    </row>
    <row r="7" spans="1:7" x14ac:dyDescent="0.25">
      <c r="A7" t="s">
        <v>31</v>
      </c>
      <c r="B7">
        <f>B4-B6</f>
        <v>23</v>
      </c>
      <c r="D7">
        <f>Sprawozdanie!H7/$B$1</f>
        <v>2.4209067932585902E-2</v>
      </c>
      <c r="E7">
        <f t="shared" si="0"/>
        <v>0.96836271730343604</v>
      </c>
      <c r="F7">
        <f t="shared" si="1"/>
        <v>0</v>
      </c>
      <c r="G7">
        <f t="shared" si="2"/>
        <v>0.96836271730343604</v>
      </c>
    </row>
    <row r="8" spans="1:7" x14ac:dyDescent="0.25">
      <c r="D8">
        <f>Sprawozdanie!H8/$B$1</f>
        <v>7.4640665953287652E-2</v>
      </c>
      <c r="E8">
        <f t="shared" si="0"/>
        <v>2.9856266381315062</v>
      </c>
      <c r="F8">
        <f t="shared" si="1"/>
        <v>2</v>
      </c>
      <c r="G8">
        <f t="shared" si="2"/>
        <v>0.98562663813150619</v>
      </c>
    </row>
    <row r="9" spans="1:7" x14ac:dyDescent="0.25">
      <c r="D9">
        <f>Sprawozdanie!H9/$B$1</f>
        <v>3.749364930854019E-2</v>
      </c>
      <c r="E9">
        <f t="shared" si="0"/>
        <v>1.4997459723416076</v>
      </c>
      <c r="F9">
        <f t="shared" si="1"/>
        <v>1</v>
      </c>
      <c r="G9">
        <f t="shared" si="2"/>
        <v>0.49974597234160756</v>
      </c>
    </row>
    <row r="10" spans="1:7" x14ac:dyDescent="0.25">
      <c r="D10">
        <f>Sprawozdanie!H10/$B$1</f>
        <v>2.316524436392314E-2</v>
      </c>
      <c r="E10">
        <f t="shared" si="0"/>
        <v>0.92660977455692561</v>
      </c>
      <c r="F10">
        <f t="shared" si="1"/>
        <v>0</v>
      </c>
      <c r="G10">
        <f t="shared" si="2"/>
        <v>0.92660977455692561</v>
      </c>
    </row>
    <row r="11" spans="1:7" x14ac:dyDescent="0.25">
      <c r="D11">
        <f>Sprawozdanie!H11/$B$1</f>
        <v>2.8151401023998469E-2</v>
      </c>
      <c r="E11">
        <f t="shared" si="0"/>
        <v>1.1260560409599387</v>
      </c>
      <c r="F11">
        <f t="shared" si="1"/>
        <v>1</v>
      </c>
      <c r="G11">
        <f t="shared" si="2"/>
        <v>0.12605604095993872</v>
      </c>
    </row>
    <row r="12" spans="1:7" x14ac:dyDescent="0.25">
      <c r="D12">
        <f>Sprawozdanie!H12/$B$1</f>
        <v>1.1973666715127722E-2</v>
      </c>
      <c r="E12">
        <f t="shared" si="0"/>
        <v>0.47894666860510887</v>
      </c>
      <c r="F12">
        <f t="shared" si="1"/>
        <v>0</v>
      </c>
      <c r="G12">
        <f t="shared" si="2"/>
        <v>0.47894666860510887</v>
      </c>
    </row>
    <row r="13" spans="1:7" x14ac:dyDescent="0.25">
      <c r="D13">
        <f>Sprawozdanie!H13/$B$1</f>
        <v>2.1737571930829765E-2</v>
      </c>
      <c r="E13">
        <f t="shared" si="0"/>
        <v>0.86950287723319053</v>
      </c>
      <c r="F13">
        <f t="shared" si="1"/>
        <v>0</v>
      </c>
      <c r="G13">
        <f t="shared" si="2"/>
        <v>0.86950287723319053</v>
      </c>
    </row>
    <row r="14" spans="1:7" x14ac:dyDescent="0.25">
      <c r="D14">
        <f>Sprawozdanie!H14/$B$1</f>
        <v>1.9601901157109827E-2</v>
      </c>
      <c r="E14">
        <f t="shared" si="0"/>
        <v>0.78407604628439309</v>
      </c>
      <c r="F14">
        <f t="shared" si="1"/>
        <v>0</v>
      </c>
      <c r="G14">
        <f t="shared" si="2"/>
        <v>0.78407604628439309</v>
      </c>
    </row>
    <row r="15" spans="1:7" x14ac:dyDescent="0.25">
      <c r="D15">
        <f>Sprawozdanie!H15/$B$1</f>
        <v>2.2282020797302241E-2</v>
      </c>
      <c r="E15">
        <f t="shared" si="0"/>
        <v>0.89128083189208962</v>
      </c>
      <c r="F15">
        <f t="shared" si="1"/>
        <v>0</v>
      </c>
      <c r="G15">
        <f t="shared" si="2"/>
        <v>0.89128083189208962</v>
      </c>
    </row>
    <row r="16" spans="1:7" x14ac:dyDescent="0.25">
      <c r="D16">
        <f>Sprawozdanie!H16/$B$1</f>
        <v>3.9890710891030474E-2</v>
      </c>
      <c r="E16">
        <f t="shared" si="0"/>
        <v>1.5956284356412189</v>
      </c>
      <c r="F16">
        <f t="shared" si="1"/>
        <v>1</v>
      </c>
      <c r="G16">
        <f t="shared" si="2"/>
        <v>0.59562843564121892</v>
      </c>
    </row>
    <row r="17" spans="4:7" x14ac:dyDescent="0.25">
      <c r="D17">
        <f>Sprawozdanie!H17/$B$1</f>
        <v>4.7172886866224166E-2</v>
      </c>
      <c r="E17">
        <f t="shared" si="0"/>
        <v>1.8869154746489667</v>
      </c>
      <c r="F17">
        <f t="shared" si="1"/>
        <v>1</v>
      </c>
      <c r="G17">
        <f t="shared" si="2"/>
        <v>0.8869154746489667</v>
      </c>
    </row>
    <row r="18" spans="4:7" x14ac:dyDescent="0.25">
      <c r="D18">
        <f>Sprawozdanie!H18/$B$1</f>
        <v>1.424957590351396E-2</v>
      </c>
      <c r="E18">
        <f t="shared" si="0"/>
        <v>0.56998303614055845</v>
      </c>
      <c r="F18">
        <f t="shared" si="1"/>
        <v>0</v>
      </c>
      <c r="G18">
        <f t="shared" si="2"/>
        <v>0.56998303614055845</v>
      </c>
    </row>
    <row r="19" spans="4:7" x14ac:dyDescent="0.25">
      <c r="D19">
        <f>Sprawozdanie!H19/$B$1</f>
        <v>1.8165385193992616E-2</v>
      </c>
      <c r="E19">
        <f t="shared" si="0"/>
        <v>0.72661540775970468</v>
      </c>
      <c r="F19">
        <f t="shared" si="1"/>
        <v>0</v>
      </c>
      <c r="G19">
        <f t="shared" si="2"/>
        <v>0.72661540775970468</v>
      </c>
    </row>
    <row r="20" spans="4:7" x14ac:dyDescent="0.25">
      <c r="D20">
        <f>Sprawozdanie!H20/$B$1</f>
        <v>1.6125862675155044E-2</v>
      </c>
      <c r="E20">
        <f t="shared" si="0"/>
        <v>0.6450345070062018</v>
      </c>
      <c r="F20">
        <f t="shared" si="1"/>
        <v>0</v>
      </c>
      <c r="G20">
        <f t="shared" si="2"/>
        <v>0.6450345070062018</v>
      </c>
    </row>
    <row r="21" spans="4:7" x14ac:dyDescent="0.25">
      <c r="D21">
        <f>Sprawozdanie!H21/$B$1</f>
        <v>9.3782032409928436E-3</v>
      </c>
      <c r="E21">
        <f t="shared" si="0"/>
        <v>0.37512812963971376</v>
      </c>
      <c r="F21">
        <f t="shared" si="1"/>
        <v>0</v>
      </c>
      <c r="G21">
        <f t="shared" si="2"/>
        <v>0.37512812963971376</v>
      </c>
    </row>
    <row r="22" spans="4:7" x14ac:dyDescent="0.25">
      <c r="D22">
        <f>Sprawozdanie!H22/$B$1</f>
        <v>4.7456217085985387E-2</v>
      </c>
      <c r="E22">
        <f t="shared" si="0"/>
        <v>1.8982486834394154</v>
      </c>
      <c r="F22">
        <f t="shared" si="1"/>
        <v>1</v>
      </c>
      <c r="G22">
        <f t="shared" si="2"/>
        <v>0.89824868343941544</v>
      </c>
    </row>
    <row r="23" spans="4:7" x14ac:dyDescent="0.25">
      <c r="D23">
        <f>Sprawozdanie!H23/$B$1</f>
        <v>1.8174851260402702E-2</v>
      </c>
      <c r="E23">
        <f t="shared" si="0"/>
        <v>0.7269940504161081</v>
      </c>
      <c r="F23">
        <f t="shared" si="1"/>
        <v>0</v>
      </c>
      <c r="G23">
        <f t="shared" si="2"/>
        <v>0.7269940504161081</v>
      </c>
    </row>
    <row r="24" spans="4:7" x14ac:dyDescent="0.25">
      <c r="D24">
        <f>Sprawozdanie!H24/$B$1</f>
        <v>1.4922116170641583E-2</v>
      </c>
      <c r="E24">
        <f t="shared" si="0"/>
        <v>0.59688464682566333</v>
      </c>
      <c r="F24">
        <f t="shared" si="1"/>
        <v>0</v>
      </c>
      <c r="G24">
        <f t="shared" si="2"/>
        <v>0.59688464682566333</v>
      </c>
    </row>
    <row r="25" spans="4:7" x14ac:dyDescent="0.25">
      <c r="D25">
        <f>Sprawozdanie!H25/$B$1</f>
        <v>2.8458537270466062E-2</v>
      </c>
      <c r="E25">
        <f t="shared" si="0"/>
        <v>1.1383414908186424</v>
      </c>
      <c r="F25">
        <f t="shared" si="1"/>
        <v>1</v>
      </c>
      <c r="G25">
        <f t="shared" si="2"/>
        <v>0.13834149081864244</v>
      </c>
    </row>
    <row r="26" spans="4:7" x14ac:dyDescent="0.25">
      <c r="D26">
        <f>Sprawozdanie!H26/$B$1</f>
        <v>1.4465613043745459E-2</v>
      </c>
      <c r="E26">
        <f t="shared" si="0"/>
        <v>0.57862452174981838</v>
      </c>
      <c r="F26">
        <f t="shared" si="1"/>
        <v>0</v>
      </c>
      <c r="G26">
        <f t="shared" si="2"/>
        <v>0.57862452174981838</v>
      </c>
    </row>
    <row r="27" spans="4:7" x14ac:dyDescent="0.25">
      <c r="D27">
        <f>Sprawozdanie!H27/$B$1</f>
        <v>9.3906333377431345E-3</v>
      </c>
      <c r="E27">
        <f t="shared" si="0"/>
        <v>0.37562533350972538</v>
      </c>
      <c r="F27">
        <f t="shared" si="1"/>
        <v>0</v>
      </c>
      <c r="G27">
        <f t="shared" si="2"/>
        <v>0.37562533350972538</v>
      </c>
    </row>
    <row r="28" spans="4:7" x14ac:dyDescent="0.25">
      <c r="D28">
        <f>Sprawozdanie!H28/$B$1</f>
        <v>1.4920635426385782E-2</v>
      </c>
      <c r="E28">
        <f t="shared" si="0"/>
        <v>0.59682541705543124</v>
      </c>
      <c r="F28">
        <f t="shared" si="1"/>
        <v>0</v>
      </c>
      <c r="G28">
        <f t="shared" si="2"/>
        <v>0.59682541705543124</v>
      </c>
    </row>
    <row r="29" spans="4:7" x14ac:dyDescent="0.25">
      <c r="D29">
        <f>Sprawozdanie!H29/$B$1</f>
        <v>7.7094600857544708E-3</v>
      </c>
      <c r="E29">
        <f t="shared" si="0"/>
        <v>0.30837840343017886</v>
      </c>
      <c r="F29">
        <f t="shared" si="1"/>
        <v>0</v>
      </c>
      <c r="G29">
        <f t="shared" si="2"/>
        <v>0.30837840343017886</v>
      </c>
    </row>
    <row r="30" spans="4:7" x14ac:dyDescent="0.25">
      <c r="D30">
        <f>Sprawozdanie!H30/$B$1</f>
        <v>1.5469292178686343E-2</v>
      </c>
      <c r="E30">
        <f t="shared" si="0"/>
        <v>0.61877168714745368</v>
      </c>
      <c r="F30">
        <f t="shared" si="1"/>
        <v>0</v>
      </c>
      <c r="G30">
        <f t="shared" si="2"/>
        <v>0.61877168714745368</v>
      </c>
    </row>
    <row r="31" spans="4:7" x14ac:dyDescent="0.25">
      <c r="D31">
        <f>Sprawozdanie!H31/$B$1</f>
        <v>1.4521171220146057E-2</v>
      </c>
      <c r="E31">
        <f t="shared" si="0"/>
        <v>0.58084684880584225</v>
      </c>
      <c r="F31">
        <f t="shared" si="1"/>
        <v>0</v>
      </c>
      <c r="G31">
        <f t="shared" si="2"/>
        <v>0.58084684880584225</v>
      </c>
    </row>
    <row r="32" spans="4:7" x14ac:dyDescent="0.25">
      <c r="D32">
        <f>Sprawozdanie!H32/$B$1</f>
        <v>4.727584254469594E-2</v>
      </c>
      <c r="E32">
        <f t="shared" si="0"/>
        <v>1.8910337017878376</v>
      </c>
      <c r="F32">
        <f t="shared" si="1"/>
        <v>1</v>
      </c>
      <c r="G32">
        <f t="shared" si="2"/>
        <v>0.89103370178783758</v>
      </c>
    </row>
    <row r="33" spans="4:7" x14ac:dyDescent="0.25">
      <c r="D33">
        <f>Sprawozdanie!H33/$B$1</f>
        <v>4.9394811602338419E-2</v>
      </c>
      <c r="E33">
        <f t="shared" si="0"/>
        <v>1.9757924640935367</v>
      </c>
      <c r="F33">
        <f t="shared" si="1"/>
        <v>1</v>
      </c>
      <c r="G33">
        <f t="shared" si="2"/>
        <v>0.9757924640935367</v>
      </c>
    </row>
    <row r="34" spans="4:7" x14ac:dyDescent="0.25">
      <c r="D34">
        <f>Sprawozdanie!H34/$B$1</f>
        <v>9.4925691059460967E-3</v>
      </c>
      <c r="E34">
        <f t="shared" si="0"/>
        <v>0.37970276423784388</v>
      </c>
      <c r="F34">
        <f t="shared" si="1"/>
        <v>0</v>
      </c>
      <c r="G34">
        <f t="shared" si="2"/>
        <v>0.37970276423784388</v>
      </c>
    </row>
    <row r="35" spans="4:7" x14ac:dyDescent="0.25">
      <c r="D35">
        <f>Sprawozdanie!H35/$B$1</f>
        <v>1.4578055280776896E-2</v>
      </c>
      <c r="E35">
        <f t="shared" si="0"/>
        <v>0.58312221123107588</v>
      </c>
      <c r="F35">
        <f t="shared" si="1"/>
        <v>0</v>
      </c>
      <c r="G35">
        <f t="shared" si="2"/>
        <v>0.58312221123107588</v>
      </c>
    </row>
    <row r="36" spans="4:7" x14ac:dyDescent="0.25">
      <c r="D36">
        <f>Sprawozdanie!H36/$B$1</f>
        <v>1.2500117741647625E-2</v>
      </c>
      <c r="E36">
        <f t="shared" si="0"/>
        <v>0.50000470966590504</v>
      </c>
      <c r="F36">
        <f t="shared" si="1"/>
        <v>0</v>
      </c>
      <c r="G36">
        <f t="shared" si="2"/>
        <v>0.50000470966590504</v>
      </c>
    </row>
    <row r="37" spans="4:7" x14ac:dyDescent="0.25">
      <c r="D37">
        <f>Sprawozdanie!H37/$B$1</f>
        <v>6.8214556764529491E-2</v>
      </c>
      <c r="E37">
        <f t="shared" si="0"/>
        <v>2.7285822705811795</v>
      </c>
      <c r="F37">
        <f t="shared" si="1"/>
        <v>2</v>
      </c>
      <c r="G37">
        <f t="shared" si="2"/>
        <v>0.72858227058117953</v>
      </c>
    </row>
    <row r="38" spans="4:7" x14ac:dyDescent="0.25">
      <c r="D38">
        <f>Sprawozdanie!H38/$B$1</f>
        <v>7.6081546734477236E-3</v>
      </c>
      <c r="E38">
        <f t="shared" si="0"/>
        <v>0.30432618693790892</v>
      </c>
      <c r="F38">
        <f t="shared" si="1"/>
        <v>0</v>
      </c>
      <c r="G38">
        <f t="shared" si="2"/>
        <v>0.30432618693790892</v>
      </c>
    </row>
    <row r="39" spans="4:7" x14ac:dyDescent="0.25">
      <c r="D39">
        <f>Sprawozdanie!H39/$B$1</f>
        <v>2.6529659213050918E-2</v>
      </c>
      <c r="E39">
        <f t="shared" si="0"/>
        <v>1.0611863685220366</v>
      </c>
      <c r="F39">
        <f t="shared" si="1"/>
        <v>1</v>
      </c>
      <c r="G39">
        <f t="shared" si="2"/>
        <v>6.1186368522036627E-2</v>
      </c>
    </row>
    <row r="40" spans="4:7" x14ac:dyDescent="0.25">
      <c r="D40">
        <f>Sprawozdanie!H40/$B$1</f>
        <v>3.3901120770952434E-2</v>
      </c>
      <c r="E40">
        <f t="shared" si="0"/>
        <v>1.3560448308380972</v>
      </c>
      <c r="F40">
        <f t="shared" si="1"/>
        <v>1</v>
      </c>
      <c r="G40">
        <f t="shared" si="2"/>
        <v>0.35604483083809724</v>
      </c>
    </row>
    <row r="41" spans="4:7" x14ac:dyDescent="0.25">
      <c r="D41">
        <f>Sprawozdanie!H41/$B$1</f>
        <v>1.4060372062852406E-3</v>
      </c>
      <c r="E41">
        <f t="shared" si="0"/>
        <v>5.6241488251409621E-2</v>
      </c>
      <c r="F41">
        <f t="shared" si="1"/>
        <v>0</v>
      </c>
      <c r="G41">
        <f t="shared" si="2"/>
        <v>5.6241488251409621E-2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Sprawozdanie</vt:lpstr>
      <vt:lpstr>Wyliczenia skalowania liniowego</vt:lpstr>
      <vt:lpstr>Wyliczenia skalowania sigma</vt:lpstr>
      <vt:lpstr>Selekcja losowa z powtórzeniami</vt:lpstr>
      <vt:lpstr>Selekcja deterministyczna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Cudziło</dc:creator>
  <cp:lastModifiedBy>Tomasz Cudziło</cp:lastModifiedBy>
  <dcterms:created xsi:type="dcterms:W3CDTF">2013-03-27T08:42:52Z</dcterms:created>
  <dcterms:modified xsi:type="dcterms:W3CDTF">2013-03-27T09:44:55Z</dcterms:modified>
</cp:coreProperties>
</file>