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git\zusammenfassung-itpmf\uebungen\Testat Business Case\"/>
    </mc:Choice>
  </mc:AlternateContent>
  <bookViews>
    <workbookView xWindow="0" yWindow="0" windowWidth="20490" windowHeight="7905" activeTab="2"/>
  </bookViews>
  <sheets>
    <sheet name="AlpineRe-BC qualitativ" sheetId="3" r:id="rId1"/>
    <sheet name="AlpineRe-BC quantitativ" sheetId="4" r:id="rId2"/>
    <sheet name="Tabelle1" sheetId="5" r:id="rId3"/>
    <sheet name="Basis-Daten" sheetId="2" r:id="rId4"/>
  </sheets>
  <calcPr calcId="152511"/>
</workbook>
</file>

<file path=xl/calcChain.xml><?xml version="1.0" encoding="utf-8"?>
<calcChain xmlns="http://schemas.openxmlformats.org/spreadsheetml/2006/main">
  <c r="C91" i="4" l="1"/>
  <c r="C13" i="4"/>
  <c r="C12" i="4"/>
  <c r="L87" i="4"/>
  <c r="K87" i="4"/>
  <c r="J87" i="4"/>
  <c r="I87" i="4"/>
  <c r="H87" i="4"/>
  <c r="G87" i="4"/>
  <c r="F87" i="4"/>
  <c r="E87" i="4"/>
  <c r="D87" i="4"/>
  <c r="C86" i="4"/>
  <c r="C88" i="4" s="1"/>
  <c r="G79" i="4"/>
  <c r="F79" i="4"/>
  <c r="E79" i="4"/>
  <c r="D79" i="4"/>
  <c r="E71" i="4"/>
  <c r="D71" i="4"/>
  <c r="C71" i="4"/>
  <c r="E70" i="4"/>
  <c r="D70" i="4"/>
  <c r="C70" i="4"/>
  <c r="L72" i="4"/>
  <c r="K72" i="4"/>
  <c r="J72" i="4"/>
  <c r="I72" i="4"/>
  <c r="H72" i="4"/>
  <c r="G72" i="4"/>
  <c r="F72" i="4"/>
  <c r="L73" i="4"/>
  <c r="K73" i="4"/>
  <c r="J73" i="4"/>
  <c r="I73" i="4"/>
  <c r="H73" i="4"/>
  <c r="G73" i="4"/>
  <c r="F73" i="4"/>
  <c r="L74" i="4"/>
  <c r="K74" i="4"/>
  <c r="J74" i="4"/>
  <c r="I74" i="4"/>
  <c r="H74" i="4"/>
  <c r="G74" i="4"/>
  <c r="F74" i="4"/>
  <c r="K75" i="4"/>
  <c r="L75" i="4"/>
  <c r="J75" i="4"/>
  <c r="I75" i="4"/>
  <c r="H75" i="4"/>
  <c r="G75" i="4"/>
  <c r="F75" i="4"/>
  <c r="E75" i="4"/>
  <c r="D75" i="4"/>
  <c r="C75" i="4"/>
  <c r="C72" i="4"/>
  <c r="D72" i="4"/>
  <c r="E72" i="4"/>
  <c r="E74" i="4"/>
  <c r="E73" i="4"/>
  <c r="D73" i="4"/>
  <c r="E69" i="4"/>
  <c r="D69" i="4"/>
  <c r="C69" i="4"/>
  <c r="E67" i="4"/>
  <c r="D67" i="4"/>
  <c r="C67" i="4"/>
  <c r="C39" i="4"/>
  <c r="D74" i="4" s="1"/>
  <c r="C14" i="4" l="1"/>
  <c r="C16" i="4" s="1"/>
  <c r="C20" i="4" s="1"/>
  <c r="C23" i="4" s="1"/>
  <c r="F80" i="4" s="1"/>
  <c r="F86" i="4" s="1"/>
  <c r="F88" i="4" s="1"/>
  <c r="L77" i="4"/>
  <c r="K77" i="4"/>
  <c r="J77" i="4"/>
  <c r="I77" i="4"/>
  <c r="H77" i="4"/>
  <c r="G77" i="4"/>
  <c r="F77" i="4"/>
  <c r="E77" i="4"/>
  <c r="D77" i="4"/>
  <c r="C77" i="4"/>
  <c r="C90" i="4" s="1"/>
  <c r="I80" i="4" l="1"/>
  <c r="I86" i="4" s="1"/>
  <c r="I88" i="4" s="1"/>
  <c r="I90" i="4" s="1"/>
  <c r="D80" i="4"/>
  <c r="D86" i="4" s="1"/>
  <c r="D88" i="4" s="1"/>
  <c r="D90" i="4" s="1"/>
  <c r="J80" i="4"/>
  <c r="J86" i="4" s="1"/>
  <c r="J88" i="4" s="1"/>
  <c r="H80" i="4"/>
  <c r="H86" i="4" s="1"/>
  <c r="H88" i="4" s="1"/>
  <c r="G80" i="4"/>
  <c r="G86" i="4" s="1"/>
  <c r="G88" i="4" s="1"/>
  <c r="G90" i="4" s="1"/>
  <c r="E80" i="4"/>
  <c r="E86" i="4" s="1"/>
  <c r="E88" i="4" s="1"/>
  <c r="E90" i="4" s="1"/>
  <c r="L80" i="4"/>
  <c r="L86" i="4" s="1"/>
  <c r="L88" i="4" s="1"/>
  <c r="K80" i="4"/>
  <c r="K86" i="4" s="1"/>
  <c r="K88" i="4" s="1"/>
  <c r="K90" i="4" s="1"/>
  <c r="H90" i="4"/>
  <c r="F90" i="4"/>
  <c r="J90" i="4"/>
  <c r="L90" i="4"/>
  <c r="C65" i="4" l="1"/>
  <c r="C92" i="4" s="1"/>
  <c r="D65" i="4"/>
  <c r="D91" i="4" s="1"/>
  <c r="E65" i="4"/>
  <c r="E91" i="4" s="1"/>
  <c r="F65" i="4"/>
  <c r="F91" i="4" s="1"/>
  <c r="G65" i="4"/>
  <c r="G91" i="4" s="1"/>
  <c r="H65" i="4"/>
  <c r="H91" i="4" s="1"/>
  <c r="I65" i="4"/>
  <c r="I91" i="4" s="1"/>
  <c r="J65" i="4"/>
  <c r="J91" i="4" s="1"/>
  <c r="K65" i="4"/>
  <c r="K91" i="4" s="1"/>
  <c r="L65" i="4"/>
  <c r="L91" i="4" s="1"/>
  <c r="D92" i="4" l="1"/>
  <c r="E92" i="4" s="1"/>
  <c r="F92" i="4" s="1"/>
  <c r="G92" i="4" s="1"/>
  <c r="H92" i="4" s="1"/>
  <c r="I92" i="4" s="1"/>
  <c r="J92" i="4" s="1"/>
  <c r="K92" i="4" s="1"/>
  <c r="L92" i="4" s="1"/>
</calcChain>
</file>

<file path=xl/sharedStrings.xml><?xml version="1.0" encoding="utf-8"?>
<sst xmlns="http://schemas.openxmlformats.org/spreadsheetml/2006/main" count="187" uniqueCount="111">
  <si>
    <t>Kosten
(kCHF)</t>
  </si>
  <si>
    <t>Nutzen
(kCHF)</t>
  </si>
  <si>
    <t>å</t>
  </si>
  <si>
    <t>Nutzenpotenzial einer einheitlichen Datenbasis:</t>
  </si>
  <si>
    <t>Überblick über die Kunden-Datenbasis und die Zusammensetzung des Kundenstammes bekommen/behalten</t>
  </si>
  <si>
    <t xml:space="preserve">Verbesserung der Wirksamkeit und Effizienz der Kundenteams in ihren Prozessen: </t>
  </si>
  <si>
    <t xml:space="preserve">Bessere Entscheidungen, mehr Zeit für die Kundenarbeit </t>
  </si>
  <si>
    <t xml:space="preserve">Höhere Datenqualität, weil Mängel sichtbar werden </t>
  </si>
  <si>
    <t xml:space="preserve">Gemeinsame Datenplattform führt zu mehr Informationsaustausch </t>
  </si>
  <si>
    <t xml:space="preserve">Bessere Analysemöglichkeiten, Messbarkeit betreffs der erbrachten Dienstleistungen (Wie gut sind wir? Wo haben wir noch Potenzial?) </t>
  </si>
  <si>
    <t xml:space="preserve">Abgrenzung: Keine doppelte Datenerfassung </t>
  </si>
  <si>
    <t xml:space="preserve">Einheitliches Datenformat =&gt; Harmonisierung Sprache und Methoden </t>
  </si>
  <si>
    <t>Basis-Daten</t>
  </si>
  <si>
    <t>PT</t>
  </si>
  <si>
    <t>Personal Interne MA Business 2008</t>
  </si>
  <si>
    <t>Personal Interne MA Business 2009</t>
  </si>
  <si>
    <t>Personal Interne MA Business 2010</t>
  </si>
  <si>
    <t>Personal Business Consultants 2008</t>
  </si>
  <si>
    <t>Personal Business Consultants 2009</t>
  </si>
  <si>
    <t>Personal Business Consultants 2010</t>
  </si>
  <si>
    <t>Personal IT-Aufwand 2008</t>
  </si>
  <si>
    <t>Personal IT-Aufwand 2009</t>
  </si>
  <si>
    <t>Personal IT-Aufwand 2010</t>
  </si>
  <si>
    <t>Personalaufwand</t>
  </si>
  <si>
    <t>Schulung für CIS miteingerechnet.</t>
  </si>
  <si>
    <t>Entwicklungskosten CIS Release 1</t>
  </si>
  <si>
    <t>CHF</t>
  </si>
  <si>
    <t>Mail Rahmanian</t>
  </si>
  <si>
    <t>Mail Mueller</t>
  </si>
  <si>
    <t>Entwicklungskosten 2008</t>
  </si>
  <si>
    <t>Entwicklungskosten 2010</t>
  </si>
  <si>
    <t>Entwicklungskosten 2009</t>
  </si>
  <si>
    <t>Kosten interner Mitarbeiter</t>
  </si>
  <si>
    <t>CHF/PT</t>
  </si>
  <si>
    <t>Kosten Business Consultants</t>
  </si>
  <si>
    <t>Kosten IT-Contractors</t>
  </si>
  <si>
    <t>Anteil Spesen</t>
  </si>
  <si>
    <t>bei allen Outsourcing-Aufträgen generell kalkulieren!</t>
  </si>
  <si>
    <t>Personalkosten</t>
  </si>
  <si>
    <t>CHF/Jahr</t>
  </si>
  <si>
    <t>Nicht-Bau des CMS</t>
  </si>
  <si>
    <t>Anzahl Nutzer CIS</t>
  </si>
  <si>
    <t>Zeiteinsparung täglich aufgrund CIS</t>
  </si>
  <si>
    <t>min/Benutzer</t>
  </si>
  <si>
    <t>Benutzer</t>
  </si>
  <si>
    <t>Tägliche Arbeitszeit</t>
  </si>
  <si>
    <t>h</t>
  </si>
  <si>
    <t>Produktive Arbeitstage</t>
  </si>
  <si>
    <t>Tage/Jahre</t>
  </si>
  <si>
    <t>Ersparnis pro Briefing Note</t>
  </si>
  <si>
    <t>Heute ca. 5 PT</t>
  </si>
  <si>
    <t>Briefing Notes Total</t>
  </si>
  <si>
    <t>Notes/Jahr</t>
  </si>
  <si>
    <t>Profitabilitätssteigerung</t>
  </si>
  <si>
    <t>Die neu gewonnene Zeit wirkt sicha auf den Mehrumsatz aus. (selbst definieren)</t>
  </si>
  <si>
    <t>Prozent</t>
  </si>
  <si>
    <t>Durchschnittsumsatz eines Kundenbetreuer</t>
  </si>
  <si>
    <t>Kalkulatorischer Gewinn</t>
  </si>
  <si>
    <t>Anteil vom Umsatz, der im Projekt als Nutzen ausgewiesen werden darf. Wurde von Finance so festgeleg</t>
  </si>
  <si>
    <t>Diskontsatz intern</t>
  </si>
  <si>
    <t>habe ich auch von Finance. kann sich noch ändern.</t>
  </si>
  <si>
    <t>Nutzenverteilung</t>
  </si>
  <si>
    <t>Nutzenverteilung 2009</t>
  </si>
  <si>
    <t>Nutzenverteilung 2010</t>
  </si>
  <si>
    <t>Nutzenverteilung 2011</t>
  </si>
  <si>
    <t>Datenpflege (Business) 2008</t>
  </si>
  <si>
    <t>Datenpflege (Business) 2009</t>
  </si>
  <si>
    <t>Datenpflege (Business) 2010</t>
  </si>
  <si>
    <t>Einkauf Content (Datenlieferanten) 2009</t>
  </si>
  <si>
    <t>Einkauf Content (Datenlieferanten) 2010</t>
  </si>
  <si>
    <t>IT Maintenance pauschal 2009</t>
  </si>
  <si>
    <t>IT Maintenance pauschal 2010</t>
  </si>
  <si>
    <t>Betriebskosten</t>
  </si>
  <si>
    <t>Betriebskosten Appl. CIS</t>
  </si>
  <si>
    <t>Summe</t>
  </si>
  <si>
    <t>2. Personalkosten</t>
  </si>
  <si>
    <t>2.1 Interne MA Business</t>
  </si>
  <si>
    <t>1. Entwicklungskosten (TCT)</t>
  </si>
  <si>
    <t>2.2 Business Consultants</t>
  </si>
  <si>
    <t>2.3 IT-Aufwand</t>
  </si>
  <si>
    <t>4. Einkauf Content</t>
  </si>
  <si>
    <t>6. Betriebskosten</t>
  </si>
  <si>
    <t>3. Datenpflege</t>
  </si>
  <si>
    <t>ab 2010 konstant</t>
  </si>
  <si>
    <t>Interne MA</t>
  </si>
  <si>
    <t>Externe MA</t>
  </si>
  <si>
    <t>Externe MA, gilt nur für Business Side</t>
  </si>
  <si>
    <t>1. CMS nicht erweitern</t>
  </si>
  <si>
    <t>Einsparungen CMS</t>
  </si>
  <si>
    <t>Falls CIS umgesetzt wird, brauchts das CMS nicht (ab Fertigstellung CIS (2009) bis 2012)</t>
  </si>
  <si>
    <t>2. Profitablitätssteigerung</t>
  </si>
  <si>
    <t>Zwischensumme</t>
  </si>
  <si>
    <t>Nutzenverteilung in Prozent</t>
  </si>
  <si>
    <t>quant. Fakt.</t>
  </si>
  <si>
    <t>Differenz pro Jahr</t>
  </si>
  <si>
    <t>NPV</t>
  </si>
  <si>
    <t>NPV kummuliert</t>
  </si>
  <si>
    <t>Jährlicher Arbeitszeitgewinn</t>
  </si>
  <si>
    <t>Jährlicher Briefing Notes Gewinn</t>
  </si>
  <si>
    <t>min/Jahr</t>
  </si>
  <si>
    <t>Total Einsparungen</t>
  </si>
  <si>
    <t>Gewonne Vollzeitstellen</t>
  </si>
  <si>
    <t>100% Stellen</t>
  </si>
  <si>
    <t>Berechnet</t>
  </si>
  <si>
    <t>Zusätzlicher möglicher Umsatz</t>
  </si>
  <si>
    <t>Fragen</t>
  </si>
  <si>
    <t>Was ist Einkauf Content?</t>
  </si>
  <si>
    <t>5. IT Maintanance</t>
  </si>
  <si>
    <t>Nutzenverteilung?</t>
  </si>
  <si>
    <t>NPV korrigiert einfach die Differenz?</t>
  </si>
  <si>
    <t>Jahr 1 oder Jahr 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</si>
</sst>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[Red]\-#,##0\ "/>
  </numFmts>
  <fonts count="12" x14ac:knownFonts="1">
    <font>
      <sz val="10"/>
      <name val="Arial"/>
    </font>
    <font>
      <b/>
      <sz val="10"/>
      <name val="Arial"/>
      <family val="2"/>
    </font>
    <font>
      <b/>
      <sz val="26"/>
      <name val="Arial"/>
      <family val="2"/>
    </font>
    <font>
      <b/>
      <sz val="36"/>
      <name val="Symbol"/>
      <family val="1"/>
      <charset val="2"/>
    </font>
    <font>
      <b/>
      <sz val="10"/>
      <name val="Arial"/>
    </font>
    <font>
      <b/>
      <sz val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8"/>
      <name val="Arial"/>
    </font>
    <font>
      <sz val="10"/>
      <name val="Arial"/>
      <family val="2"/>
    </font>
    <font>
      <b/>
      <sz val="10"/>
      <color theme="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/>
    <xf numFmtId="9" fontId="0" fillId="0" borderId="4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Border="1"/>
    <xf numFmtId="2" fontId="0" fillId="0" borderId="8" xfId="0" applyNumberFormat="1" applyBorder="1"/>
    <xf numFmtId="0" fontId="1" fillId="0" borderId="9" xfId="0" applyFont="1" applyFill="1" applyBorder="1"/>
    <xf numFmtId="1" fontId="0" fillId="0" borderId="8" xfId="0" applyNumberFormat="1" applyBorder="1"/>
    <xf numFmtId="1" fontId="1" fillId="0" borderId="10" xfId="0" applyNumberFormat="1" applyFont="1" applyBorder="1"/>
    <xf numFmtId="0" fontId="1" fillId="0" borderId="10" xfId="0" applyFont="1" applyBorder="1"/>
    <xf numFmtId="0" fontId="0" fillId="0" borderId="1" xfId="0" applyFill="1" applyBorder="1"/>
    <xf numFmtId="9" fontId="0" fillId="0" borderId="1" xfId="0" applyNumberFormat="1" applyBorder="1"/>
    <xf numFmtId="0" fontId="4" fillId="0" borderId="1" xfId="0" applyFont="1" applyFill="1" applyBorder="1"/>
    <xf numFmtId="0" fontId="0" fillId="0" borderId="5" xfId="0" applyBorder="1"/>
    <xf numFmtId="0" fontId="0" fillId="0" borderId="7" xfId="0" applyBorder="1"/>
    <xf numFmtId="3" fontId="0" fillId="0" borderId="8" xfId="0" applyNumberFormat="1" applyBorder="1"/>
    <xf numFmtId="0" fontId="0" fillId="0" borderId="11" xfId="0" applyBorder="1"/>
    <xf numFmtId="3" fontId="1" fillId="0" borderId="12" xfId="0" applyNumberFormat="1" applyFont="1" applyBorder="1"/>
    <xf numFmtId="3" fontId="0" fillId="0" borderId="1" xfId="0" applyNumberFormat="1" applyBorder="1"/>
    <xf numFmtId="0" fontId="1" fillId="0" borderId="0" xfId="0" applyFont="1"/>
    <xf numFmtId="0" fontId="5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Border="1"/>
    <xf numFmtId="9" fontId="9" fillId="0" borderId="0" xfId="0" applyNumberFormat="1" applyFont="1"/>
    <xf numFmtId="9" fontId="1" fillId="0" borderId="0" xfId="0" applyNumberFormat="1" applyFont="1"/>
    <xf numFmtId="0" fontId="1" fillId="0" borderId="0" xfId="0" applyFont="1" applyBorder="1"/>
    <xf numFmtId="0" fontId="9" fillId="0" borderId="0" xfId="0" applyNumberFormat="1" applyFont="1"/>
    <xf numFmtId="0" fontId="9" fillId="0" borderId="0" xfId="0" applyFont="1" applyBorder="1"/>
    <xf numFmtId="9" fontId="0" fillId="0" borderId="0" xfId="0" applyNumberFormat="1"/>
    <xf numFmtId="4" fontId="9" fillId="0" borderId="0" xfId="0" applyNumberFormat="1" applyFont="1"/>
    <xf numFmtId="4" fontId="0" fillId="0" borderId="0" xfId="0" applyNumberFormat="1"/>
    <xf numFmtId="0" fontId="2" fillId="0" borderId="0" xfId="0" applyFont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9" fontId="9" fillId="0" borderId="1" xfId="0" applyNumberFormat="1" applyFont="1" applyBorder="1"/>
    <xf numFmtId="3" fontId="9" fillId="0" borderId="0" xfId="0" applyNumberFormat="1" applyFont="1"/>
    <xf numFmtId="3" fontId="0" fillId="0" borderId="0" xfId="0" applyNumberFormat="1"/>
    <xf numFmtId="3" fontId="0" fillId="0" borderId="0" xfId="0" applyNumberFormat="1" applyFont="1"/>
    <xf numFmtId="0" fontId="2" fillId="0" borderId="0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wrapText="1"/>
    </xf>
    <xf numFmtId="3" fontId="1" fillId="0" borderId="0" xfId="0" applyNumberFormat="1" applyFont="1" applyFill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10" fillId="4" borderId="4" xfId="0" quotePrefix="1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0" fillId="0" borderId="0" xfId="0" applyFill="1" applyBorder="1" applyAlignment="1">
      <alignment wrapText="1"/>
    </xf>
    <xf numFmtId="0" fontId="10" fillId="0" borderId="0" xfId="0" quotePrefix="1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0" fontId="1" fillId="0" borderId="16" xfId="0" applyFont="1" applyBorder="1" applyAlignment="1">
      <alignment wrapText="1"/>
    </xf>
    <xf numFmtId="3" fontId="0" fillId="0" borderId="16" xfId="0" applyNumberFormat="1" applyBorder="1"/>
    <xf numFmtId="3" fontId="0" fillId="0" borderId="6" xfId="0" applyNumberFormat="1" applyBorder="1"/>
    <xf numFmtId="3" fontId="1" fillId="2" borderId="3" xfId="0" applyNumberFormat="1" applyFont="1" applyFill="1" applyBorder="1"/>
    <xf numFmtId="3" fontId="1" fillId="2" borderId="12" xfId="0" applyNumberFormat="1" applyFont="1" applyFill="1" applyBorder="1"/>
    <xf numFmtId="9" fontId="9" fillId="0" borderId="8" xfId="0" applyNumberFormat="1" applyFont="1" applyBorder="1"/>
    <xf numFmtId="0" fontId="9" fillId="3" borderId="1" xfId="0" applyFont="1" applyFill="1" applyBorder="1" applyAlignment="1">
      <alignment wrapText="1"/>
    </xf>
    <xf numFmtId="3" fontId="9" fillId="3" borderId="1" xfId="0" applyNumberFormat="1" applyFont="1" applyFill="1" applyBorder="1"/>
    <xf numFmtId="3" fontId="9" fillId="3" borderId="8" xfId="0" applyNumberFormat="1" applyFont="1" applyFill="1" applyBorder="1"/>
    <xf numFmtId="164" fontId="0" fillId="0" borderId="1" xfId="0" applyNumberFormat="1" applyBorder="1"/>
    <xf numFmtId="0" fontId="11" fillId="0" borderId="0" xfId="0" applyFont="1" applyAlignment="1">
      <alignment wrapText="1"/>
    </xf>
    <xf numFmtId="3" fontId="11" fillId="0" borderId="0" xfId="0" applyNumberFormat="1" applyFont="1" applyFill="1"/>
    <xf numFmtId="0" fontId="11" fillId="0" borderId="0" xfId="0" applyFont="1"/>
    <xf numFmtId="0" fontId="11" fillId="0" borderId="0" xfId="0" applyNumberFormat="1" applyFont="1"/>
    <xf numFmtId="3" fontId="11" fillId="0" borderId="0" xfId="0" applyNumberFormat="1" applyFont="1"/>
    <xf numFmtId="164" fontId="1" fillId="0" borderId="0" xfId="0" applyNumberFormat="1" applyFont="1" applyBorder="1"/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textRotation="90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workbookViewId="0">
      <selection activeCell="C6" sqref="C6"/>
    </sheetView>
  </sheetViews>
  <sheetFormatPr baseColWidth="10" defaultRowHeight="12.75" x14ac:dyDescent="0.2"/>
  <cols>
    <col min="1" max="1" width="8.5703125" style="4" customWidth="1"/>
    <col min="2" max="2" width="8" style="4" customWidth="1"/>
    <col min="3" max="3" width="99.7109375" style="4" customWidth="1"/>
    <col min="4" max="16384" width="11.42578125" style="4"/>
  </cols>
  <sheetData>
    <row r="1" spans="1:4" ht="23.25" x14ac:dyDescent="0.35">
      <c r="A1" s="75" t="s">
        <v>3</v>
      </c>
      <c r="B1" s="75"/>
      <c r="C1" s="75"/>
      <c r="D1" s="27"/>
    </row>
    <row r="2" spans="1:4" ht="39.75" customHeight="1" x14ac:dyDescent="0.25">
      <c r="B2" s="76" t="s">
        <v>4</v>
      </c>
      <c r="C2" s="76"/>
    </row>
    <row r="3" spans="1:4" ht="39.75" customHeight="1" x14ac:dyDescent="0.25">
      <c r="B3" s="76" t="s">
        <v>5</v>
      </c>
      <c r="C3" s="76"/>
    </row>
    <row r="4" spans="1:4" ht="15.75" x14ac:dyDescent="0.25">
      <c r="C4" s="28" t="s">
        <v>6</v>
      </c>
    </row>
    <row r="5" spans="1:4" ht="15.75" x14ac:dyDescent="0.25">
      <c r="C5" s="28" t="s">
        <v>11</v>
      </c>
    </row>
    <row r="6" spans="1:4" ht="15.75" x14ac:dyDescent="0.25">
      <c r="C6" s="28" t="s">
        <v>7</v>
      </c>
    </row>
    <row r="7" spans="1:4" ht="15.75" x14ac:dyDescent="0.25">
      <c r="C7" s="28" t="s">
        <v>8</v>
      </c>
    </row>
    <row r="8" spans="1:4" ht="43.5" customHeight="1" x14ac:dyDescent="0.25">
      <c r="B8" s="76" t="s">
        <v>9</v>
      </c>
      <c r="C8" s="76"/>
    </row>
    <row r="9" spans="1:4" ht="23.25" x14ac:dyDescent="0.35">
      <c r="A9" s="75" t="s">
        <v>10</v>
      </c>
      <c r="B9" s="75"/>
      <c r="C9" s="75"/>
    </row>
  </sheetData>
  <mergeCells count="5">
    <mergeCell ref="A9:C9"/>
    <mergeCell ref="A1:C1"/>
    <mergeCell ref="B8:C8"/>
    <mergeCell ref="B3:C3"/>
    <mergeCell ref="B2:C2"/>
  </mergeCells>
  <phoneticPr fontId="8" type="noConversion"/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92"/>
  <sheetViews>
    <sheetView topLeftCell="A78" workbookViewId="0">
      <selection activeCell="C90" sqref="C90"/>
    </sheetView>
  </sheetViews>
  <sheetFormatPr baseColWidth="10" defaultRowHeight="12.75" x14ac:dyDescent="0.2"/>
  <cols>
    <col min="1" max="1" width="13" customWidth="1"/>
    <col min="2" max="2" width="35" style="4" customWidth="1"/>
    <col min="3" max="13" width="12.28515625" customWidth="1"/>
  </cols>
  <sheetData>
    <row r="1" spans="1:6" s="26" customFormat="1" x14ac:dyDescent="0.2">
      <c r="A1" s="84" t="s">
        <v>12</v>
      </c>
      <c r="B1" s="29" t="s">
        <v>88</v>
      </c>
      <c r="C1" s="34"/>
      <c r="F1" s="35"/>
    </row>
    <row r="2" spans="1:6" s="26" customFormat="1" x14ac:dyDescent="0.2">
      <c r="A2" s="84"/>
      <c r="B2" s="31" t="s">
        <v>40</v>
      </c>
      <c r="C2" s="46">
        <v>250000</v>
      </c>
      <c r="D2" s="30" t="s">
        <v>39</v>
      </c>
      <c r="E2" s="30" t="s">
        <v>93</v>
      </c>
      <c r="F2" s="37" t="s">
        <v>89</v>
      </c>
    </row>
    <row r="3" spans="1:6" s="26" customFormat="1" x14ac:dyDescent="0.2">
      <c r="A3" s="84"/>
      <c r="B3" s="31"/>
      <c r="C3" s="36"/>
      <c r="D3" s="30"/>
      <c r="E3" s="30"/>
      <c r="F3" s="37"/>
    </row>
    <row r="4" spans="1:6" s="26" customFormat="1" x14ac:dyDescent="0.2">
      <c r="A4" s="84"/>
      <c r="B4" s="29" t="s">
        <v>53</v>
      </c>
      <c r="C4" s="36"/>
      <c r="D4" s="30"/>
      <c r="E4" s="30"/>
      <c r="F4" s="37"/>
    </row>
    <row r="5" spans="1:6" s="26" customFormat="1" x14ac:dyDescent="0.2">
      <c r="A5" s="84"/>
      <c r="B5" s="31" t="s">
        <v>41</v>
      </c>
      <c r="C5" s="36">
        <v>1500</v>
      </c>
      <c r="D5" s="30" t="s">
        <v>44</v>
      </c>
      <c r="E5" s="30" t="s">
        <v>93</v>
      </c>
      <c r="F5" s="37"/>
    </row>
    <row r="6" spans="1:6" s="26" customFormat="1" x14ac:dyDescent="0.2">
      <c r="A6" s="84"/>
      <c r="B6" s="31" t="s">
        <v>42</v>
      </c>
      <c r="C6" s="30">
        <v>10</v>
      </c>
      <c r="D6" s="30" t="s">
        <v>43</v>
      </c>
      <c r="E6" s="30" t="s">
        <v>93</v>
      </c>
      <c r="F6" s="37"/>
    </row>
    <row r="7" spans="1:6" s="26" customFormat="1" x14ac:dyDescent="0.2">
      <c r="A7" s="84"/>
      <c r="B7" s="31" t="s">
        <v>45</v>
      </c>
      <c r="C7" s="36">
        <v>8</v>
      </c>
      <c r="D7" s="30" t="s">
        <v>46</v>
      </c>
      <c r="E7" s="30" t="s">
        <v>93</v>
      </c>
      <c r="F7" s="37"/>
    </row>
    <row r="8" spans="1:6" s="26" customFormat="1" x14ac:dyDescent="0.2">
      <c r="A8" s="84"/>
      <c r="B8" s="31" t="s">
        <v>47</v>
      </c>
      <c r="C8" s="36">
        <v>220</v>
      </c>
      <c r="D8" s="30" t="s">
        <v>48</v>
      </c>
      <c r="E8" s="30" t="s">
        <v>93</v>
      </c>
      <c r="F8" s="37"/>
    </row>
    <row r="9" spans="1:6" s="26" customFormat="1" x14ac:dyDescent="0.2">
      <c r="A9" s="84"/>
      <c r="B9" s="31" t="s">
        <v>49</v>
      </c>
      <c r="C9" s="36">
        <v>3</v>
      </c>
      <c r="D9" s="30" t="s">
        <v>13</v>
      </c>
      <c r="E9" s="30" t="s">
        <v>93</v>
      </c>
      <c r="F9" s="37" t="s">
        <v>50</v>
      </c>
    </row>
    <row r="10" spans="1:6" s="26" customFormat="1" x14ac:dyDescent="0.2">
      <c r="A10" s="84"/>
      <c r="B10" s="31" t="s">
        <v>51</v>
      </c>
      <c r="C10" s="36">
        <v>400</v>
      </c>
      <c r="D10" s="30" t="s">
        <v>52</v>
      </c>
      <c r="E10" s="30" t="s">
        <v>93</v>
      </c>
      <c r="F10" s="37"/>
    </row>
    <row r="11" spans="1:6" s="26" customFormat="1" x14ac:dyDescent="0.2">
      <c r="A11" s="84"/>
      <c r="B11" s="31"/>
      <c r="C11" s="36"/>
      <c r="D11" s="30"/>
      <c r="E11" s="30"/>
      <c r="F11" s="37"/>
    </row>
    <row r="12" spans="1:6" s="26" customFormat="1" x14ac:dyDescent="0.2">
      <c r="A12" s="84"/>
      <c r="B12" s="69" t="s">
        <v>97</v>
      </c>
      <c r="C12" s="72">
        <f>C5*C6*C8</f>
        <v>3300000</v>
      </c>
      <c r="D12" s="71" t="s">
        <v>99</v>
      </c>
      <c r="E12" s="71" t="s">
        <v>103</v>
      </c>
      <c r="F12" s="37"/>
    </row>
    <row r="13" spans="1:6" s="26" customFormat="1" x14ac:dyDescent="0.2">
      <c r="A13" s="84"/>
      <c r="B13" s="69" t="s">
        <v>98</v>
      </c>
      <c r="C13" s="72">
        <f>C9*C10*C7*60</f>
        <v>576000</v>
      </c>
      <c r="D13" s="71" t="s">
        <v>99</v>
      </c>
      <c r="E13" s="71" t="s">
        <v>103</v>
      </c>
      <c r="F13" s="37"/>
    </row>
    <row r="14" spans="1:6" s="26" customFormat="1" x14ac:dyDescent="0.2">
      <c r="A14" s="84"/>
      <c r="B14" s="69" t="s">
        <v>100</v>
      </c>
      <c r="C14" s="72">
        <f>SUM(C12:C13)</f>
        <v>3876000</v>
      </c>
      <c r="D14" s="71" t="s">
        <v>99</v>
      </c>
      <c r="E14" s="71" t="s">
        <v>103</v>
      </c>
      <c r="F14" s="37"/>
    </row>
    <row r="15" spans="1:6" s="26" customFormat="1" x14ac:dyDescent="0.2">
      <c r="A15" s="84"/>
    </row>
    <row r="16" spans="1:6" s="26" customFormat="1" x14ac:dyDescent="0.2">
      <c r="A16" s="84"/>
      <c r="B16" s="69" t="s">
        <v>101</v>
      </c>
      <c r="C16" s="70">
        <f>C14/60/C7/C8</f>
        <v>36.704545454545453</v>
      </c>
      <c r="D16" s="71" t="s">
        <v>102</v>
      </c>
      <c r="E16" s="71" t="s">
        <v>103</v>
      </c>
    </row>
    <row r="17" spans="1:6" s="26" customFormat="1" x14ac:dyDescent="0.2">
      <c r="A17" s="84"/>
    </row>
    <row r="18" spans="1:6" s="26" customFormat="1" ht="25.5" x14ac:dyDescent="0.2">
      <c r="A18" s="84"/>
      <c r="B18" s="31" t="s">
        <v>56</v>
      </c>
      <c r="C18" s="46">
        <v>4800000</v>
      </c>
      <c r="D18" s="30" t="s">
        <v>39</v>
      </c>
      <c r="E18" s="30" t="s">
        <v>93</v>
      </c>
    </row>
    <row r="19" spans="1:6" s="26" customFormat="1" x14ac:dyDescent="0.2">
      <c r="A19" s="84"/>
      <c r="B19" s="31"/>
      <c r="C19" s="46"/>
      <c r="D19" s="30"/>
      <c r="E19" s="30"/>
    </row>
    <row r="20" spans="1:6" s="26" customFormat="1" x14ac:dyDescent="0.2">
      <c r="A20" s="84"/>
      <c r="B20" s="69" t="s">
        <v>104</v>
      </c>
      <c r="C20" s="73">
        <f>C18*C16</f>
        <v>176181818.18181819</v>
      </c>
      <c r="D20" s="71" t="s">
        <v>39</v>
      </c>
      <c r="E20" s="71" t="s">
        <v>103</v>
      </c>
    </row>
    <row r="21" spans="1:6" s="26" customFormat="1" x14ac:dyDescent="0.2">
      <c r="A21" s="84"/>
      <c r="B21" s="31"/>
      <c r="C21" s="36"/>
      <c r="D21" s="30"/>
      <c r="E21" s="30"/>
      <c r="F21" s="37"/>
    </row>
    <row r="22" spans="1:6" s="26" customFormat="1" x14ac:dyDescent="0.2">
      <c r="A22" s="84"/>
      <c r="B22" s="31" t="s">
        <v>57</v>
      </c>
      <c r="C22" s="38">
        <v>0.18</v>
      </c>
      <c r="D22" s="30" t="s">
        <v>55</v>
      </c>
      <c r="E22" s="30" t="s">
        <v>93</v>
      </c>
      <c r="F22" s="30" t="s">
        <v>58</v>
      </c>
    </row>
    <row r="23" spans="1:6" s="26" customFormat="1" x14ac:dyDescent="0.2">
      <c r="A23" s="84"/>
      <c r="B23" s="71" t="s">
        <v>53</v>
      </c>
      <c r="C23" s="70">
        <f>C20*C22</f>
        <v>31712727.272727273</v>
      </c>
      <c r="D23" s="71" t="s">
        <v>39</v>
      </c>
      <c r="E23" s="71" t="s">
        <v>103</v>
      </c>
      <c r="F23" s="37" t="s">
        <v>54</v>
      </c>
    </row>
    <row r="24" spans="1:6" x14ac:dyDescent="0.2">
      <c r="A24" s="84"/>
    </row>
    <row r="25" spans="1:6" x14ac:dyDescent="0.2">
      <c r="A25" s="84"/>
      <c r="B25" s="30" t="s">
        <v>59</v>
      </c>
      <c r="C25" s="38">
        <v>0.13</v>
      </c>
      <c r="D25" s="30" t="s">
        <v>55</v>
      </c>
      <c r="E25" s="30" t="s">
        <v>93</v>
      </c>
      <c r="F25" s="30" t="s">
        <v>60</v>
      </c>
    </row>
    <row r="26" spans="1:6" x14ac:dyDescent="0.2">
      <c r="A26" s="84"/>
      <c r="B26" s="30"/>
      <c r="C26" s="38"/>
      <c r="D26" s="30"/>
      <c r="E26" s="30"/>
      <c r="F26" s="30"/>
    </row>
    <row r="27" spans="1:6" x14ac:dyDescent="0.2">
      <c r="A27" s="84"/>
      <c r="B27" s="26" t="s">
        <v>61</v>
      </c>
      <c r="C27" s="38"/>
      <c r="D27" s="30"/>
      <c r="E27" s="30"/>
      <c r="F27" s="30"/>
    </row>
    <row r="28" spans="1:6" x14ac:dyDescent="0.2">
      <c r="A28" s="84"/>
      <c r="B28" s="31" t="s">
        <v>62</v>
      </c>
      <c r="C28" s="38">
        <v>0.5</v>
      </c>
      <c r="D28" s="30" t="s">
        <v>55</v>
      </c>
      <c r="E28" s="30" t="s">
        <v>93</v>
      </c>
      <c r="F28" s="30"/>
    </row>
    <row r="29" spans="1:6" x14ac:dyDescent="0.2">
      <c r="A29" s="84"/>
      <c r="B29" s="30" t="s">
        <v>63</v>
      </c>
      <c r="C29" s="38">
        <v>0.8</v>
      </c>
      <c r="D29" s="30" t="s">
        <v>55</v>
      </c>
      <c r="E29" s="30" t="s">
        <v>93</v>
      </c>
      <c r="F29" s="30"/>
    </row>
    <row r="30" spans="1:6" x14ac:dyDescent="0.2">
      <c r="A30" s="84"/>
      <c r="B30" s="31" t="s">
        <v>64</v>
      </c>
      <c r="C30" s="38">
        <v>1</v>
      </c>
      <c r="D30" s="30" t="s">
        <v>55</v>
      </c>
      <c r="E30" s="30" t="s">
        <v>93</v>
      </c>
      <c r="F30" s="30"/>
    </row>
    <row r="31" spans="1:6" x14ac:dyDescent="0.2">
      <c r="A31" s="84"/>
      <c r="B31" s="31"/>
      <c r="C31" s="38"/>
      <c r="D31" s="30"/>
      <c r="E31" s="30"/>
      <c r="F31" s="30"/>
    </row>
    <row r="32" spans="1:6" x14ac:dyDescent="0.2">
      <c r="A32" s="84"/>
      <c r="B32" s="29" t="s">
        <v>72</v>
      </c>
      <c r="C32" s="38"/>
      <c r="D32" s="30"/>
      <c r="E32" s="30"/>
      <c r="F32" s="30"/>
    </row>
    <row r="33" spans="1:6" x14ac:dyDescent="0.2">
      <c r="A33" s="84"/>
      <c r="B33" s="30" t="s">
        <v>73</v>
      </c>
      <c r="C33" s="46">
        <v>480000</v>
      </c>
      <c r="D33" s="30" t="s">
        <v>39</v>
      </c>
      <c r="E33" s="30" t="s">
        <v>93</v>
      </c>
      <c r="F33" s="30"/>
    </row>
    <row r="34" spans="1:6" x14ac:dyDescent="0.2">
      <c r="A34" s="84"/>
      <c r="B34" s="31" t="s">
        <v>65</v>
      </c>
      <c r="C34" s="46">
        <v>440000</v>
      </c>
      <c r="D34" s="30" t="s">
        <v>39</v>
      </c>
      <c r="E34" s="30" t="s">
        <v>93</v>
      </c>
      <c r="F34" s="30"/>
    </row>
    <row r="35" spans="1:6" x14ac:dyDescent="0.2">
      <c r="A35" s="84"/>
      <c r="B35" s="31" t="s">
        <v>66</v>
      </c>
      <c r="C35" s="48">
        <v>630000</v>
      </c>
      <c r="D35" s="30" t="s">
        <v>39</v>
      </c>
      <c r="E35" s="30" t="s">
        <v>93</v>
      </c>
      <c r="F35" s="30"/>
    </row>
    <row r="36" spans="1:6" x14ac:dyDescent="0.2">
      <c r="A36" s="84"/>
      <c r="B36" s="31" t="s">
        <v>67</v>
      </c>
      <c r="C36" s="46">
        <v>580000</v>
      </c>
      <c r="D36" s="30" t="s">
        <v>39</v>
      </c>
      <c r="E36" s="30" t="s">
        <v>93</v>
      </c>
      <c r="F36" s="30" t="s">
        <v>83</v>
      </c>
    </row>
    <row r="37" spans="1:6" ht="12.75" customHeight="1" x14ac:dyDescent="0.2">
      <c r="A37" s="84"/>
      <c r="B37" s="31" t="s">
        <v>68</v>
      </c>
      <c r="C37" s="46">
        <v>1200000</v>
      </c>
      <c r="D37" s="30" t="s">
        <v>39</v>
      </c>
      <c r="E37" s="30" t="s">
        <v>93</v>
      </c>
      <c r="F37" s="30"/>
    </row>
    <row r="38" spans="1:6" ht="12.75" customHeight="1" x14ac:dyDescent="0.2">
      <c r="A38" s="84"/>
      <c r="B38" s="31" t="s">
        <v>69</v>
      </c>
      <c r="C38" s="46">
        <v>2030000</v>
      </c>
      <c r="D38" s="30" t="s">
        <v>39</v>
      </c>
      <c r="E38" s="30" t="s">
        <v>93</v>
      </c>
      <c r="F38" s="30" t="s">
        <v>83</v>
      </c>
    </row>
    <row r="39" spans="1:6" x14ac:dyDescent="0.2">
      <c r="A39" s="84"/>
      <c r="B39" s="30" t="s">
        <v>70</v>
      </c>
      <c r="C39" s="46">
        <f>C40*80/100</f>
        <v>1216000</v>
      </c>
      <c r="D39" s="30" t="s">
        <v>39</v>
      </c>
      <c r="E39" s="30" t="s">
        <v>93</v>
      </c>
      <c r="F39" s="30"/>
    </row>
    <row r="40" spans="1:6" x14ac:dyDescent="0.2">
      <c r="A40" s="84"/>
      <c r="B40" s="30" t="s">
        <v>71</v>
      </c>
      <c r="C40" s="46">
        <v>1520000</v>
      </c>
      <c r="D40" s="30" t="s">
        <v>39</v>
      </c>
      <c r="E40" s="30" t="s">
        <v>93</v>
      </c>
      <c r="F40" s="30" t="s">
        <v>83</v>
      </c>
    </row>
    <row r="41" spans="1:6" x14ac:dyDescent="0.2">
      <c r="A41" s="84"/>
      <c r="B41" s="30"/>
      <c r="C41" s="39"/>
      <c r="D41" s="30"/>
      <c r="E41" s="30"/>
      <c r="F41" s="30"/>
    </row>
    <row r="42" spans="1:6" x14ac:dyDescent="0.2">
      <c r="A42" s="84"/>
      <c r="B42" s="29" t="s">
        <v>25</v>
      </c>
    </row>
    <row r="43" spans="1:6" x14ac:dyDescent="0.2">
      <c r="A43" s="84"/>
      <c r="B43" s="31" t="s">
        <v>29</v>
      </c>
      <c r="C43" s="47">
        <v>1500000</v>
      </c>
      <c r="D43" s="30" t="s">
        <v>26</v>
      </c>
      <c r="E43" s="30" t="s">
        <v>27</v>
      </c>
    </row>
    <row r="44" spans="1:6" x14ac:dyDescent="0.2">
      <c r="A44" s="84"/>
      <c r="B44" s="31" t="s">
        <v>31</v>
      </c>
      <c r="C44" s="47">
        <v>1220000</v>
      </c>
      <c r="D44" s="30" t="s">
        <v>26</v>
      </c>
      <c r="E44" s="30" t="s">
        <v>27</v>
      </c>
    </row>
    <row r="45" spans="1:6" ht="12.75" customHeight="1" x14ac:dyDescent="0.2">
      <c r="A45" s="84"/>
      <c r="B45" s="31" t="s">
        <v>30</v>
      </c>
      <c r="C45" s="47">
        <v>200000</v>
      </c>
      <c r="D45" s="30" t="s">
        <v>26</v>
      </c>
      <c r="E45" s="30" t="s">
        <v>27</v>
      </c>
    </row>
    <row r="46" spans="1:6" ht="12.75" customHeight="1" x14ac:dyDescent="0.2">
      <c r="A46" s="84"/>
      <c r="B46" s="31"/>
      <c r="D46" s="30"/>
      <c r="E46" s="30"/>
    </row>
    <row r="47" spans="1:6" ht="12.75" customHeight="1" x14ac:dyDescent="0.2">
      <c r="A47" s="84"/>
      <c r="B47" s="29" t="s">
        <v>38</v>
      </c>
      <c r="D47" s="30"/>
      <c r="E47" s="30"/>
    </row>
    <row r="48" spans="1:6" ht="12.75" customHeight="1" x14ac:dyDescent="0.2">
      <c r="A48" s="84"/>
      <c r="B48" s="31" t="s">
        <v>32</v>
      </c>
      <c r="C48" s="47">
        <v>1400</v>
      </c>
      <c r="D48" s="30" t="s">
        <v>33</v>
      </c>
      <c r="E48" s="30" t="s">
        <v>93</v>
      </c>
      <c r="F48" s="30" t="s">
        <v>84</v>
      </c>
    </row>
    <row r="49" spans="1:12" ht="12.75" customHeight="1" x14ac:dyDescent="0.2">
      <c r="A49" s="84"/>
      <c r="B49" s="31" t="s">
        <v>34</v>
      </c>
      <c r="C49" s="47">
        <v>2200</v>
      </c>
      <c r="D49" s="30" t="s">
        <v>33</v>
      </c>
      <c r="E49" s="30" t="s">
        <v>93</v>
      </c>
      <c r="F49" s="30" t="s">
        <v>85</v>
      </c>
    </row>
    <row r="50" spans="1:12" ht="12.75" customHeight="1" x14ac:dyDescent="0.2">
      <c r="A50" s="84"/>
      <c r="B50" s="31" t="s">
        <v>35</v>
      </c>
      <c r="C50" s="47">
        <v>1800</v>
      </c>
      <c r="D50" s="30" t="s">
        <v>33</v>
      </c>
      <c r="E50" s="30" t="s">
        <v>93</v>
      </c>
      <c r="F50" s="30" t="s">
        <v>86</v>
      </c>
    </row>
    <row r="51" spans="1:12" ht="12.75" customHeight="1" x14ac:dyDescent="0.2">
      <c r="A51" s="84"/>
      <c r="B51" s="31" t="s">
        <v>36</v>
      </c>
      <c r="C51" s="33">
        <v>0.1</v>
      </c>
      <c r="D51" s="30" t="s">
        <v>55</v>
      </c>
      <c r="E51" s="30" t="s">
        <v>93</v>
      </c>
      <c r="F51" s="32" t="s">
        <v>37</v>
      </c>
    </row>
    <row r="52" spans="1:12" x14ac:dyDescent="0.2">
      <c r="A52" s="84"/>
    </row>
    <row r="53" spans="1:12" x14ac:dyDescent="0.2">
      <c r="A53" s="84"/>
      <c r="B53" s="29" t="s">
        <v>23</v>
      </c>
    </row>
    <row r="54" spans="1:12" x14ac:dyDescent="0.2">
      <c r="A54" s="84"/>
      <c r="B54" s="4" t="s">
        <v>14</v>
      </c>
      <c r="C54">
        <v>980</v>
      </c>
      <c r="D54" t="s">
        <v>13</v>
      </c>
      <c r="E54" s="30" t="s">
        <v>28</v>
      </c>
      <c r="F54" s="30" t="s">
        <v>24</v>
      </c>
    </row>
    <row r="55" spans="1:12" x14ac:dyDescent="0.2">
      <c r="A55" s="84"/>
      <c r="B55" s="4" t="s">
        <v>15</v>
      </c>
      <c r="C55">
        <v>540</v>
      </c>
      <c r="D55" t="s">
        <v>13</v>
      </c>
      <c r="E55" s="30" t="s">
        <v>28</v>
      </c>
      <c r="F55" s="30" t="s">
        <v>24</v>
      </c>
    </row>
    <row r="56" spans="1:12" x14ac:dyDescent="0.2">
      <c r="A56" s="84"/>
      <c r="B56" s="4" t="s">
        <v>16</v>
      </c>
      <c r="C56">
        <v>140</v>
      </c>
      <c r="D56" t="s">
        <v>13</v>
      </c>
      <c r="E56" s="30" t="s">
        <v>28</v>
      </c>
      <c r="F56" s="30" t="s">
        <v>24</v>
      </c>
    </row>
    <row r="57" spans="1:12" x14ac:dyDescent="0.2">
      <c r="A57" s="84"/>
      <c r="B57" s="4" t="s">
        <v>17</v>
      </c>
      <c r="C57">
        <v>360</v>
      </c>
      <c r="D57" t="s">
        <v>13</v>
      </c>
      <c r="E57" s="30" t="s">
        <v>28</v>
      </c>
    </row>
    <row r="58" spans="1:12" x14ac:dyDescent="0.2">
      <c r="A58" s="84"/>
      <c r="B58" s="4" t="s">
        <v>18</v>
      </c>
      <c r="C58">
        <v>280</v>
      </c>
      <c r="D58" t="s">
        <v>13</v>
      </c>
      <c r="E58" s="30" t="s">
        <v>28</v>
      </c>
    </row>
    <row r="59" spans="1:12" x14ac:dyDescent="0.2">
      <c r="A59" s="84"/>
      <c r="B59" s="4" t="s">
        <v>19</v>
      </c>
      <c r="C59">
        <v>50</v>
      </c>
      <c r="D59" t="s">
        <v>13</v>
      </c>
      <c r="E59" s="30" t="s">
        <v>28</v>
      </c>
    </row>
    <row r="60" spans="1:12" x14ac:dyDescent="0.2">
      <c r="A60" s="84"/>
      <c r="B60" s="4" t="s">
        <v>20</v>
      </c>
      <c r="C60">
        <v>420</v>
      </c>
      <c r="D60" t="s">
        <v>13</v>
      </c>
      <c r="E60" s="30" t="s">
        <v>28</v>
      </c>
    </row>
    <row r="61" spans="1:12" x14ac:dyDescent="0.2">
      <c r="A61" s="84"/>
      <c r="B61" s="4" t="s">
        <v>21</v>
      </c>
      <c r="C61">
        <v>230</v>
      </c>
      <c r="D61" t="s">
        <v>13</v>
      </c>
      <c r="E61" s="30" t="s">
        <v>28</v>
      </c>
      <c r="F61" s="32"/>
      <c r="G61" s="32"/>
      <c r="H61" s="32"/>
      <c r="I61" s="32"/>
      <c r="J61" s="32"/>
      <c r="K61" s="32"/>
      <c r="L61" s="32"/>
    </row>
    <row r="62" spans="1:12" x14ac:dyDescent="0.2">
      <c r="A62" s="84"/>
      <c r="B62" s="4" t="s">
        <v>22</v>
      </c>
      <c r="C62">
        <v>160</v>
      </c>
      <c r="D62" t="s">
        <v>13</v>
      </c>
      <c r="E62" s="30" t="s">
        <v>28</v>
      </c>
      <c r="F62" s="32"/>
      <c r="G62" s="32"/>
      <c r="H62" s="32"/>
      <c r="I62" s="32"/>
      <c r="J62" s="32"/>
      <c r="K62" s="32"/>
      <c r="L62" s="32"/>
    </row>
    <row r="63" spans="1:12" x14ac:dyDescent="0.2">
      <c r="A63" s="41"/>
      <c r="E63" s="30"/>
      <c r="F63" s="32"/>
      <c r="G63" s="32"/>
      <c r="H63" s="32"/>
      <c r="I63" s="32"/>
      <c r="J63" s="32"/>
      <c r="K63" s="32"/>
      <c r="L63" s="32"/>
    </row>
    <row r="65" spans="1:12 16384:16384" x14ac:dyDescent="0.2">
      <c r="B65" s="53"/>
      <c r="C65" s="54" t="str">
        <f>"2008"</f>
        <v>2008</v>
      </c>
      <c r="D65" s="55" t="str">
        <f>"2009"</f>
        <v>2009</v>
      </c>
      <c r="E65" s="55" t="str">
        <f>"2010"</f>
        <v>2010</v>
      </c>
      <c r="F65" s="55" t="str">
        <f>"2011"</f>
        <v>2011</v>
      </c>
      <c r="G65" s="55" t="str">
        <f>"2012"</f>
        <v>2012</v>
      </c>
      <c r="H65" s="55" t="str">
        <f>"2013"</f>
        <v>2013</v>
      </c>
      <c r="I65" s="55" t="str">
        <f>"2014"</f>
        <v>2014</v>
      </c>
      <c r="J65" s="55" t="str">
        <f>"2015"</f>
        <v>2015</v>
      </c>
      <c r="K65" s="55" t="str">
        <f>"2016"</f>
        <v>2016</v>
      </c>
      <c r="L65" s="55" t="str">
        <f>"2017"</f>
        <v>2017</v>
      </c>
    </row>
    <row r="66" spans="1:12 16384:16384" s="52" customFormat="1" ht="13.5" thickBot="1" x14ac:dyDescent="0.25">
      <c r="B66" s="56"/>
      <c r="C66" s="57"/>
      <c r="D66" s="58"/>
      <c r="E66" s="58"/>
      <c r="F66" s="58"/>
      <c r="G66" s="58"/>
      <c r="H66" s="58"/>
      <c r="I66" s="58"/>
      <c r="J66" s="58"/>
      <c r="K66" s="58"/>
      <c r="L66" s="58"/>
    </row>
    <row r="67" spans="1:12 16384:16384" x14ac:dyDescent="0.2">
      <c r="A67" s="78" t="s">
        <v>0</v>
      </c>
      <c r="B67" s="59" t="s">
        <v>77</v>
      </c>
      <c r="C67" s="60">
        <f>C43</f>
        <v>1500000</v>
      </c>
      <c r="D67" s="60">
        <f>C44</f>
        <v>1220000</v>
      </c>
      <c r="E67" s="60">
        <f>C45</f>
        <v>200000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0">
        <v>0</v>
      </c>
      <c r="L67" s="61">
        <v>0</v>
      </c>
    </row>
    <row r="68" spans="1:12 16384:16384" x14ac:dyDescent="0.2">
      <c r="A68" s="79"/>
      <c r="B68" s="44" t="s">
        <v>75</v>
      </c>
      <c r="C68" s="25"/>
      <c r="D68" s="25"/>
      <c r="E68" s="25"/>
      <c r="F68" s="25"/>
      <c r="G68" s="25"/>
      <c r="H68" s="25"/>
      <c r="I68" s="25"/>
      <c r="J68" s="25"/>
      <c r="K68" s="25"/>
      <c r="L68" s="22"/>
    </row>
    <row r="69" spans="1:12 16384:16384" x14ac:dyDescent="0.2">
      <c r="A69" s="79"/>
      <c r="B69" s="44" t="s">
        <v>76</v>
      </c>
      <c r="C69" s="25">
        <f>C54*C48</f>
        <v>1372000</v>
      </c>
      <c r="D69" s="25">
        <f>C55*C48</f>
        <v>756000</v>
      </c>
      <c r="E69" s="25">
        <f>C56*C48</f>
        <v>196000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2">
        <v>0</v>
      </c>
    </row>
    <row r="70" spans="1:12 16384:16384" x14ac:dyDescent="0.2">
      <c r="A70" s="79"/>
      <c r="B70" s="44" t="s">
        <v>78</v>
      </c>
      <c r="C70" s="25">
        <f>C57*$C$49+($C$51*$C$49*C57)</f>
        <v>871200</v>
      </c>
      <c r="D70" s="25">
        <f>C58*$C$49+($C$51*$C$49*C58)</f>
        <v>677600</v>
      </c>
      <c r="E70" s="25">
        <f>C59*$C$49+($C$51*$C$49*C59)</f>
        <v>121000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2">
        <v>0</v>
      </c>
    </row>
    <row r="71" spans="1:12 16384:16384" x14ac:dyDescent="0.2">
      <c r="A71" s="79"/>
      <c r="B71" s="44" t="s">
        <v>79</v>
      </c>
      <c r="C71" s="25">
        <f>C60*$C$50+($C$50*$C$51*C60)</f>
        <v>831600</v>
      </c>
      <c r="D71" s="25">
        <f>C61*$C$50+($C$50*$C$51*C61)</f>
        <v>455400</v>
      </c>
      <c r="E71" s="25">
        <f>C62*$C$50+($C$50*$C$51*C62)</f>
        <v>316800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2">
        <v>0</v>
      </c>
    </row>
    <row r="72" spans="1:12 16384:16384" x14ac:dyDescent="0.2">
      <c r="A72" s="79"/>
      <c r="B72" s="44" t="s">
        <v>82</v>
      </c>
      <c r="C72" s="25">
        <f>C34</f>
        <v>440000</v>
      </c>
      <c r="D72" s="25">
        <f>C35</f>
        <v>630000</v>
      </c>
      <c r="E72" s="25">
        <f>C36</f>
        <v>580000</v>
      </c>
      <c r="F72" s="25">
        <f>C36</f>
        <v>580000</v>
      </c>
      <c r="G72" s="25">
        <f>C36</f>
        <v>580000</v>
      </c>
      <c r="H72" s="25">
        <f>C36</f>
        <v>580000</v>
      </c>
      <c r="I72" s="25">
        <f>C36</f>
        <v>580000</v>
      </c>
      <c r="J72" s="25">
        <f>C36</f>
        <v>580000</v>
      </c>
      <c r="K72" s="25">
        <f>C36</f>
        <v>580000</v>
      </c>
      <c r="L72" s="22">
        <f>C36</f>
        <v>580000</v>
      </c>
    </row>
    <row r="73" spans="1:12 16384:16384" x14ac:dyDescent="0.2">
      <c r="A73" s="79"/>
      <c r="B73" s="44" t="s">
        <v>80</v>
      </c>
      <c r="C73" s="25">
        <v>0</v>
      </c>
      <c r="D73" s="25">
        <f>C37</f>
        <v>1200000</v>
      </c>
      <c r="E73" s="25">
        <f>C38</f>
        <v>2030000</v>
      </c>
      <c r="F73" s="25">
        <f>C38</f>
        <v>2030000</v>
      </c>
      <c r="G73" s="25">
        <f>C38</f>
        <v>2030000</v>
      </c>
      <c r="H73" s="25">
        <f>C38</f>
        <v>2030000</v>
      </c>
      <c r="I73" s="25">
        <f>C38</f>
        <v>2030000</v>
      </c>
      <c r="J73" s="25">
        <f>C38</f>
        <v>2030000</v>
      </c>
      <c r="K73" s="25">
        <f>C38</f>
        <v>2030000</v>
      </c>
      <c r="L73" s="22">
        <f>C38</f>
        <v>2030000</v>
      </c>
    </row>
    <row r="74" spans="1:12 16384:16384" x14ac:dyDescent="0.2">
      <c r="A74" s="79"/>
      <c r="B74" s="44" t="s">
        <v>107</v>
      </c>
      <c r="C74" s="25">
        <v>0</v>
      </c>
      <c r="D74" s="25">
        <f>C39</f>
        <v>1216000</v>
      </c>
      <c r="E74" s="25">
        <f>C40</f>
        <v>1520000</v>
      </c>
      <c r="F74" s="25">
        <f>C40</f>
        <v>1520000</v>
      </c>
      <c r="G74" s="25">
        <f>C40</f>
        <v>1520000</v>
      </c>
      <c r="H74" s="25">
        <f>C40</f>
        <v>1520000</v>
      </c>
      <c r="I74" s="25">
        <f>C40</f>
        <v>1520000</v>
      </c>
      <c r="J74" s="25">
        <f>C40</f>
        <v>1520000</v>
      </c>
      <c r="K74" s="25">
        <f>C40</f>
        <v>1520000</v>
      </c>
      <c r="L74" s="22">
        <f>C40</f>
        <v>1520000</v>
      </c>
      <c r="XFD74" s="40"/>
    </row>
    <row r="75" spans="1:12 16384:16384" x14ac:dyDescent="0.2">
      <c r="A75" s="79"/>
      <c r="B75" s="44" t="s">
        <v>81</v>
      </c>
      <c r="C75" s="25">
        <f>C33</f>
        <v>480000</v>
      </c>
      <c r="D75" s="25">
        <f>C33</f>
        <v>480000</v>
      </c>
      <c r="E75" s="25">
        <f>C33</f>
        <v>480000</v>
      </c>
      <c r="F75" s="25">
        <f>C33</f>
        <v>480000</v>
      </c>
      <c r="G75" s="25">
        <f>C33</f>
        <v>480000</v>
      </c>
      <c r="H75" s="25">
        <f>C33</f>
        <v>480000</v>
      </c>
      <c r="I75" s="25">
        <f>C33</f>
        <v>480000</v>
      </c>
      <c r="J75" s="25">
        <f>C33</f>
        <v>480000</v>
      </c>
      <c r="K75" s="25">
        <f>C33</f>
        <v>480000</v>
      </c>
      <c r="L75" s="22">
        <f>C33</f>
        <v>480000</v>
      </c>
    </row>
    <row r="76" spans="1:12 16384:16384" x14ac:dyDescent="0.2">
      <c r="A76" s="79"/>
      <c r="B76" s="5"/>
      <c r="C76" s="25"/>
      <c r="D76" s="25"/>
      <c r="E76" s="25"/>
      <c r="F76" s="25"/>
      <c r="G76" s="25"/>
      <c r="H76" s="25"/>
      <c r="I76" s="25"/>
      <c r="J76" s="25"/>
      <c r="K76" s="25"/>
      <c r="L76" s="22"/>
    </row>
    <row r="77" spans="1:12 16384:16384" ht="13.5" thickBot="1" x14ac:dyDescent="0.25">
      <c r="A77" s="80"/>
      <c r="B77" s="42" t="s">
        <v>74</v>
      </c>
      <c r="C77" s="62">
        <f>SUM(C67:C76)</f>
        <v>5494800</v>
      </c>
      <c r="D77" s="62">
        <f>SUM(D67:D76)</f>
        <v>6635000</v>
      </c>
      <c r="E77" s="62">
        <f>SUM(E67:E76)</f>
        <v>5443800</v>
      </c>
      <c r="F77" s="62">
        <f>SUM(F67:F76)</f>
        <v>4610000</v>
      </c>
      <c r="G77" s="62">
        <f>SUM(G67:G76)</f>
        <v>4610000</v>
      </c>
      <c r="H77" s="62">
        <f>SUM(H67:H76)</f>
        <v>4610000</v>
      </c>
      <c r="I77" s="62">
        <f>SUM(I67:I76)</f>
        <v>4610000</v>
      </c>
      <c r="J77" s="62">
        <f>SUM(J67:J76)</f>
        <v>4610000</v>
      </c>
      <c r="K77" s="62">
        <f>SUM(K67:K76)</f>
        <v>4610000</v>
      </c>
      <c r="L77" s="63">
        <f>SUM(L67:L76)</f>
        <v>4610000</v>
      </c>
    </row>
    <row r="78" spans="1:12 16384:16384" s="52" customFormat="1" ht="13.5" thickBot="1" x14ac:dyDescent="0.25">
      <c r="A78" s="49"/>
      <c r="B78" s="50"/>
      <c r="C78" s="51"/>
      <c r="D78" s="51"/>
      <c r="E78" s="51"/>
      <c r="F78" s="51"/>
      <c r="G78" s="51"/>
      <c r="H78" s="51"/>
      <c r="I78" s="51"/>
      <c r="J78" s="51"/>
      <c r="K78" s="51"/>
      <c r="L78" s="51"/>
    </row>
    <row r="79" spans="1:12 16384:16384" ht="12.75" customHeight="1" x14ac:dyDescent="0.2">
      <c r="A79" s="81" t="s">
        <v>1</v>
      </c>
      <c r="B79" s="59" t="s">
        <v>87</v>
      </c>
      <c r="C79" s="60">
        <v>0</v>
      </c>
      <c r="D79" s="60">
        <f>$C$2</f>
        <v>250000</v>
      </c>
      <c r="E79" s="60">
        <f>$C$2</f>
        <v>250000</v>
      </c>
      <c r="F79" s="60">
        <f>$C$2</f>
        <v>250000</v>
      </c>
      <c r="G79" s="60">
        <f>$C$2</f>
        <v>250000</v>
      </c>
      <c r="H79" s="60">
        <v>0</v>
      </c>
      <c r="I79" s="60">
        <v>0</v>
      </c>
      <c r="J79" s="60">
        <v>0</v>
      </c>
      <c r="K79" s="60">
        <v>0</v>
      </c>
      <c r="L79" s="61">
        <v>0</v>
      </c>
    </row>
    <row r="80" spans="1:12 16384:16384" ht="12.75" customHeight="1" x14ac:dyDescent="0.2">
      <c r="A80" s="82"/>
      <c r="B80" s="44" t="s">
        <v>90</v>
      </c>
      <c r="C80" s="25">
        <v>0</v>
      </c>
      <c r="D80" s="25">
        <f>$C$23</f>
        <v>31712727.272727273</v>
      </c>
      <c r="E80" s="25">
        <f>$C$23</f>
        <v>31712727.272727273</v>
      </c>
      <c r="F80" s="25">
        <f>$C$23</f>
        <v>31712727.272727273</v>
      </c>
      <c r="G80" s="25">
        <f>$C$23</f>
        <v>31712727.272727273</v>
      </c>
      <c r="H80" s="25">
        <f>$C$23</f>
        <v>31712727.272727273</v>
      </c>
      <c r="I80" s="25">
        <f>$C$23</f>
        <v>31712727.272727273</v>
      </c>
      <c r="J80" s="25">
        <f>$C$23</f>
        <v>31712727.272727273</v>
      </c>
      <c r="K80" s="25">
        <f>$C$23</f>
        <v>31712727.272727273</v>
      </c>
      <c r="L80" s="22">
        <f>$C$23</f>
        <v>31712727.272727273</v>
      </c>
    </row>
    <row r="81" spans="1:13" x14ac:dyDescent="0.2">
      <c r="A81" s="82"/>
      <c r="B81" s="5"/>
      <c r="C81" s="25"/>
      <c r="D81" s="25"/>
      <c r="E81" s="25"/>
      <c r="F81" s="25"/>
      <c r="G81" s="25"/>
      <c r="H81" s="25"/>
      <c r="I81" s="25"/>
      <c r="J81" s="25"/>
      <c r="K81" s="25"/>
      <c r="L81" s="22"/>
    </row>
    <row r="82" spans="1:13" x14ac:dyDescent="0.2">
      <c r="A82" s="82"/>
      <c r="B82" s="5"/>
      <c r="C82" s="1"/>
      <c r="D82" s="1"/>
      <c r="E82" s="1"/>
      <c r="F82" s="1"/>
      <c r="G82" s="1"/>
      <c r="H82" s="1"/>
      <c r="I82" s="1"/>
      <c r="J82" s="1"/>
      <c r="K82" s="1"/>
      <c r="L82" s="11"/>
    </row>
    <row r="83" spans="1:13" x14ac:dyDescent="0.2">
      <c r="A83" s="82"/>
      <c r="B83" s="5"/>
      <c r="C83" s="1"/>
      <c r="D83" s="1"/>
      <c r="E83" s="1"/>
      <c r="F83" s="1"/>
      <c r="G83" s="1"/>
      <c r="H83" s="1"/>
      <c r="I83" s="1"/>
      <c r="J83" s="1"/>
      <c r="K83" s="1"/>
      <c r="L83" s="11"/>
    </row>
    <row r="84" spans="1:13" x14ac:dyDescent="0.2">
      <c r="A84" s="82"/>
      <c r="B84" s="5"/>
      <c r="C84" s="25"/>
      <c r="D84" s="25"/>
      <c r="E84" s="25"/>
      <c r="F84" s="25"/>
      <c r="G84" s="25"/>
      <c r="H84" s="25"/>
      <c r="I84" s="25"/>
      <c r="J84" s="25"/>
      <c r="K84" s="25"/>
      <c r="L84" s="22"/>
    </row>
    <row r="85" spans="1:13" x14ac:dyDescent="0.2">
      <c r="A85" s="82"/>
      <c r="B85" s="5"/>
      <c r="C85" s="25"/>
      <c r="D85" s="25"/>
      <c r="E85" s="25"/>
      <c r="F85" s="25"/>
      <c r="G85" s="25"/>
      <c r="H85" s="25"/>
      <c r="I85" s="25"/>
      <c r="J85" s="25"/>
      <c r="K85" s="25"/>
      <c r="L85" s="22"/>
    </row>
    <row r="86" spans="1:13" x14ac:dyDescent="0.2">
      <c r="A86" s="82"/>
      <c r="B86" s="65" t="s">
        <v>91</v>
      </c>
      <c r="C86" s="66">
        <f t="shared" ref="C86:L86" si="0">SUM(C79:C81)</f>
        <v>0</v>
      </c>
      <c r="D86" s="66">
        <f t="shared" si="0"/>
        <v>31962727.272727273</v>
      </c>
      <c r="E86" s="66">
        <f t="shared" si="0"/>
        <v>31962727.272727273</v>
      </c>
      <c r="F86" s="66">
        <f t="shared" si="0"/>
        <v>31962727.272727273</v>
      </c>
      <c r="G86" s="66">
        <f t="shared" si="0"/>
        <v>31962727.272727273</v>
      </c>
      <c r="H86" s="66">
        <f t="shared" si="0"/>
        <v>31712727.272727273</v>
      </c>
      <c r="I86" s="66">
        <f t="shared" si="0"/>
        <v>31712727.272727273</v>
      </c>
      <c r="J86" s="66">
        <f t="shared" si="0"/>
        <v>31712727.272727273</v>
      </c>
      <c r="K86" s="66">
        <f t="shared" si="0"/>
        <v>31712727.272727273</v>
      </c>
      <c r="L86" s="67">
        <f t="shared" si="0"/>
        <v>31712727.272727273</v>
      </c>
    </row>
    <row r="87" spans="1:13" x14ac:dyDescent="0.2">
      <c r="A87" s="82"/>
      <c r="B87" s="43" t="s">
        <v>92</v>
      </c>
      <c r="C87" s="45">
        <v>0</v>
      </c>
      <c r="D87" s="45">
        <f>C28</f>
        <v>0.5</v>
      </c>
      <c r="E87" s="45">
        <f>C29</f>
        <v>0.8</v>
      </c>
      <c r="F87" s="45">
        <f t="shared" ref="F87:L87" si="1">$C$30</f>
        <v>1</v>
      </c>
      <c r="G87" s="45">
        <f t="shared" si="1"/>
        <v>1</v>
      </c>
      <c r="H87" s="45">
        <f t="shared" si="1"/>
        <v>1</v>
      </c>
      <c r="I87" s="45">
        <f t="shared" si="1"/>
        <v>1</v>
      </c>
      <c r="J87" s="45">
        <f t="shared" si="1"/>
        <v>1</v>
      </c>
      <c r="K87" s="45">
        <f t="shared" si="1"/>
        <v>1</v>
      </c>
      <c r="L87" s="64">
        <f t="shared" si="1"/>
        <v>1</v>
      </c>
    </row>
    <row r="88" spans="1:13" ht="13.5" thickBot="1" x14ac:dyDescent="0.25">
      <c r="A88" s="83"/>
      <c r="B88" s="42" t="s">
        <v>74</v>
      </c>
      <c r="C88" s="62">
        <f>SUM(C79:C87)</f>
        <v>0</v>
      </c>
      <c r="D88" s="62">
        <f t="shared" ref="D88:L88" si="2">D86*D87</f>
        <v>15981363.636363637</v>
      </c>
      <c r="E88" s="62">
        <f t="shared" si="2"/>
        <v>25570181.81818182</v>
      </c>
      <c r="F88" s="62">
        <f t="shared" si="2"/>
        <v>31962727.272727273</v>
      </c>
      <c r="G88" s="62">
        <f t="shared" si="2"/>
        <v>31962727.272727273</v>
      </c>
      <c r="H88" s="62">
        <f t="shared" si="2"/>
        <v>31712727.272727273</v>
      </c>
      <c r="I88" s="62">
        <f t="shared" si="2"/>
        <v>31712727.272727273</v>
      </c>
      <c r="J88" s="62">
        <f t="shared" si="2"/>
        <v>31712727.272727273</v>
      </c>
      <c r="K88" s="62">
        <f t="shared" si="2"/>
        <v>31712727.272727273</v>
      </c>
      <c r="L88" s="63">
        <f t="shared" si="2"/>
        <v>31712727.272727273</v>
      </c>
    </row>
    <row r="89" spans="1:13" s="52" customFormat="1" x14ac:dyDescent="0.2">
      <c r="A89" s="49"/>
      <c r="B89" s="50"/>
      <c r="C89" s="51"/>
      <c r="D89" s="51"/>
      <c r="E89" s="51"/>
      <c r="F89" s="51"/>
      <c r="G89" s="51"/>
      <c r="H89" s="51"/>
      <c r="I89" s="51"/>
      <c r="J89" s="51"/>
      <c r="K89" s="51"/>
      <c r="L89" s="51"/>
    </row>
    <row r="90" spans="1:13" ht="15" customHeight="1" x14ac:dyDescent="0.2">
      <c r="A90" s="77" t="s">
        <v>2</v>
      </c>
      <c r="B90" s="43" t="s">
        <v>94</v>
      </c>
      <c r="C90" s="68">
        <f t="shared" ref="C90:L90" si="3">C88-C77</f>
        <v>-5494800</v>
      </c>
      <c r="D90" s="68">
        <f t="shared" si="3"/>
        <v>9346363.6363636367</v>
      </c>
      <c r="E90" s="68">
        <f t="shared" si="3"/>
        <v>20126381.81818182</v>
      </c>
      <c r="F90" s="68">
        <f t="shared" si="3"/>
        <v>27352727.272727273</v>
      </c>
      <c r="G90" s="68">
        <f t="shared" si="3"/>
        <v>27352727.272727273</v>
      </c>
      <c r="H90" s="68">
        <f t="shared" si="3"/>
        <v>27102727.272727273</v>
      </c>
      <c r="I90" s="68">
        <f t="shared" si="3"/>
        <v>27102727.272727273</v>
      </c>
      <c r="J90" s="68">
        <f t="shared" si="3"/>
        <v>27102727.272727273</v>
      </c>
      <c r="K90" s="68">
        <f t="shared" si="3"/>
        <v>27102727.272727273</v>
      </c>
      <c r="L90" s="68">
        <f t="shared" si="3"/>
        <v>27102727.272727273</v>
      </c>
    </row>
    <row r="91" spans="1:13" ht="15" customHeight="1" x14ac:dyDescent="0.2">
      <c r="A91" s="77"/>
      <c r="B91" s="43" t="s">
        <v>95</v>
      </c>
      <c r="C91" s="68">
        <f t="shared" ref="C91:L91" si="4">C90/POWER((1+$C$25),(C65-2008))</f>
        <v>-5494800</v>
      </c>
      <c r="D91" s="68">
        <f t="shared" si="4"/>
        <v>8271118.2622687062</v>
      </c>
      <c r="E91" s="68">
        <f t="shared" si="4"/>
        <v>15761909.169223765</v>
      </c>
      <c r="F91" s="68">
        <f t="shared" si="4"/>
        <v>18956812.075101193</v>
      </c>
      <c r="G91" s="68">
        <f t="shared" si="4"/>
        <v>16775939.889470082</v>
      </c>
      <c r="H91" s="68">
        <f t="shared" si="4"/>
        <v>14710274.519955965</v>
      </c>
      <c r="I91" s="68">
        <f t="shared" si="4"/>
        <v>13017942.053058378</v>
      </c>
      <c r="J91" s="68">
        <f t="shared" si="4"/>
        <v>11520302.701821575</v>
      </c>
      <c r="K91" s="68">
        <f t="shared" si="4"/>
        <v>10194958.143204933</v>
      </c>
      <c r="L91" s="68">
        <f t="shared" si="4"/>
        <v>9022086.8523937482</v>
      </c>
      <c r="M91" s="74"/>
    </row>
    <row r="92" spans="1:13" ht="15" customHeight="1" x14ac:dyDescent="0.2">
      <c r="A92" s="77"/>
      <c r="B92" s="44" t="s">
        <v>96</v>
      </c>
      <c r="C92" s="68">
        <f>C91</f>
        <v>-5494800</v>
      </c>
      <c r="D92" s="68">
        <f t="shared" ref="D92:L92" si="5">C92+D91</f>
        <v>2776318.2622687062</v>
      </c>
      <c r="E92" s="68">
        <f t="shared" si="5"/>
        <v>18538227.43149247</v>
      </c>
      <c r="F92" s="68">
        <f t="shared" si="5"/>
        <v>37495039.50659366</v>
      </c>
      <c r="G92" s="68">
        <f t="shared" si="5"/>
        <v>54270979.396063745</v>
      </c>
      <c r="H92" s="68">
        <f t="shared" si="5"/>
        <v>68981253.916019708</v>
      </c>
      <c r="I92" s="68">
        <f t="shared" si="5"/>
        <v>81999195.969078094</v>
      </c>
      <c r="J92" s="68">
        <f t="shared" si="5"/>
        <v>93519498.670899674</v>
      </c>
      <c r="K92" s="68">
        <f t="shared" si="5"/>
        <v>103714456.8141046</v>
      </c>
      <c r="L92" s="68">
        <f t="shared" si="5"/>
        <v>112736543.66649835</v>
      </c>
    </row>
  </sheetData>
  <mergeCells count="4">
    <mergeCell ref="A90:A92"/>
    <mergeCell ref="A67:A77"/>
    <mergeCell ref="A79:A88"/>
    <mergeCell ref="A1:A62"/>
  </mergeCells>
  <phoneticPr fontId="0" type="noConversion"/>
  <pageMargins left="0.78740157499999996" right="0.78740157499999996" top="0.984251969" bottom="0.984251969" header="0.4921259845" footer="0.4921259845"/>
  <pageSetup paperSize="9" scale="7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2.75" x14ac:dyDescent="0.2"/>
  <sheetData>
    <row r="1" spans="1:1" x14ac:dyDescent="0.2">
      <c r="A1" t="s">
        <v>105</v>
      </c>
    </row>
    <row r="2" spans="1:1" x14ac:dyDescent="0.2">
      <c r="A2" t="s">
        <v>106</v>
      </c>
    </row>
    <row r="3" spans="1:1" x14ac:dyDescent="0.2">
      <c r="A3" t="s">
        <v>108</v>
      </c>
    </row>
    <row r="4" spans="1:1" x14ac:dyDescent="0.2">
      <c r="A4" t="s">
        <v>109</v>
      </c>
    </row>
    <row r="5" spans="1:1" x14ac:dyDescent="0.2">
      <c r="A5" t="s">
        <v>110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5" workbookViewId="0">
      <selection activeCell="C22" sqref="A22:C25"/>
    </sheetView>
  </sheetViews>
  <sheetFormatPr baseColWidth="10" defaultRowHeight="12.75" x14ac:dyDescent="0.2"/>
  <cols>
    <col min="1" max="1" width="28.42578125" bestFit="1" customWidth="1"/>
    <col min="2" max="2" width="18.140625" bestFit="1" customWidth="1"/>
  </cols>
  <sheetData>
    <row r="1" spans="1:7" x14ac:dyDescent="0.2">
      <c r="B1" s="1"/>
      <c r="C1" s="1"/>
      <c r="D1" s="1"/>
      <c r="E1" s="1"/>
    </row>
    <row r="2" spans="1:7" x14ac:dyDescent="0.2">
      <c r="A2" s="2"/>
      <c r="B2" s="3"/>
      <c r="C2" s="3"/>
      <c r="D2" s="3"/>
      <c r="E2" s="3"/>
    </row>
    <row r="3" spans="1:7" x14ac:dyDescent="0.2">
      <c r="A3" s="2"/>
      <c r="B3" s="1"/>
      <c r="C3" s="1"/>
      <c r="D3" s="1"/>
      <c r="E3" s="1"/>
    </row>
    <row r="4" spans="1:7" x14ac:dyDescent="0.2">
      <c r="A4" s="2"/>
      <c r="B4" s="1"/>
      <c r="C4" s="1"/>
      <c r="D4" s="1"/>
      <c r="E4" s="1"/>
    </row>
    <row r="5" spans="1:7" x14ac:dyDescent="0.2">
      <c r="A5" s="2"/>
      <c r="B5" s="1"/>
      <c r="C5" s="1"/>
      <c r="D5" s="1"/>
      <c r="E5" s="1"/>
    </row>
    <row r="7" spans="1:7" ht="13.5" thickBot="1" x14ac:dyDescent="0.25">
      <c r="A7" s="6"/>
      <c r="B7" s="7"/>
    </row>
    <row r="8" spans="1:7" x14ac:dyDescent="0.2">
      <c r="A8" s="8"/>
      <c r="B8" s="9"/>
    </row>
    <row r="9" spans="1:7" x14ac:dyDescent="0.2">
      <c r="A9" s="10"/>
      <c r="B9" s="11"/>
    </row>
    <row r="10" spans="1:7" x14ac:dyDescent="0.2">
      <c r="A10" s="10"/>
      <c r="B10" s="11"/>
    </row>
    <row r="11" spans="1:7" x14ac:dyDescent="0.2">
      <c r="A11" s="10"/>
      <c r="B11" s="12"/>
    </row>
    <row r="12" spans="1:7" x14ac:dyDescent="0.2">
      <c r="A12" s="10"/>
      <c r="B12" s="11"/>
    </row>
    <row r="13" spans="1:7" x14ac:dyDescent="0.2">
      <c r="A13" s="10"/>
      <c r="B13" s="14"/>
    </row>
    <row r="14" spans="1:7" ht="46.5" customHeight="1" thickBot="1" x14ac:dyDescent="0.25">
      <c r="A14" s="13"/>
      <c r="B14" s="15"/>
      <c r="C14" s="26"/>
      <c r="D14" s="85"/>
      <c r="E14" s="85"/>
      <c r="F14" s="85"/>
      <c r="G14" s="85"/>
    </row>
    <row r="15" spans="1:7" x14ac:dyDescent="0.2">
      <c r="A15" s="8"/>
      <c r="B15" s="9"/>
    </row>
    <row r="16" spans="1:7" x14ac:dyDescent="0.2">
      <c r="A16" s="10"/>
      <c r="B16" s="11"/>
    </row>
    <row r="17" spans="1:11" ht="50.25" customHeight="1" x14ac:dyDescent="0.2">
      <c r="A17" s="13"/>
      <c r="B17" s="16"/>
      <c r="C17" s="26"/>
      <c r="D17" s="85"/>
      <c r="E17" s="85"/>
      <c r="F17" s="85"/>
      <c r="G17" s="85"/>
    </row>
    <row r="18" spans="1:11" x14ac:dyDescent="0.2">
      <c r="A18" s="17"/>
      <c r="B18" s="18"/>
    </row>
    <row r="20" spans="1:11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3.5" thickBot="1" x14ac:dyDescent="0.25"/>
    <row r="24" spans="1:11" x14ac:dyDescent="0.2">
      <c r="A24" s="20"/>
      <c r="B24" s="9"/>
    </row>
    <row r="25" spans="1:11" x14ac:dyDescent="0.2">
      <c r="A25" s="21"/>
      <c r="B25" s="22"/>
    </row>
    <row r="26" spans="1:11" ht="13.5" thickBot="1" x14ac:dyDescent="0.25">
      <c r="A26" s="23"/>
      <c r="B26" s="24"/>
    </row>
  </sheetData>
  <mergeCells count="2">
    <mergeCell ref="D14:G14"/>
    <mergeCell ref="D17:G17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AlpineRe-BC qualitativ</vt:lpstr>
      <vt:lpstr>AlpineRe-BC quantitativ</vt:lpstr>
      <vt:lpstr>Tabelle1</vt:lpstr>
      <vt:lpstr>Basis-Daten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Alex Suter</cp:lastModifiedBy>
  <cp:lastPrinted>2008-10-17T07:49:04Z</cp:lastPrinted>
  <dcterms:created xsi:type="dcterms:W3CDTF">1996-10-17T05:27:31Z</dcterms:created>
  <dcterms:modified xsi:type="dcterms:W3CDTF">2015-05-12T08:47:21Z</dcterms:modified>
</cp:coreProperties>
</file>