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Data-analyysiharjoitukset\"/>
    </mc:Choice>
  </mc:AlternateContent>
  <xr:revisionPtr revIDLastSave="0" documentId="13_ncr:1_{D87AF02B-1DFC-4DDF-8478-02A43E40C8D6}" xr6:coauthVersionLast="47" xr6:coauthVersionMax="47" xr10:uidLastSave="{00000000-0000-0000-0000-000000000000}"/>
  <bookViews>
    <workbookView xWindow="-108" yWindow="-108" windowWidth="30936" windowHeight="18696" firstSheet="1" activeTab="7" xr2:uid="{C895F425-1013-47D7-A0DE-20E3812F0317}"/>
  </bookViews>
  <sheets>
    <sheet name="Tunnusluvut" sheetId="1" r:id="rId1"/>
    <sheet name="Korrelaatio" sheetId="2" r:id="rId2"/>
    <sheet name="Regressioanalyysi" sheetId="3" r:id="rId3"/>
    <sheet name="Boxplot" sheetId="4" r:id="rId4"/>
    <sheet name="Histogrammi" sheetId="5" r:id="rId5"/>
    <sheet name="Skenaario" sheetId="10" r:id="rId6"/>
    <sheet name="Skenaarion yhteenveto" sheetId="12" r:id="rId7"/>
    <sheet name="Tavoitteen haku" sheetId="8" r:id="rId8"/>
    <sheet name="Ratkaisin" sheetId="9" r:id="rId9"/>
    <sheet name="Vastausraportti 1" sheetId="13" r:id="rId10"/>
  </sheets>
  <definedNames>
    <definedName name="_xlchart.v1.0" hidden="1">Boxplot!$B$1</definedName>
    <definedName name="_xlchart.v1.1" hidden="1">Boxplot!$B$2:$B$13</definedName>
    <definedName name="_xlchart.v1.2" hidden="1">Boxplot!$C$1</definedName>
    <definedName name="_xlchart.v1.3" hidden="1">Boxplot!$C$2:$C$13</definedName>
    <definedName name="_xlchart.v1.4" hidden="1">Boxplot!$D$1</definedName>
    <definedName name="_xlchart.v1.5" hidden="1">Boxplot!$D$2:$D$13</definedName>
    <definedName name="_xlchart.v1.6" hidden="1">Histogrammi!$A$1</definedName>
    <definedName name="_xlchart.v1.7" hidden="1">Histogrammi!$A$2:$A$13</definedName>
    <definedName name="Muut_muuttuvat">Skenaario!$E$7</definedName>
    <definedName name="Myyntihinta">Skenaario!$B$6</definedName>
    <definedName name="Myyntimäärä">Skenaario!$B$5</definedName>
    <definedName name="Palkat">Skenaario!$E$5</definedName>
    <definedName name="Raaka_aine">Skenaario!$E$6</definedName>
    <definedName name="Raakaaine">Skenaario!$E$6</definedName>
    <definedName name="solver_adj" localSheetId="8" hidden="1">Ratkaisin!$B$2:$B$4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lhs1" localSheetId="8" hidden="1">Ratkaisin!$B$2:$B$4</definedName>
    <definedName name="solver_lhs2" localSheetId="8" hidden="1">Ratkaisin!$B$2:$B$4</definedName>
    <definedName name="solver_lhs3" localSheetId="8" hidden="1">Ratkaisin!$D$7</definedName>
    <definedName name="solver_lhs4" localSheetId="8" hidden="1">Ratkaisin!$F$7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4</definedName>
    <definedName name="solver_nwt" localSheetId="8" hidden="1">1</definedName>
    <definedName name="solver_opt" localSheetId="8" hidden="1">Ratkaisin!$I$7</definedName>
    <definedName name="solver_pre" localSheetId="8" hidden="1">0.000001</definedName>
    <definedName name="solver_rbv" localSheetId="8" hidden="1">1</definedName>
    <definedName name="solver_rel1" localSheetId="8" hidden="1">4</definedName>
    <definedName name="solver_rel2" localSheetId="8" hidden="1">3</definedName>
    <definedName name="solver_rel3" localSheetId="8" hidden="1">1</definedName>
    <definedName name="solver_rel4" localSheetId="8" hidden="1">1</definedName>
    <definedName name="solver_rhs1" localSheetId="8" hidden="1">"kokonaisluku"</definedName>
    <definedName name="solver_rhs2" localSheetId="8" hidden="1">0</definedName>
    <definedName name="solver_rhs3" localSheetId="8" hidden="1">3000</definedName>
    <definedName name="solver_rhs4" localSheetId="8" hidden="1">1200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1</definedName>
    <definedName name="solver_val" localSheetId="8" hidden="1">0</definedName>
    <definedName name="solver_ver" localSheetId="8" hidden="1">3</definedName>
    <definedName name="Tulos">Skenaario!$C$22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D3" i="4" l="1"/>
  <c r="D4" i="4"/>
  <c r="D5" i="4"/>
  <c r="D6" i="4"/>
  <c r="D7" i="4"/>
  <c r="D8" i="4"/>
  <c r="D9" i="4"/>
  <c r="D10" i="4"/>
  <c r="D11" i="4"/>
  <c r="D12" i="4"/>
  <c r="D13" i="4"/>
  <c r="D2" i="4"/>
  <c r="C3" i="4"/>
  <c r="C4" i="4"/>
  <c r="C5" i="4"/>
  <c r="C6" i="4"/>
  <c r="C7" i="4"/>
  <c r="C8" i="4"/>
  <c r="C9" i="4"/>
  <c r="C10" i="4"/>
  <c r="C11" i="4"/>
  <c r="C12" i="4"/>
  <c r="C13" i="4"/>
  <c r="C2" i="4"/>
  <c r="F7" i="10"/>
  <c r="B7" i="10"/>
  <c r="F6" i="10"/>
  <c r="F5" i="10"/>
  <c r="H4" i="9"/>
  <c r="F4" i="9"/>
  <c r="D4" i="9"/>
  <c r="H3" i="9"/>
  <c r="F3" i="9"/>
  <c r="D3" i="9"/>
  <c r="H2" i="9"/>
  <c r="F2" i="9"/>
  <c r="D2" i="9"/>
  <c r="E2" i="8"/>
  <c r="E5" i="8" s="1"/>
  <c r="E3" i="8"/>
  <c r="E4" i="8"/>
  <c r="F7" i="9" l="1"/>
  <c r="I2" i="9"/>
  <c r="D7" i="9"/>
  <c r="I3" i="9"/>
  <c r="I4" i="9"/>
  <c r="F9" i="10"/>
  <c r="B18" i="10" s="1"/>
  <c r="C17" i="10"/>
  <c r="C15" i="10"/>
  <c r="C18" i="10"/>
  <c r="C16" i="10"/>
  <c r="C14" i="10"/>
  <c r="I7" i="9" l="1"/>
  <c r="B17" i="10"/>
  <c r="D17" i="10" s="1"/>
  <c r="B16" i="10"/>
  <c r="D16" i="10" s="1"/>
  <c r="B14" i="10"/>
  <c r="D14" i="10" s="1"/>
  <c r="D18" i="10"/>
  <c r="B15" i="10"/>
  <c r="D15" i="10" s="1"/>
  <c r="C20" i="10"/>
  <c r="C21" i="10" l="1"/>
  <c r="C2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Janne Bragge</author>
  </authors>
  <commentList>
    <comment ref="I19" authorId="0" shapeId="0" xr:uid="{0B756440-A1B6-40E6-8908-86B235422224}">
      <text>
        <r>
          <rPr>
            <b/>
            <sz val="9"/>
            <color indexed="81"/>
            <rFont val="Tahoma"/>
            <family val="2"/>
          </rPr>
          <t>Janne Bragge:</t>
        </r>
        <r>
          <rPr>
            <sz val="9"/>
            <color indexed="81"/>
            <rFont val="Tahoma"/>
            <family val="2"/>
          </rPr>
          <t xml:space="preserve">
jokaista euroa kohti mainoskuluissa 16 lisää myyntiä
</t>
        </r>
      </text>
    </comment>
  </commentList>
</comments>
</file>

<file path=xl/sharedStrings.xml><?xml version="1.0" encoding="utf-8"?>
<sst xmlns="http://schemas.openxmlformats.org/spreadsheetml/2006/main" count="258" uniqueCount="174">
  <si>
    <t>Kuukausi</t>
  </si>
  <si>
    <t>Myynti (€)</t>
  </si>
  <si>
    <t>Tammikuu</t>
  </si>
  <si>
    <t>Helmikuu</t>
  </si>
  <si>
    <t>Maaliskuu</t>
  </si>
  <si>
    <t>Huhtikuu</t>
  </si>
  <si>
    <t>Toukokuu</t>
  </si>
  <si>
    <t>Kesäkuu</t>
  </si>
  <si>
    <t>Heinäkuu</t>
  </si>
  <si>
    <t>Elokuu</t>
  </si>
  <si>
    <t>Syyskuu</t>
  </si>
  <si>
    <t>Lokakuu</t>
  </si>
  <si>
    <t>Marraskuu</t>
  </si>
  <si>
    <t>Joulukuu</t>
  </si>
  <si>
    <t>Mainoskulut (€)</t>
  </si>
  <si>
    <t>Asiakasmäärä</t>
  </si>
  <si>
    <t>Arvosana</t>
  </si>
  <si>
    <t>Tuote</t>
  </si>
  <si>
    <t>Yhteensä</t>
  </si>
  <si>
    <t>Hinta (€)</t>
  </si>
  <si>
    <t>Kate per myynti (€)</t>
  </si>
  <si>
    <t>Myyntimäärä (kpl)</t>
  </si>
  <si>
    <t>Kokonaiskate (€)</t>
  </si>
  <si>
    <t>Kahvi</t>
  </si>
  <si>
    <t>Leivos</t>
  </si>
  <si>
    <t>Voileipä</t>
  </si>
  <si>
    <t>Kpl/vrk</t>
  </si>
  <si>
    <t>Kulut/kpl</t>
  </si>
  <si>
    <t>Kulut/vrk</t>
  </si>
  <si>
    <t>Min/kpl</t>
  </si>
  <si>
    <t>Min/vrk</t>
  </si>
  <si>
    <t>Myyntihinta/kpl</t>
  </si>
  <si>
    <t>Myyntitulot/yht</t>
  </si>
  <si>
    <t>Tuotto/vrk</t>
  </si>
  <si>
    <t>Hiiri</t>
  </si>
  <si>
    <t>Näppäimistö</t>
  </si>
  <si>
    <t>Hiirimatto</t>
  </si>
  <si>
    <t>Rajoitteet</t>
  </si>
  <si>
    <t>Vuorokaudessa tehdään yhteensä max. 1200 min</t>
  </si>
  <si>
    <t>Kulut eivät saa olla yli 3000</t>
  </si>
  <si>
    <t xml:space="preserve">Valmistusmäärien pitää olla positiivisia kokonaislukuja. </t>
  </si>
  <si>
    <t>Laskentakorkokanta</t>
  </si>
  <si>
    <t>Tuotot</t>
  </si>
  <si>
    <t>Kulut</t>
  </si>
  <si>
    <t>Euroa/kpl</t>
  </si>
  <si>
    <t>Euroa</t>
  </si>
  <si>
    <t xml:space="preserve">Palkat </t>
  </si>
  <si>
    <t>Myyntihinta (euroa/kpl)</t>
  </si>
  <si>
    <t xml:space="preserve">Raaka-aineet </t>
  </si>
  <si>
    <t xml:space="preserve">Muut muuttuvat </t>
  </si>
  <si>
    <t>Kiinteät</t>
  </si>
  <si>
    <t>Hankintameno</t>
  </si>
  <si>
    <t>Vuosi</t>
  </si>
  <si>
    <t>Nettotuotto</t>
  </si>
  <si>
    <t>Nykyarvot</t>
  </si>
  <si>
    <t>(sisältäen hankintamenon)</t>
  </si>
  <si>
    <t>Erotus</t>
  </si>
  <si>
    <t>Myynti 2(€)</t>
  </si>
  <si>
    <t>Myynti 3(€)</t>
  </si>
  <si>
    <t>Keskiarvo</t>
  </si>
  <si>
    <t>Keskivirhe</t>
  </si>
  <si>
    <t>Mediaani</t>
  </si>
  <si>
    <t>Moodi</t>
  </si>
  <si>
    <t>Keskihajonta</t>
  </si>
  <si>
    <t>Otosvarianssi</t>
  </si>
  <si>
    <t>Kurtosis</t>
  </si>
  <si>
    <t>Vinous</t>
  </si>
  <si>
    <t>Alue</t>
  </si>
  <si>
    <t>Minimi</t>
  </si>
  <si>
    <t>Maksimi</t>
  </si>
  <si>
    <t>Summa</t>
  </si>
  <si>
    <t>Lukumäärä</t>
  </si>
  <si>
    <t>Suurin(3)</t>
  </si>
  <si>
    <t>Pienin(3)</t>
  </si>
  <si>
    <t>funtiolla</t>
  </si>
  <si>
    <t>Analyysityökalu</t>
  </si>
  <si>
    <t>YHTEENVETO TULOSTUS</t>
  </si>
  <si>
    <t>Regressiotunnusluvut</t>
  </si>
  <si>
    <t>Kerroin R</t>
  </si>
  <si>
    <t>Korrelaatiokerroin</t>
  </si>
  <si>
    <t>Tarkistettu korrelaatiokerroin</t>
  </si>
  <si>
    <t>Havainnot</t>
  </si>
  <si>
    <t>ANOVA</t>
  </si>
  <si>
    <t>Regressio</t>
  </si>
  <si>
    <t>Jäännös</t>
  </si>
  <si>
    <t>Leikkauspiste</t>
  </si>
  <si>
    <t>va</t>
  </si>
  <si>
    <t>NS</t>
  </si>
  <si>
    <t>KN</t>
  </si>
  <si>
    <t>F</t>
  </si>
  <si>
    <t>F:n tarkkuus</t>
  </si>
  <si>
    <t>Kertoimet</t>
  </si>
  <si>
    <t>t Tunnusluvut</t>
  </si>
  <si>
    <t>P-arvo</t>
  </si>
  <si>
    <t>Alin 95%</t>
  </si>
  <si>
    <t>Ylin 95%</t>
  </si>
  <si>
    <t>Alin 95,0%</t>
  </si>
  <si>
    <t>Ylin 95,0%</t>
  </si>
  <si>
    <t>JÄÄNNÖSTULOSTUS</t>
  </si>
  <si>
    <t>Havainto</t>
  </si>
  <si>
    <t>Ennustettu Myynti (€)</t>
  </si>
  <si>
    <t>Jäännökset</t>
  </si>
  <si>
    <t>Selitysaste</t>
  </si>
  <si>
    <t>ottaa huomioon muuttujien määrän</t>
  </si>
  <si>
    <t>korrelaatio ei ota huomioon muuttuen määrää</t>
  </si>
  <si>
    <t>ennusteiden keskimääräinen virhe, pienempi on parempi</t>
  </si>
  <si>
    <t>mitä suurempi sen parempi</t>
  </si>
  <si>
    <t>pitäisi olla alle 0,05 jotta tilastolliseksi merkitsevä</t>
  </si>
  <si>
    <t>x = keskiarvo</t>
  </si>
  <si>
    <t>viiva on mediaani</t>
  </si>
  <si>
    <t>laatikko ylä- ja ala 75 -  25% arvoista</t>
  </si>
  <si>
    <t>viikset on maks ja min</t>
  </si>
  <si>
    <t>excel ei ota huomioon outliereita</t>
  </si>
  <si>
    <t>python seaborn kirjasto näyttää ja huomioi ne</t>
  </si>
  <si>
    <t>Positiivinen</t>
  </si>
  <si>
    <t>Luonut Janne Bragge  17.4.2025</t>
  </si>
  <si>
    <t>negatiivinen</t>
  </si>
  <si>
    <t>Skenaarion yhteenveto</t>
  </si>
  <si>
    <t>Muuttujasolut:</t>
  </si>
  <si>
    <t>Nykyiset arvot:</t>
  </si>
  <si>
    <t>Tulossolut:</t>
  </si>
  <si>
    <t>Huomautus: Nykyiset arvot -sarakkeen luvut edustavat</t>
  </si>
  <si>
    <t>muuttujasolujen arvoja yhteenvedon luontihetkellä.</t>
  </si>
  <si>
    <t>Kunkin skenaarion muuttujasolut on merkitty harmaalla värillä.</t>
  </si>
  <si>
    <t>Myyntimäärä</t>
  </si>
  <si>
    <t>Myyntihinta</t>
  </si>
  <si>
    <t>Palkat</t>
  </si>
  <si>
    <t>Raaka_aine</t>
  </si>
  <si>
    <t>Muut_muuttuvat</t>
  </si>
  <si>
    <t>Tulos</t>
  </si>
  <si>
    <t>Microsoft Excel 16.0 Vastausraportti</t>
  </si>
  <si>
    <t>Laskentataulukko: [Excel Data 2_valmis.xlsx]Ratkaisin</t>
  </si>
  <si>
    <t>Raportti luotu: 17.4.2025 15.37.09</t>
  </si>
  <si>
    <t>Tulos: Ratkaisin löysi ratkaisun, joka on kaikkien rajoitteiden ja optimaalisuusehtojen mukainen.</t>
  </si>
  <si>
    <t>Ratkaisimen moduuli</t>
  </si>
  <si>
    <t>Moduuli: GRG Nonlinear</t>
  </si>
  <si>
    <t>Ratkaisuaika: 0,031 sekuntia</t>
  </si>
  <si>
    <t>Iteraatiot: 0 Aliongelmat: 0</t>
  </si>
  <si>
    <t>Ratkaisimen asetukset</t>
  </si>
  <si>
    <t>Enimmäisaika Rajoittamaton,  Iteraatiot Rajoittamaton, Precision 0,000001, Automaattinen skaalaus</t>
  </si>
  <si>
    <t xml:space="preserve"> Konvergenssi 0,0001, Populaation koko 100, Satunnaisalkuarvo 0, Derivaatat eteenpäin, Edellytä rajoja</t>
  </si>
  <si>
    <t>Aliongelmia enintään Rajoittamaton, Kokonaislukuratkaisuja enintään Rajoittamaton, Kokonaislukutoleranssi 1%, Oleta ei-negatiiviseksi</t>
  </si>
  <si>
    <t>Tavoitesolu (Suurin)</t>
  </si>
  <si>
    <t>Solu</t>
  </si>
  <si>
    <t>Nimi</t>
  </si>
  <si>
    <t>Alkuperäinen arvo</t>
  </si>
  <si>
    <t>Lopullinen arvo</t>
  </si>
  <si>
    <t>Muuttujasolut</t>
  </si>
  <si>
    <t>Kokonaisluku</t>
  </si>
  <si>
    <t>Reunaehdot</t>
  </si>
  <si>
    <t>Solun arvo</t>
  </si>
  <si>
    <t>Kaava</t>
  </si>
  <si>
    <t>Tila</t>
  </si>
  <si>
    <t>Liukuma</t>
  </si>
  <si>
    <t>$I$7</t>
  </si>
  <si>
    <t>Yhteensä Tuotto/vrk</t>
  </si>
  <si>
    <t>$B$2</t>
  </si>
  <si>
    <t>Hiiri Kpl/vrk</t>
  </si>
  <si>
    <t>$B$3</t>
  </si>
  <si>
    <t>Näppäimistö Kpl/vrk</t>
  </si>
  <si>
    <t>$B$4</t>
  </si>
  <si>
    <t>Hiirimatto Kpl/vrk</t>
  </si>
  <si>
    <t>$D$7</t>
  </si>
  <si>
    <t>Yhteensä Kulut/vrk</t>
  </si>
  <si>
    <t>$D$7&lt;=3000</t>
  </si>
  <si>
    <t>Sitova</t>
  </si>
  <si>
    <t>$F$7</t>
  </si>
  <si>
    <t>Yhteensä Min/vrk</t>
  </si>
  <si>
    <t>$F$7&lt;=1200</t>
  </si>
  <si>
    <t>$B$2&gt;=0</t>
  </si>
  <si>
    <t>Ei sitova</t>
  </si>
  <si>
    <t>$B$3&gt;=0</t>
  </si>
  <si>
    <t>$B$4&gt;=0</t>
  </si>
  <si>
    <t>$B$2:$B$4=Kokonaisluku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</si>
</sst>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%"/>
  </numFmts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MS Sans Serif"/>
    </font>
    <font>
      <b/>
      <sz val="10"/>
      <name val="Arial"/>
      <family val="2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4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1" fontId="4" fillId="0" borderId="1" xfId="0" applyNumberFormat="1" applyFont="1" applyBorder="1"/>
    <xf numFmtId="1" fontId="2" fillId="0" borderId="0" xfId="0" applyNumberFormat="1" applyFont="1"/>
    <xf numFmtId="1" fontId="4" fillId="0" borderId="0" xfId="0" applyNumberFormat="1" applyFont="1"/>
    <xf numFmtId="0" fontId="2" fillId="0" borderId="2" xfId="0" applyFont="1" applyBorder="1" applyAlignment="1">
      <alignment horizontal="center"/>
    </xf>
    <xf numFmtId="1" fontId="4" fillId="0" borderId="3" xfId="0" applyNumberFormat="1" applyFont="1" applyBorder="1"/>
    <xf numFmtId="0" fontId="0" fillId="0" borderId="4" xfId="0" applyBorder="1"/>
    <xf numFmtId="1" fontId="0" fillId="0" borderId="0" xfId="0" applyNumberFormat="1"/>
    <xf numFmtId="0" fontId="0" fillId="0" borderId="5" xfId="0" applyBorder="1"/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1" fillId="0" borderId="0" xfId="0" applyFont="1"/>
    <xf numFmtId="0" fontId="6" fillId="0" borderId="6" xfId="0" applyFont="1" applyBorder="1" applyAlignment="1">
      <alignment horizontal="center"/>
    </xf>
    <xf numFmtId="1" fontId="0" fillId="0" borderId="4" xfId="0" applyNumberFormat="1" applyBorder="1"/>
    <xf numFmtId="0" fontId="9" fillId="2" borderId="2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3" borderId="0" xfId="0" applyFont="1" applyFill="1" applyAlignment="1">
      <alignment horizontal="left"/>
    </xf>
    <xf numFmtId="0" fontId="11" fillId="3" borderId="5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0" fillId="4" borderId="0" xfId="0" applyFill="1"/>
    <xf numFmtId="0" fontId="13" fillId="0" borderId="0" xfId="0" applyFont="1" applyAlignment="1">
      <alignment vertical="top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8" xfId="0" applyFill="1" applyBorder="1" applyAlignment="1"/>
    <xf numFmtId="0" fontId="11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</cellXfs>
  <cellStyles count="2">
    <cellStyle name="Normaali" xfId="0" builtinId="0"/>
    <cellStyle name="Normaali 2" xfId="1" xr:uid="{B6CD293C-CA62-40B5-977E-D9F0F64A0F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Mainoskulut (€) Ennustekaavio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Myynti (€)</c:v>
          </c:tx>
          <c:spPr>
            <a:ln w="38100">
              <a:noFill/>
            </a:ln>
          </c:spPr>
          <c:xVal>
            <c:numRef>
              <c:f>Regressioanalyysi!$C$2:$C$13</c:f>
              <c:numCache>
                <c:formatCode>General</c:formatCode>
                <c:ptCount val="12"/>
                <c:pt idx="0">
                  <c:v>300</c:v>
                </c:pt>
                <c:pt idx="1">
                  <c:v>280</c:v>
                </c:pt>
                <c:pt idx="2">
                  <c:v>350</c:v>
                </c:pt>
                <c:pt idx="3">
                  <c:v>270</c:v>
                </c:pt>
                <c:pt idx="4">
                  <c:v>370</c:v>
                </c:pt>
                <c:pt idx="5">
                  <c:v>320</c:v>
                </c:pt>
                <c:pt idx="6">
                  <c:v>290</c:v>
                </c:pt>
                <c:pt idx="7">
                  <c:v>400</c:v>
                </c:pt>
                <c:pt idx="8">
                  <c:v>340</c:v>
                </c:pt>
                <c:pt idx="9">
                  <c:v>360</c:v>
                </c:pt>
                <c:pt idx="10">
                  <c:v>280</c:v>
                </c:pt>
                <c:pt idx="11">
                  <c:v>420</c:v>
                </c:pt>
              </c:numCache>
            </c:numRef>
          </c:xVal>
          <c:yVal>
            <c:numRef>
              <c:f>Regressioanalyysi!$B$2:$B$13</c:f>
              <c:numCache>
                <c:formatCode>General</c:formatCode>
                <c:ptCount val="12"/>
                <c:pt idx="0">
                  <c:v>5200</c:v>
                </c:pt>
                <c:pt idx="1">
                  <c:v>4800</c:v>
                </c:pt>
                <c:pt idx="2">
                  <c:v>6100</c:v>
                </c:pt>
                <c:pt idx="3">
                  <c:v>4700</c:v>
                </c:pt>
                <c:pt idx="4">
                  <c:v>6500</c:v>
                </c:pt>
                <c:pt idx="5">
                  <c:v>5300</c:v>
                </c:pt>
                <c:pt idx="6">
                  <c:v>4900</c:v>
                </c:pt>
                <c:pt idx="7">
                  <c:v>7000</c:v>
                </c:pt>
                <c:pt idx="8">
                  <c:v>5800</c:v>
                </c:pt>
                <c:pt idx="9">
                  <c:v>6200</c:v>
                </c:pt>
                <c:pt idx="10">
                  <c:v>4900</c:v>
                </c:pt>
                <c:pt idx="11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1-4348-84EF-80D1FC2CECAA}"/>
            </c:ext>
          </c:extLst>
        </c:ser>
        <c:ser>
          <c:idx val="1"/>
          <c:order val="1"/>
          <c:tx>
            <c:v>Ennustettu Myynti (€)</c:v>
          </c:tx>
          <c:spPr>
            <a:ln w="38100">
              <a:noFill/>
            </a:ln>
          </c:spPr>
          <c:xVal>
            <c:numRef>
              <c:f>Regressioanalyysi!$C$2:$C$13</c:f>
              <c:numCache>
                <c:formatCode>General</c:formatCode>
                <c:ptCount val="12"/>
                <c:pt idx="0">
                  <c:v>300</c:v>
                </c:pt>
                <c:pt idx="1">
                  <c:v>280</c:v>
                </c:pt>
                <c:pt idx="2">
                  <c:v>350</c:v>
                </c:pt>
                <c:pt idx="3">
                  <c:v>270</c:v>
                </c:pt>
                <c:pt idx="4">
                  <c:v>370</c:v>
                </c:pt>
                <c:pt idx="5">
                  <c:v>320</c:v>
                </c:pt>
                <c:pt idx="6">
                  <c:v>290</c:v>
                </c:pt>
                <c:pt idx="7">
                  <c:v>400</c:v>
                </c:pt>
                <c:pt idx="8">
                  <c:v>340</c:v>
                </c:pt>
                <c:pt idx="9">
                  <c:v>360</c:v>
                </c:pt>
                <c:pt idx="10">
                  <c:v>280</c:v>
                </c:pt>
                <c:pt idx="11">
                  <c:v>420</c:v>
                </c:pt>
              </c:numCache>
            </c:numRef>
          </c:xVal>
          <c:yVal>
            <c:numRef>
              <c:f>Regressioanalyysi!$I$27:$I$38</c:f>
              <c:numCache>
                <c:formatCode>General</c:formatCode>
                <c:ptCount val="12"/>
                <c:pt idx="0">
                  <c:v>5186.4306784660766</c:v>
                </c:pt>
                <c:pt idx="1">
                  <c:v>4796.9026548672564</c:v>
                </c:pt>
                <c:pt idx="2">
                  <c:v>6059.5870206489672</c:v>
                </c:pt>
                <c:pt idx="3">
                  <c:v>4568.5840707964599</c:v>
                </c:pt>
                <c:pt idx="4">
                  <c:v>6449.1150442477874</c:v>
                </c:pt>
                <c:pt idx="5">
                  <c:v>5508.8495575221241</c:v>
                </c:pt>
                <c:pt idx="6">
                  <c:v>4958.1120943952801</c:v>
                </c:pt>
                <c:pt idx="7">
                  <c:v>6999.8525073746314</c:v>
                </c:pt>
                <c:pt idx="8">
                  <c:v>5898.3775811209434</c:v>
                </c:pt>
                <c:pt idx="9">
                  <c:v>6287.9056047197637</c:v>
                </c:pt>
                <c:pt idx="10">
                  <c:v>4796.9026548672564</c:v>
                </c:pt>
                <c:pt idx="11">
                  <c:v>7389.3805309734507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F1-4348-84EF-80D1FC2CE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99072"/>
        <c:axId val="1829693792"/>
      </c:scatterChart>
      <c:valAx>
        <c:axId val="182969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Mainoskulut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9693792"/>
        <c:crosses val="autoZero"/>
        <c:crossBetween val="midCat"/>
      </c:valAx>
      <c:valAx>
        <c:axId val="182969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Myynti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9699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Asiakasmäärä Ennustekaavio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Myynti (€)</c:v>
          </c:tx>
          <c:spPr>
            <a:ln w="38100">
              <a:noFill/>
            </a:ln>
          </c:spPr>
          <c:xVal>
            <c:numRef>
              <c:f>Regressioanalyysi!$D$2:$D$13</c:f>
              <c:numCache>
                <c:formatCode>General</c:formatCode>
                <c:ptCount val="12"/>
                <c:pt idx="0">
                  <c:v>150</c:v>
                </c:pt>
                <c:pt idx="1">
                  <c:v>140</c:v>
                </c:pt>
                <c:pt idx="2">
                  <c:v>160</c:v>
                </c:pt>
                <c:pt idx="3">
                  <c:v>130</c:v>
                </c:pt>
                <c:pt idx="4">
                  <c:v>170</c:v>
                </c:pt>
                <c:pt idx="5">
                  <c:v>150</c:v>
                </c:pt>
                <c:pt idx="6">
                  <c:v>140</c:v>
                </c:pt>
                <c:pt idx="7">
                  <c:v>180</c:v>
                </c:pt>
                <c:pt idx="8">
                  <c:v>160</c:v>
                </c:pt>
                <c:pt idx="9">
                  <c:v>170</c:v>
                </c:pt>
                <c:pt idx="10">
                  <c:v>140</c:v>
                </c:pt>
                <c:pt idx="11">
                  <c:v>190</c:v>
                </c:pt>
              </c:numCache>
            </c:numRef>
          </c:xVal>
          <c:yVal>
            <c:numRef>
              <c:f>Regressioanalyysi!$B$2:$B$13</c:f>
              <c:numCache>
                <c:formatCode>General</c:formatCode>
                <c:ptCount val="12"/>
                <c:pt idx="0">
                  <c:v>5200</c:v>
                </c:pt>
                <c:pt idx="1">
                  <c:v>4800</c:v>
                </c:pt>
                <c:pt idx="2">
                  <c:v>6100</c:v>
                </c:pt>
                <c:pt idx="3">
                  <c:v>4700</c:v>
                </c:pt>
                <c:pt idx="4">
                  <c:v>6500</c:v>
                </c:pt>
                <c:pt idx="5">
                  <c:v>5300</c:v>
                </c:pt>
                <c:pt idx="6">
                  <c:v>4900</c:v>
                </c:pt>
                <c:pt idx="7">
                  <c:v>7000</c:v>
                </c:pt>
                <c:pt idx="8">
                  <c:v>5800</c:v>
                </c:pt>
                <c:pt idx="9">
                  <c:v>6200</c:v>
                </c:pt>
                <c:pt idx="10">
                  <c:v>4900</c:v>
                </c:pt>
                <c:pt idx="11">
                  <c:v>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2A5-B929-14CCB0137F4B}"/>
            </c:ext>
          </c:extLst>
        </c:ser>
        <c:ser>
          <c:idx val="1"/>
          <c:order val="1"/>
          <c:tx>
            <c:v>Ennustettu Myynti (€)</c:v>
          </c:tx>
          <c:spPr>
            <a:ln w="38100">
              <a:noFill/>
            </a:ln>
          </c:spPr>
          <c:xVal>
            <c:numRef>
              <c:f>Regressioanalyysi!$D$2:$D$13</c:f>
              <c:numCache>
                <c:formatCode>General</c:formatCode>
                <c:ptCount val="12"/>
                <c:pt idx="0">
                  <c:v>150</c:v>
                </c:pt>
                <c:pt idx="1">
                  <c:v>140</c:v>
                </c:pt>
                <c:pt idx="2">
                  <c:v>160</c:v>
                </c:pt>
                <c:pt idx="3">
                  <c:v>130</c:v>
                </c:pt>
                <c:pt idx="4">
                  <c:v>170</c:v>
                </c:pt>
                <c:pt idx="5">
                  <c:v>150</c:v>
                </c:pt>
                <c:pt idx="6">
                  <c:v>140</c:v>
                </c:pt>
                <c:pt idx="7">
                  <c:v>180</c:v>
                </c:pt>
                <c:pt idx="8">
                  <c:v>160</c:v>
                </c:pt>
                <c:pt idx="9">
                  <c:v>170</c:v>
                </c:pt>
                <c:pt idx="10">
                  <c:v>140</c:v>
                </c:pt>
                <c:pt idx="11">
                  <c:v>190</c:v>
                </c:pt>
              </c:numCache>
            </c:numRef>
          </c:xVal>
          <c:yVal>
            <c:numRef>
              <c:f>Regressioanalyysi!$I$27:$I$38</c:f>
              <c:numCache>
                <c:formatCode>General</c:formatCode>
                <c:ptCount val="12"/>
                <c:pt idx="0">
                  <c:v>5186.4306784660766</c:v>
                </c:pt>
                <c:pt idx="1">
                  <c:v>4796.9026548672564</c:v>
                </c:pt>
                <c:pt idx="2">
                  <c:v>6059.5870206489672</c:v>
                </c:pt>
                <c:pt idx="3">
                  <c:v>4568.5840707964599</c:v>
                </c:pt>
                <c:pt idx="4">
                  <c:v>6449.1150442477874</c:v>
                </c:pt>
                <c:pt idx="5">
                  <c:v>5508.8495575221241</c:v>
                </c:pt>
                <c:pt idx="6">
                  <c:v>4958.1120943952801</c:v>
                </c:pt>
                <c:pt idx="7">
                  <c:v>6999.8525073746314</c:v>
                </c:pt>
                <c:pt idx="8">
                  <c:v>5898.3775811209434</c:v>
                </c:pt>
                <c:pt idx="9">
                  <c:v>6287.9056047197637</c:v>
                </c:pt>
                <c:pt idx="10">
                  <c:v>4796.9026548672564</c:v>
                </c:pt>
                <c:pt idx="11">
                  <c:v>7389.3805309734507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2A5-B929-14CCB0137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83232"/>
        <c:axId val="1829683712"/>
      </c:scatterChart>
      <c:valAx>
        <c:axId val="182968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Asiakasmäärä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9683712"/>
        <c:crosses val="autoZero"/>
        <c:crossBetween val="midCat"/>
      </c:valAx>
      <c:valAx>
        <c:axId val="182968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Myynti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96832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/>
    <cx:plotArea>
      <cx:plotAreaRegion>
        <cx:series layoutId="boxWhisker" uniqueId="{AE180EB5-F7B1-463B-87C5-BBF5AF6F6C71}">
          <cx:tx>
            <cx:txData>
              <cx:f>_xlchart.v1.0</cx:f>
              <cx:v>Myynti (€)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186D8AE-77A8-44E5-AACA-568DCA162479}">
          <cx:tx>
            <cx:txData>
              <cx:f>_xlchart.v1.2</cx:f>
              <cx:v>Myynti 2(€)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0B2C6F4-AA25-4B30-A6FE-7045C915D732}">
          <cx:tx>
            <cx:txData>
              <cx:f>_xlchart.v1.4</cx:f>
              <cx:v>Myynti 3(€)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76E6BFCC-4858-4CAB-B5D9-F548836D90CF}">
          <cx:tx>
            <cx:txData>
              <cx:f>_xlchart.v1.6</cx:f>
              <cx:v>Arvosana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106680</xdr:rowOff>
    </xdr:from>
    <xdr:to>
      <xdr:col>5</xdr:col>
      <xdr:colOff>297180</xdr:colOff>
      <xdr:row>41</xdr:row>
      <xdr:rowOff>60960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B6380F79-A549-F487-2EAC-140897A1C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60960</xdr:rowOff>
    </xdr:from>
    <xdr:to>
      <xdr:col>4</xdr:col>
      <xdr:colOff>358140</xdr:colOff>
      <xdr:row>54</xdr:row>
      <xdr:rowOff>76200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0E3F1B09-7EB0-0E6C-C917-6F5F78264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0</xdr:rowOff>
    </xdr:from>
    <xdr:to>
      <xdr:col>13</xdr:col>
      <xdr:colOff>426720</xdr:colOff>
      <xdr:row>14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Kaavio 1">
              <a:extLst>
                <a:ext uri="{FF2B5EF4-FFF2-40B4-BE49-F238E27FC236}">
                  <a16:creationId xmlns:a16="http://schemas.microsoft.com/office/drawing/2014/main" id="{7D2DE832-6B44-E811-0E26-1392F3B5C7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200" y="0"/>
              <a:ext cx="5227320" cy="3303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i-FI" sz="1100"/>
                <a:t>Tämä kaavio ei ole käytettävissä tässä Excel-versiossa.
Kaavio ei enää toimi, jos tätä muotoa muokataan tai tämä työkirja tallennetaan eri tiedostomuotoon.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64770</xdr:rowOff>
    </xdr:from>
    <xdr:to>
      <xdr:col>7</xdr:col>
      <xdr:colOff>541020</xdr:colOff>
      <xdr:row>15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Kaavio 1">
              <a:extLst>
                <a:ext uri="{FF2B5EF4-FFF2-40B4-BE49-F238E27FC236}">
                  <a16:creationId xmlns:a16="http://schemas.microsoft.com/office/drawing/2014/main" id="{8FFC9096-8F46-A398-95D8-BBEC6EF9E6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247650"/>
              <a:ext cx="3474720" cy="2579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i-FI" sz="1100"/>
                <a:t>Tämä kaavio ei ole käytettävissä tässä Excel-versiossa.
Kaavio ei enää toimi, jos tätä muotoa muokataan tai tämä työkirja tallennetaan eri tiedostomuotoon.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2E61-5D5B-4E99-8779-BFDA4C245874}">
  <dimension ref="A1:E17"/>
  <sheetViews>
    <sheetView workbookViewId="0">
      <selection activeCell="G10" sqref="G10"/>
    </sheetView>
  </sheetViews>
  <sheetFormatPr defaultRowHeight="14.4" x14ac:dyDescent="0.3"/>
  <cols>
    <col min="1" max="1" width="13.77734375" customWidth="1"/>
    <col min="2" max="2" width="6.44140625" bestFit="1" customWidth="1"/>
    <col min="5" max="5" width="19.21875" customWidth="1"/>
    <col min="7" max="7" width="20.6640625" customWidth="1"/>
  </cols>
  <sheetData>
    <row r="1" spans="1:5" ht="28.8" x14ac:dyDescent="0.3">
      <c r="A1" s="1" t="s">
        <v>0</v>
      </c>
      <c r="B1" s="1" t="s">
        <v>1</v>
      </c>
      <c r="D1" s="19" t="s">
        <v>1</v>
      </c>
      <c r="E1" s="19"/>
    </row>
    <row r="2" spans="1:5" x14ac:dyDescent="0.3">
      <c r="A2" s="2" t="s">
        <v>2</v>
      </c>
      <c r="B2" s="2">
        <v>5200</v>
      </c>
    </row>
    <row r="3" spans="1:5" x14ac:dyDescent="0.3">
      <c r="A3" s="2" t="s">
        <v>3</v>
      </c>
      <c r="B3" s="2">
        <v>4800</v>
      </c>
      <c r="D3" t="s">
        <v>59</v>
      </c>
      <c r="E3">
        <v>5741.666666666667</v>
      </c>
    </row>
    <row r="4" spans="1:5" x14ac:dyDescent="0.3">
      <c r="A4" s="2" t="s">
        <v>4</v>
      </c>
      <c r="B4" s="2">
        <v>6100</v>
      </c>
      <c r="D4" t="s">
        <v>60</v>
      </c>
      <c r="E4">
        <v>267.83597799980356</v>
      </c>
    </row>
    <row r="5" spans="1:5" x14ac:dyDescent="0.3">
      <c r="A5" s="2" t="s">
        <v>5</v>
      </c>
      <c r="B5" s="2">
        <v>4700</v>
      </c>
      <c r="D5" t="s">
        <v>61</v>
      </c>
      <c r="E5">
        <v>5550</v>
      </c>
    </row>
    <row r="6" spans="1:5" x14ac:dyDescent="0.3">
      <c r="A6" s="2" t="s">
        <v>6</v>
      </c>
      <c r="B6" s="2">
        <v>6500</v>
      </c>
      <c r="D6" t="s">
        <v>62</v>
      </c>
      <c r="E6">
        <v>4900</v>
      </c>
    </row>
    <row r="7" spans="1:5" x14ac:dyDescent="0.3">
      <c r="A7" s="2" t="s">
        <v>7</v>
      </c>
      <c r="B7" s="2">
        <v>5300</v>
      </c>
      <c r="D7" t="s">
        <v>63</v>
      </c>
      <c r="E7">
        <v>927.81104398111961</v>
      </c>
    </row>
    <row r="8" spans="1:5" x14ac:dyDescent="0.3">
      <c r="A8" s="2" t="s">
        <v>8</v>
      </c>
      <c r="B8" s="2">
        <v>4900</v>
      </c>
      <c r="D8" t="s">
        <v>64</v>
      </c>
      <c r="E8">
        <v>860833.33333333512</v>
      </c>
    </row>
    <row r="9" spans="1:5" x14ac:dyDescent="0.3">
      <c r="A9" s="2" t="s">
        <v>9</v>
      </c>
      <c r="B9" s="2">
        <v>7000</v>
      </c>
      <c r="D9" t="s">
        <v>65</v>
      </c>
      <c r="E9">
        <v>-0.72698599988976031</v>
      </c>
    </row>
    <row r="10" spans="1:5" x14ac:dyDescent="0.3">
      <c r="A10" s="2" t="s">
        <v>10</v>
      </c>
      <c r="B10" s="2">
        <v>5800</v>
      </c>
      <c r="D10" t="s">
        <v>66</v>
      </c>
      <c r="E10">
        <v>0.6289137864030977</v>
      </c>
    </row>
    <row r="11" spans="1:5" x14ac:dyDescent="0.3">
      <c r="A11" s="2" t="s">
        <v>11</v>
      </c>
      <c r="B11" s="2">
        <v>6200</v>
      </c>
      <c r="D11" t="s">
        <v>67</v>
      </c>
      <c r="E11">
        <v>2800</v>
      </c>
    </row>
    <row r="12" spans="1:5" x14ac:dyDescent="0.3">
      <c r="A12" s="2" t="s">
        <v>12</v>
      </c>
      <c r="B12" s="2">
        <v>4900</v>
      </c>
      <c r="D12" t="s">
        <v>68</v>
      </c>
      <c r="E12">
        <v>4700</v>
      </c>
    </row>
    <row r="13" spans="1:5" x14ac:dyDescent="0.3">
      <c r="A13" s="2" t="s">
        <v>13</v>
      </c>
      <c r="B13" s="2">
        <v>7500</v>
      </c>
      <c r="D13" t="s">
        <v>69</v>
      </c>
      <c r="E13">
        <v>7500</v>
      </c>
    </row>
    <row r="14" spans="1:5" x14ac:dyDescent="0.3">
      <c r="D14" t="s">
        <v>70</v>
      </c>
      <c r="E14">
        <v>68900</v>
      </c>
    </row>
    <row r="15" spans="1:5" x14ac:dyDescent="0.3">
      <c r="D15" t="s">
        <v>71</v>
      </c>
      <c r="E15">
        <v>12</v>
      </c>
    </row>
    <row r="16" spans="1:5" x14ac:dyDescent="0.3">
      <c r="D16" t="s">
        <v>72</v>
      </c>
      <c r="E16">
        <v>6500</v>
      </c>
    </row>
    <row r="17" spans="4:5" ht="15" thickBot="1" x14ac:dyDescent="0.35">
      <c r="D17" s="15" t="s">
        <v>73</v>
      </c>
      <c r="E17" s="15">
        <v>4900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CF5A-4067-424E-80FC-B44BB3DD8761}">
  <dimension ref="A1:G33"/>
  <sheetViews>
    <sheetView showGridLines="0" workbookViewId="0"/>
  </sheetViews>
  <sheetFormatPr defaultRowHeight="14.4" x14ac:dyDescent="0.3"/>
  <cols>
    <col min="1" max="1" width="2.33203125" customWidth="1"/>
    <col min="2" max="2" width="21.6640625" bestFit="1" customWidth="1"/>
    <col min="3" max="3" width="17.21875" bestFit="1" customWidth="1"/>
    <col min="4" max="4" width="16" bestFit="1" customWidth="1"/>
    <col min="5" max="5" width="13.6640625" bestFit="1" customWidth="1"/>
    <col min="6" max="6" width="12.109375" bestFit="1" customWidth="1"/>
    <col min="7" max="7" width="8.109375" bestFit="1" customWidth="1"/>
  </cols>
  <sheetData>
    <row r="1" spans="1:5" x14ac:dyDescent="0.3">
      <c r="A1" s="20" t="s">
        <v>130</v>
      </c>
    </row>
    <row r="2" spans="1:5" x14ac:dyDescent="0.3">
      <c r="A2" s="20" t="s">
        <v>131</v>
      </c>
    </row>
    <row r="3" spans="1:5" x14ac:dyDescent="0.3">
      <c r="A3" s="20" t="s">
        <v>132</v>
      </c>
    </row>
    <row r="4" spans="1:5" x14ac:dyDescent="0.3">
      <c r="A4" s="20" t="s">
        <v>133</v>
      </c>
    </row>
    <row r="5" spans="1:5" x14ac:dyDescent="0.3">
      <c r="A5" s="20" t="s">
        <v>134</v>
      </c>
    </row>
    <row r="6" spans="1:5" x14ac:dyDescent="0.3">
      <c r="A6" s="20"/>
      <c r="B6" t="s">
        <v>135</v>
      </c>
    </row>
    <row r="7" spans="1:5" x14ac:dyDescent="0.3">
      <c r="A7" s="20"/>
      <c r="B7" t="s">
        <v>136</v>
      </c>
    </row>
    <row r="8" spans="1:5" x14ac:dyDescent="0.3">
      <c r="A8" s="20"/>
      <c r="B8" t="s">
        <v>137</v>
      </c>
    </row>
    <row r="9" spans="1:5" x14ac:dyDescent="0.3">
      <c r="A9" s="20" t="s">
        <v>138</v>
      </c>
    </row>
    <row r="10" spans="1:5" x14ac:dyDescent="0.3">
      <c r="B10" t="s">
        <v>139</v>
      </c>
    </row>
    <row r="11" spans="1:5" x14ac:dyDescent="0.3">
      <c r="B11" t="s">
        <v>140</v>
      </c>
    </row>
    <row r="12" spans="1:5" x14ac:dyDescent="0.3">
      <c r="B12" t="s">
        <v>141</v>
      </c>
    </row>
    <row r="14" spans="1:5" ht="15" thickBot="1" x14ac:dyDescent="0.35">
      <c r="A14" t="s">
        <v>142</v>
      </c>
    </row>
    <row r="15" spans="1:5" ht="15" thickBot="1" x14ac:dyDescent="0.35">
      <c r="B15" s="36" t="s">
        <v>143</v>
      </c>
      <c r="C15" s="36" t="s">
        <v>144</v>
      </c>
      <c r="D15" s="36" t="s">
        <v>145</v>
      </c>
      <c r="E15" s="36" t="s">
        <v>146</v>
      </c>
    </row>
    <row r="16" spans="1:5" ht="15" thickBot="1" x14ac:dyDescent="0.35">
      <c r="B16" s="35" t="s">
        <v>154</v>
      </c>
      <c r="C16" s="35" t="s">
        <v>155</v>
      </c>
      <c r="D16" s="38">
        <v>1320</v>
      </c>
      <c r="E16" s="38">
        <v>1320</v>
      </c>
    </row>
    <row r="19" spans="1:7" ht="15" thickBot="1" x14ac:dyDescent="0.35">
      <c r="A19" t="s">
        <v>147</v>
      </c>
    </row>
    <row r="20" spans="1:7" ht="15" thickBot="1" x14ac:dyDescent="0.35">
      <c r="B20" s="36" t="s">
        <v>143</v>
      </c>
      <c r="C20" s="36" t="s">
        <v>144</v>
      </c>
      <c r="D20" s="36" t="s">
        <v>145</v>
      </c>
      <c r="E20" s="36" t="s">
        <v>146</v>
      </c>
      <c r="F20" s="36" t="s">
        <v>148</v>
      </c>
    </row>
    <row r="21" spans="1:7" x14ac:dyDescent="0.3">
      <c r="B21" s="37" t="s">
        <v>156</v>
      </c>
      <c r="C21" s="37" t="s">
        <v>157</v>
      </c>
      <c r="D21" s="39">
        <v>20</v>
      </c>
      <c r="E21" s="39">
        <v>20</v>
      </c>
      <c r="F21" s="37" t="s">
        <v>148</v>
      </c>
    </row>
    <row r="22" spans="1:7" x14ac:dyDescent="0.3">
      <c r="B22" s="37" t="s">
        <v>158</v>
      </c>
      <c r="C22" s="37" t="s">
        <v>159</v>
      </c>
      <c r="D22" s="39">
        <v>200</v>
      </c>
      <c r="E22" s="39">
        <v>200</v>
      </c>
      <c r="F22" s="37" t="s">
        <v>148</v>
      </c>
    </row>
    <row r="23" spans="1:7" ht="15" thickBot="1" x14ac:dyDescent="0.35">
      <c r="B23" s="35" t="s">
        <v>160</v>
      </c>
      <c r="C23" s="35" t="s">
        <v>161</v>
      </c>
      <c r="D23" s="38">
        <v>0</v>
      </c>
      <c r="E23" s="38">
        <v>0</v>
      </c>
      <c r="F23" s="35" t="s">
        <v>148</v>
      </c>
    </row>
    <row r="26" spans="1:7" ht="15" thickBot="1" x14ac:dyDescent="0.35">
      <c r="A26" t="s">
        <v>149</v>
      </c>
    </row>
    <row r="27" spans="1:7" ht="15" thickBot="1" x14ac:dyDescent="0.35">
      <c r="B27" s="36" t="s">
        <v>143</v>
      </c>
      <c r="C27" s="36" t="s">
        <v>144</v>
      </c>
      <c r="D27" s="36" t="s">
        <v>150</v>
      </c>
      <c r="E27" s="36" t="s">
        <v>151</v>
      </c>
      <c r="F27" s="36" t="s">
        <v>152</v>
      </c>
      <c r="G27" s="36" t="s">
        <v>153</v>
      </c>
    </row>
    <row r="28" spans="1:7" x14ac:dyDescent="0.3">
      <c r="B28" s="37" t="s">
        <v>162</v>
      </c>
      <c r="C28" s="37" t="s">
        <v>163</v>
      </c>
      <c r="D28" s="39">
        <v>3000</v>
      </c>
      <c r="E28" s="37" t="s">
        <v>164</v>
      </c>
      <c r="F28" s="37" t="s">
        <v>165</v>
      </c>
      <c r="G28" s="37">
        <v>0</v>
      </c>
    </row>
    <row r="29" spans="1:7" x14ac:dyDescent="0.3">
      <c r="B29" s="37" t="s">
        <v>166</v>
      </c>
      <c r="C29" s="37" t="s">
        <v>167</v>
      </c>
      <c r="D29" s="39">
        <v>1200</v>
      </c>
      <c r="E29" s="37" t="s">
        <v>168</v>
      </c>
      <c r="F29" s="37" t="s">
        <v>165</v>
      </c>
      <c r="G29" s="37">
        <v>0</v>
      </c>
    </row>
    <row r="30" spans="1:7" x14ac:dyDescent="0.3">
      <c r="B30" s="37" t="s">
        <v>156</v>
      </c>
      <c r="C30" s="37" t="s">
        <v>157</v>
      </c>
      <c r="D30" s="39">
        <v>20</v>
      </c>
      <c r="E30" s="37" t="s">
        <v>169</v>
      </c>
      <c r="F30" s="37" t="s">
        <v>170</v>
      </c>
      <c r="G30" s="39">
        <v>20</v>
      </c>
    </row>
    <row r="31" spans="1:7" x14ac:dyDescent="0.3">
      <c r="B31" s="37" t="s">
        <v>158</v>
      </c>
      <c r="C31" s="37" t="s">
        <v>159</v>
      </c>
      <c r="D31" s="39">
        <v>200</v>
      </c>
      <c r="E31" s="37" t="s">
        <v>171</v>
      </c>
      <c r="F31" s="37" t="s">
        <v>170</v>
      </c>
      <c r="G31" s="39">
        <v>200</v>
      </c>
    </row>
    <row r="32" spans="1:7" x14ac:dyDescent="0.3">
      <c r="B32" s="37" t="s">
        <v>160</v>
      </c>
      <c r="C32" s="37" t="s">
        <v>161</v>
      </c>
      <c r="D32" s="39">
        <v>0</v>
      </c>
      <c r="E32" s="37" t="s">
        <v>172</v>
      </c>
      <c r="F32" s="37" t="s">
        <v>165</v>
      </c>
      <c r="G32" s="39">
        <v>0</v>
      </c>
    </row>
    <row r="33" spans="2:7" ht="15" thickBot="1" x14ac:dyDescent="0.35">
      <c r="B33" s="35" t="s">
        <v>173</v>
      </c>
      <c r="C33" s="35"/>
      <c r="D33" s="35"/>
      <c r="E33" s="35"/>
      <c r="F33" s="35"/>
      <c r="G33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FA6A2-6309-4188-B4BA-EDB8B0F5C342}">
  <dimension ref="A1:I17"/>
  <sheetViews>
    <sheetView workbookViewId="0">
      <selection activeCell="F7" sqref="F7"/>
    </sheetView>
  </sheetViews>
  <sheetFormatPr defaultRowHeight="14.4" x14ac:dyDescent="0.3"/>
  <cols>
    <col min="1" max="1" width="15.44140625" customWidth="1"/>
    <col min="3" max="3" width="13.5546875" customWidth="1"/>
    <col min="4" max="4" width="7.44140625" bestFit="1" customWidth="1"/>
    <col min="6" max="6" width="24.44140625" customWidth="1"/>
    <col min="7" max="7" width="15.6640625" customWidth="1"/>
    <col min="8" max="8" width="19.6640625" customWidth="1"/>
    <col min="9" max="9" width="17.88671875" customWidth="1"/>
  </cols>
  <sheetData>
    <row r="1" spans="1:9" ht="29.4" thickBot="1" x14ac:dyDescent="0.35">
      <c r="A1" s="1" t="s">
        <v>0</v>
      </c>
      <c r="B1" s="1" t="s">
        <v>1</v>
      </c>
      <c r="C1" s="1" t="s">
        <v>14</v>
      </c>
      <c r="D1" s="1" t="s">
        <v>15</v>
      </c>
      <c r="F1" s="1" t="s">
        <v>75</v>
      </c>
    </row>
    <row r="2" spans="1:9" x14ac:dyDescent="0.3">
      <c r="A2" s="2" t="s">
        <v>2</v>
      </c>
      <c r="B2" s="2">
        <v>5200</v>
      </c>
      <c r="C2" s="2">
        <v>300</v>
      </c>
      <c r="D2" s="2">
        <v>150</v>
      </c>
      <c r="F2" s="18"/>
      <c r="G2" s="18" t="s">
        <v>1</v>
      </c>
      <c r="H2" s="18" t="s">
        <v>14</v>
      </c>
      <c r="I2" s="18" t="s">
        <v>15</v>
      </c>
    </row>
    <row r="3" spans="1:9" x14ac:dyDescent="0.3">
      <c r="A3" s="2" t="s">
        <v>3</v>
      </c>
      <c r="B3" s="2">
        <v>4800</v>
      </c>
      <c r="C3" s="2">
        <v>280</v>
      </c>
      <c r="D3" s="2">
        <v>140</v>
      </c>
      <c r="F3" t="s">
        <v>1</v>
      </c>
      <c r="G3">
        <v>1</v>
      </c>
    </row>
    <row r="4" spans="1:9" x14ac:dyDescent="0.3">
      <c r="A4" s="2" t="s">
        <v>4</v>
      </c>
      <c r="B4" s="2">
        <v>6100</v>
      </c>
      <c r="C4" s="2">
        <v>350</v>
      </c>
      <c r="D4" s="2">
        <v>160</v>
      </c>
      <c r="F4" t="s">
        <v>14</v>
      </c>
      <c r="G4">
        <v>0.9940313266134323</v>
      </c>
      <c r="H4">
        <v>1</v>
      </c>
    </row>
    <row r="5" spans="1:9" ht="15" thickBot="1" x14ac:dyDescent="0.35">
      <c r="A5" s="2" t="s">
        <v>5</v>
      </c>
      <c r="B5" s="2">
        <v>4700</v>
      </c>
      <c r="C5" s="2">
        <v>270</v>
      </c>
      <c r="D5" s="2">
        <v>130</v>
      </c>
      <c r="F5" s="15" t="s">
        <v>15</v>
      </c>
      <c r="G5" s="15">
        <v>0.98568636408650157</v>
      </c>
      <c r="H5" s="15">
        <v>0.98859079906026548</v>
      </c>
      <c r="I5" s="15">
        <v>1</v>
      </c>
    </row>
    <row r="6" spans="1:9" x14ac:dyDescent="0.3">
      <c r="A6" s="2" t="s">
        <v>6</v>
      </c>
      <c r="B6" s="2">
        <v>6500</v>
      </c>
      <c r="C6" s="2">
        <v>370</v>
      </c>
      <c r="D6" s="2">
        <v>170</v>
      </c>
    </row>
    <row r="7" spans="1:9" x14ac:dyDescent="0.3">
      <c r="A7" s="2" t="s">
        <v>7</v>
      </c>
      <c r="B7" s="2">
        <v>5300</v>
      </c>
      <c r="C7" s="2">
        <v>320</v>
      </c>
      <c r="D7" s="2">
        <v>150</v>
      </c>
    </row>
    <row r="8" spans="1:9" x14ac:dyDescent="0.3">
      <c r="A8" s="2" t="s">
        <v>8</v>
      </c>
      <c r="B8" s="2">
        <v>4900</v>
      </c>
      <c r="C8" s="2">
        <v>290</v>
      </c>
      <c r="D8" s="2">
        <v>140</v>
      </c>
    </row>
    <row r="9" spans="1:9" x14ac:dyDescent="0.3">
      <c r="A9" s="2" t="s">
        <v>9</v>
      </c>
      <c r="B9" s="2">
        <v>7000</v>
      </c>
      <c r="C9" s="2">
        <v>400</v>
      </c>
      <c r="D9" s="2">
        <v>180</v>
      </c>
    </row>
    <row r="10" spans="1:9" x14ac:dyDescent="0.3">
      <c r="A10" s="2" t="s">
        <v>10</v>
      </c>
      <c r="B10" s="2">
        <v>5800</v>
      </c>
      <c r="C10" s="2">
        <v>340</v>
      </c>
      <c r="D10" s="2">
        <v>160</v>
      </c>
    </row>
    <row r="11" spans="1:9" x14ac:dyDescent="0.3">
      <c r="A11" s="2" t="s">
        <v>11</v>
      </c>
      <c r="B11" s="2">
        <v>6200</v>
      </c>
      <c r="C11" s="2">
        <v>360</v>
      </c>
      <c r="D11" s="2">
        <v>170</v>
      </c>
    </row>
    <row r="12" spans="1:9" x14ac:dyDescent="0.3">
      <c r="A12" s="2" t="s">
        <v>12</v>
      </c>
      <c r="B12" s="2">
        <v>4900</v>
      </c>
      <c r="C12" s="2">
        <v>280</v>
      </c>
      <c r="D12" s="2">
        <v>140</v>
      </c>
    </row>
    <row r="13" spans="1:9" x14ac:dyDescent="0.3">
      <c r="A13" s="2" t="s">
        <v>13</v>
      </c>
      <c r="B13" s="2">
        <v>7500</v>
      </c>
      <c r="C13" s="2">
        <v>420</v>
      </c>
      <c r="D13" s="2">
        <v>190</v>
      </c>
    </row>
    <row r="17" spans="1:2" x14ac:dyDescent="0.3">
      <c r="A17" s="1" t="s">
        <v>74</v>
      </c>
      <c r="B17">
        <f>CORREL(B2:B13,C2:C13)</f>
        <v>0.9940313266134323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4785-72F5-4BE1-BE5E-F45195B36E32}">
  <dimension ref="A1:P39"/>
  <sheetViews>
    <sheetView workbookViewId="0">
      <selection activeCell="N6" sqref="N6"/>
    </sheetView>
  </sheetViews>
  <sheetFormatPr defaultRowHeight="14.4" x14ac:dyDescent="0.3"/>
  <cols>
    <col min="1" max="1" width="11.44140625" customWidth="1"/>
    <col min="3" max="3" width="12.5546875" customWidth="1"/>
    <col min="4" max="4" width="15.21875" customWidth="1"/>
    <col min="8" max="8" width="36.21875" customWidth="1"/>
    <col min="9" max="9" width="19.88671875" customWidth="1"/>
    <col min="10" max="10" width="20" customWidth="1"/>
    <col min="11" max="11" width="13.77734375" customWidth="1"/>
    <col min="12" max="12" width="25.33203125" customWidth="1"/>
    <col min="13" max="13" width="18.5546875" customWidth="1"/>
    <col min="14" max="14" width="16.109375" customWidth="1"/>
    <col min="16" max="16" width="12.88671875" customWidth="1"/>
  </cols>
  <sheetData>
    <row r="1" spans="1:13" ht="28.8" x14ac:dyDescent="0.3">
      <c r="A1" s="1" t="s">
        <v>0</v>
      </c>
      <c r="B1" s="1" t="s">
        <v>1</v>
      </c>
      <c r="C1" s="1" t="s">
        <v>14</v>
      </c>
      <c r="D1" s="1" t="s">
        <v>15</v>
      </c>
    </row>
    <row r="2" spans="1:13" ht="28.8" x14ac:dyDescent="0.3">
      <c r="A2" s="2" t="s">
        <v>2</v>
      </c>
      <c r="B2" s="2">
        <v>5200</v>
      </c>
      <c r="C2" s="2">
        <v>300</v>
      </c>
      <c r="D2" s="2">
        <v>150</v>
      </c>
      <c r="H2" t="s">
        <v>76</v>
      </c>
    </row>
    <row r="3" spans="1:13" ht="15" thickBot="1" x14ac:dyDescent="0.35">
      <c r="A3" s="2" t="s">
        <v>3</v>
      </c>
      <c r="B3" s="2">
        <v>4800</v>
      </c>
      <c r="C3" s="2">
        <v>280</v>
      </c>
      <c r="D3" s="2">
        <v>140</v>
      </c>
    </row>
    <row r="4" spans="1:13" x14ac:dyDescent="0.3">
      <c r="A4" s="2" t="s">
        <v>4</v>
      </c>
      <c r="B4" s="2">
        <v>6100</v>
      </c>
      <c r="C4" s="2">
        <v>350</v>
      </c>
      <c r="D4" s="2">
        <v>160</v>
      </c>
      <c r="H4" s="19" t="s">
        <v>77</v>
      </c>
      <c r="I4" s="19"/>
    </row>
    <row r="5" spans="1:13" x14ac:dyDescent="0.3">
      <c r="A5" s="2" t="s">
        <v>5</v>
      </c>
      <c r="B5" s="2">
        <v>4700</v>
      </c>
      <c r="C5" s="2">
        <v>270</v>
      </c>
      <c r="D5" s="2">
        <v>130</v>
      </c>
      <c r="H5" t="s">
        <v>78</v>
      </c>
      <c r="I5">
        <v>0.99423032529259603</v>
      </c>
      <c r="J5" t="s">
        <v>104</v>
      </c>
    </row>
    <row r="6" spans="1:13" x14ac:dyDescent="0.3">
      <c r="A6" s="2" t="s">
        <v>6</v>
      </c>
      <c r="B6" s="2">
        <v>6500</v>
      </c>
      <c r="C6" s="2">
        <v>370</v>
      </c>
      <c r="D6" s="2">
        <v>170</v>
      </c>
      <c r="H6" t="s">
        <v>79</v>
      </c>
      <c r="I6" s="20">
        <v>0.9884939397314213</v>
      </c>
      <c r="J6" t="s">
        <v>102</v>
      </c>
    </row>
    <row r="7" spans="1:13" x14ac:dyDescent="0.3">
      <c r="A7" s="2" t="s">
        <v>7</v>
      </c>
      <c r="B7" s="2">
        <v>5300</v>
      </c>
      <c r="C7" s="2">
        <v>320</v>
      </c>
      <c r="D7" s="2">
        <v>150</v>
      </c>
      <c r="H7" t="s">
        <v>80</v>
      </c>
      <c r="I7">
        <v>0.98593703744951489</v>
      </c>
      <c r="J7" t="s">
        <v>103</v>
      </c>
    </row>
    <row r="8" spans="1:13" x14ac:dyDescent="0.3">
      <c r="A8" s="2" t="s">
        <v>8</v>
      </c>
      <c r="B8" s="2">
        <v>4900</v>
      </c>
      <c r="C8" s="2">
        <v>290</v>
      </c>
      <c r="D8" s="2">
        <v>140</v>
      </c>
      <c r="H8" t="s">
        <v>60</v>
      </c>
      <c r="I8" s="20">
        <v>110.02666462669758</v>
      </c>
      <c r="J8" t="s">
        <v>105</v>
      </c>
    </row>
    <row r="9" spans="1:13" ht="15" thickBot="1" x14ac:dyDescent="0.35">
      <c r="A9" s="2" t="s">
        <v>9</v>
      </c>
      <c r="B9" s="2">
        <v>7000</v>
      </c>
      <c r="C9" s="2">
        <v>400</v>
      </c>
      <c r="D9" s="2">
        <v>180</v>
      </c>
      <c r="H9" s="15" t="s">
        <v>81</v>
      </c>
      <c r="I9" s="15">
        <v>12</v>
      </c>
    </row>
    <row r="10" spans="1:13" x14ac:dyDescent="0.3">
      <c r="A10" s="2" t="s">
        <v>10</v>
      </c>
      <c r="B10" s="2">
        <v>5800</v>
      </c>
      <c r="C10" s="2">
        <v>340</v>
      </c>
      <c r="D10" s="2">
        <v>160</v>
      </c>
    </row>
    <row r="11" spans="1:13" ht="15" thickBot="1" x14ac:dyDescent="0.35">
      <c r="A11" s="2" t="s">
        <v>11</v>
      </c>
      <c r="B11" s="2">
        <v>6200</v>
      </c>
      <c r="C11" s="2">
        <v>360</v>
      </c>
      <c r="D11" s="2">
        <v>170</v>
      </c>
      <c r="H11" t="s">
        <v>82</v>
      </c>
      <c r="L11" t="s">
        <v>106</v>
      </c>
      <c r="M11" t="s">
        <v>107</v>
      </c>
    </row>
    <row r="12" spans="1:13" x14ac:dyDescent="0.3">
      <c r="A12" s="2" t="s">
        <v>12</v>
      </c>
      <c r="B12" s="2">
        <v>4900</v>
      </c>
      <c r="C12" s="2">
        <v>280</v>
      </c>
      <c r="D12" s="2">
        <v>140</v>
      </c>
      <c r="H12" s="18"/>
      <c r="I12" s="18" t="s">
        <v>86</v>
      </c>
      <c r="J12" s="18" t="s">
        <v>87</v>
      </c>
      <c r="K12" s="18" t="s">
        <v>88</v>
      </c>
      <c r="L12" s="21" t="s">
        <v>89</v>
      </c>
      <c r="M12" s="21" t="s">
        <v>90</v>
      </c>
    </row>
    <row r="13" spans="1:13" x14ac:dyDescent="0.3">
      <c r="A13" s="2" t="s">
        <v>13</v>
      </c>
      <c r="B13" s="2">
        <v>7500</v>
      </c>
      <c r="C13" s="2">
        <v>420</v>
      </c>
      <c r="D13" s="2">
        <v>190</v>
      </c>
      <c r="H13" t="s">
        <v>83</v>
      </c>
      <c r="I13">
        <v>2</v>
      </c>
      <c r="J13">
        <v>9360213.8643067833</v>
      </c>
      <c r="K13">
        <v>4680106.9321533917</v>
      </c>
      <c r="L13">
        <v>386.59824692026507</v>
      </c>
      <c r="M13">
        <v>1.8800521682178645E-9</v>
      </c>
    </row>
    <row r="14" spans="1:13" x14ac:dyDescent="0.3">
      <c r="H14" t="s">
        <v>84</v>
      </c>
      <c r="I14">
        <v>9</v>
      </c>
      <c r="J14">
        <v>108952.80235988206</v>
      </c>
      <c r="K14">
        <v>12105.866928875785</v>
      </c>
    </row>
    <row r="15" spans="1:13" ht="15" thickBot="1" x14ac:dyDescent="0.35">
      <c r="H15" s="15" t="s">
        <v>18</v>
      </c>
      <c r="I15" s="15">
        <v>11</v>
      </c>
      <c r="J15" s="15">
        <v>9469166.666666666</v>
      </c>
      <c r="K15" s="15"/>
      <c r="L15" s="15"/>
      <c r="M15" s="15"/>
    </row>
    <row r="16" spans="1:13" ht="15" thickBot="1" x14ac:dyDescent="0.35"/>
    <row r="17" spans="8:16" x14ac:dyDescent="0.3">
      <c r="H17" s="18"/>
      <c r="I17" s="18" t="s">
        <v>91</v>
      </c>
      <c r="J17" s="18" t="s">
        <v>60</v>
      </c>
      <c r="K17" s="18" t="s">
        <v>92</v>
      </c>
      <c r="L17" s="18" t="s">
        <v>93</v>
      </c>
      <c r="M17" s="18" t="s">
        <v>94</v>
      </c>
      <c r="N17" s="18" t="s">
        <v>95</v>
      </c>
      <c r="O17" s="18" t="s">
        <v>96</v>
      </c>
      <c r="P17" s="18" t="s">
        <v>97</v>
      </c>
    </row>
    <row r="18" spans="8:16" x14ac:dyDescent="0.3">
      <c r="H18" t="s">
        <v>85</v>
      </c>
      <c r="I18">
        <v>-656.48967551622468</v>
      </c>
      <c r="J18">
        <v>490.72793330688984</v>
      </c>
      <c r="K18">
        <v>-1.3377874601356172</v>
      </c>
      <c r="L18">
        <v>0.21378456637116278</v>
      </c>
      <c r="M18">
        <v>-1766.5933848315656</v>
      </c>
      <c r="N18">
        <v>453.61403379911621</v>
      </c>
      <c r="O18">
        <v>-1766.5933848315656</v>
      </c>
      <c r="P18">
        <v>453.61403379911621</v>
      </c>
    </row>
    <row r="19" spans="8:16" x14ac:dyDescent="0.3">
      <c r="H19" t="s">
        <v>14</v>
      </c>
      <c r="I19">
        <v>16.12094395280236</v>
      </c>
      <c r="J19">
        <v>4.4317927583257228</v>
      </c>
      <c r="K19">
        <v>3.6375671950176334</v>
      </c>
      <c r="L19">
        <v>5.4213738732340937E-3</v>
      </c>
      <c r="M19">
        <v>6.09553222051861</v>
      </c>
      <c r="N19">
        <v>26.14635568508611</v>
      </c>
      <c r="O19">
        <v>6.09553222051861</v>
      </c>
      <c r="P19">
        <v>26.14635568508611</v>
      </c>
    </row>
    <row r="20" spans="8:16" ht="15" thickBot="1" x14ac:dyDescent="0.35">
      <c r="H20" s="15" t="s">
        <v>15</v>
      </c>
      <c r="I20" s="15">
        <v>6.7109144542772867</v>
      </c>
      <c r="J20" s="15">
        <v>12.063182697775412</v>
      </c>
      <c r="K20" s="15">
        <v>0.55631375420641316</v>
      </c>
      <c r="L20" s="15">
        <v>0.59155722947273737</v>
      </c>
      <c r="M20" s="15">
        <v>-20.577900691638739</v>
      </c>
      <c r="N20" s="15">
        <v>33.999729600193312</v>
      </c>
      <c r="O20" s="15">
        <v>-20.577900691638739</v>
      </c>
      <c r="P20" s="15">
        <v>33.999729600193312</v>
      </c>
    </row>
    <row r="24" spans="8:16" x14ac:dyDescent="0.3">
      <c r="H24" t="s">
        <v>98</v>
      </c>
    </row>
    <row r="25" spans="8:16" ht="15" thickBot="1" x14ac:dyDescent="0.35"/>
    <row r="26" spans="8:16" x14ac:dyDescent="0.3">
      <c r="H26" s="18" t="s">
        <v>99</v>
      </c>
      <c r="I26" s="18" t="s">
        <v>100</v>
      </c>
      <c r="J26" s="18" t="s">
        <v>101</v>
      </c>
    </row>
    <row r="27" spans="8:16" x14ac:dyDescent="0.3">
      <c r="H27">
        <v>1</v>
      </c>
      <c r="I27">
        <v>5186.4306784660766</v>
      </c>
      <c r="J27">
        <v>13.569321533923357</v>
      </c>
    </row>
    <row r="28" spans="8:16" x14ac:dyDescent="0.3">
      <c r="H28">
        <v>2</v>
      </c>
      <c r="I28">
        <v>4796.9026548672564</v>
      </c>
      <c r="J28">
        <v>3.0973451327436123</v>
      </c>
    </row>
    <row r="29" spans="8:16" x14ac:dyDescent="0.3">
      <c r="H29">
        <v>3</v>
      </c>
      <c r="I29">
        <v>6059.5870206489672</v>
      </c>
      <c r="J29">
        <v>40.412979351032845</v>
      </c>
    </row>
    <row r="30" spans="8:16" x14ac:dyDescent="0.3">
      <c r="H30">
        <v>4</v>
      </c>
      <c r="I30">
        <v>4568.5840707964599</v>
      </c>
      <c r="J30">
        <v>131.41592920354014</v>
      </c>
    </row>
    <row r="31" spans="8:16" x14ac:dyDescent="0.3">
      <c r="H31">
        <v>5</v>
      </c>
      <c r="I31">
        <v>6449.1150442477874</v>
      </c>
      <c r="J31">
        <v>50.884955752212591</v>
      </c>
    </row>
    <row r="32" spans="8:16" x14ac:dyDescent="0.3">
      <c r="H32">
        <v>6</v>
      </c>
      <c r="I32">
        <v>5508.8495575221241</v>
      </c>
      <c r="J32">
        <v>-208.84955752212409</v>
      </c>
    </row>
    <row r="33" spans="7:13" x14ac:dyDescent="0.3">
      <c r="H33">
        <v>7</v>
      </c>
      <c r="I33">
        <v>4958.1120943952801</v>
      </c>
      <c r="J33">
        <v>-58.11209439528011</v>
      </c>
    </row>
    <row r="34" spans="7:13" x14ac:dyDescent="0.3">
      <c r="H34">
        <v>8</v>
      </c>
      <c r="I34">
        <v>6999.8525073746314</v>
      </c>
      <c r="J34">
        <v>0.14749262536861352</v>
      </c>
    </row>
    <row r="35" spans="7:13" x14ac:dyDescent="0.3">
      <c r="H35">
        <v>9</v>
      </c>
      <c r="I35">
        <v>5898.3775811209434</v>
      </c>
      <c r="J35">
        <v>-98.377581120943432</v>
      </c>
    </row>
    <row r="36" spans="7:13" x14ac:dyDescent="0.3">
      <c r="H36">
        <v>10</v>
      </c>
      <c r="I36">
        <v>6287.9056047197637</v>
      </c>
      <c r="J36">
        <v>-87.905604719763687</v>
      </c>
    </row>
    <row r="37" spans="7:13" x14ac:dyDescent="0.3">
      <c r="H37">
        <v>11</v>
      </c>
      <c r="I37">
        <v>4796.9026548672564</v>
      </c>
      <c r="J37">
        <v>103.09734513274361</v>
      </c>
    </row>
    <row r="38" spans="7:13" ht="15" thickBot="1" x14ac:dyDescent="0.35">
      <c r="H38" s="15">
        <v>12</v>
      </c>
      <c r="I38" s="15">
        <v>7389.3805309734507</v>
      </c>
      <c r="J38" s="15">
        <v>110.61946902654927</v>
      </c>
    </row>
    <row r="39" spans="7:13" ht="15" thickBot="1" x14ac:dyDescent="0.35">
      <c r="G39" s="15"/>
      <c r="H39" s="15"/>
      <c r="I39" s="15"/>
      <c r="J39" s="15"/>
      <c r="L39" s="15"/>
      <c r="M39" s="15"/>
    </row>
  </sheetData>
  <sortState xmlns:xlrd2="http://schemas.microsoft.com/office/spreadsheetml/2017/richdata2" ref="M28:M39">
    <sortCondition ref="M28"/>
  </sortState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5FC7-0001-43B0-95B5-ED5464165C38}">
  <dimension ref="A1:O13"/>
  <sheetViews>
    <sheetView workbookViewId="0">
      <selection activeCell="Q17" sqref="Q17"/>
    </sheetView>
  </sheetViews>
  <sheetFormatPr defaultRowHeight="14.4" x14ac:dyDescent="0.3"/>
  <sheetData>
    <row r="1" spans="1:15" ht="28.8" x14ac:dyDescent="0.3">
      <c r="A1" s="1" t="s">
        <v>0</v>
      </c>
      <c r="B1" s="1" t="s">
        <v>1</v>
      </c>
      <c r="C1" s="1" t="s">
        <v>57</v>
      </c>
      <c r="D1" s="1" t="s">
        <v>58</v>
      </c>
    </row>
    <row r="2" spans="1:15" ht="28.8" x14ac:dyDescent="0.3">
      <c r="A2" s="2" t="s">
        <v>2</v>
      </c>
      <c r="B2" s="2">
        <v>5200</v>
      </c>
      <c r="C2" s="2">
        <f>0.78*B2</f>
        <v>4056</v>
      </c>
      <c r="D2" s="16">
        <f>(B2-C2)*1.4</f>
        <v>1601.6</v>
      </c>
    </row>
    <row r="3" spans="1:15" x14ac:dyDescent="0.3">
      <c r="A3" s="2" t="s">
        <v>3</v>
      </c>
      <c r="B3" s="2">
        <v>4800</v>
      </c>
      <c r="C3" s="2">
        <f t="shared" ref="C3:C13" si="0">0.78*B3</f>
        <v>3744</v>
      </c>
      <c r="D3" s="16">
        <f t="shared" ref="D3:D13" si="1">(B3-C3)*1.4</f>
        <v>1478.3999999999999</v>
      </c>
    </row>
    <row r="4" spans="1:15" ht="28.8" x14ac:dyDescent="0.3">
      <c r="A4" s="2" t="s">
        <v>4</v>
      </c>
      <c r="B4" s="2">
        <v>6100</v>
      </c>
      <c r="C4" s="2">
        <f t="shared" si="0"/>
        <v>4758</v>
      </c>
      <c r="D4" s="16">
        <f t="shared" si="1"/>
        <v>1878.8</v>
      </c>
    </row>
    <row r="5" spans="1:15" x14ac:dyDescent="0.3">
      <c r="A5" s="2" t="s">
        <v>5</v>
      </c>
      <c r="B5" s="2">
        <v>4700</v>
      </c>
      <c r="C5" s="2">
        <f t="shared" si="0"/>
        <v>3666</v>
      </c>
      <c r="D5" s="16">
        <f t="shared" si="1"/>
        <v>1447.6</v>
      </c>
    </row>
    <row r="6" spans="1:15" x14ac:dyDescent="0.3">
      <c r="A6" s="2" t="s">
        <v>6</v>
      </c>
      <c r="B6" s="2">
        <v>6500</v>
      </c>
      <c r="C6" s="2">
        <f t="shared" si="0"/>
        <v>5070</v>
      </c>
      <c r="D6" s="16">
        <f t="shared" si="1"/>
        <v>2001.9999999999998</v>
      </c>
      <c r="O6" t="s">
        <v>108</v>
      </c>
    </row>
    <row r="7" spans="1:15" x14ac:dyDescent="0.3">
      <c r="A7" s="2" t="s">
        <v>7</v>
      </c>
      <c r="B7" s="2">
        <v>5300</v>
      </c>
      <c r="C7" s="2">
        <f t="shared" si="0"/>
        <v>4134</v>
      </c>
      <c r="D7" s="16">
        <f t="shared" si="1"/>
        <v>1632.3999999999999</v>
      </c>
      <c r="O7" t="s">
        <v>109</v>
      </c>
    </row>
    <row r="8" spans="1:15" x14ac:dyDescent="0.3">
      <c r="A8" s="2" t="s">
        <v>8</v>
      </c>
      <c r="B8" s="2">
        <v>4900</v>
      </c>
      <c r="C8" s="2">
        <f t="shared" si="0"/>
        <v>3822</v>
      </c>
      <c r="D8" s="16">
        <f t="shared" si="1"/>
        <v>1509.1999999999998</v>
      </c>
      <c r="O8" t="s">
        <v>110</v>
      </c>
    </row>
    <row r="9" spans="1:15" x14ac:dyDescent="0.3">
      <c r="A9" s="2" t="s">
        <v>9</v>
      </c>
      <c r="B9" s="2">
        <v>7000</v>
      </c>
      <c r="C9" s="2">
        <f t="shared" si="0"/>
        <v>5460</v>
      </c>
      <c r="D9" s="16">
        <f t="shared" si="1"/>
        <v>2156</v>
      </c>
      <c r="O9" t="s">
        <v>111</v>
      </c>
    </row>
    <row r="10" spans="1:15" x14ac:dyDescent="0.3">
      <c r="A10" s="2" t="s">
        <v>10</v>
      </c>
      <c r="B10" s="2">
        <v>5800</v>
      </c>
      <c r="C10" s="2">
        <f t="shared" si="0"/>
        <v>4524</v>
      </c>
      <c r="D10" s="16">
        <f t="shared" si="1"/>
        <v>1786.3999999999999</v>
      </c>
      <c r="O10" t="s">
        <v>112</v>
      </c>
    </row>
    <row r="11" spans="1:15" x14ac:dyDescent="0.3">
      <c r="A11" s="2" t="s">
        <v>11</v>
      </c>
      <c r="B11" s="2">
        <v>6200</v>
      </c>
      <c r="C11" s="2">
        <f t="shared" si="0"/>
        <v>4836</v>
      </c>
      <c r="D11" s="16">
        <f t="shared" si="1"/>
        <v>1909.6</v>
      </c>
      <c r="O11" t="s">
        <v>113</v>
      </c>
    </row>
    <row r="12" spans="1:15" ht="28.8" x14ac:dyDescent="0.3">
      <c r="A12" s="2" t="s">
        <v>12</v>
      </c>
      <c r="B12" s="2">
        <v>4900</v>
      </c>
      <c r="C12" s="2">
        <f t="shared" si="0"/>
        <v>3822</v>
      </c>
      <c r="D12" s="16">
        <f t="shared" si="1"/>
        <v>1509.1999999999998</v>
      </c>
    </row>
    <row r="13" spans="1:15" x14ac:dyDescent="0.3">
      <c r="A13" s="2" t="s">
        <v>13</v>
      </c>
      <c r="B13" s="2">
        <v>7500</v>
      </c>
      <c r="C13" s="2">
        <f t="shared" si="0"/>
        <v>5850</v>
      </c>
      <c r="D13" s="16">
        <f t="shared" si="1"/>
        <v>2310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D3C1-12D4-48F6-91A6-70CE9A5BADC0}">
  <dimension ref="A1:A13"/>
  <sheetViews>
    <sheetView workbookViewId="0">
      <selection activeCell="O25" sqref="O25"/>
    </sheetView>
  </sheetViews>
  <sheetFormatPr defaultRowHeight="14.4" x14ac:dyDescent="0.3"/>
  <sheetData>
    <row r="1" spans="1:1" x14ac:dyDescent="0.3">
      <c r="A1" s="1" t="s">
        <v>16</v>
      </c>
    </row>
    <row r="2" spans="1:1" x14ac:dyDescent="0.3">
      <c r="A2" s="2">
        <v>75</v>
      </c>
    </row>
    <row r="3" spans="1:1" x14ac:dyDescent="0.3">
      <c r="A3" s="2">
        <v>85</v>
      </c>
    </row>
    <row r="4" spans="1:1" x14ac:dyDescent="0.3">
      <c r="A4" s="2">
        <v>90</v>
      </c>
    </row>
    <row r="5" spans="1:1" x14ac:dyDescent="0.3">
      <c r="A5" s="2">
        <v>70</v>
      </c>
    </row>
    <row r="6" spans="1:1" x14ac:dyDescent="0.3">
      <c r="A6" s="2">
        <v>95</v>
      </c>
    </row>
    <row r="7" spans="1:1" x14ac:dyDescent="0.3">
      <c r="A7" s="2">
        <v>80</v>
      </c>
    </row>
    <row r="8" spans="1:1" x14ac:dyDescent="0.3">
      <c r="A8" s="2">
        <v>85</v>
      </c>
    </row>
    <row r="9" spans="1:1" x14ac:dyDescent="0.3">
      <c r="A9" s="2">
        <v>88</v>
      </c>
    </row>
    <row r="10" spans="1:1" x14ac:dyDescent="0.3">
      <c r="A10" s="2">
        <v>92</v>
      </c>
    </row>
    <row r="11" spans="1:1" x14ac:dyDescent="0.3">
      <c r="A11" s="2">
        <v>78</v>
      </c>
    </row>
    <row r="12" spans="1:1" x14ac:dyDescent="0.3">
      <c r="A12" s="2">
        <v>84</v>
      </c>
    </row>
    <row r="13" spans="1:1" x14ac:dyDescent="0.3">
      <c r="A13" s="2">
        <v>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7B98-CFC9-4FC6-9F8D-ECB15BC3464F}">
  <dimension ref="A1:F22"/>
  <sheetViews>
    <sheetView workbookViewId="0">
      <selection activeCell="F22" sqref="F22"/>
    </sheetView>
  </sheetViews>
  <sheetFormatPr defaultRowHeight="14.4" x14ac:dyDescent="0.3"/>
  <cols>
    <col min="1" max="1" width="19.77734375" bestFit="1" customWidth="1"/>
    <col min="4" max="4" width="22.44140625" bestFit="1" customWidth="1"/>
  </cols>
  <sheetData>
    <row r="1" spans="1:6" x14ac:dyDescent="0.3">
      <c r="A1" s="5" t="s">
        <v>41</v>
      </c>
      <c r="B1" s="6">
        <v>0.12</v>
      </c>
      <c r="C1" s="4"/>
      <c r="D1" s="4"/>
      <c r="E1" s="4"/>
      <c r="F1" s="4"/>
    </row>
    <row r="2" spans="1:6" x14ac:dyDescent="0.3">
      <c r="A2" s="4"/>
      <c r="B2" s="4"/>
      <c r="C2" s="4"/>
      <c r="D2" s="4"/>
      <c r="E2" s="4"/>
      <c r="F2" s="4"/>
    </row>
    <row r="3" spans="1:6" x14ac:dyDescent="0.3">
      <c r="A3" s="5" t="s">
        <v>42</v>
      </c>
      <c r="B3" s="4"/>
      <c r="C3" s="4"/>
      <c r="D3" s="5" t="s">
        <v>43</v>
      </c>
      <c r="E3" s="4"/>
      <c r="F3" s="4"/>
    </row>
    <row r="4" spans="1:6" x14ac:dyDescent="0.3">
      <c r="A4" s="4"/>
      <c r="B4" s="4"/>
      <c r="C4" s="4"/>
      <c r="D4" s="4"/>
      <c r="E4" s="7" t="s">
        <v>44</v>
      </c>
      <c r="F4" s="7" t="s">
        <v>45</v>
      </c>
    </row>
    <row r="5" spans="1:6" x14ac:dyDescent="0.3">
      <c r="A5" s="4" t="s">
        <v>21</v>
      </c>
      <c r="B5" s="4">
        <v>17000</v>
      </c>
      <c r="C5" s="4"/>
      <c r="D5" s="4" t="s">
        <v>46</v>
      </c>
      <c r="E5" s="4">
        <v>27</v>
      </c>
      <c r="F5" s="4">
        <f>E5*B$5</f>
        <v>459000</v>
      </c>
    </row>
    <row r="6" spans="1:6" ht="15" thickBot="1" x14ac:dyDescent="0.35">
      <c r="A6" s="4" t="s">
        <v>47</v>
      </c>
      <c r="B6" s="4">
        <v>105</v>
      </c>
      <c r="C6" s="4"/>
      <c r="D6" s="4" t="s">
        <v>48</v>
      </c>
      <c r="E6" s="4">
        <v>32</v>
      </c>
      <c r="F6" s="4">
        <f>E6*B$5</f>
        <v>544000</v>
      </c>
    </row>
    <row r="7" spans="1:6" x14ac:dyDescent="0.3">
      <c r="A7" s="8" t="s">
        <v>42</v>
      </c>
      <c r="B7" s="9">
        <f>B5*B6</f>
        <v>1785000</v>
      </c>
      <c r="C7" s="4"/>
      <c r="D7" s="4" t="s">
        <v>49</v>
      </c>
      <c r="E7" s="4">
        <v>5</v>
      </c>
      <c r="F7" s="4">
        <f>E7*B$5</f>
        <v>85000</v>
      </c>
    </row>
    <row r="8" spans="1:6" ht="15" thickBot="1" x14ac:dyDescent="0.35">
      <c r="A8" s="4"/>
      <c r="B8" s="4"/>
      <c r="C8" s="4"/>
      <c r="D8" s="4" t="s">
        <v>50</v>
      </c>
      <c r="E8" s="4"/>
      <c r="F8" s="4">
        <v>120000</v>
      </c>
    </row>
    <row r="9" spans="1:6" x14ac:dyDescent="0.3">
      <c r="A9" s="4"/>
      <c r="B9" s="4"/>
      <c r="C9" s="4"/>
      <c r="D9" s="8" t="s">
        <v>18</v>
      </c>
      <c r="E9" s="8"/>
      <c r="F9" s="10">
        <f>SUM(F5:F8)</f>
        <v>1208000</v>
      </c>
    </row>
    <row r="10" spans="1:6" x14ac:dyDescent="0.3">
      <c r="A10" s="4"/>
      <c r="B10" s="4"/>
      <c r="C10" s="4"/>
      <c r="D10" s="4"/>
      <c r="E10" s="4"/>
      <c r="F10" s="11"/>
    </row>
    <row r="11" spans="1:6" x14ac:dyDescent="0.3">
      <c r="A11" s="4"/>
      <c r="B11" s="4"/>
      <c r="C11" s="4"/>
      <c r="D11" s="4" t="s">
        <v>51</v>
      </c>
      <c r="E11" s="4"/>
      <c r="F11" s="12">
        <v>1800000</v>
      </c>
    </row>
    <row r="12" spans="1:6" x14ac:dyDescent="0.3">
      <c r="A12" s="4"/>
      <c r="B12" s="4"/>
      <c r="C12" s="4"/>
      <c r="D12" s="4"/>
      <c r="E12" s="4"/>
      <c r="F12" s="4"/>
    </row>
    <row r="13" spans="1:6" x14ac:dyDescent="0.3">
      <c r="A13" s="13" t="s">
        <v>52</v>
      </c>
      <c r="B13" s="13" t="s">
        <v>43</v>
      </c>
      <c r="C13" s="13" t="s">
        <v>42</v>
      </c>
      <c r="D13" s="13" t="s">
        <v>53</v>
      </c>
      <c r="E13" s="4"/>
      <c r="F13" s="4"/>
    </row>
    <row r="14" spans="1:6" x14ac:dyDescent="0.3">
      <c r="A14" s="4">
        <v>1</v>
      </c>
      <c r="B14" s="4">
        <f>F$9</f>
        <v>1208000</v>
      </c>
      <c r="C14" s="4">
        <f>B$7</f>
        <v>1785000</v>
      </c>
      <c r="D14" s="4">
        <f>C14-B14</f>
        <v>577000</v>
      </c>
      <c r="E14" s="4"/>
      <c r="F14" s="4"/>
    </row>
    <row r="15" spans="1:6" x14ac:dyDescent="0.3">
      <c r="A15" s="4">
        <v>2</v>
      </c>
      <c r="B15" s="4">
        <f>F$9</f>
        <v>1208000</v>
      </c>
      <c r="C15" s="4">
        <f>B$7</f>
        <v>1785000</v>
      </c>
      <c r="D15" s="4">
        <f>C15-B15</f>
        <v>577000</v>
      </c>
      <c r="E15" s="4"/>
      <c r="F15" s="4"/>
    </row>
    <row r="16" spans="1:6" x14ac:dyDescent="0.3">
      <c r="A16" s="4">
        <v>3</v>
      </c>
      <c r="B16" s="4">
        <f>F$9</f>
        <v>1208000</v>
      </c>
      <c r="C16" s="4">
        <f>B$7</f>
        <v>1785000</v>
      </c>
      <c r="D16" s="4">
        <f>C16-B16</f>
        <v>577000</v>
      </c>
      <c r="E16" s="4"/>
      <c r="F16" s="4"/>
    </row>
    <row r="17" spans="1:6" x14ac:dyDescent="0.3">
      <c r="A17" s="4">
        <v>4</v>
      </c>
      <c r="B17" s="4">
        <f>F$9</f>
        <v>1208000</v>
      </c>
      <c r="C17" s="4">
        <f>B$7</f>
        <v>1785000</v>
      </c>
      <c r="D17" s="4">
        <f>C17-B17</f>
        <v>577000</v>
      </c>
      <c r="E17" s="4"/>
      <c r="F17" s="4"/>
    </row>
    <row r="18" spans="1:6" x14ac:dyDescent="0.3">
      <c r="A18" s="4">
        <v>5</v>
      </c>
      <c r="B18" s="4">
        <f>F$9</f>
        <v>1208000</v>
      </c>
      <c r="C18" s="4">
        <f>B$7</f>
        <v>1785000</v>
      </c>
      <c r="D18" s="4">
        <f>C18-B18</f>
        <v>577000</v>
      </c>
      <c r="E18" s="4"/>
      <c r="F18" s="4"/>
    </row>
    <row r="19" spans="1:6" x14ac:dyDescent="0.3">
      <c r="A19" s="4"/>
      <c r="B19" s="4"/>
      <c r="C19" s="4"/>
      <c r="D19" s="4"/>
      <c r="E19" s="4"/>
      <c r="F19" s="4"/>
    </row>
    <row r="20" spans="1:6" x14ac:dyDescent="0.3">
      <c r="A20" s="5" t="s">
        <v>54</v>
      </c>
      <c r="B20" s="5" t="s">
        <v>42</v>
      </c>
      <c r="C20" s="11">
        <f>NPV(B1,C14:C18)</f>
        <v>6434525.5211858321</v>
      </c>
      <c r="D20" s="4"/>
      <c r="E20" s="4"/>
      <c r="F20" s="4"/>
    </row>
    <row r="21" spans="1:6" ht="15" thickBot="1" x14ac:dyDescent="0.35">
      <c r="A21" s="4"/>
      <c r="B21" s="5" t="s">
        <v>43</v>
      </c>
      <c r="C21" s="11">
        <f>NPV(B1,B14:B18)+F11</f>
        <v>6154569.6524327649</v>
      </c>
      <c r="D21" s="4" t="s">
        <v>55</v>
      </c>
      <c r="E21" s="4"/>
      <c r="F21" s="4"/>
    </row>
    <row r="22" spans="1:6" ht="15" thickBot="1" x14ac:dyDescent="0.35">
      <c r="A22" s="4"/>
      <c r="B22" s="9" t="s">
        <v>56</v>
      </c>
      <c r="C22" s="14">
        <f>C20-C21</f>
        <v>279955.86875306722</v>
      </c>
      <c r="D22" s="4"/>
      <c r="E22" s="4"/>
      <c r="F22" s="4"/>
    </row>
  </sheetData>
  <scenarios current="1" show="0" sqref="C22">
    <scenario name="Positiivinen" locked="1" count="5" user="Janne Bragge" comment="Luonut Janne Bragge  17.4.2025">
      <inputCells r="B5" val="17000"/>
      <inputCells r="B6" val="105"/>
      <inputCells r="E5" val="27"/>
      <inputCells r="E6" val="32"/>
      <inputCells r="E7" val="5"/>
    </scenario>
    <scenario name="negatiivinen" locked="1" count="5" user="Janne Bragge" comment="Luonut Janne Bragge  17.4.2025">
      <inputCells r="B5" val="12500"/>
      <inputCells r="B6" val="125"/>
      <inputCells r="E5" val="27"/>
      <inputCells r="E6" val="32"/>
      <inputCells r="E7" val="8"/>
    </scenario>
  </scenario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1747-4239-47DE-AFDC-1E909737A509}">
  <sheetPr>
    <outlinePr summaryBelow="0"/>
  </sheetPr>
  <dimension ref="B1:F15"/>
  <sheetViews>
    <sheetView showGridLines="0" workbookViewId="0"/>
  </sheetViews>
  <sheetFormatPr defaultRowHeight="14.4" outlineLevelRow="1" outlineLevelCol="1" x14ac:dyDescent="0.3"/>
  <cols>
    <col min="3" max="3" width="14.5546875" bestFit="1" customWidth="1"/>
    <col min="4" max="6" width="12" bestFit="1" customWidth="1" outlineLevel="1"/>
  </cols>
  <sheetData>
    <row r="1" spans="2:6" ht="15" thickBot="1" x14ac:dyDescent="0.35"/>
    <row r="2" spans="2:6" ht="15.6" x14ac:dyDescent="0.3">
      <c r="B2" s="24" t="s">
        <v>117</v>
      </c>
      <c r="C2" s="24"/>
      <c r="D2" s="28"/>
      <c r="E2" s="28"/>
      <c r="F2" s="28"/>
    </row>
    <row r="3" spans="2:6" ht="15.6" collapsed="1" x14ac:dyDescent="0.3">
      <c r="B3" s="23"/>
      <c r="C3" s="23"/>
      <c r="D3" s="29" t="s">
        <v>119</v>
      </c>
      <c r="E3" s="29" t="s">
        <v>114</v>
      </c>
      <c r="F3" s="29" t="s">
        <v>116</v>
      </c>
    </row>
    <row r="4" spans="2:6" ht="21.6" hidden="1" outlineLevel="1" x14ac:dyDescent="0.3">
      <c r="B4" s="25"/>
      <c r="C4" s="25"/>
      <c r="E4" s="31" t="s">
        <v>115</v>
      </c>
      <c r="F4" s="31" t="s">
        <v>115</v>
      </c>
    </row>
    <row r="5" spans="2:6" x14ac:dyDescent="0.3">
      <c r="B5" s="26" t="s">
        <v>118</v>
      </c>
      <c r="C5" s="26"/>
      <c r="D5" s="17"/>
      <c r="E5" s="17"/>
      <c r="F5" s="17"/>
    </row>
    <row r="6" spans="2:6" outlineLevel="1" x14ac:dyDescent="0.3">
      <c r="B6" s="25"/>
      <c r="C6" s="25" t="s">
        <v>124</v>
      </c>
      <c r="D6">
        <v>17000</v>
      </c>
      <c r="E6" s="30">
        <v>17000</v>
      </c>
      <c r="F6" s="30">
        <v>12500</v>
      </c>
    </row>
    <row r="7" spans="2:6" outlineLevel="1" x14ac:dyDescent="0.3">
      <c r="B7" s="25"/>
      <c r="C7" s="25" t="s">
        <v>125</v>
      </c>
      <c r="D7">
        <v>105</v>
      </c>
      <c r="E7" s="30">
        <v>105</v>
      </c>
      <c r="F7" s="30">
        <v>125</v>
      </c>
    </row>
    <row r="8" spans="2:6" outlineLevel="1" x14ac:dyDescent="0.3">
      <c r="B8" s="25"/>
      <c r="C8" s="25" t="s">
        <v>126</v>
      </c>
      <c r="D8">
        <v>27</v>
      </c>
      <c r="E8" s="30">
        <v>27</v>
      </c>
      <c r="F8" s="30">
        <v>27</v>
      </c>
    </row>
    <row r="9" spans="2:6" outlineLevel="1" x14ac:dyDescent="0.3">
      <c r="B9" s="25"/>
      <c r="C9" s="25" t="s">
        <v>127</v>
      </c>
      <c r="D9">
        <v>32</v>
      </c>
      <c r="E9" s="30">
        <v>32</v>
      </c>
      <c r="F9" s="30">
        <v>32</v>
      </c>
    </row>
    <row r="10" spans="2:6" outlineLevel="1" x14ac:dyDescent="0.3">
      <c r="B10" s="25"/>
      <c r="C10" s="25" t="s">
        <v>128</v>
      </c>
      <c r="D10">
        <v>5</v>
      </c>
      <c r="E10" s="30">
        <v>5</v>
      </c>
      <c r="F10" s="30">
        <v>8</v>
      </c>
    </row>
    <row r="11" spans="2:6" x14ac:dyDescent="0.3">
      <c r="B11" s="26" t="s">
        <v>120</v>
      </c>
      <c r="C11" s="26"/>
      <c r="D11" s="17"/>
      <c r="E11" s="17"/>
      <c r="F11" s="17"/>
    </row>
    <row r="12" spans="2:6" ht="15" outlineLevel="1" thickBot="1" x14ac:dyDescent="0.35">
      <c r="B12" s="27"/>
      <c r="C12" s="27" t="s">
        <v>129</v>
      </c>
      <c r="D12" s="22">
        <v>279955.86875306698</v>
      </c>
      <c r="E12" s="22">
        <v>279955.86875306698</v>
      </c>
      <c r="F12" s="22">
        <v>380889.60241872701</v>
      </c>
    </row>
    <row r="13" spans="2:6" x14ac:dyDescent="0.3">
      <c r="B13" t="s">
        <v>121</v>
      </c>
    </row>
    <row r="14" spans="2:6" x14ac:dyDescent="0.3">
      <c r="B14" t="s">
        <v>122</v>
      </c>
    </row>
    <row r="15" spans="2:6" x14ac:dyDescent="0.3">
      <c r="B15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D494-6434-46A1-8E6C-C252E72345D0}">
  <dimension ref="A1:E6"/>
  <sheetViews>
    <sheetView tabSelected="1" workbookViewId="0">
      <selection activeCell="G14" sqref="G14"/>
    </sheetView>
  </sheetViews>
  <sheetFormatPr defaultRowHeight="14.4" x14ac:dyDescent="0.3"/>
  <cols>
    <col min="1" max="1" width="18.21875" customWidth="1"/>
    <col min="3" max="3" width="20.33203125" customWidth="1"/>
    <col min="4" max="4" width="21" customWidth="1"/>
    <col min="5" max="5" width="21.21875" customWidth="1"/>
  </cols>
  <sheetData>
    <row r="1" spans="1:5" ht="43.2" customHeight="1" x14ac:dyDescent="0.3">
      <c r="A1" s="1" t="s">
        <v>17</v>
      </c>
      <c r="B1" s="1" t="s">
        <v>19</v>
      </c>
      <c r="C1" s="1" t="s">
        <v>20</v>
      </c>
      <c r="D1" s="1" t="s">
        <v>21</v>
      </c>
      <c r="E1" s="1" t="s">
        <v>22</v>
      </c>
    </row>
    <row r="2" spans="1:5" x14ac:dyDescent="0.3">
      <c r="A2" s="2" t="s">
        <v>23</v>
      </c>
      <c r="B2" s="2">
        <v>3</v>
      </c>
      <c r="C2" s="2">
        <v>1.5</v>
      </c>
      <c r="D2" s="2">
        <v>200</v>
      </c>
      <c r="E2" s="2">
        <f>C2*D2</f>
        <v>300</v>
      </c>
    </row>
    <row r="3" spans="1:5" x14ac:dyDescent="0.3">
      <c r="A3" s="2" t="s">
        <v>24</v>
      </c>
      <c r="B3" s="2">
        <v>5</v>
      </c>
      <c r="C3" s="2">
        <v>2.5</v>
      </c>
      <c r="D3" s="2">
        <v>150</v>
      </c>
      <c r="E3" s="2">
        <f>C3*D3</f>
        <v>375</v>
      </c>
    </row>
    <row r="4" spans="1:5" x14ac:dyDescent="0.3">
      <c r="A4" s="2" t="s">
        <v>25</v>
      </c>
      <c r="B4" s="2">
        <v>7</v>
      </c>
      <c r="C4" s="2">
        <v>3</v>
      </c>
      <c r="D4" s="2">
        <v>100</v>
      </c>
      <c r="E4" s="2">
        <f>C4*D4</f>
        <v>300</v>
      </c>
    </row>
    <row r="5" spans="1:5" x14ac:dyDescent="0.3">
      <c r="A5" s="3" t="s">
        <v>18</v>
      </c>
      <c r="B5" s="2"/>
      <c r="C5" s="2"/>
      <c r="D5" s="2"/>
      <c r="E5" s="2">
        <f>SUM(E2:E4)</f>
        <v>975</v>
      </c>
    </row>
    <row r="6" spans="1:5" x14ac:dyDescent="0.3">
      <c r="A6" s="3"/>
      <c r="B6" s="2"/>
      <c r="C6" s="2"/>
      <c r="D6" s="2"/>
      <c r="E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5AD5-5923-429A-B965-73BAFC901A05}">
  <dimension ref="A1:I15"/>
  <sheetViews>
    <sheetView zoomScale="109" workbookViewId="0">
      <selection activeCell="I7" sqref="I7"/>
    </sheetView>
  </sheetViews>
  <sheetFormatPr defaultRowHeight="14.4" x14ac:dyDescent="0.3"/>
  <cols>
    <col min="1" max="9" width="17.88671875" customWidth="1"/>
  </cols>
  <sheetData>
    <row r="1" spans="1:9" x14ac:dyDescent="0.3">
      <c r="A1" s="32" t="s">
        <v>17</v>
      </c>
      <c r="B1" s="32" t="s">
        <v>26</v>
      </c>
      <c r="C1" s="32" t="s">
        <v>27</v>
      </c>
      <c r="D1" s="32" t="s">
        <v>28</v>
      </c>
      <c r="E1" s="32" t="s">
        <v>29</v>
      </c>
      <c r="F1" s="32" t="s">
        <v>30</v>
      </c>
      <c r="G1" s="32" t="s">
        <v>31</v>
      </c>
      <c r="H1" s="32" t="s">
        <v>32</v>
      </c>
      <c r="I1" s="32" t="s">
        <v>33</v>
      </c>
    </row>
    <row r="2" spans="1:9" x14ac:dyDescent="0.3">
      <c r="A2" t="s">
        <v>34</v>
      </c>
      <c r="B2">
        <v>20</v>
      </c>
      <c r="C2">
        <v>10</v>
      </c>
      <c r="D2">
        <f>B2*C2</f>
        <v>200</v>
      </c>
      <c r="E2">
        <v>10</v>
      </c>
      <c r="F2">
        <f>B2*10</f>
        <v>200</v>
      </c>
      <c r="G2">
        <v>16</v>
      </c>
      <c r="H2">
        <f>B2*G2</f>
        <v>320</v>
      </c>
      <c r="I2">
        <f>H2-D2</f>
        <v>120</v>
      </c>
    </row>
    <row r="3" spans="1:9" x14ac:dyDescent="0.3">
      <c r="A3" t="s">
        <v>35</v>
      </c>
      <c r="B3">
        <v>200</v>
      </c>
      <c r="C3">
        <v>14</v>
      </c>
      <c r="D3">
        <f>B3*C3</f>
        <v>2800</v>
      </c>
      <c r="E3">
        <v>5</v>
      </c>
      <c r="F3">
        <f>B3*5</f>
        <v>1000</v>
      </c>
      <c r="G3">
        <v>20</v>
      </c>
      <c r="H3">
        <f>B3*G3</f>
        <v>4000</v>
      </c>
      <c r="I3">
        <f>H3-D3</f>
        <v>1200</v>
      </c>
    </row>
    <row r="4" spans="1:9" x14ac:dyDescent="0.3">
      <c r="A4" t="s">
        <v>36</v>
      </c>
      <c r="B4">
        <v>0</v>
      </c>
      <c r="C4">
        <v>1</v>
      </c>
      <c r="D4">
        <f>B4*C4</f>
        <v>0</v>
      </c>
      <c r="E4">
        <v>6</v>
      </c>
      <c r="F4">
        <f>B4*6</f>
        <v>0</v>
      </c>
      <c r="G4">
        <v>2</v>
      </c>
      <c r="H4">
        <f>B4*G4</f>
        <v>0</v>
      </c>
      <c r="I4">
        <f>H4-D4</f>
        <v>0</v>
      </c>
    </row>
    <row r="7" spans="1:9" x14ac:dyDescent="0.3">
      <c r="A7" t="s">
        <v>18</v>
      </c>
      <c r="D7" s="33">
        <f>SUM(D2:D4)</f>
        <v>3000</v>
      </c>
      <c r="F7" s="33">
        <f>SUM(F2:F4)</f>
        <v>1200</v>
      </c>
      <c r="I7" s="34">
        <f>SUM(I2:I6)</f>
        <v>1320</v>
      </c>
    </row>
    <row r="12" spans="1:9" x14ac:dyDescent="0.3">
      <c r="B12" s="4" t="s">
        <v>37</v>
      </c>
    </row>
    <row r="13" spans="1:9" x14ac:dyDescent="0.3">
      <c r="B13" s="4" t="s">
        <v>38</v>
      </c>
    </row>
    <row r="14" spans="1:9" x14ac:dyDescent="0.3">
      <c r="B14" s="4" t="s">
        <v>39</v>
      </c>
    </row>
    <row r="15" spans="1:9" x14ac:dyDescent="0.3">
      <c r="B15" s="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10</vt:i4>
      </vt:variant>
      <vt:variant>
        <vt:lpstr>Nimetyt alueet</vt:lpstr>
      </vt:variant>
      <vt:variant>
        <vt:i4>7</vt:i4>
      </vt:variant>
    </vt:vector>
  </HeadingPairs>
  <TitlesOfParts>
    <vt:vector size="17" baseType="lpstr">
      <vt:lpstr>Tunnusluvut</vt:lpstr>
      <vt:lpstr>Korrelaatio</vt:lpstr>
      <vt:lpstr>Regressioanalyysi</vt:lpstr>
      <vt:lpstr>Boxplot</vt:lpstr>
      <vt:lpstr>Histogrammi</vt:lpstr>
      <vt:lpstr>Skenaario</vt:lpstr>
      <vt:lpstr>Skenaarion yhteenveto</vt:lpstr>
      <vt:lpstr>Tavoitteen haku</vt:lpstr>
      <vt:lpstr>Ratkaisin</vt:lpstr>
      <vt:lpstr>Vastausraportti 1</vt:lpstr>
      <vt:lpstr>Muut_muuttuvat</vt:lpstr>
      <vt:lpstr>Myyntihinta</vt:lpstr>
      <vt:lpstr>Myyntimäärä</vt:lpstr>
      <vt:lpstr>Palkat</vt:lpstr>
      <vt:lpstr>Raaka_aine</vt:lpstr>
      <vt:lpstr>Raakaaine</vt:lpstr>
      <vt:lpstr>Tulos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Erkki Renvall</dc:creator>
  <cp:lastModifiedBy>Bragge Janne TTM23SAI</cp:lastModifiedBy>
  <dcterms:created xsi:type="dcterms:W3CDTF">2024-10-07T17:02:28Z</dcterms:created>
  <dcterms:modified xsi:type="dcterms:W3CDTF">2025-04-17T12:50:06Z</dcterms:modified>
</cp:coreProperties>
</file>