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 defaultThemeVersion="124226"/>
  <xr:revisionPtr revIDLastSave="0" documentId="13_ncr:1_{C17094B4-297C-4293-8EE0-538067E23057}" xr6:coauthVersionLast="47" xr6:coauthVersionMax="47" xr10:uidLastSave="{00000000-0000-0000-0000-000000000000}"/>
  <bookViews>
    <workbookView xWindow="-108" yWindow="-108" windowWidth="30936" windowHeight="18696" activeTab="6" xr2:uid="{00000000-000D-0000-FFFF-FFFF00000000}"/>
  </bookViews>
  <sheets>
    <sheet name="Operational Data" sheetId="1" r:id="rId1"/>
    <sheet name="CC_p3" sheetId="3" r:id="rId2"/>
    <sheet name="PivotTable" sheetId="2" r:id="rId3"/>
    <sheet name="Answer Report 1" sheetId="7" r:id="rId4"/>
    <sheet name="Sensitivity Report 1" sheetId="8" r:id="rId5"/>
    <sheet name="Limits Report 1" sheetId="9" r:id="rId6"/>
    <sheet name="CC_p4" sheetId="10" r:id="rId7"/>
  </sheets>
  <definedNames>
    <definedName name="solver_adj" localSheetId="1" hidden="1">CC_p3!$G$2:$G$11</definedName>
    <definedName name="solver_adj" localSheetId="6" hidden="1">CC_p4!$G$2:$G$11</definedName>
    <definedName name="solver_cvg" localSheetId="1" hidden="1">0.0001</definedName>
    <definedName name="solver_cvg" localSheetId="6" hidden="1">0.0001</definedName>
    <definedName name="solver_drv" localSheetId="1" hidden="1">1</definedName>
    <definedName name="solver_drv" localSheetId="6" hidden="1">2</definedName>
    <definedName name="solver_eng" localSheetId="1" hidden="1">2</definedName>
    <definedName name="solver_eng" localSheetId="6" hidden="1">2</definedName>
    <definedName name="solver_est" localSheetId="1" hidden="1">1</definedName>
    <definedName name="solver_est" localSheetId="6" hidden="1">1</definedName>
    <definedName name="solver_itr" localSheetId="1" hidden="1">2147483647</definedName>
    <definedName name="solver_itr" localSheetId="6" hidden="1">2147483647</definedName>
    <definedName name="solver_lhs1" localSheetId="1" hidden="1">CC_p3!$G$2:$G$11</definedName>
    <definedName name="solver_lhs1" localSheetId="6" hidden="1">CC_p4!$G$2:$G$11</definedName>
    <definedName name="solver_lhs2" localSheetId="1" hidden="1">CC_p3!$G$2:$G$11</definedName>
    <definedName name="solver_lhs2" localSheetId="6" hidden="1">CC_p4!$G$2:$G$11</definedName>
    <definedName name="solver_lhs3" localSheetId="1" hidden="1">CC_p3!$L$12</definedName>
    <definedName name="solver_lhs3" localSheetId="6" hidden="1">CC_p4!$L$12</definedName>
    <definedName name="solver_mip" localSheetId="1" hidden="1">2147483647</definedName>
    <definedName name="solver_mip" localSheetId="6" hidden="1">2147483647</definedName>
    <definedName name="solver_mni" localSheetId="1" hidden="1">30</definedName>
    <definedName name="solver_mni" localSheetId="6" hidden="1">30</definedName>
    <definedName name="solver_mrt" localSheetId="1" hidden="1">0.075</definedName>
    <definedName name="solver_mrt" localSheetId="6" hidden="1">0.075</definedName>
    <definedName name="solver_msl" localSheetId="1" hidden="1">2</definedName>
    <definedName name="solver_msl" localSheetId="6" hidden="1">2</definedName>
    <definedName name="solver_neg" localSheetId="1" hidden="1">1</definedName>
    <definedName name="solver_neg" localSheetId="6" hidden="1">1</definedName>
    <definedName name="solver_nod" localSheetId="1" hidden="1">2147483647</definedName>
    <definedName name="solver_nod" localSheetId="6" hidden="1">2147483647</definedName>
    <definedName name="solver_num" localSheetId="1" hidden="1">3</definedName>
    <definedName name="solver_num" localSheetId="6" hidden="1">3</definedName>
    <definedName name="solver_nwt" localSheetId="1" hidden="1">1</definedName>
    <definedName name="solver_nwt" localSheetId="6" hidden="1">1</definedName>
    <definedName name="solver_opt" localSheetId="1" hidden="1">CC_p3!$I$12</definedName>
    <definedName name="solver_opt" localSheetId="6" hidden="1">CC_p4!$K$12</definedName>
    <definedName name="solver_pre" localSheetId="1" hidden="1">0.000001</definedName>
    <definedName name="solver_pre" localSheetId="6" hidden="1">0.000001</definedName>
    <definedName name="solver_rbv" localSheetId="1" hidden="1">1</definedName>
    <definedName name="solver_rbv" localSheetId="6" hidden="1">2</definedName>
    <definedName name="solver_rel1" localSheetId="1" hidden="1">1</definedName>
    <definedName name="solver_rel1" localSheetId="6" hidden="1">1</definedName>
    <definedName name="solver_rel2" localSheetId="1" hidden="1">3</definedName>
    <definedName name="solver_rel2" localSheetId="6" hidden="1">3</definedName>
    <definedName name="solver_rel3" localSheetId="1" hidden="1">1</definedName>
    <definedName name="solver_rel3" localSheetId="6" hidden="1">3</definedName>
    <definedName name="solver_rhs1" localSheetId="1" hidden="1">CC_p3!$Q$2</definedName>
    <definedName name="solver_rhs1" localSheetId="6" hidden="1">CC_p4!$Q$2</definedName>
    <definedName name="solver_rhs2" localSheetId="1" hidden="1">CC_p3!$P$2</definedName>
    <definedName name="solver_rhs2" localSheetId="6" hidden="1">CC_p4!$P$2</definedName>
    <definedName name="solver_rhs3" localSheetId="1" hidden="1">CC_p3!$O$2</definedName>
    <definedName name="solver_rhs3" localSheetId="6" hidden="1">CC_p4!$O$2</definedName>
    <definedName name="solver_rlx" localSheetId="1" hidden="1">2</definedName>
    <definedName name="solver_rlx" localSheetId="6" hidden="1">2</definedName>
    <definedName name="solver_rsd" localSheetId="1" hidden="1">0</definedName>
    <definedName name="solver_rsd" localSheetId="6" hidden="1">0</definedName>
    <definedName name="solver_scl" localSheetId="1" hidden="1">1</definedName>
    <definedName name="solver_scl" localSheetId="6" hidden="1">2</definedName>
    <definedName name="solver_sho" localSheetId="1" hidden="1">2</definedName>
    <definedName name="solver_sho" localSheetId="6" hidden="1">2</definedName>
    <definedName name="solver_sho" localSheetId="5" hidden="1">2</definedName>
    <definedName name="solver_ssz" localSheetId="1" hidden="1">100</definedName>
    <definedName name="solver_ssz" localSheetId="6" hidden="1">100</definedName>
    <definedName name="solver_tim" localSheetId="1" hidden="1">2147483647</definedName>
    <definedName name="solver_tim" localSheetId="6" hidden="1">2147483647</definedName>
    <definedName name="solver_tol" localSheetId="1" hidden="1">0.01</definedName>
    <definedName name="solver_tol" localSheetId="6" hidden="1">0.01</definedName>
    <definedName name="solver_typ" localSheetId="1" hidden="1">1</definedName>
    <definedName name="solver_typ" localSheetId="6" hidden="1">2</definedName>
    <definedName name="solver_val" localSheetId="1" hidden="1">0</definedName>
    <definedName name="solver_val" localSheetId="6" hidden="1">0</definedName>
    <definedName name="solver_ver" localSheetId="1" hidden="1">3</definedName>
    <definedName name="solver_ver" localSheetId="6" hidden="1">3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0" l="1"/>
  <c r="K3" i="10"/>
  <c r="K4" i="10"/>
  <c r="K5" i="10"/>
  <c r="K6" i="10"/>
  <c r="K7" i="10"/>
  <c r="K8" i="10"/>
  <c r="K9" i="10"/>
  <c r="K10" i="10"/>
  <c r="K11" i="10"/>
  <c r="K2" i="10"/>
  <c r="L3" i="10"/>
  <c r="L4" i="10"/>
  <c r="L5" i="10"/>
  <c r="L6" i="10"/>
  <c r="L7" i="10"/>
  <c r="L8" i="10"/>
  <c r="L9" i="10"/>
  <c r="L10" i="10"/>
  <c r="L11" i="10"/>
  <c r="L2" i="10"/>
  <c r="J3" i="10"/>
  <c r="J4" i="10"/>
  <c r="J5" i="10"/>
  <c r="J6" i="10"/>
  <c r="J7" i="10"/>
  <c r="J8" i="10"/>
  <c r="J9" i="10"/>
  <c r="J10" i="10"/>
  <c r="J11" i="10"/>
  <c r="J2" i="10"/>
  <c r="A2" i="10"/>
  <c r="B2" i="10"/>
  <c r="C2" i="10"/>
  <c r="D2" i="10"/>
  <c r="E2" i="10"/>
  <c r="H2" i="10"/>
  <c r="I2" i="10"/>
  <c r="O2" i="10"/>
  <c r="P2" i="10"/>
  <c r="Q2" i="10"/>
  <c r="R2" i="10"/>
  <c r="A3" i="10"/>
  <c r="B3" i="10"/>
  <c r="C3" i="10"/>
  <c r="D3" i="10"/>
  <c r="E3" i="10"/>
  <c r="H3" i="10"/>
  <c r="I3" i="10"/>
  <c r="A4" i="10"/>
  <c r="B4" i="10"/>
  <c r="C4" i="10"/>
  <c r="D4" i="10"/>
  <c r="E4" i="10"/>
  <c r="H4" i="10"/>
  <c r="I4" i="10"/>
  <c r="A5" i="10"/>
  <c r="B5" i="10"/>
  <c r="C5" i="10"/>
  <c r="D5" i="10"/>
  <c r="E5" i="10"/>
  <c r="H5" i="10"/>
  <c r="I5" i="10"/>
  <c r="A6" i="10"/>
  <c r="B6" i="10"/>
  <c r="C6" i="10"/>
  <c r="D6" i="10"/>
  <c r="E6" i="10"/>
  <c r="H6" i="10"/>
  <c r="I6" i="10"/>
  <c r="A7" i="10"/>
  <c r="B7" i="10"/>
  <c r="C7" i="10"/>
  <c r="D7" i="10"/>
  <c r="E7" i="10"/>
  <c r="H7" i="10"/>
  <c r="I7" i="10"/>
  <c r="A8" i="10"/>
  <c r="B8" i="10"/>
  <c r="C8" i="10"/>
  <c r="D8" i="10"/>
  <c r="E8" i="10"/>
  <c r="H8" i="10"/>
  <c r="I8" i="10"/>
  <c r="A9" i="10"/>
  <c r="B9" i="10"/>
  <c r="C9" i="10"/>
  <c r="D9" i="10"/>
  <c r="E9" i="10"/>
  <c r="H9" i="10"/>
  <c r="I9" i="10"/>
  <c r="A10" i="10"/>
  <c r="B10" i="10"/>
  <c r="C10" i="10"/>
  <c r="D10" i="10"/>
  <c r="E10" i="10"/>
  <c r="H10" i="10"/>
  <c r="I10" i="10"/>
  <c r="A11" i="10"/>
  <c r="B11" i="10"/>
  <c r="C11" i="10"/>
  <c r="D11" i="10"/>
  <c r="E11" i="10"/>
  <c r="H11" i="10"/>
  <c r="I11" i="10"/>
  <c r="A12" i="10"/>
  <c r="B12" i="10"/>
  <c r="C12" i="10"/>
  <c r="D12" i="10"/>
  <c r="I12" i="10"/>
  <c r="B1" i="10"/>
  <c r="C1" i="10"/>
  <c r="D1" i="10"/>
  <c r="E1" i="10"/>
  <c r="G1" i="10"/>
  <c r="H1" i="10"/>
  <c r="I1" i="10"/>
  <c r="J1" i="10"/>
  <c r="K1" i="10"/>
  <c r="L1" i="10"/>
  <c r="O1" i="10"/>
  <c r="P1" i="10"/>
  <c r="Q1" i="10"/>
  <c r="R1" i="10"/>
  <c r="A1" i="10"/>
  <c r="I12" i="3"/>
  <c r="I2" i="3"/>
  <c r="I3" i="3"/>
  <c r="I4" i="3"/>
  <c r="I5" i="3"/>
  <c r="I6" i="3"/>
  <c r="I7" i="3"/>
  <c r="I8" i="3"/>
  <c r="I9" i="3"/>
  <c r="I10" i="3"/>
  <c r="I11" i="3"/>
  <c r="J2" i="3"/>
  <c r="L12" i="10" l="1"/>
  <c r="J12" i="10"/>
  <c r="L3" i="3" l="1"/>
  <c r="L4" i="3"/>
  <c r="L5" i="3"/>
  <c r="L6" i="3"/>
  <c r="L7" i="3"/>
  <c r="L8" i="3"/>
  <c r="L9" i="3"/>
  <c r="L10" i="3"/>
  <c r="L11" i="3"/>
  <c r="K11" i="3"/>
  <c r="K3" i="3"/>
  <c r="K4" i="3"/>
  <c r="K5" i="3"/>
  <c r="K6" i="3"/>
  <c r="K7" i="3"/>
  <c r="K8" i="3"/>
  <c r="K9" i="3"/>
  <c r="K10" i="3"/>
  <c r="J3" i="3"/>
  <c r="J4" i="3"/>
  <c r="J5" i="3"/>
  <c r="J6" i="3"/>
  <c r="J7" i="3"/>
  <c r="J8" i="3"/>
  <c r="J9" i="3"/>
  <c r="J10" i="3"/>
  <c r="J11" i="3"/>
  <c r="K2" i="3"/>
  <c r="H3" i="3"/>
  <c r="H4" i="3"/>
  <c r="H5" i="3"/>
  <c r="H6" i="3"/>
  <c r="H7" i="3"/>
  <c r="H8" i="3"/>
  <c r="H9" i="3"/>
  <c r="H10" i="3"/>
  <c r="H11" i="3"/>
  <c r="H2" i="3"/>
  <c r="L2" i="3"/>
  <c r="E11" i="3"/>
  <c r="E10" i="3"/>
  <c r="E9" i="3"/>
  <c r="E8" i="3"/>
  <c r="E7" i="3"/>
  <c r="E6" i="3"/>
  <c r="E5" i="3"/>
  <c r="E4" i="3"/>
  <c r="E3" i="3"/>
  <c r="E2" i="3"/>
  <c r="E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B1" i="3"/>
  <c r="C1" i="3"/>
  <c r="D1" i="3"/>
  <c r="A1" i="3"/>
  <c r="B13" i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8" i="1" s="1"/>
  <c r="B39" i="1" s="1"/>
  <c r="B40" i="1" s="1"/>
  <c r="B41" i="1" s="1"/>
  <c r="B43" i="1" s="1"/>
  <c r="B44" i="1" s="1"/>
  <c r="B45" i="1" s="1"/>
  <c r="B46" i="1" s="1"/>
  <c r="B47" i="1" s="1"/>
  <c r="B48" i="1" s="1"/>
  <c r="B49" i="1" s="1"/>
  <c r="B50" i="1" s="1"/>
  <c r="B51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 s="1"/>
  <c r="B5" i="1" s="1"/>
  <c r="B6" i="1" s="1"/>
  <c r="B7" i="1" s="1"/>
  <c r="B8" i="1" s="1"/>
  <c r="B9" i="1" s="1"/>
  <c r="B10" i="1" s="1"/>
  <c r="B11" i="1" s="1"/>
  <c r="L12" i="3" l="1"/>
</calcChain>
</file>

<file path=xl/sharedStrings.xml><?xml version="1.0" encoding="utf-8"?>
<sst xmlns="http://schemas.openxmlformats.org/spreadsheetml/2006/main" count="346" uniqueCount="130">
  <si>
    <t>Month</t>
  </si>
  <si>
    <t>X Forged Irons</t>
  </si>
  <si>
    <t>Standard Irons</t>
  </si>
  <si>
    <t>Pro Irons</t>
  </si>
  <si>
    <t>Clean Shot Irons</t>
  </si>
  <si>
    <t>Clean Pro Irons</t>
  </si>
  <si>
    <t>C Forged Irons</t>
  </si>
  <si>
    <t>Hybrids/Irons Combo Set</t>
  </si>
  <si>
    <t>Prototype Irons</t>
  </si>
  <si>
    <t>Pro Irons/Hybrids Combo Set</t>
  </si>
  <si>
    <t>Hybrid Set</t>
  </si>
  <si>
    <t>April</t>
  </si>
  <si>
    <t>May</t>
  </si>
  <si>
    <t>June</t>
  </si>
  <si>
    <t>July</t>
  </si>
  <si>
    <t>August</t>
  </si>
  <si>
    <t>September</t>
  </si>
  <si>
    <t>Iron Sets</t>
  </si>
  <si>
    <t>Cost of Raw Materials per set</t>
  </si>
  <si>
    <t>Processing Time in Hours per set</t>
  </si>
  <si>
    <t>Number of sets sold</t>
  </si>
  <si>
    <t>Iron Set</t>
  </si>
  <si>
    <t>J-Index</t>
  </si>
  <si>
    <t>Retail Price</t>
  </si>
  <si>
    <t>Row Labels</t>
  </si>
  <si>
    <t>Grand Total</t>
  </si>
  <si>
    <t>Average of Processing Time in Hours per set</t>
  </si>
  <si>
    <t>Average of Cost of Raw Materials per set</t>
  </si>
  <si>
    <t>Average of Number of sets sold</t>
  </si>
  <si>
    <t>CC</t>
  </si>
  <si>
    <t>machine hours</t>
  </si>
  <si>
    <t>min (units)</t>
  </si>
  <si>
    <t>max (units)</t>
  </si>
  <si>
    <t>Labor cost per hour</t>
  </si>
  <si>
    <t>sales</t>
  </si>
  <si>
    <t>labour cost</t>
  </si>
  <si>
    <t>Total Raw Material cost</t>
  </si>
  <si>
    <t>Total Machine hours</t>
  </si>
  <si>
    <t>Microsoft Excel 16.0 Answer Report</t>
  </si>
  <si>
    <t>Worksheet: [build_ch_P3ironsetsproduction.xlsx]CC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</si>
  <si>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</si>
  <si>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</si>
  <si>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</si>
  <si>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</si>
  <si>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</si>
  <si>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</si>
  <si>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</si>
  <si>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</si>
  <si>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</si>
  <si>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</si>
  <si>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</si>
  <si>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</si>
  <si>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</si>
  <si>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</si>
  <si>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</si>
  <si>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</si>
  <si>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</si>
  <si>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</si>
  <si>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</si>
  <si>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$I$12</t>
  </si>
  <si>
    <t>$G$2</t>
  </si>
  <si>
    <t>Contin</t>
  </si>
  <si>
    <t>$G$3</t>
  </si>
  <si>
    <t>$G$4</t>
  </si>
  <si>
    <t>$G$5</t>
  </si>
  <si>
    <t>$G$6</t>
  </si>
  <si>
    <t>$G$7</t>
  </si>
  <si>
    <t>$G$8</t>
  </si>
  <si>
    <t>$G$9</t>
  </si>
  <si>
    <t>$G$10</t>
  </si>
  <si>
    <t>$G$11</t>
  </si>
  <si>
    <t>$L$12</t>
  </si>
  <si>
    <t>Grand Total Total Machine hours</t>
  </si>
  <si>
    <t>$L$12&lt;=$O$2</t>
  </si>
  <si>
    <t>Binding</t>
  </si>
  <si>
    <t>$G$2&lt;=$Q$2</t>
  </si>
  <si>
    <t>Not Binding</t>
  </si>
  <si>
    <t>$G$3&lt;=$Q$2</t>
  </si>
  <si>
    <t>$G$4&lt;=$Q$2</t>
  </si>
  <si>
    <t>$G$5&lt;=$Q$2</t>
  </si>
  <si>
    <t>$G$6&lt;=$Q$2</t>
  </si>
  <si>
    <t>$G$7&lt;=$Q$2</t>
  </si>
  <si>
    <t>$G$8&lt;=$Q$2</t>
  </si>
  <si>
    <t>$G$9&lt;=$Q$2</t>
  </si>
  <si>
    <t>$G$10&lt;=$Q$2</t>
  </si>
  <si>
    <t>$G$11&lt;=$Q$2</t>
  </si>
  <si>
    <t>$G$2&gt;=$P$2</t>
  </si>
  <si>
    <t>$G$3&gt;=$P$2</t>
  </si>
  <si>
    <t>$G$4&gt;=$P$2</t>
  </si>
  <si>
    <t>$G$5&gt;=$P$2</t>
  </si>
  <si>
    <t>$G$6&gt;=$P$2</t>
  </si>
  <si>
    <t>$G$7&gt;=$P$2</t>
  </si>
  <si>
    <t>$G$8&gt;=$P$2</t>
  </si>
  <si>
    <t>$G$9&gt;=$P$2</t>
  </si>
  <si>
    <t>$G$10&gt;=$P$2</t>
  </si>
  <si>
    <t>$G$11&gt;=$P$2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</si>
  <si>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</si>
  <si>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</si>
  <si>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</si>
  <si>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</si>
  <si>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</si>
  <si>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</si>
  <si>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</si>
  <si>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</si>
  <si>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</si>
  <si>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</si>
  <si>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</si>
  <si>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</si>
  <si>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</si>
  <si>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</si>
  <si>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</si>
  <si>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</si>
  <si>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</si>
  <si>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</si>
  <si>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</si>
  <si>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</si>
  <si>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Xj</t>
  </si>
  <si>
    <t>Report Created: 16.12.2024 13.22.18</t>
  </si>
  <si>
    <t>Solution Time: 0,015 Seconds.</t>
  </si>
  <si>
    <t>Grand Total CC</t>
  </si>
  <si>
    <t>C Forged Irons Xj</t>
  </si>
  <si>
    <t>Clean Pro Irons Xj</t>
  </si>
  <si>
    <t>Clean Shot Irons Xj</t>
  </si>
  <si>
    <t>Hybrid Set Xj</t>
  </si>
  <si>
    <t>Hybrids/Irons Combo Set Xj</t>
  </si>
  <si>
    <t>Pro Irons Xj</t>
  </si>
  <si>
    <t>Pro Irons/Hybrids Combo Set Xj</t>
  </si>
  <si>
    <t>Prototype Irons Xj</t>
  </si>
  <si>
    <t>Standard Irons Xj</t>
  </si>
  <si>
    <t>X Forged Irons Xj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</si>
</sst>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&quot;$&quot;#,##0.00_);[Red]\(&quot;$&quot;#,##0.00\)"/>
    <numFmt numFmtId="172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72" fontId="0" fillId="0" borderId="0" xfId="0" applyNumberFormat="1"/>
    <xf numFmtId="1" fontId="0" fillId="0" borderId="0" xfId="0" applyNumberFormat="1"/>
    <xf numFmtId="172" fontId="1" fillId="2" borderId="2" xfId="0" applyNumberFormat="1" applyFont="1" applyFill="1" applyBorder="1"/>
    <xf numFmtId="0" fontId="1" fillId="2" borderId="2" xfId="0" applyNumberFormat="1" applyFont="1" applyFill="1" applyBorder="1"/>
    <xf numFmtId="0" fontId="1" fillId="2" borderId="1" xfId="0" applyFont="1" applyFill="1" applyBorder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6" borderId="0" xfId="0" applyNumberFormat="1" applyFill="1"/>
    <xf numFmtId="0" fontId="0" fillId="6" borderId="0" xfId="0" applyFill="1"/>
    <xf numFmtId="172" fontId="0" fillId="6" borderId="0" xfId="0" applyNumberFormat="1" applyFill="1"/>
    <xf numFmtId="172" fontId="0" fillId="7" borderId="0" xfId="0" applyNumberFormat="1" applyFill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172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2" fontId="0" fillId="0" borderId="7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172" fontId="0" fillId="0" borderId="0" xfId="0" applyNumberFormat="1" applyFill="1"/>
    <xf numFmtId="2" fontId="0" fillId="0" borderId="0" xfId="0" applyNumberFormat="1" applyFill="1"/>
    <xf numFmtId="44" fontId="0" fillId="0" borderId="0" xfId="1" applyFont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3">
    <dxf>
      <numFmt numFmtId="1" formatCode="0"/>
    </dxf>
    <dxf>
      <numFmt numFmtId="172" formatCode="_-[$$-409]* #,##0.00_ ;_-[$$-409]* \-#,##0.00\ ;_-[$$-409]* &quot;-&quot;??_ ;_-@_ 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15623611114" createdVersion="8" refreshedVersion="8" minRefreshableVersion="3" recordCount="60" xr:uid="{77666246-AB87-44C0-8F52-F5CC5C3C91F6}">
  <cacheSource type="worksheet">
    <worksheetSource ref="A1:E61" sheet="Operational Data"/>
  </cacheSource>
  <cacheFields count="5">
    <cacheField name="Iron Sets" numFmtId="0">
      <sharedItems count="10">
        <s v="Standard Irons"/>
        <s v="Pro Irons"/>
        <s v="Clean Shot Irons"/>
        <s v="Clean Pro Irons"/>
        <s v="C Forged Irons"/>
        <s v="X Forged Irons"/>
        <s v="Hybrids/Irons Combo Set"/>
        <s v="Prototype Irons"/>
        <s v="Pro Irons/Hybrids Combo Set"/>
        <s v="Hybrid Set"/>
      </sharedItems>
    </cacheField>
    <cacheField name="Month" numFmtId="0">
      <sharedItems/>
    </cacheField>
    <cacheField name="Processing Time in Hours per set" numFmtId="0">
      <sharedItems containsSemiMixedTypes="0" containsString="0" containsNumber="1" minValue="2" maxValue="3.65"/>
    </cacheField>
    <cacheField name="Cost of Raw Materials per set" numFmtId="164">
      <sharedItems containsSemiMixedTypes="0" containsString="0" containsNumber="1" minValue="156.19999999999999" maxValue="281.8"/>
    </cacheField>
    <cacheField name="Number of sets sold" numFmtId="0">
      <sharedItems containsSemiMixedTypes="0" containsString="0" containsNumber="1" containsInteger="1" minValue="440" maxValue="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April"/>
    <n v="2.66"/>
    <n v="156.19999999999999"/>
    <n v="812"/>
  </r>
  <r>
    <x v="1"/>
    <s v="April"/>
    <n v="2.33"/>
    <n v="205.9"/>
    <n v="792"/>
  </r>
  <r>
    <x v="2"/>
    <s v="April"/>
    <n v="2.4500000000000002"/>
    <n v="220.6"/>
    <n v="561"/>
  </r>
  <r>
    <x v="3"/>
    <s v="April"/>
    <n v="2.5"/>
    <n v="185.9"/>
    <n v="625"/>
  </r>
  <r>
    <x v="4"/>
    <s v="April"/>
    <n v="2.75"/>
    <n v="274.60000000000002"/>
    <n v="523"/>
  </r>
  <r>
    <x v="5"/>
    <s v="April"/>
    <n v="2.2000000000000002"/>
    <n v="264.3"/>
    <n v="845"/>
  </r>
  <r>
    <x v="6"/>
    <s v="April"/>
    <n v="3.12"/>
    <n v="209.5"/>
    <n v="921"/>
  </r>
  <r>
    <x v="7"/>
    <s v="April"/>
    <n v="3.22"/>
    <n v="198.3"/>
    <n v="742"/>
  </r>
  <r>
    <x v="8"/>
    <s v="April"/>
    <n v="3.65"/>
    <n v="178.2"/>
    <n v="664"/>
  </r>
  <r>
    <x v="9"/>
    <s v="April"/>
    <n v="2.98"/>
    <n v="215.6"/>
    <n v="880"/>
  </r>
  <r>
    <x v="0"/>
    <s v="May"/>
    <n v="2.65"/>
    <n v="171.36"/>
    <n v="625"/>
  </r>
  <r>
    <x v="1"/>
    <s v="May"/>
    <n v="3.32"/>
    <n v="216.08"/>
    <n v="465"/>
  </r>
  <r>
    <x v="2"/>
    <s v="May"/>
    <n v="2.78"/>
    <n v="225.64"/>
    <n v="845"/>
  </r>
  <r>
    <x v="3"/>
    <s v="May"/>
    <n v="2.99"/>
    <n v="200.6"/>
    <n v="781"/>
  </r>
  <r>
    <x v="4"/>
    <s v="May"/>
    <n v="2.54"/>
    <n v="281.8"/>
    <n v="625"/>
  </r>
  <r>
    <x v="5"/>
    <s v="May"/>
    <n v="2.2000000000000002"/>
    <n v="269.81"/>
    <n v="524"/>
  </r>
  <r>
    <x v="6"/>
    <s v="May"/>
    <n v="3.12"/>
    <n v="215.49"/>
    <n v="440"/>
  </r>
  <r>
    <x v="7"/>
    <s v="May"/>
    <n v="3.22"/>
    <n v="211.16"/>
    <n v="952"/>
  </r>
  <r>
    <x v="8"/>
    <s v="May"/>
    <n v="3.65"/>
    <n v="197.94"/>
    <n v="865"/>
  </r>
  <r>
    <x v="9"/>
    <s v="May"/>
    <n v="2.98"/>
    <n v="231.36"/>
    <n v="841"/>
  </r>
  <r>
    <x v="0"/>
    <s v="June"/>
    <n v="2.65"/>
    <n v="189.79"/>
    <n v="625"/>
  </r>
  <r>
    <x v="1"/>
    <s v="June"/>
    <n v="3.32"/>
    <n v="203.13"/>
    <n v="653"/>
  </r>
  <r>
    <x v="2"/>
    <s v="June"/>
    <n v="2.78"/>
    <n v="220.84"/>
    <n v="632"/>
  </r>
  <r>
    <x v="3"/>
    <s v="June"/>
    <n v="2.99"/>
    <n v="183.36"/>
    <n v="601"/>
  </r>
  <r>
    <x v="4"/>
    <s v="June"/>
    <n v="2.54"/>
    <n v="264.39999999999998"/>
    <n v="609"/>
  </r>
  <r>
    <x v="5"/>
    <s v="June"/>
    <n v="3.33"/>
    <n v="256"/>
    <n v="509"/>
  </r>
  <r>
    <x v="6"/>
    <s v="June"/>
    <n v="2.12"/>
    <n v="205.86"/>
    <n v="489"/>
  </r>
  <r>
    <x v="7"/>
    <s v="June"/>
    <n v="2.61"/>
    <n v="200"/>
    <n v="754"/>
  </r>
  <r>
    <x v="8"/>
    <s v="June"/>
    <n v="2.36"/>
    <n v="186.82"/>
    <n v="762"/>
  </r>
  <r>
    <x v="9"/>
    <s v="June"/>
    <n v="3.62"/>
    <n v="229.33"/>
    <n v="798"/>
  </r>
  <r>
    <x v="0"/>
    <s v="July"/>
    <n v="3.02"/>
    <n v="177.93"/>
    <n v="805"/>
  </r>
  <r>
    <x v="1"/>
    <s v="July"/>
    <n v="3.01"/>
    <n v="186.53"/>
    <n v="905"/>
  </r>
  <r>
    <x v="2"/>
    <s v="July"/>
    <n v="3.22"/>
    <n v="218.03"/>
    <n v="625"/>
  </r>
  <r>
    <x v="3"/>
    <s v="July"/>
    <n v="2.2200000000000002"/>
    <n v="179.52"/>
    <n v="524"/>
  </r>
  <r>
    <x v="4"/>
    <s v="July"/>
    <n v="3.33"/>
    <n v="259.79000000000002"/>
    <n v="440"/>
  </r>
  <r>
    <x v="5"/>
    <s v="July"/>
    <n v="2.56"/>
    <n v="236.29"/>
    <n v="952"/>
  </r>
  <r>
    <x v="6"/>
    <s v="July"/>
    <n v="2.5"/>
    <n v="193.54"/>
    <n v="865"/>
  </r>
  <r>
    <x v="7"/>
    <s v="July"/>
    <n v="2.97"/>
    <n v="199.53"/>
    <n v="841"/>
  </r>
  <r>
    <x v="8"/>
    <s v="July"/>
    <n v="2.99"/>
    <n v="180.34"/>
    <n v="625"/>
  </r>
  <r>
    <x v="9"/>
    <s v="July"/>
    <n v="2.54"/>
    <n v="211.18"/>
    <n v="653"/>
  </r>
  <r>
    <x v="0"/>
    <s v="August"/>
    <n v="3.33"/>
    <n v="166.48"/>
    <n v="632"/>
  </r>
  <r>
    <x v="1"/>
    <s v="August"/>
    <n v="2.12"/>
    <n v="185.29"/>
    <n v="601"/>
  </r>
  <r>
    <x v="2"/>
    <s v="August"/>
    <n v="2.61"/>
    <n v="211.21"/>
    <n v="609"/>
  </r>
  <r>
    <x v="3"/>
    <s v="August"/>
    <n v="2.36"/>
    <n v="177.25"/>
    <n v="509"/>
  </r>
  <r>
    <x v="4"/>
    <s v="August"/>
    <n v="3.62"/>
    <n v="244.83"/>
    <n v="489"/>
  </r>
  <r>
    <x v="5"/>
    <s v="August"/>
    <n v="3.02"/>
    <n v="229.3"/>
    <n v="754"/>
  </r>
  <r>
    <x v="6"/>
    <s v="August"/>
    <n v="3.01"/>
    <n v="212.96"/>
    <n v="762"/>
  </r>
  <r>
    <x v="7"/>
    <s v="August"/>
    <n v="2.96"/>
    <n v="201.27"/>
    <n v="798"/>
  </r>
  <r>
    <x v="8"/>
    <s v="August"/>
    <n v="2.66"/>
    <n v="198.44"/>
    <n v="521"/>
  </r>
  <r>
    <x v="9"/>
    <s v="August"/>
    <n v="2.13"/>
    <n v="215.17"/>
    <n v="625"/>
  </r>
  <r>
    <x v="0"/>
    <s v="September"/>
    <n v="2.88"/>
    <n v="180.82"/>
    <n v="562"/>
  </r>
  <r>
    <x v="1"/>
    <s v="September"/>
    <n v="2.74"/>
    <n v="191.78"/>
    <n v="846"/>
  </r>
  <r>
    <x v="2"/>
    <s v="September"/>
    <n v="2.7"/>
    <n v="220.49"/>
    <n v="541"/>
  </r>
  <r>
    <x v="3"/>
    <s v="September"/>
    <n v="3.65"/>
    <n v="182.39"/>
    <n v="716"/>
  </r>
  <r>
    <x v="4"/>
    <s v="September"/>
    <n v="3.24"/>
    <n v="263.06"/>
    <n v="906"/>
  </r>
  <r>
    <x v="5"/>
    <s v="September"/>
    <n v="3.65"/>
    <n v="246.35"/>
    <n v="984"/>
  </r>
  <r>
    <x v="6"/>
    <s v="September"/>
    <n v="3.11"/>
    <n v="229.5"/>
    <n v="841"/>
  </r>
  <r>
    <x v="7"/>
    <s v="September"/>
    <n v="2"/>
    <n v="202.76"/>
    <n v="620"/>
  </r>
  <r>
    <x v="8"/>
    <s v="September"/>
    <n v="2.65"/>
    <n v="203.3"/>
    <n v="520"/>
  </r>
  <r>
    <x v="9"/>
    <s v="September"/>
    <n v="3.23"/>
    <n v="225.32"/>
    <n v="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7DAD-6EB2-445A-B019-F15E8DDA2BE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2" firstHeaderRow="0" firstDataRow="1" firstDataCol="1"/>
  <pivotFields count="5">
    <pivotField axis="axisRow" showAll="0">
      <items count="11">
        <item x="4"/>
        <item x="3"/>
        <item x="2"/>
        <item x="9"/>
        <item x="6"/>
        <item x="1"/>
        <item x="8"/>
        <item x="7"/>
        <item x="0"/>
        <item x="5"/>
        <item t="default"/>
      </items>
    </pivotField>
    <pivotField showAll="0"/>
    <pivotField dataField="1" showAll="0"/>
    <pivotField dataField="1" numFmtId="164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cessing Time in Hours per set" fld="2" subtotal="average" baseField="0" baseItem="0"/>
    <dataField name="Average of Cost of Raw Materials per set" fld="3" subtotal="average" baseField="0" baseItem="0" numFmtId="172"/>
    <dataField name="Average of Number of sets sold" fld="4" subtotal="average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559689-E6F2-4390-A18F-7C24623565D3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workbookViewId="0">
      <selection sqref="A1:E61"/>
    </sheetView>
  </sheetViews>
  <sheetFormatPr defaultRowHeight="14.4" x14ac:dyDescent="0.3"/>
  <cols>
    <col min="1" max="1" width="27" bestFit="1" customWidth="1"/>
    <col min="2" max="2" width="10.33203125" customWidth="1"/>
    <col min="3" max="3" width="16.44140625" customWidth="1"/>
    <col min="4" max="4" width="9.5546875" customWidth="1"/>
    <col min="7" max="7" width="27" bestFit="1" customWidth="1"/>
    <col min="9" max="9" width="11" bestFit="1" customWidth="1"/>
  </cols>
  <sheetData>
    <row r="1" spans="1:9" ht="66.75" customHeight="1" x14ac:dyDescent="0.3">
      <c r="A1" s="1" t="s">
        <v>17</v>
      </c>
      <c r="B1" s="1" t="s">
        <v>0</v>
      </c>
      <c r="C1" s="2" t="s">
        <v>19</v>
      </c>
      <c r="D1" s="2" t="s">
        <v>18</v>
      </c>
      <c r="E1" s="2" t="s">
        <v>20</v>
      </c>
      <c r="G1" s="5" t="s">
        <v>21</v>
      </c>
      <c r="H1" s="5" t="s">
        <v>22</v>
      </c>
      <c r="I1" t="s">
        <v>23</v>
      </c>
    </row>
    <row r="2" spans="1:9" x14ac:dyDescent="0.3">
      <c r="A2" t="s">
        <v>2</v>
      </c>
      <c r="B2" t="s">
        <v>11</v>
      </c>
      <c r="C2">
        <v>2.66</v>
      </c>
      <c r="D2" s="4">
        <v>156.19999999999999</v>
      </c>
      <c r="E2">
        <v>812</v>
      </c>
      <c r="G2" t="s">
        <v>6</v>
      </c>
      <c r="H2">
        <v>1</v>
      </c>
      <c r="I2" s="6">
        <v>699.99</v>
      </c>
    </row>
    <row r="3" spans="1:9" x14ac:dyDescent="0.3">
      <c r="A3" t="s">
        <v>3</v>
      </c>
      <c r="B3" t="str">
        <f>B2</f>
        <v>April</v>
      </c>
      <c r="C3">
        <v>2.33</v>
      </c>
      <c r="D3" s="4">
        <v>205.9</v>
      </c>
      <c r="E3">
        <v>792</v>
      </c>
      <c r="G3" t="s">
        <v>5</v>
      </c>
      <c r="H3">
        <v>2</v>
      </c>
      <c r="I3" s="6">
        <v>699.99</v>
      </c>
    </row>
    <row r="4" spans="1:9" x14ac:dyDescent="0.3">
      <c r="A4" t="s">
        <v>4</v>
      </c>
      <c r="B4" t="str">
        <f t="shared" ref="B4:B61" si="0">B3</f>
        <v>April</v>
      </c>
      <c r="C4">
        <v>2.4500000000000002</v>
      </c>
      <c r="D4" s="4">
        <v>220.6</v>
      </c>
      <c r="E4">
        <v>561</v>
      </c>
      <c r="G4" t="s">
        <v>4</v>
      </c>
      <c r="H4">
        <v>3</v>
      </c>
      <c r="I4" s="6">
        <v>799.99</v>
      </c>
    </row>
    <row r="5" spans="1:9" x14ac:dyDescent="0.3">
      <c r="A5" t="s">
        <v>5</v>
      </c>
      <c r="B5" t="str">
        <f t="shared" si="0"/>
        <v>April</v>
      </c>
      <c r="C5" s="3">
        <v>2.5</v>
      </c>
      <c r="D5" s="4">
        <v>185.9</v>
      </c>
      <c r="E5">
        <v>625</v>
      </c>
      <c r="G5" t="s">
        <v>10</v>
      </c>
      <c r="H5">
        <v>4</v>
      </c>
      <c r="I5" s="6">
        <v>1199.99</v>
      </c>
    </row>
    <row r="6" spans="1:9" x14ac:dyDescent="0.3">
      <c r="A6" t="s">
        <v>6</v>
      </c>
      <c r="B6" t="str">
        <f t="shared" si="0"/>
        <v>April</v>
      </c>
      <c r="C6">
        <v>2.75</v>
      </c>
      <c r="D6" s="4">
        <v>274.60000000000002</v>
      </c>
      <c r="E6">
        <v>523</v>
      </c>
      <c r="G6" t="s">
        <v>7</v>
      </c>
      <c r="H6">
        <v>5</v>
      </c>
      <c r="I6" s="6">
        <v>1199.99</v>
      </c>
    </row>
    <row r="7" spans="1:9" x14ac:dyDescent="0.3">
      <c r="A7" t="s">
        <v>1</v>
      </c>
      <c r="B7" t="str">
        <f t="shared" si="0"/>
        <v>April</v>
      </c>
      <c r="C7" s="3">
        <v>2.2000000000000002</v>
      </c>
      <c r="D7" s="4">
        <v>264.3</v>
      </c>
      <c r="E7">
        <v>845</v>
      </c>
      <c r="G7" t="s">
        <v>3</v>
      </c>
      <c r="H7">
        <v>6</v>
      </c>
      <c r="I7" s="6">
        <v>1099.99</v>
      </c>
    </row>
    <row r="8" spans="1:9" x14ac:dyDescent="0.3">
      <c r="A8" t="s">
        <v>7</v>
      </c>
      <c r="B8" t="str">
        <f t="shared" si="0"/>
        <v>April</v>
      </c>
      <c r="C8">
        <v>3.12</v>
      </c>
      <c r="D8" s="4">
        <v>209.5</v>
      </c>
      <c r="E8">
        <v>921</v>
      </c>
      <c r="G8" t="s">
        <v>9</v>
      </c>
      <c r="H8">
        <v>7</v>
      </c>
      <c r="I8" s="6">
        <v>1299.99</v>
      </c>
    </row>
    <row r="9" spans="1:9" x14ac:dyDescent="0.3">
      <c r="A9" t="s">
        <v>8</v>
      </c>
      <c r="B9" t="str">
        <f t="shared" si="0"/>
        <v>April</v>
      </c>
      <c r="C9">
        <v>3.22</v>
      </c>
      <c r="D9" s="4">
        <v>198.3</v>
      </c>
      <c r="E9">
        <v>742</v>
      </c>
      <c r="G9" t="s">
        <v>8</v>
      </c>
      <c r="H9">
        <v>8</v>
      </c>
      <c r="I9" s="6">
        <v>799.99</v>
      </c>
    </row>
    <row r="10" spans="1:9" x14ac:dyDescent="0.3">
      <c r="A10" t="s">
        <v>9</v>
      </c>
      <c r="B10" t="str">
        <f t="shared" si="0"/>
        <v>April</v>
      </c>
      <c r="C10">
        <v>3.65</v>
      </c>
      <c r="D10" s="4">
        <v>178.2</v>
      </c>
      <c r="E10">
        <v>664</v>
      </c>
      <c r="G10" t="s">
        <v>2</v>
      </c>
      <c r="H10">
        <v>9</v>
      </c>
      <c r="I10" s="6">
        <v>499.99</v>
      </c>
    </row>
    <row r="11" spans="1:9" x14ac:dyDescent="0.3">
      <c r="A11" t="s">
        <v>10</v>
      </c>
      <c r="B11" t="str">
        <f t="shared" si="0"/>
        <v>April</v>
      </c>
      <c r="C11">
        <v>2.98</v>
      </c>
      <c r="D11" s="4">
        <v>215.6</v>
      </c>
      <c r="E11">
        <v>880</v>
      </c>
      <c r="G11" t="s">
        <v>1</v>
      </c>
      <c r="H11">
        <v>10</v>
      </c>
      <c r="I11" s="6">
        <v>599.99</v>
      </c>
    </row>
    <row r="12" spans="1:9" x14ac:dyDescent="0.3">
      <c r="A12" t="s">
        <v>2</v>
      </c>
      <c r="B12" t="s">
        <v>12</v>
      </c>
      <c r="C12" s="3">
        <v>2.65</v>
      </c>
      <c r="D12" s="4">
        <v>171.36</v>
      </c>
      <c r="E12">
        <v>625</v>
      </c>
    </row>
    <row r="13" spans="1:9" x14ac:dyDescent="0.3">
      <c r="A13" t="s">
        <v>3</v>
      </c>
      <c r="B13" t="str">
        <f t="shared" si="0"/>
        <v>May</v>
      </c>
      <c r="C13">
        <v>3.32</v>
      </c>
      <c r="D13" s="4">
        <v>216.08</v>
      </c>
      <c r="E13">
        <v>465</v>
      </c>
    </row>
    <row r="14" spans="1:9" x14ac:dyDescent="0.3">
      <c r="A14" t="s">
        <v>4</v>
      </c>
      <c r="B14" t="str">
        <f t="shared" si="0"/>
        <v>May</v>
      </c>
      <c r="C14">
        <v>2.78</v>
      </c>
      <c r="D14" s="4">
        <v>225.64</v>
      </c>
      <c r="E14">
        <v>845</v>
      </c>
    </row>
    <row r="15" spans="1:9" x14ac:dyDescent="0.3">
      <c r="A15" t="s">
        <v>5</v>
      </c>
      <c r="B15" t="str">
        <f t="shared" si="0"/>
        <v>May</v>
      </c>
      <c r="C15">
        <v>2.99</v>
      </c>
      <c r="D15" s="4">
        <v>200.6</v>
      </c>
      <c r="E15">
        <v>781</v>
      </c>
    </row>
    <row r="16" spans="1:9" x14ac:dyDescent="0.3">
      <c r="A16" t="s">
        <v>6</v>
      </c>
      <c r="B16" t="str">
        <f t="shared" si="0"/>
        <v>May</v>
      </c>
      <c r="C16">
        <v>2.54</v>
      </c>
      <c r="D16" s="4">
        <v>281.8</v>
      </c>
      <c r="E16">
        <v>625</v>
      </c>
    </row>
    <row r="17" spans="1:5" x14ac:dyDescent="0.3">
      <c r="A17" t="s">
        <v>1</v>
      </c>
      <c r="B17" t="str">
        <f t="shared" si="0"/>
        <v>May</v>
      </c>
      <c r="C17" s="3">
        <v>2.2000000000000002</v>
      </c>
      <c r="D17" s="4">
        <v>269.81</v>
      </c>
      <c r="E17">
        <v>524</v>
      </c>
    </row>
    <row r="18" spans="1:5" x14ac:dyDescent="0.3">
      <c r="A18" t="s">
        <v>7</v>
      </c>
      <c r="B18" t="str">
        <f t="shared" si="0"/>
        <v>May</v>
      </c>
      <c r="C18">
        <v>3.12</v>
      </c>
      <c r="D18" s="4">
        <v>215.49</v>
      </c>
      <c r="E18">
        <v>440</v>
      </c>
    </row>
    <row r="19" spans="1:5" x14ac:dyDescent="0.3">
      <c r="A19" t="s">
        <v>8</v>
      </c>
      <c r="B19" t="str">
        <f t="shared" si="0"/>
        <v>May</v>
      </c>
      <c r="C19">
        <v>3.22</v>
      </c>
      <c r="D19" s="4">
        <v>211.16</v>
      </c>
      <c r="E19">
        <v>952</v>
      </c>
    </row>
    <row r="20" spans="1:5" x14ac:dyDescent="0.3">
      <c r="A20" t="s">
        <v>9</v>
      </c>
      <c r="B20" t="str">
        <f t="shared" si="0"/>
        <v>May</v>
      </c>
      <c r="C20">
        <v>3.65</v>
      </c>
      <c r="D20" s="4">
        <v>197.94</v>
      </c>
      <c r="E20">
        <v>865</v>
      </c>
    </row>
    <row r="21" spans="1:5" x14ac:dyDescent="0.3">
      <c r="A21" t="s">
        <v>10</v>
      </c>
      <c r="B21" t="str">
        <f t="shared" si="0"/>
        <v>May</v>
      </c>
      <c r="C21">
        <v>2.98</v>
      </c>
      <c r="D21" s="4">
        <v>231.36</v>
      </c>
      <c r="E21">
        <v>841</v>
      </c>
    </row>
    <row r="22" spans="1:5" x14ac:dyDescent="0.3">
      <c r="A22" t="s">
        <v>2</v>
      </c>
      <c r="B22" t="s">
        <v>13</v>
      </c>
      <c r="C22" s="3">
        <v>2.65</v>
      </c>
      <c r="D22" s="4">
        <v>189.79</v>
      </c>
      <c r="E22">
        <v>625</v>
      </c>
    </row>
    <row r="23" spans="1:5" x14ac:dyDescent="0.3">
      <c r="A23" t="s">
        <v>3</v>
      </c>
      <c r="B23" t="str">
        <f t="shared" si="0"/>
        <v>June</v>
      </c>
      <c r="C23">
        <v>3.32</v>
      </c>
      <c r="D23" s="4">
        <v>203.13</v>
      </c>
      <c r="E23">
        <v>653</v>
      </c>
    </row>
    <row r="24" spans="1:5" x14ac:dyDescent="0.3">
      <c r="A24" t="s">
        <v>4</v>
      </c>
      <c r="B24" t="str">
        <f t="shared" si="0"/>
        <v>June</v>
      </c>
      <c r="C24">
        <v>2.78</v>
      </c>
      <c r="D24" s="4">
        <v>220.84</v>
      </c>
      <c r="E24">
        <v>632</v>
      </c>
    </row>
    <row r="25" spans="1:5" x14ac:dyDescent="0.3">
      <c r="A25" t="s">
        <v>5</v>
      </c>
      <c r="B25" t="str">
        <f t="shared" si="0"/>
        <v>June</v>
      </c>
      <c r="C25">
        <v>2.99</v>
      </c>
      <c r="D25" s="4">
        <v>183.36</v>
      </c>
      <c r="E25">
        <v>601</v>
      </c>
    </row>
    <row r="26" spans="1:5" x14ac:dyDescent="0.3">
      <c r="A26" t="s">
        <v>6</v>
      </c>
      <c r="B26" t="str">
        <f t="shared" si="0"/>
        <v>June</v>
      </c>
      <c r="C26">
        <v>2.54</v>
      </c>
      <c r="D26" s="4">
        <v>264.39999999999998</v>
      </c>
      <c r="E26">
        <v>609</v>
      </c>
    </row>
    <row r="27" spans="1:5" x14ac:dyDescent="0.3">
      <c r="A27" t="s">
        <v>1</v>
      </c>
      <c r="B27" t="str">
        <f t="shared" si="0"/>
        <v>June</v>
      </c>
      <c r="C27">
        <v>3.33</v>
      </c>
      <c r="D27" s="4">
        <v>256</v>
      </c>
      <c r="E27">
        <v>509</v>
      </c>
    </row>
    <row r="28" spans="1:5" x14ac:dyDescent="0.3">
      <c r="A28" t="s">
        <v>7</v>
      </c>
      <c r="B28" t="str">
        <f t="shared" si="0"/>
        <v>June</v>
      </c>
      <c r="C28">
        <v>2.12</v>
      </c>
      <c r="D28" s="4">
        <v>205.86</v>
      </c>
      <c r="E28">
        <v>489</v>
      </c>
    </row>
    <row r="29" spans="1:5" x14ac:dyDescent="0.3">
      <c r="A29" t="s">
        <v>8</v>
      </c>
      <c r="B29" t="str">
        <f t="shared" si="0"/>
        <v>June</v>
      </c>
      <c r="C29">
        <v>2.61</v>
      </c>
      <c r="D29" s="4">
        <v>200</v>
      </c>
      <c r="E29">
        <v>754</v>
      </c>
    </row>
    <row r="30" spans="1:5" x14ac:dyDescent="0.3">
      <c r="A30" t="s">
        <v>9</v>
      </c>
      <c r="B30" t="str">
        <f t="shared" si="0"/>
        <v>June</v>
      </c>
      <c r="C30">
        <v>2.36</v>
      </c>
      <c r="D30" s="4">
        <v>186.82</v>
      </c>
      <c r="E30">
        <v>762</v>
      </c>
    </row>
    <row r="31" spans="1:5" x14ac:dyDescent="0.3">
      <c r="A31" t="s">
        <v>10</v>
      </c>
      <c r="B31" t="str">
        <f t="shared" si="0"/>
        <v>June</v>
      </c>
      <c r="C31">
        <v>3.62</v>
      </c>
      <c r="D31" s="4">
        <v>229.33</v>
      </c>
      <c r="E31">
        <v>798</v>
      </c>
    </row>
    <row r="32" spans="1:5" x14ac:dyDescent="0.3">
      <c r="A32" t="s">
        <v>2</v>
      </c>
      <c r="B32" t="s">
        <v>14</v>
      </c>
      <c r="C32">
        <v>3.02</v>
      </c>
      <c r="D32" s="4">
        <v>177.93</v>
      </c>
      <c r="E32">
        <v>805</v>
      </c>
    </row>
    <row r="33" spans="1:5" x14ac:dyDescent="0.3">
      <c r="A33" t="s">
        <v>3</v>
      </c>
      <c r="B33" t="str">
        <f t="shared" si="0"/>
        <v>July</v>
      </c>
      <c r="C33">
        <v>3.01</v>
      </c>
      <c r="D33" s="4">
        <v>186.53</v>
      </c>
      <c r="E33">
        <v>905</v>
      </c>
    </row>
    <row r="34" spans="1:5" x14ac:dyDescent="0.3">
      <c r="A34" t="s">
        <v>4</v>
      </c>
      <c r="B34" t="str">
        <f t="shared" si="0"/>
        <v>July</v>
      </c>
      <c r="C34">
        <v>3.22</v>
      </c>
      <c r="D34" s="4">
        <v>218.03</v>
      </c>
      <c r="E34">
        <v>625</v>
      </c>
    </row>
    <row r="35" spans="1:5" x14ac:dyDescent="0.3">
      <c r="A35" t="s">
        <v>5</v>
      </c>
      <c r="B35" t="str">
        <f t="shared" si="0"/>
        <v>July</v>
      </c>
      <c r="C35">
        <v>2.2200000000000002</v>
      </c>
      <c r="D35" s="4">
        <v>179.52</v>
      </c>
      <c r="E35">
        <v>524</v>
      </c>
    </row>
    <row r="36" spans="1:5" x14ac:dyDescent="0.3">
      <c r="A36" t="s">
        <v>6</v>
      </c>
      <c r="B36" t="str">
        <f t="shared" si="0"/>
        <v>July</v>
      </c>
      <c r="C36">
        <v>3.33</v>
      </c>
      <c r="D36" s="4">
        <v>259.79000000000002</v>
      </c>
      <c r="E36">
        <v>440</v>
      </c>
    </row>
    <row r="37" spans="1:5" x14ac:dyDescent="0.3">
      <c r="A37" t="s">
        <v>1</v>
      </c>
      <c r="B37" t="str">
        <f t="shared" si="0"/>
        <v>July</v>
      </c>
      <c r="C37">
        <v>2.56</v>
      </c>
      <c r="D37" s="4">
        <v>236.29</v>
      </c>
      <c r="E37">
        <v>952</v>
      </c>
    </row>
    <row r="38" spans="1:5" x14ac:dyDescent="0.3">
      <c r="A38" t="s">
        <v>7</v>
      </c>
      <c r="B38" t="str">
        <f t="shared" si="0"/>
        <v>July</v>
      </c>
      <c r="C38">
        <v>2.5</v>
      </c>
      <c r="D38" s="4">
        <v>193.54</v>
      </c>
      <c r="E38">
        <v>865</v>
      </c>
    </row>
    <row r="39" spans="1:5" x14ac:dyDescent="0.3">
      <c r="A39" t="s">
        <v>8</v>
      </c>
      <c r="B39" t="str">
        <f t="shared" si="0"/>
        <v>July</v>
      </c>
      <c r="C39">
        <v>2.97</v>
      </c>
      <c r="D39" s="4">
        <v>199.53</v>
      </c>
      <c r="E39">
        <v>841</v>
      </c>
    </row>
    <row r="40" spans="1:5" x14ac:dyDescent="0.3">
      <c r="A40" t="s">
        <v>9</v>
      </c>
      <c r="B40" t="str">
        <f t="shared" si="0"/>
        <v>July</v>
      </c>
      <c r="C40">
        <v>2.99</v>
      </c>
      <c r="D40" s="4">
        <v>180.34</v>
      </c>
      <c r="E40">
        <v>625</v>
      </c>
    </row>
    <row r="41" spans="1:5" x14ac:dyDescent="0.3">
      <c r="A41" t="s">
        <v>10</v>
      </c>
      <c r="B41" t="str">
        <f t="shared" si="0"/>
        <v>July</v>
      </c>
      <c r="C41">
        <v>2.54</v>
      </c>
      <c r="D41" s="4">
        <v>211.18</v>
      </c>
      <c r="E41">
        <v>653</v>
      </c>
    </row>
    <row r="42" spans="1:5" x14ac:dyDescent="0.3">
      <c r="A42" t="s">
        <v>2</v>
      </c>
      <c r="B42" t="s">
        <v>15</v>
      </c>
      <c r="C42">
        <v>3.33</v>
      </c>
      <c r="D42" s="4">
        <v>166.48</v>
      </c>
      <c r="E42">
        <v>632</v>
      </c>
    </row>
    <row r="43" spans="1:5" x14ac:dyDescent="0.3">
      <c r="A43" t="s">
        <v>3</v>
      </c>
      <c r="B43" t="str">
        <f t="shared" si="0"/>
        <v>August</v>
      </c>
      <c r="C43">
        <v>2.12</v>
      </c>
      <c r="D43" s="4">
        <v>185.29</v>
      </c>
      <c r="E43">
        <v>601</v>
      </c>
    </row>
    <row r="44" spans="1:5" x14ac:dyDescent="0.3">
      <c r="A44" t="s">
        <v>4</v>
      </c>
      <c r="B44" t="str">
        <f t="shared" si="0"/>
        <v>August</v>
      </c>
      <c r="C44">
        <v>2.61</v>
      </c>
      <c r="D44" s="4">
        <v>211.21</v>
      </c>
      <c r="E44">
        <v>609</v>
      </c>
    </row>
    <row r="45" spans="1:5" x14ac:dyDescent="0.3">
      <c r="A45" t="s">
        <v>5</v>
      </c>
      <c r="B45" t="str">
        <f t="shared" si="0"/>
        <v>August</v>
      </c>
      <c r="C45">
        <v>2.36</v>
      </c>
      <c r="D45" s="4">
        <v>177.25</v>
      </c>
      <c r="E45">
        <v>509</v>
      </c>
    </row>
    <row r="46" spans="1:5" x14ac:dyDescent="0.3">
      <c r="A46" t="s">
        <v>6</v>
      </c>
      <c r="B46" t="str">
        <f t="shared" si="0"/>
        <v>August</v>
      </c>
      <c r="C46">
        <v>3.62</v>
      </c>
      <c r="D46" s="4">
        <v>244.83</v>
      </c>
      <c r="E46">
        <v>489</v>
      </c>
    </row>
    <row r="47" spans="1:5" x14ac:dyDescent="0.3">
      <c r="A47" t="s">
        <v>1</v>
      </c>
      <c r="B47" t="str">
        <f t="shared" si="0"/>
        <v>August</v>
      </c>
      <c r="C47">
        <v>3.02</v>
      </c>
      <c r="D47" s="4">
        <v>229.3</v>
      </c>
      <c r="E47">
        <v>754</v>
      </c>
    </row>
    <row r="48" spans="1:5" x14ac:dyDescent="0.3">
      <c r="A48" t="s">
        <v>7</v>
      </c>
      <c r="B48" t="str">
        <f t="shared" si="0"/>
        <v>August</v>
      </c>
      <c r="C48">
        <v>3.01</v>
      </c>
      <c r="D48" s="4">
        <v>212.96</v>
      </c>
      <c r="E48">
        <v>762</v>
      </c>
    </row>
    <row r="49" spans="1:5" x14ac:dyDescent="0.3">
      <c r="A49" t="s">
        <v>8</v>
      </c>
      <c r="B49" t="str">
        <f t="shared" si="0"/>
        <v>August</v>
      </c>
      <c r="C49">
        <v>2.96</v>
      </c>
      <c r="D49" s="4">
        <v>201.27</v>
      </c>
      <c r="E49">
        <v>798</v>
      </c>
    </row>
    <row r="50" spans="1:5" x14ac:dyDescent="0.3">
      <c r="A50" t="s">
        <v>9</v>
      </c>
      <c r="B50" t="str">
        <f t="shared" si="0"/>
        <v>August</v>
      </c>
      <c r="C50">
        <v>2.66</v>
      </c>
      <c r="D50" s="4">
        <v>198.44</v>
      </c>
      <c r="E50">
        <v>521</v>
      </c>
    </row>
    <row r="51" spans="1:5" x14ac:dyDescent="0.3">
      <c r="A51" t="s">
        <v>10</v>
      </c>
      <c r="B51" t="str">
        <f t="shared" si="0"/>
        <v>August</v>
      </c>
      <c r="C51">
        <v>2.13</v>
      </c>
      <c r="D51" s="4">
        <v>215.17</v>
      </c>
      <c r="E51">
        <v>625</v>
      </c>
    </row>
    <row r="52" spans="1:5" x14ac:dyDescent="0.3">
      <c r="A52" t="s">
        <v>2</v>
      </c>
      <c r="B52" t="s">
        <v>16</v>
      </c>
      <c r="C52">
        <v>2.88</v>
      </c>
      <c r="D52" s="4">
        <v>180.82</v>
      </c>
      <c r="E52">
        <v>562</v>
      </c>
    </row>
    <row r="53" spans="1:5" x14ac:dyDescent="0.3">
      <c r="A53" t="s">
        <v>3</v>
      </c>
      <c r="B53" t="str">
        <f t="shared" si="0"/>
        <v>September</v>
      </c>
      <c r="C53">
        <v>2.74</v>
      </c>
      <c r="D53" s="4">
        <v>191.78</v>
      </c>
      <c r="E53">
        <v>846</v>
      </c>
    </row>
    <row r="54" spans="1:5" x14ac:dyDescent="0.3">
      <c r="A54" t="s">
        <v>4</v>
      </c>
      <c r="B54" t="str">
        <f t="shared" si="0"/>
        <v>September</v>
      </c>
      <c r="C54">
        <v>2.7</v>
      </c>
      <c r="D54" s="4">
        <v>220.49</v>
      </c>
      <c r="E54">
        <v>541</v>
      </c>
    </row>
    <row r="55" spans="1:5" x14ac:dyDescent="0.3">
      <c r="A55" t="s">
        <v>5</v>
      </c>
      <c r="B55" t="str">
        <f t="shared" si="0"/>
        <v>September</v>
      </c>
      <c r="C55">
        <v>3.65</v>
      </c>
      <c r="D55" s="4">
        <v>182.39</v>
      </c>
      <c r="E55">
        <v>716</v>
      </c>
    </row>
    <row r="56" spans="1:5" x14ac:dyDescent="0.3">
      <c r="A56" t="s">
        <v>6</v>
      </c>
      <c r="B56" t="str">
        <f t="shared" si="0"/>
        <v>September</v>
      </c>
      <c r="C56">
        <v>3.24</v>
      </c>
      <c r="D56" s="4">
        <v>263.06</v>
      </c>
      <c r="E56">
        <v>906</v>
      </c>
    </row>
    <row r="57" spans="1:5" x14ac:dyDescent="0.3">
      <c r="A57" t="s">
        <v>1</v>
      </c>
      <c r="B57" t="str">
        <f t="shared" si="0"/>
        <v>September</v>
      </c>
      <c r="C57">
        <v>3.65</v>
      </c>
      <c r="D57" s="4">
        <v>246.35</v>
      </c>
      <c r="E57">
        <v>984</v>
      </c>
    </row>
    <row r="58" spans="1:5" x14ac:dyDescent="0.3">
      <c r="A58" t="s">
        <v>7</v>
      </c>
      <c r="B58" t="str">
        <f t="shared" si="0"/>
        <v>September</v>
      </c>
      <c r="C58">
        <v>3.11</v>
      </c>
      <c r="D58" s="4">
        <v>229.5</v>
      </c>
      <c r="E58">
        <v>841</v>
      </c>
    </row>
    <row r="59" spans="1:5" x14ac:dyDescent="0.3">
      <c r="A59" t="s">
        <v>8</v>
      </c>
      <c r="B59" t="str">
        <f t="shared" si="0"/>
        <v>September</v>
      </c>
      <c r="C59">
        <v>2</v>
      </c>
      <c r="D59" s="4">
        <v>202.76</v>
      </c>
      <c r="E59">
        <v>620</v>
      </c>
    </row>
    <row r="60" spans="1:5" x14ac:dyDescent="0.3">
      <c r="A60" t="s">
        <v>9</v>
      </c>
      <c r="B60" t="str">
        <f t="shared" si="0"/>
        <v>September</v>
      </c>
      <c r="C60">
        <v>2.65</v>
      </c>
      <c r="D60" s="4">
        <v>203.3</v>
      </c>
      <c r="E60">
        <v>520</v>
      </c>
    </row>
    <row r="61" spans="1:5" x14ac:dyDescent="0.3">
      <c r="A61" t="s">
        <v>10</v>
      </c>
      <c r="B61" t="str">
        <f t="shared" si="0"/>
        <v>September</v>
      </c>
      <c r="C61">
        <v>3.23</v>
      </c>
      <c r="D61" s="4">
        <v>225.32</v>
      </c>
      <c r="E61">
        <v>461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A1FA-A52D-4CE4-B329-4E1D7A176A5C}">
  <dimension ref="A1:U22"/>
  <sheetViews>
    <sheetView workbookViewId="0">
      <selection activeCell="A2" sqref="A2:L11"/>
    </sheetView>
  </sheetViews>
  <sheetFormatPr defaultRowHeight="14.4" x14ac:dyDescent="0.3"/>
  <cols>
    <col min="1" max="1" width="27.88671875" customWidth="1"/>
    <col min="2" max="2" width="14.6640625" customWidth="1"/>
    <col min="3" max="3" width="22.21875" customWidth="1"/>
    <col min="4" max="4" width="18.88671875" customWidth="1"/>
    <col min="9" max="9" width="22.6640625" customWidth="1"/>
    <col min="10" max="10" width="10" bestFit="1" customWidth="1"/>
    <col min="11" max="11" width="19.33203125" customWidth="1"/>
    <col min="12" max="12" width="16.88671875" customWidth="1"/>
    <col min="14" max="14" width="7.88671875" customWidth="1"/>
  </cols>
  <sheetData>
    <row r="1" spans="1:21" ht="43.2" x14ac:dyDescent="0.3">
      <c r="A1" s="15" t="str">
        <f>PivotTable!A1</f>
        <v>Row Labels</v>
      </c>
      <c r="B1" s="15" t="str">
        <f>PivotTable!B1</f>
        <v>Average of Processing Time in Hours per set</v>
      </c>
      <c r="C1" s="15" t="str">
        <f>PivotTable!C1</f>
        <v>Average of Cost of Raw Materials per set</v>
      </c>
      <c r="D1" s="15" t="str">
        <f>PivotTable!D1</f>
        <v>Average of Number of sets sold</v>
      </c>
      <c r="E1" s="15" t="str">
        <f>'Operational Data'!I1</f>
        <v>Retail Price</v>
      </c>
      <c r="G1" t="s">
        <v>116</v>
      </c>
      <c r="H1" s="18" t="s">
        <v>34</v>
      </c>
      <c r="I1" s="34" t="s">
        <v>29</v>
      </c>
      <c r="J1" s="19" t="s">
        <v>35</v>
      </c>
      <c r="K1" s="19" t="s">
        <v>36</v>
      </c>
      <c r="L1" s="19" t="s">
        <v>37</v>
      </c>
      <c r="M1" s="17"/>
      <c r="N1" s="17"/>
      <c r="O1" s="20" t="s">
        <v>30</v>
      </c>
      <c r="P1" s="20" t="s">
        <v>31</v>
      </c>
      <c r="Q1" s="20" t="s">
        <v>32</v>
      </c>
      <c r="R1" s="20" t="s">
        <v>33</v>
      </c>
      <c r="S1" s="17"/>
      <c r="T1" s="17"/>
      <c r="U1" s="17"/>
    </row>
    <row r="2" spans="1:21" x14ac:dyDescent="0.3">
      <c r="A2" t="str">
        <f>PivotTable!A2</f>
        <v>C Forged Irons</v>
      </c>
      <c r="B2" s="3">
        <f>PivotTable!B2</f>
        <v>3.0033333333333339</v>
      </c>
      <c r="C2" s="11">
        <f>PivotTable!C2</f>
        <v>264.74666666666667</v>
      </c>
      <c r="D2" s="12">
        <f>PivotTable!D2</f>
        <v>598.66666666666663</v>
      </c>
      <c r="E2">
        <f>'Operational Data'!I2</f>
        <v>699.99</v>
      </c>
      <c r="G2" s="16">
        <v>500</v>
      </c>
      <c r="H2">
        <f>E2*G2</f>
        <v>349995</v>
      </c>
      <c r="I2" s="11">
        <f>E2-(C2+J2)</f>
        <v>315.11</v>
      </c>
      <c r="J2" s="11">
        <f>B2*$R$2</f>
        <v>120.13333333333335</v>
      </c>
      <c r="K2" s="11">
        <f>C2*G2</f>
        <v>132373.33333333334</v>
      </c>
      <c r="L2" s="3">
        <f>B2*G2</f>
        <v>1501.666666666667</v>
      </c>
      <c r="O2" s="21">
        <v>20000</v>
      </c>
      <c r="P2" s="22">
        <v>500</v>
      </c>
      <c r="Q2" s="22">
        <v>1000</v>
      </c>
      <c r="R2" s="23">
        <v>40</v>
      </c>
    </row>
    <row r="3" spans="1:21" x14ac:dyDescent="0.3">
      <c r="A3" t="str">
        <f>PivotTable!A3</f>
        <v>Clean Pro Irons</v>
      </c>
      <c r="B3" s="3">
        <f>PivotTable!B3</f>
        <v>2.7850000000000001</v>
      </c>
      <c r="C3" s="11">
        <f>PivotTable!C3</f>
        <v>184.83666666666667</v>
      </c>
      <c r="D3" s="12">
        <f>PivotTable!D3</f>
        <v>626</v>
      </c>
      <c r="E3">
        <f>'Operational Data'!I3</f>
        <v>699.99</v>
      </c>
      <c r="G3" s="16">
        <v>500</v>
      </c>
      <c r="H3">
        <f t="shared" ref="H3:H11" si="0">E3*G3</f>
        <v>349995</v>
      </c>
      <c r="I3" s="11">
        <f t="shared" ref="I3:I11" si="1">E3-(C3+J3)</f>
        <v>403.75333333333333</v>
      </c>
      <c r="J3" s="11">
        <f t="shared" ref="J3:J11" si="2">B3*$R$2</f>
        <v>111.4</v>
      </c>
      <c r="K3" s="11">
        <f t="shared" ref="K3:K11" si="3">C3*G3</f>
        <v>92418.333333333343</v>
      </c>
      <c r="L3" s="3">
        <f>B3*G3</f>
        <v>1392.5</v>
      </c>
    </row>
    <row r="4" spans="1:21" x14ac:dyDescent="0.3">
      <c r="A4" t="str">
        <f>PivotTable!A4</f>
        <v>Clean Shot Irons</v>
      </c>
      <c r="B4" s="3">
        <f>PivotTable!B4</f>
        <v>2.7566666666666664</v>
      </c>
      <c r="C4" s="11">
        <f>PivotTable!C4</f>
        <v>219.46833333333333</v>
      </c>
      <c r="D4" s="12">
        <f>PivotTable!D4</f>
        <v>635.5</v>
      </c>
      <c r="E4">
        <f>'Operational Data'!I4</f>
        <v>799.99</v>
      </c>
      <c r="G4" s="16">
        <v>500</v>
      </c>
      <c r="H4">
        <f t="shared" si="0"/>
        <v>399995</v>
      </c>
      <c r="I4" s="11">
        <f t="shared" si="1"/>
        <v>470.255</v>
      </c>
      <c r="J4" s="11">
        <f t="shared" si="2"/>
        <v>110.26666666666665</v>
      </c>
      <c r="K4" s="11">
        <f t="shared" si="3"/>
        <v>109734.16666666667</v>
      </c>
      <c r="L4" s="3">
        <f t="shared" ref="L3:L11" si="4">B4*G4</f>
        <v>1378.3333333333333</v>
      </c>
    </row>
    <row r="5" spans="1:21" x14ac:dyDescent="0.3">
      <c r="A5" t="str">
        <f>PivotTable!A5</f>
        <v>Hybrid Set</v>
      </c>
      <c r="B5" s="3">
        <f>PivotTable!B5</f>
        <v>2.9133333333333336</v>
      </c>
      <c r="C5" s="11">
        <f>PivotTable!C5</f>
        <v>221.32666666666668</v>
      </c>
      <c r="D5" s="12">
        <f>PivotTable!D5</f>
        <v>709.66666666666663</v>
      </c>
      <c r="E5">
        <f>'Operational Data'!I5</f>
        <v>1199.99</v>
      </c>
      <c r="G5" s="16">
        <v>1000</v>
      </c>
      <c r="H5">
        <f t="shared" si="0"/>
        <v>1199990</v>
      </c>
      <c r="I5" s="11">
        <f t="shared" si="1"/>
        <v>862.13</v>
      </c>
      <c r="J5" s="11">
        <f t="shared" si="2"/>
        <v>116.53333333333335</v>
      </c>
      <c r="K5" s="11">
        <f t="shared" si="3"/>
        <v>221326.66666666669</v>
      </c>
      <c r="L5" s="3">
        <f t="shared" si="4"/>
        <v>2913.3333333333335</v>
      </c>
    </row>
    <row r="6" spans="1:21" x14ac:dyDescent="0.3">
      <c r="A6" t="str">
        <f>PivotTable!A6</f>
        <v>Hybrids/Irons Combo Set</v>
      </c>
      <c r="B6" s="3">
        <f>PivotTable!B6</f>
        <v>2.83</v>
      </c>
      <c r="C6" s="11">
        <f>PivotTable!C6</f>
        <v>211.14166666666665</v>
      </c>
      <c r="D6" s="12">
        <f>PivotTable!D6</f>
        <v>719.66666666666663</v>
      </c>
      <c r="E6">
        <f>'Operational Data'!I6</f>
        <v>1199.99</v>
      </c>
      <c r="G6" s="16">
        <v>1000</v>
      </c>
      <c r="H6">
        <f t="shared" si="0"/>
        <v>1199990</v>
      </c>
      <c r="I6" s="11">
        <f t="shared" si="1"/>
        <v>875.64833333333331</v>
      </c>
      <c r="J6" s="11">
        <f t="shared" si="2"/>
        <v>113.2</v>
      </c>
      <c r="K6" s="11">
        <f t="shared" si="3"/>
        <v>211141.66666666666</v>
      </c>
      <c r="L6" s="3">
        <f t="shared" si="4"/>
        <v>2830</v>
      </c>
    </row>
    <row r="7" spans="1:21" x14ac:dyDescent="0.3">
      <c r="A7" t="str">
        <f>PivotTable!A7</f>
        <v>Pro Irons</v>
      </c>
      <c r="B7" s="3">
        <f>PivotTable!B7</f>
        <v>2.8066666666666671</v>
      </c>
      <c r="C7" s="11">
        <f>PivotTable!C7</f>
        <v>198.11833333333334</v>
      </c>
      <c r="D7" s="12">
        <f>PivotTable!D7</f>
        <v>710.33333333333337</v>
      </c>
      <c r="E7">
        <f>'Operational Data'!I7</f>
        <v>1099.99</v>
      </c>
      <c r="G7" s="16">
        <v>972.68408551068762</v>
      </c>
      <c r="H7">
        <f t="shared" si="0"/>
        <v>1069942.7672209013</v>
      </c>
      <c r="I7" s="11">
        <f t="shared" si="1"/>
        <v>789.60500000000002</v>
      </c>
      <c r="J7" s="11">
        <f t="shared" si="2"/>
        <v>112.26666666666668</v>
      </c>
      <c r="K7" s="11">
        <f t="shared" si="3"/>
        <v>192706.54988123491</v>
      </c>
      <c r="L7" s="3">
        <f t="shared" si="4"/>
        <v>2729.9999999999968</v>
      </c>
    </row>
    <row r="8" spans="1:21" x14ac:dyDescent="0.3">
      <c r="A8" t="str">
        <f>PivotTable!A8</f>
        <v>Pro Irons/Hybrids Combo Set</v>
      </c>
      <c r="B8" s="3">
        <f>PivotTable!B8</f>
        <v>2.9933333333333336</v>
      </c>
      <c r="C8" s="11">
        <f>PivotTable!C8</f>
        <v>190.84</v>
      </c>
      <c r="D8" s="12">
        <f>PivotTable!D8</f>
        <v>659.5</v>
      </c>
      <c r="E8">
        <f>'Operational Data'!I8</f>
        <v>1299.99</v>
      </c>
      <c r="G8" s="16">
        <v>1000</v>
      </c>
      <c r="H8">
        <f t="shared" si="0"/>
        <v>1299990</v>
      </c>
      <c r="I8" s="11">
        <f t="shared" si="1"/>
        <v>989.41666666666663</v>
      </c>
      <c r="J8" s="11">
        <f t="shared" si="2"/>
        <v>119.73333333333335</v>
      </c>
      <c r="K8" s="11">
        <f t="shared" si="3"/>
        <v>190840</v>
      </c>
      <c r="L8" s="3">
        <f t="shared" si="4"/>
        <v>2993.3333333333335</v>
      </c>
    </row>
    <row r="9" spans="1:21" x14ac:dyDescent="0.3">
      <c r="A9" t="str">
        <f>PivotTable!A9</f>
        <v>Prototype Irons</v>
      </c>
      <c r="B9" s="3">
        <f>PivotTable!B9</f>
        <v>2.83</v>
      </c>
      <c r="C9" s="11">
        <f>PivotTable!C9</f>
        <v>202.17</v>
      </c>
      <c r="D9" s="12">
        <f>PivotTable!D9</f>
        <v>784.5</v>
      </c>
      <c r="E9">
        <f>'Operational Data'!I9</f>
        <v>799.99</v>
      </c>
      <c r="G9" s="16">
        <v>500</v>
      </c>
      <c r="H9">
        <f t="shared" si="0"/>
        <v>399995</v>
      </c>
      <c r="I9" s="11">
        <f t="shared" si="1"/>
        <v>484.62</v>
      </c>
      <c r="J9" s="11">
        <f t="shared" si="2"/>
        <v>113.2</v>
      </c>
      <c r="K9" s="11">
        <f t="shared" si="3"/>
        <v>101085</v>
      </c>
      <c r="L9" s="3">
        <f t="shared" si="4"/>
        <v>1415</v>
      </c>
    </row>
    <row r="10" spans="1:21" x14ac:dyDescent="0.3">
      <c r="A10" t="str">
        <f>PivotTable!A10</f>
        <v>Standard Irons</v>
      </c>
      <c r="B10" s="3">
        <f>PivotTable!B10</f>
        <v>2.8650000000000002</v>
      </c>
      <c r="C10" s="11">
        <f>PivotTable!C10</f>
        <v>173.76333333333332</v>
      </c>
      <c r="D10" s="12">
        <f>PivotTable!D10</f>
        <v>676.83333333333337</v>
      </c>
      <c r="E10">
        <f>'Operational Data'!I10</f>
        <v>499.99</v>
      </c>
      <c r="G10" s="16">
        <v>500</v>
      </c>
      <c r="H10">
        <f t="shared" si="0"/>
        <v>249995</v>
      </c>
      <c r="I10" s="11">
        <f t="shared" si="1"/>
        <v>211.62666666666667</v>
      </c>
      <c r="J10" s="11">
        <f t="shared" si="2"/>
        <v>114.60000000000001</v>
      </c>
      <c r="K10" s="11">
        <f t="shared" si="3"/>
        <v>86881.666666666657</v>
      </c>
      <c r="L10" s="3">
        <f t="shared" si="4"/>
        <v>1432.5</v>
      </c>
    </row>
    <row r="11" spans="1:21" x14ac:dyDescent="0.3">
      <c r="A11" t="str">
        <f>PivotTable!A11</f>
        <v>X Forged Irons</v>
      </c>
      <c r="B11" s="3">
        <f>PivotTable!B11</f>
        <v>2.8266666666666667</v>
      </c>
      <c r="C11" s="11">
        <f>PivotTable!C11</f>
        <v>250.34166666666667</v>
      </c>
      <c r="D11" s="12">
        <f>PivotTable!D11</f>
        <v>761.33333333333337</v>
      </c>
      <c r="E11">
        <f>'Operational Data'!I11</f>
        <v>599.99</v>
      </c>
      <c r="G11" s="16">
        <v>500</v>
      </c>
      <c r="H11">
        <f t="shared" si="0"/>
        <v>299995</v>
      </c>
      <c r="I11" s="11">
        <f t="shared" si="1"/>
        <v>236.58166666666671</v>
      </c>
      <c r="J11" s="11">
        <f t="shared" si="2"/>
        <v>113.06666666666666</v>
      </c>
      <c r="K11" s="11">
        <f>C11*G11</f>
        <v>125170.83333333333</v>
      </c>
      <c r="L11" s="3">
        <f t="shared" si="4"/>
        <v>1413.3333333333333</v>
      </c>
    </row>
    <row r="12" spans="1:21" x14ac:dyDescent="0.3">
      <c r="A12" s="10" t="str">
        <f>PivotTable!A12</f>
        <v>Grand Total</v>
      </c>
      <c r="B12" s="14">
        <f>PivotTable!B12</f>
        <v>2.8610000000000011</v>
      </c>
      <c r="C12" s="13">
        <f>PivotTable!C12</f>
        <v>211.67533333333333</v>
      </c>
      <c r="D12" s="14">
        <f>PivotTable!D12</f>
        <v>688.2</v>
      </c>
      <c r="I12" s="24">
        <f>SUMPRODUCT(G2:G11,I2:I11)</f>
        <v>4556204.5506729987</v>
      </c>
      <c r="L12" s="3">
        <f>SUM(L2:L11)</f>
        <v>19999.999999999996</v>
      </c>
    </row>
    <row r="22" spans="10:10" x14ac:dyDescent="0.3">
      <c r="J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4D0E-89C0-487C-8646-0188C8E0BE86}">
  <dimension ref="A1:D12"/>
  <sheetViews>
    <sheetView workbookViewId="0">
      <selection activeCell="B2" sqref="B2:B12"/>
    </sheetView>
  </sheetViews>
  <sheetFormatPr defaultRowHeight="14.4" x14ac:dyDescent="0.3"/>
  <cols>
    <col min="1" max="1" width="24.77734375" bestFit="1" customWidth="1"/>
    <col min="2" max="2" width="38.21875" bestFit="1" customWidth="1"/>
    <col min="3" max="3" width="35.44140625" bestFit="1" customWidth="1"/>
    <col min="4" max="4" width="27.6640625" bestFit="1" customWidth="1"/>
  </cols>
  <sheetData>
    <row r="1" spans="1:4" x14ac:dyDescent="0.3">
      <c r="A1" s="7" t="s">
        <v>24</v>
      </c>
      <c r="B1" t="s">
        <v>26</v>
      </c>
      <c r="C1" t="s">
        <v>27</v>
      </c>
      <c r="D1" t="s">
        <v>28</v>
      </c>
    </row>
    <row r="2" spans="1:4" x14ac:dyDescent="0.3">
      <c r="A2" s="8" t="s">
        <v>6</v>
      </c>
      <c r="B2" s="3">
        <v>3.0033333333333339</v>
      </c>
      <c r="C2" s="11">
        <v>264.74666666666667</v>
      </c>
      <c r="D2" s="12">
        <v>598.66666666666663</v>
      </c>
    </row>
    <row r="3" spans="1:4" x14ac:dyDescent="0.3">
      <c r="A3" s="8" t="s">
        <v>5</v>
      </c>
      <c r="B3" s="3">
        <v>2.7850000000000001</v>
      </c>
      <c r="C3" s="11">
        <v>184.83666666666667</v>
      </c>
      <c r="D3" s="12">
        <v>626</v>
      </c>
    </row>
    <row r="4" spans="1:4" x14ac:dyDescent="0.3">
      <c r="A4" s="8" t="s">
        <v>4</v>
      </c>
      <c r="B4" s="3">
        <v>2.7566666666666664</v>
      </c>
      <c r="C4" s="11">
        <v>219.46833333333333</v>
      </c>
      <c r="D4" s="12">
        <v>635.5</v>
      </c>
    </row>
    <row r="5" spans="1:4" x14ac:dyDescent="0.3">
      <c r="A5" s="8" t="s">
        <v>10</v>
      </c>
      <c r="B5" s="3">
        <v>2.9133333333333336</v>
      </c>
      <c r="C5" s="11">
        <v>221.32666666666668</v>
      </c>
      <c r="D5" s="12">
        <v>709.66666666666663</v>
      </c>
    </row>
    <row r="6" spans="1:4" x14ac:dyDescent="0.3">
      <c r="A6" s="8" t="s">
        <v>7</v>
      </c>
      <c r="B6" s="3">
        <v>2.83</v>
      </c>
      <c r="C6" s="11">
        <v>211.14166666666665</v>
      </c>
      <c r="D6" s="12">
        <v>719.66666666666663</v>
      </c>
    </row>
    <row r="7" spans="1:4" x14ac:dyDescent="0.3">
      <c r="A7" s="8" t="s">
        <v>3</v>
      </c>
      <c r="B7" s="3">
        <v>2.8066666666666671</v>
      </c>
      <c r="C7" s="11">
        <v>198.11833333333334</v>
      </c>
      <c r="D7" s="12">
        <v>710.33333333333337</v>
      </c>
    </row>
    <row r="8" spans="1:4" x14ac:dyDescent="0.3">
      <c r="A8" s="8" t="s">
        <v>9</v>
      </c>
      <c r="B8" s="3">
        <v>2.9933333333333336</v>
      </c>
      <c r="C8" s="11">
        <v>190.84</v>
      </c>
      <c r="D8" s="12">
        <v>659.5</v>
      </c>
    </row>
    <row r="9" spans="1:4" x14ac:dyDescent="0.3">
      <c r="A9" s="8" t="s">
        <v>8</v>
      </c>
      <c r="B9" s="3">
        <v>2.83</v>
      </c>
      <c r="C9" s="11">
        <v>202.17</v>
      </c>
      <c r="D9" s="12">
        <v>784.5</v>
      </c>
    </row>
    <row r="10" spans="1:4" x14ac:dyDescent="0.3">
      <c r="A10" s="8" t="s">
        <v>2</v>
      </c>
      <c r="B10" s="3">
        <v>2.8650000000000002</v>
      </c>
      <c r="C10" s="11">
        <v>173.76333333333332</v>
      </c>
      <c r="D10" s="12">
        <v>676.83333333333337</v>
      </c>
    </row>
    <row r="11" spans="1:4" x14ac:dyDescent="0.3">
      <c r="A11" s="8" t="s">
        <v>1</v>
      </c>
      <c r="B11" s="3">
        <v>2.8266666666666667</v>
      </c>
      <c r="C11" s="11">
        <v>250.34166666666667</v>
      </c>
      <c r="D11" s="12">
        <v>761.33333333333337</v>
      </c>
    </row>
    <row r="12" spans="1:4" x14ac:dyDescent="0.3">
      <c r="A12" s="8" t="s">
        <v>25</v>
      </c>
      <c r="B12" s="9">
        <v>2.8610000000000011</v>
      </c>
      <c r="C12" s="11">
        <v>211.67533333333333</v>
      </c>
      <c r="D12" s="9">
        <v>688.2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2CE4-651F-42E1-9022-B9581C316971}">
  <dimension ref="A1:G5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109375" bestFit="1" customWidth="1"/>
    <col min="4" max="4" width="12.6640625" bestFit="1" customWidth="1"/>
    <col min="5" max="5" width="13.5546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38</v>
      </c>
    </row>
    <row r="2" spans="1:5" x14ac:dyDescent="0.3">
      <c r="A2" s="1" t="s">
        <v>39</v>
      </c>
    </row>
    <row r="3" spans="1:5" x14ac:dyDescent="0.3">
      <c r="A3" s="1" t="s">
        <v>117</v>
      </c>
    </row>
    <row r="4" spans="1:5" x14ac:dyDescent="0.3">
      <c r="A4" s="1" t="s">
        <v>40</v>
      </c>
    </row>
    <row r="5" spans="1:5" x14ac:dyDescent="0.3">
      <c r="A5" s="1" t="s">
        <v>41</v>
      </c>
    </row>
    <row r="6" spans="1:5" x14ac:dyDescent="0.3">
      <c r="A6" s="1"/>
      <c r="B6" t="s">
        <v>42</v>
      </c>
    </row>
    <row r="7" spans="1:5" x14ac:dyDescent="0.3">
      <c r="A7" s="1"/>
      <c r="B7" t="s">
        <v>118</v>
      </c>
    </row>
    <row r="8" spans="1:5" x14ac:dyDescent="0.3">
      <c r="A8" s="1"/>
      <c r="B8" t="s">
        <v>43</v>
      </c>
    </row>
    <row r="9" spans="1:5" x14ac:dyDescent="0.3">
      <c r="A9" s="1" t="s">
        <v>44</v>
      </c>
    </row>
    <row r="10" spans="1:5" x14ac:dyDescent="0.3">
      <c r="B10" t="s">
        <v>45</v>
      </c>
    </row>
    <row r="11" spans="1:5" x14ac:dyDescent="0.3">
      <c r="B11" t="s">
        <v>46</v>
      </c>
    </row>
    <row r="14" spans="1:5" ht="15" thickBot="1" x14ac:dyDescent="0.35">
      <c r="A14" t="s">
        <v>47</v>
      </c>
    </row>
    <row r="15" spans="1:5" ht="15" thickBot="1" x14ac:dyDescent="0.35">
      <c r="B15" s="26" t="s">
        <v>48</v>
      </c>
      <c r="C15" s="26" t="s">
        <v>49</v>
      </c>
      <c r="D15" s="26" t="s">
        <v>50</v>
      </c>
      <c r="E15" s="26" t="s">
        <v>51</v>
      </c>
    </row>
    <row r="16" spans="1:5" ht="15" thickBot="1" x14ac:dyDescent="0.35">
      <c r="B16" s="25" t="s">
        <v>59</v>
      </c>
      <c r="C16" s="25" t="s">
        <v>119</v>
      </c>
      <c r="D16" s="28">
        <v>5638.7466666666669</v>
      </c>
      <c r="E16" s="28">
        <v>4556204.5506729987</v>
      </c>
    </row>
    <row r="19" spans="1:6" ht="15" thickBot="1" x14ac:dyDescent="0.35">
      <c r="A19" t="s">
        <v>52</v>
      </c>
    </row>
    <row r="20" spans="1:6" ht="15" thickBot="1" x14ac:dyDescent="0.35">
      <c r="B20" s="26" t="s">
        <v>48</v>
      </c>
      <c r="C20" s="26" t="s">
        <v>49</v>
      </c>
      <c r="D20" s="26" t="s">
        <v>50</v>
      </c>
      <c r="E20" s="26" t="s">
        <v>51</v>
      </c>
      <c r="F20" s="26" t="s">
        <v>53</v>
      </c>
    </row>
    <row r="21" spans="1:6" x14ac:dyDescent="0.3">
      <c r="B21" s="27" t="s">
        <v>60</v>
      </c>
      <c r="C21" s="27" t="s">
        <v>120</v>
      </c>
      <c r="D21" s="29">
        <v>1</v>
      </c>
      <c r="E21" s="29">
        <v>500</v>
      </c>
      <c r="F21" s="27" t="s">
        <v>61</v>
      </c>
    </row>
    <row r="22" spans="1:6" x14ac:dyDescent="0.3">
      <c r="B22" s="27" t="s">
        <v>62</v>
      </c>
      <c r="C22" s="27" t="s">
        <v>121</v>
      </c>
      <c r="D22" s="29">
        <v>1</v>
      </c>
      <c r="E22" s="29">
        <v>500</v>
      </c>
      <c r="F22" s="27" t="s">
        <v>61</v>
      </c>
    </row>
    <row r="23" spans="1:6" x14ac:dyDescent="0.3">
      <c r="B23" s="27" t="s">
        <v>63</v>
      </c>
      <c r="C23" s="27" t="s">
        <v>122</v>
      </c>
      <c r="D23" s="29">
        <v>1</v>
      </c>
      <c r="E23" s="29">
        <v>500</v>
      </c>
      <c r="F23" s="27" t="s">
        <v>61</v>
      </c>
    </row>
    <row r="24" spans="1:6" x14ac:dyDescent="0.3">
      <c r="B24" s="27" t="s">
        <v>64</v>
      </c>
      <c r="C24" s="27" t="s">
        <v>123</v>
      </c>
      <c r="D24" s="29">
        <v>1</v>
      </c>
      <c r="E24" s="29">
        <v>1000</v>
      </c>
      <c r="F24" s="27" t="s">
        <v>61</v>
      </c>
    </row>
    <row r="25" spans="1:6" x14ac:dyDescent="0.3">
      <c r="B25" s="27" t="s">
        <v>65</v>
      </c>
      <c r="C25" s="27" t="s">
        <v>124</v>
      </c>
      <c r="D25" s="29">
        <v>1</v>
      </c>
      <c r="E25" s="29">
        <v>1000</v>
      </c>
      <c r="F25" s="27" t="s">
        <v>61</v>
      </c>
    </row>
    <row r="26" spans="1:6" x14ac:dyDescent="0.3">
      <c r="B26" s="27" t="s">
        <v>66</v>
      </c>
      <c r="C26" s="27" t="s">
        <v>125</v>
      </c>
      <c r="D26" s="29">
        <v>1</v>
      </c>
      <c r="E26" s="29">
        <v>972.68408551068762</v>
      </c>
      <c r="F26" s="27" t="s">
        <v>61</v>
      </c>
    </row>
    <row r="27" spans="1:6" x14ac:dyDescent="0.3">
      <c r="B27" s="27" t="s">
        <v>67</v>
      </c>
      <c r="C27" s="27" t="s">
        <v>126</v>
      </c>
      <c r="D27" s="29">
        <v>1</v>
      </c>
      <c r="E27" s="29">
        <v>1000</v>
      </c>
      <c r="F27" s="27" t="s">
        <v>61</v>
      </c>
    </row>
    <row r="28" spans="1:6" x14ac:dyDescent="0.3">
      <c r="B28" s="27" t="s">
        <v>68</v>
      </c>
      <c r="C28" s="27" t="s">
        <v>127</v>
      </c>
      <c r="D28" s="29">
        <v>1</v>
      </c>
      <c r="E28" s="29">
        <v>500</v>
      </c>
      <c r="F28" s="27" t="s">
        <v>61</v>
      </c>
    </row>
    <row r="29" spans="1:6" x14ac:dyDescent="0.3">
      <c r="B29" s="27" t="s">
        <v>69</v>
      </c>
      <c r="C29" s="27" t="s">
        <v>128</v>
      </c>
      <c r="D29" s="29">
        <v>1</v>
      </c>
      <c r="E29" s="29">
        <v>500</v>
      </c>
      <c r="F29" s="27" t="s">
        <v>61</v>
      </c>
    </row>
    <row r="30" spans="1:6" ht="15" thickBot="1" x14ac:dyDescent="0.35">
      <c r="B30" s="25" t="s">
        <v>70</v>
      </c>
      <c r="C30" s="25" t="s">
        <v>129</v>
      </c>
      <c r="D30" s="30">
        <v>1</v>
      </c>
      <c r="E30" s="30">
        <v>500</v>
      </c>
      <c r="F30" s="25" t="s">
        <v>61</v>
      </c>
    </row>
    <row r="33" spans="1:7" ht="15" thickBot="1" x14ac:dyDescent="0.35">
      <c r="A33" t="s">
        <v>54</v>
      </c>
    </row>
    <row r="34" spans="1:7" ht="15" thickBot="1" x14ac:dyDescent="0.35">
      <c r="B34" s="26" t="s">
        <v>48</v>
      </c>
      <c r="C34" s="26" t="s">
        <v>49</v>
      </c>
      <c r="D34" s="26" t="s">
        <v>55</v>
      </c>
      <c r="E34" s="26" t="s">
        <v>56</v>
      </c>
      <c r="F34" s="26" t="s">
        <v>57</v>
      </c>
      <c r="G34" s="26" t="s">
        <v>58</v>
      </c>
    </row>
    <row r="35" spans="1:7" x14ac:dyDescent="0.3">
      <c r="B35" s="27" t="s">
        <v>71</v>
      </c>
      <c r="C35" s="27" t="s">
        <v>72</v>
      </c>
      <c r="D35" s="31">
        <v>19999.999999999996</v>
      </c>
      <c r="E35" s="27" t="s">
        <v>73</v>
      </c>
      <c r="F35" s="27" t="s">
        <v>74</v>
      </c>
      <c r="G35" s="27">
        <v>0</v>
      </c>
    </row>
    <row r="36" spans="1:7" x14ac:dyDescent="0.3">
      <c r="B36" s="27" t="s">
        <v>60</v>
      </c>
      <c r="C36" s="27" t="s">
        <v>120</v>
      </c>
      <c r="D36" s="29">
        <v>500</v>
      </c>
      <c r="E36" s="27" t="s">
        <v>75</v>
      </c>
      <c r="F36" s="27" t="s">
        <v>76</v>
      </c>
      <c r="G36" s="27">
        <v>500</v>
      </c>
    </row>
    <row r="37" spans="1:7" x14ac:dyDescent="0.3">
      <c r="B37" s="27" t="s">
        <v>62</v>
      </c>
      <c r="C37" s="27" t="s">
        <v>121</v>
      </c>
      <c r="D37" s="29">
        <v>500</v>
      </c>
      <c r="E37" s="27" t="s">
        <v>77</v>
      </c>
      <c r="F37" s="27" t="s">
        <v>76</v>
      </c>
      <c r="G37" s="27">
        <v>500</v>
      </c>
    </row>
    <row r="38" spans="1:7" x14ac:dyDescent="0.3">
      <c r="B38" s="27" t="s">
        <v>63</v>
      </c>
      <c r="C38" s="27" t="s">
        <v>122</v>
      </c>
      <c r="D38" s="29">
        <v>500</v>
      </c>
      <c r="E38" s="27" t="s">
        <v>78</v>
      </c>
      <c r="F38" s="27" t="s">
        <v>76</v>
      </c>
      <c r="G38" s="27">
        <v>500</v>
      </c>
    </row>
    <row r="39" spans="1:7" x14ac:dyDescent="0.3">
      <c r="B39" s="27" t="s">
        <v>64</v>
      </c>
      <c r="C39" s="27" t="s">
        <v>123</v>
      </c>
      <c r="D39" s="29">
        <v>1000</v>
      </c>
      <c r="E39" s="27" t="s">
        <v>79</v>
      </c>
      <c r="F39" s="27" t="s">
        <v>74</v>
      </c>
      <c r="G39" s="27">
        <v>0</v>
      </c>
    </row>
    <row r="40" spans="1:7" x14ac:dyDescent="0.3">
      <c r="B40" s="27" t="s">
        <v>65</v>
      </c>
      <c r="C40" s="27" t="s">
        <v>124</v>
      </c>
      <c r="D40" s="29">
        <v>1000</v>
      </c>
      <c r="E40" s="27" t="s">
        <v>80</v>
      </c>
      <c r="F40" s="27" t="s">
        <v>74</v>
      </c>
      <c r="G40" s="27">
        <v>0</v>
      </c>
    </row>
    <row r="41" spans="1:7" x14ac:dyDescent="0.3">
      <c r="B41" s="27" t="s">
        <v>66</v>
      </c>
      <c r="C41" s="27" t="s">
        <v>125</v>
      </c>
      <c r="D41" s="29">
        <v>972.68408551068762</v>
      </c>
      <c r="E41" s="27" t="s">
        <v>81</v>
      </c>
      <c r="F41" s="27" t="s">
        <v>76</v>
      </c>
      <c r="G41" s="27">
        <v>27.315914489312377</v>
      </c>
    </row>
    <row r="42" spans="1:7" x14ac:dyDescent="0.3">
      <c r="B42" s="27" t="s">
        <v>67</v>
      </c>
      <c r="C42" s="27" t="s">
        <v>126</v>
      </c>
      <c r="D42" s="29">
        <v>1000</v>
      </c>
      <c r="E42" s="27" t="s">
        <v>82</v>
      </c>
      <c r="F42" s="27" t="s">
        <v>74</v>
      </c>
      <c r="G42" s="27">
        <v>0</v>
      </c>
    </row>
    <row r="43" spans="1:7" x14ac:dyDescent="0.3">
      <c r="B43" s="27" t="s">
        <v>68</v>
      </c>
      <c r="C43" s="27" t="s">
        <v>127</v>
      </c>
      <c r="D43" s="29">
        <v>500</v>
      </c>
      <c r="E43" s="27" t="s">
        <v>83</v>
      </c>
      <c r="F43" s="27" t="s">
        <v>76</v>
      </c>
      <c r="G43" s="27">
        <v>500</v>
      </c>
    </row>
    <row r="44" spans="1:7" x14ac:dyDescent="0.3">
      <c r="B44" s="27" t="s">
        <v>69</v>
      </c>
      <c r="C44" s="27" t="s">
        <v>128</v>
      </c>
      <c r="D44" s="29">
        <v>500</v>
      </c>
      <c r="E44" s="27" t="s">
        <v>84</v>
      </c>
      <c r="F44" s="27" t="s">
        <v>76</v>
      </c>
      <c r="G44" s="27">
        <v>500</v>
      </c>
    </row>
    <row r="45" spans="1:7" x14ac:dyDescent="0.3">
      <c r="B45" s="27" t="s">
        <v>70</v>
      </c>
      <c r="C45" s="27" t="s">
        <v>129</v>
      </c>
      <c r="D45" s="29">
        <v>500</v>
      </c>
      <c r="E45" s="27" t="s">
        <v>85</v>
      </c>
      <c r="F45" s="27" t="s">
        <v>76</v>
      </c>
      <c r="G45" s="27">
        <v>500</v>
      </c>
    </row>
    <row r="46" spans="1:7" x14ac:dyDescent="0.3">
      <c r="B46" s="27" t="s">
        <v>60</v>
      </c>
      <c r="C46" s="27" t="s">
        <v>120</v>
      </c>
      <c r="D46" s="29">
        <v>500</v>
      </c>
      <c r="E46" s="27" t="s">
        <v>86</v>
      </c>
      <c r="F46" s="27" t="s">
        <v>74</v>
      </c>
      <c r="G46" s="29">
        <v>0</v>
      </c>
    </row>
    <row r="47" spans="1:7" x14ac:dyDescent="0.3">
      <c r="B47" s="27" t="s">
        <v>62</v>
      </c>
      <c r="C47" s="27" t="s">
        <v>121</v>
      </c>
      <c r="D47" s="29">
        <v>500</v>
      </c>
      <c r="E47" s="27" t="s">
        <v>87</v>
      </c>
      <c r="F47" s="27" t="s">
        <v>74</v>
      </c>
      <c r="G47" s="29">
        <v>0</v>
      </c>
    </row>
    <row r="48" spans="1:7" x14ac:dyDescent="0.3">
      <c r="B48" s="27" t="s">
        <v>63</v>
      </c>
      <c r="C48" s="27" t="s">
        <v>122</v>
      </c>
      <c r="D48" s="29">
        <v>500</v>
      </c>
      <c r="E48" s="27" t="s">
        <v>88</v>
      </c>
      <c r="F48" s="27" t="s">
        <v>74</v>
      </c>
      <c r="G48" s="29">
        <v>0</v>
      </c>
    </row>
    <row r="49" spans="2:7" x14ac:dyDescent="0.3">
      <c r="B49" s="27" t="s">
        <v>64</v>
      </c>
      <c r="C49" s="27" t="s">
        <v>123</v>
      </c>
      <c r="D49" s="29">
        <v>1000</v>
      </c>
      <c r="E49" s="27" t="s">
        <v>89</v>
      </c>
      <c r="F49" s="27" t="s">
        <v>76</v>
      </c>
      <c r="G49" s="29">
        <v>500</v>
      </c>
    </row>
    <row r="50" spans="2:7" x14ac:dyDescent="0.3">
      <c r="B50" s="27" t="s">
        <v>65</v>
      </c>
      <c r="C50" s="27" t="s">
        <v>124</v>
      </c>
      <c r="D50" s="29">
        <v>1000</v>
      </c>
      <c r="E50" s="27" t="s">
        <v>90</v>
      </c>
      <c r="F50" s="27" t="s">
        <v>76</v>
      </c>
      <c r="G50" s="29">
        <v>500</v>
      </c>
    </row>
    <row r="51" spans="2:7" x14ac:dyDescent="0.3">
      <c r="B51" s="27" t="s">
        <v>66</v>
      </c>
      <c r="C51" s="27" t="s">
        <v>125</v>
      </c>
      <c r="D51" s="29">
        <v>972.68408551068762</v>
      </c>
      <c r="E51" s="27" t="s">
        <v>91</v>
      </c>
      <c r="F51" s="27" t="s">
        <v>76</v>
      </c>
      <c r="G51" s="29">
        <v>472.68408551068762</v>
      </c>
    </row>
    <row r="52" spans="2:7" x14ac:dyDescent="0.3">
      <c r="B52" s="27" t="s">
        <v>67</v>
      </c>
      <c r="C52" s="27" t="s">
        <v>126</v>
      </c>
      <c r="D52" s="29">
        <v>1000</v>
      </c>
      <c r="E52" s="27" t="s">
        <v>92</v>
      </c>
      <c r="F52" s="27" t="s">
        <v>76</v>
      </c>
      <c r="G52" s="29">
        <v>500</v>
      </c>
    </row>
    <row r="53" spans="2:7" x14ac:dyDescent="0.3">
      <c r="B53" s="27" t="s">
        <v>68</v>
      </c>
      <c r="C53" s="27" t="s">
        <v>127</v>
      </c>
      <c r="D53" s="29">
        <v>500</v>
      </c>
      <c r="E53" s="27" t="s">
        <v>93</v>
      </c>
      <c r="F53" s="27" t="s">
        <v>74</v>
      </c>
      <c r="G53" s="29">
        <v>0</v>
      </c>
    </row>
    <row r="54" spans="2:7" x14ac:dyDescent="0.3">
      <c r="B54" s="27" t="s">
        <v>69</v>
      </c>
      <c r="C54" s="27" t="s">
        <v>128</v>
      </c>
      <c r="D54" s="29">
        <v>500</v>
      </c>
      <c r="E54" s="27" t="s">
        <v>94</v>
      </c>
      <c r="F54" s="27" t="s">
        <v>74</v>
      </c>
      <c r="G54" s="29">
        <v>0</v>
      </c>
    </row>
    <row r="55" spans="2:7" ht="15" thickBot="1" x14ac:dyDescent="0.35">
      <c r="B55" s="25" t="s">
        <v>70</v>
      </c>
      <c r="C55" s="25" t="s">
        <v>129</v>
      </c>
      <c r="D55" s="30">
        <v>500</v>
      </c>
      <c r="E55" s="25" t="s">
        <v>95</v>
      </c>
      <c r="F55" s="25" t="s">
        <v>74</v>
      </c>
      <c r="G55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8DDD-6E02-4465-A4CF-F740F4FB35B7}">
  <dimension ref="A1:H23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8.109375" bestFit="1" customWidth="1"/>
    <col min="4" max="4" width="12" bestFit="1" customWidth="1"/>
    <col min="5" max="5" width="12.6640625" bestFit="1" customWidth="1"/>
    <col min="6" max="8" width="12" bestFit="1" customWidth="1"/>
  </cols>
  <sheetData>
    <row r="1" spans="1:8" x14ac:dyDescent="0.3">
      <c r="A1" s="1" t="s">
        <v>96</v>
      </c>
    </row>
    <row r="2" spans="1:8" x14ac:dyDescent="0.3">
      <c r="A2" s="1" t="s">
        <v>39</v>
      </c>
    </row>
    <row r="3" spans="1:8" x14ac:dyDescent="0.3">
      <c r="A3" s="1" t="s">
        <v>117</v>
      </c>
    </row>
    <row r="6" spans="1:8" ht="15" thickBot="1" x14ac:dyDescent="0.35">
      <c r="A6" t="s">
        <v>52</v>
      </c>
    </row>
    <row r="7" spans="1:8" x14ac:dyDescent="0.3">
      <c r="B7" s="32"/>
      <c r="C7" s="32"/>
      <c r="D7" s="32" t="s">
        <v>97</v>
      </c>
      <c r="E7" s="32" t="s">
        <v>99</v>
      </c>
      <c r="F7" s="32" t="s">
        <v>101</v>
      </c>
      <c r="G7" s="32" t="s">
        <v>103</v>
      </c>
      <c r="H7" s="32" t="s">
        <v>103</v>
      </c>
    </row>
    <row r="8" spans="1:8" ht="15" thickBot="1" x14ac:dyDescent="0.35">
      <c r="B8" s="33" t="s">
        <v>48</v>
      </c>
      <c r="C8" s="33" t="s">
        <v>49</v>
      </c>
      <c r="D8" s="33" t="s">
        <v>98</v>
      </c>
      <c r="E8" s="33" t="s">
        <v>100</v>
      </c>
      <c r="F8" s="33" t="s">
        <v>102</v>
      </c>
      <c r="G8" s="33" t="s">
        <v>104</v>
      </c>
      <c r="H8" s="33" t="s">
        <v>105</v>
      </c>
    </row>
    <row r="9" spans="1:8" x14ac:dyDescent="0.3">
      <c r="B9" s="27" t="s">
        <v>60</v>
      </c>
      <c r="C9" s="27" t="s">
        <v>120</v>
      </c>
      <c r="D9" s="27">
        <v>500</v>
      </c>
      <c r="E9" s="27">
        <v>-529.82361638954842</v>
      </c>
      <c r="F9" s="27">
        <v>315.11</v>
      </c>
      <c r="G9" s="27">
        <v>529.82361638954842</v>
      </c>
      <c r="H9" s="27">
        <v>1E+30</v>
      </c>
    </row>
    <row r="10" spans="1:8" x14ac:dyDescent="0.3">
      <c r="B10" s="27" t="s">
        <v>62</v>
      </c>
      <c r="C10" s="27" t="s">
        <v>121</v>
      </c>
      <c r="D10" s="27">
        <v>500</v>
      </c>
      <c r="E10" s="27">
        <v>-379.75614113222446</v>
      </c>
      <c r="F10" s="27">
        <v>403.75333333333333</v>
      </c>
      <c r="G10" s="27">
        <v>379.75614113222446</v>
      </c>
      <c r="H10" s="27">
        <v>1E+30</v>
      </c>
    </row>
    <row r="11" spans="1:8" x14ac:dyDescent="0.3">
      <c r="B11" s="27" t="s">
        <v>63</v>
      </c>
      <c r="C11" s="27" t="s">
        <v>122</v>
      </c>
      <c r="D11" s="27">
        <v>500</v>
      </c>
      <c r="E11" s="27">
        <v>-305.28340261282597</v>
      </c>
      <c r="F11" s="27">
        <v>470.255</v>
      </c>
      <c r="G11" s="27">
        <v>305.28340261282597</v>
      </c>
      <c r="H11" s="27">
        <v>1E+30</v>
      </c>
    </row>
    <row r="12" spans="1:8" x14ac:dyDescent="0.3">
      <c r="B12" s="27" t="s">
        <v>64</v>
      </c>
      <c r="C12" s="27" t="s">
        <v>123</v>
      </c>
      <c r="D12" s="27">
        <v>1000</v>
      </c>
      <c r="E12" s="27">
        <v>42.516258907363749</v>
      </c>
      <c r="F12" s="27">
        <v>862.13000000000011</v>
      </c>
      <c r="G12" s="27">
        <v>1E+30</v>
      </c>
      <c r="H12" s="27">
        <v>42.516258907363749</v>
      </c>
    </row>
    <row r="13" spans="1:8" x14ac:dyDescent="0.3">
      <c r="B13" s="27" t="s">
        <v>65</v>
      </c>
      <c r="C13" s="27" t="s">
        <v>124</v>
      </c>
      <c r="D13" s="27">
        <v>1000</v>
      </c>
      <c r="E13" s="27">
        <v>79.478921219319204</v>
      </c>
      <c r="F13" s="27">
        <v>875.64833333333308</v>
      </c>
      <c r="G13" s="27">
        <v>1E+30</v>
      </c>
      <c r="H13" s="27">
        <v>79.478921219319204</v>
      </c>
    </row>
    <row r="14" spans="1:8" x14ac:dyDescent="0.3">
      <c r="B14" s="27" t="s">
        <v>66</v>
      </c>
      <c r="C14" s="27" t="s">
        <v>125</v>
      </c>
      <c r="D14" s="27">
        <v>972.68408551068762</v>
      </c>
      <c r="E14" s="27">
        <v>0</v>
      </c>
      <c r="F14" s="27">
        <v>789.60500000000002</v>
      </c>
      <c r="G14" s="27">
        <v>40.959599542334423</v>
      </c>
      <c r="H14" s="27">
        <v>308.98068904593657</v>
      </c>
    </row>
    <row r="15" spans="1:8" x14ac:dyDescent="0.3">
      <c r="B15" s="27" t="s">
        <v>67</v>
      </c>
      <c r="C15" s="27" t="s">
        <v>126</v>
      </c>
      <c r="D15" s="27">
        <v>1000</v>
      </c>
      <c r="E15" s="27">
        <v>147.29636975455321</v>
      </c>
      <c r="F15" s="27">
        <v>989.41666666666652</v>
      </c>
      <c r="G15" s="27">
        <v>1E+30</v>
      </c>
      <c r="H15" s="27">
        <v>147.29636975455321</v>
      </c>
    </row>
    <row r="16" spans="1:8" x14ac:dyDescent="0.3">
      <c r="B16" s="27" t="s">
        <v>68</v>
      </c>
      <c r="C16" s="27" t="s">
        <v>127</v>
      </c>
      <c r="D16" s="27">
        <v>500</v>
      </c>
      <c r="E16" s="27">
        <v>-311.54941211401444</v>
      </c>
      <c r="F16" s="27">
        <v>484.61999999999989</v>
      </c>
      <c r="G16" s="27">
        <v>311.54941211401444</v>
      </c>
      <c r="H16" s="27">
        <v>1E+30</v>
      </c>
    </row>
    <row r="17" spans="1:8" x14ac:dyDescent="0.3">
      <c r="B17" s="27" t="s">
        <v>69</v>
      </c>
      <c r="C17" s="27" t="s">
        <v>128</v>
      </c>
      <c r="D17" s="27">
        <v>500</v>
      </c>
      <c r="E17" s="27">
        <v>-594.38936361836886</v>
      </c>
      <c r="F17" s="27">
        <v>211.62666666666701</v>
      </c>
      <c r="G17" s="27">
        <v>594.38936361836886</v>
      </c>
      <c r="H17" s="27">
        <v>1E+30</v>
      </c>
    </row>
    <row r="18" spans="1:8" ht="15" thickBot="1" x14ac:dyDescent="0.35">
      <c r="B18" s="25" t="s">
        <v>70</v>
      </c>
      <c r="C18" s="25" t="s">
        <v>129</v>
      </c>
      <c r="D18" s="25">
        <v>500</v>
      </c>
      <c r="E18" s="25">
        <v>-558.64997228820232</v>
      </c>
      <c r="F18" s="25">
        <v>236.58166666666693</v>
      </c>
      <c r="G18" s="25">
        <v>558.64997228820232</v>
      </c>
      <c r="H18" s="25">
        <v>1E+30</v>
      </c>
    </row>
    <row r="20" spans="1:8" ht="15" thickBot="1" x14ac:dyDescent="0.35">
      <c r="A20" t="s">
        <v>54</v>
      </c>
    </row>
    <row r="21" spans="1:8" x14ac:dyDescent="0.3">
      <c r="B21" s="32"/>
      <c r="C21" s="32"/>
      <c r="D21" s="32" t="s">
        <v>97</v>
      </c>
      <c r="E21" s="32" t="s">
        <v>106</v>
      </c>
      <c r="F21" s="32" t="s">
        <v>108</v>
      </c>
      <c r="G21" s="32" t="s">
        <v>103</v>
      </c>
      <c r="H21" s="32" t="s">
        <v>103</v>
      </c>
    </row>
    <row r="22" spans="1:8" ht="15" thickBot="1" x14ac:dyDescent="0.35">
      <c r="B22" s="33" t="s">
        <v>48</v>
      </c>
      <c r="C22" s="33" t="s">
        <v>49</v>
      </c>
      <c r="D22" s="33" t="s">
        <v>98</v>
      </c>
      <c r="E22" s="33" t="s">
        <v>107</v>
      </c>
      <c r="F22" s="33" t="s">
        <v>109</v>
      </c>
      <c r="G22" s="33" t="s">
        <v>104</v>
      </c>
      <c r="H22" s="33" t="s">
        <v>105</v>
      </c>
    </row>
    <row r="23" spans="1:8" ht="15" thickBot="1" x14ac:dyDescent="0.35">
      <c r="B23" s="25" t="s">
        <v>71</v>
      </c>
      <c r="C23" s="25" t="s">
        <v>72</v>
      </c>
      <c r="D23" s="25">
        <v>19999.999999999996</v>
      </c>
      <c r="E23" s="25">
        <v>281.33194774346777</v>
      </c>
      <c r="F23" s="25">
        <v>20000</v>
      </c>
      <c r="G23" s="25">
        <v>76.66666666667011</v>
      </c>
      <c r="H23" s="25">
        <v>1326.666666666664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A99D-7834-48D4-99B7-3C3C7CD39FAC}">
  <dimension ref="A1:J2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6.77734375" bestFit="1" customWidth="1"/>
    <col min="4" max="4" width="13.5546875" bestFit="1" customWidth="1"/>
    <col min="5" max="5" width="2.33203125" customWidth="1"/>
    <col min="6" max="6" width="6.1093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1" t="s">
        <v>110</v>
      </c>
    </row>
    <row r="2" spans="1:10" x14ac:dyDescent="0.3">
      <c r="A2" s="1" t="s">
        <v>39</v>
      </c>
    </row>
    <row r="3" spans="1:10" x14ac:dyDescent="0.3">
      <c r="A3" s="1" t="s">
        <v>117</v>
      </c>
    </row>
    <row r="5" spans="1:10" ht="15" thickBot="1" x14ac:dyDescent="0.35"/>
    <row r="6" spans="1:10" x14ac:dyDescent="0.3">
      <c r="B6" s="32"/>
      <c r="C6" s="32" t="s">
        <v>101</v>
      </c>
      <c r="D6" s="32"/>
    </row>
    <row r="7" spans="1:10" ht="15" thickBot="1" x14ac:dyDescent="0.35">
      <c r="B7" s="33" t="s">
        <v>48</v>
      </c>
      <c r="C7" s="33" t="s">
        <v>49</v>
      </c>
      <c r="D7" s="33" t="s">
        <v>98</v>
      </c>
    </row>
    <row r="8" spans="1:10" ht="15" thickBot="1" x14ac:dyDescent="0.35">
      <c r="B8" s="25" t="s">
        <v>59</v>
      </c>
      <c r="C8" s="25" t="s">
        <v>119</v>
      </c>
      <c r="D8" s="28">
        <v>4556204.5506729987</v>
      </c>
    </row>
    <row r="10" spans="1:10" ht="15" thickBot="1" x14ac:dyDescent="0.35"/>
    <row r="11" spans="1:10" x14ac:dyDescent="0.3">
      <c r="B11" s="32"/>
      <c r="C11" s="32" t="s">
        <v>111</v>
      </c>
      <c r="D11" s="32"/>
      <c r="F11" s="32" t="s">
        <v>112</v>
      </c>
      <c r="G11" s="32" t="s">
        <v>101</v>
      </c>
      <c r="I11" s="32" t="s">
        <v>115</v>
      </c>
      <c r="J11" s="32" t="s">
        <v>101</v>
      </c>
    </row>
    <row r="12" spans="1:10" ht="15" thickBot="1" x14ac:dyDescent="0.35">
      <c r="B12" s="33" t="s">
        <v>48</v>
      </c>
      <c r="C12" s="33" t="s">
        <v>49</v>
      </c>
      <c r="D12" s="33" t="s">
        <v>98</v>
      </c>
      <c r="F12" s="33" t="s">
        <v>113</v>
      </c>
      <c r="G12" s="33" t="s">
        <v>114</v>
      </c>
      <c r="I12" s="33" t="s">
        <v>113</v>
      </c>
      <c r="J12" s="33" t="s">
        <v>114</v>
      </c>
    </row>
    <row r="13" spans="1:10" x14ac:dyDescent="0.3">
      <c r="B13" s="27" t="s">
        <v>60</v>
      </c>
      <c r="C13" s="27" t="s">
        <v>120</v>
      </c>
      <c r="D13" s="29">
        <v>500</v>
      </c>
      <c r="F13" s="29">
        <v>500</v>
      </c>
      <c r="G13" s="29">
        <v>4556204.5506729987</v>
      </c>
      <c r="I13" s="29">
        <v>499.99999999988853</v>
      </c>
      <c r="J13" s="29">
        <v>4556204.5506729633</v>
      </c>
    </row>
    <row r="14" spans="1:10" x14ac:dyDescent="0.3">
      <c r="B14" s="27" t="s">
        <v>62</v>
      </c>
      <c r="C14" s="27" t="s">
        <v>121</v>
      </c>
      <c r="D14" s="29">
        <v>500</v>
      </c>
      <c r="F14" s="29">
        <v>500</v>
      </c>
      <c r="G14" s="29">
        <v>4556204.5506729987</v>
      </c>
      <c r="I14" s="29">
        <v>500.00000000002746</v>
      </c>
      <c r="J14" s="29">
        <v>4556204.5506730098</v>
      </c>
    </row>
    <row r="15" spans="1:10" x14ac:dyDescent="0.3">
      <c r="B15" s="27" t="s">
        <v>63</v>
      </c>
      <c r="C15" s="27" t="s">
        <v>122</v>
      </c>
      <c r="D15" s="29">
        <v>500</v>
      </c>
      <c r="F15" s="29">
        <v>500</v>
      </c>
      <c r="G15" s="29">
        <v>4556204.5506729987</v>
      </c>
      <c r="I15" s="29">
        <v>499.99999999975586</v>
      </c>
      <c r="J15" s="29">
        <v>4556204.550672885</v>
      </c>
    </row>
    <row r="16" spans="1:10" x14ac:dyDescent="0.3">
      <c r="B16" s="27" t="s">
        <v>64</v>
      </c>
      <c r="C16" s="27" t="s">
        <v>123</v>
      </c>
      <c r="D16" s="29">
        <v>1000</v>
      </c>
      <c r="F16" s="29">
        <v>500</v>
      </c>
      <c r="G16" s="29">
        <v>4125139.550673</v>
      </c>
      <c r="I16" s="29">
        <v>999.99999999981765</v>
      </c>
      <c r="J16" s="29">
        <v>4556204.5506728422</v>
      </c>
    </row>
    <row r="17" spans="2:10" x14ac:dyDescent="0.3">
      <c r="B17" s="27" t="s">
        <v>65</v>
      </c>
      <c r="C17" s="27" t="s">
        <v>124</v>
      </c>
      <c r="D17" s="29">
        <v>1000</v>
      </c>
      <c r="F17" s="29">
        <v>500</v>
      </c>
      <c r="G17" s="29">
        <v>4118380.3840063331</v>
      </c>
      <c r="I17" s="29">
        <v>999.99999999938427</v>
      </c>
      <c r="J17" s="29">
        <v>4556204.5506724603</v>
      </c>
    </row>
    <row r="18" spans="2:10" x14ac:dyDescent="0.3">
      <c r="B18" s="27" t="s">
        <v>66</v>
      </c>
      <c r="C18" s="27" t="s">
        <v>125</v>
      </c>
      <c r="D18" s="29">
        <v>972.68408551068762</v>
      </c>
      <c r="F18" s="29">
        <v>500</v>
      </c>
      <c r="G18" s="29">
        <v>4182970.8333333335</v>
      </c>
      <c r="I18" s="29">
        <v>972.68408551047037</v>
      </c>
      <c r="J18" s="29">
        <v>4556204.5506728273</v>
      </c>
    </row>
    <row r="19" spans="2:10" x14ac:dyDescent="0.3">
      <c r="B19" s="27" t="s">
        <v>67</v>
      </c>
      <c r="C19" s="27" t="s">
        <v>126</v>
      </c>
      <c r="D19" s="29">
        <v>1000</v>
      </c>
      <c r="F19" s="29">
        <v>500</v>
      </c>
      <c r="G19" s="29">
        <v>4061496.217339667</v>
      </c>
      <c r="I19" s="29">
        <v>1000</v>
      </c>
      <c r="J19" s="29">
        <v>4556204.5506729987</v>
      </c>
    </row>
    <row r="20" spans="2:10" x14ac:dyDescent="0.3">
      <c r="B20" s="27" t="s">
        <v>68</v>
      </c>
      <c r="C20" s="27" t="s">
        <v>127</v>
      </c>
      <c r="D20" s="29">
        <v>500</v>
      </c>
      <c r="F20" s="29">
        <v>500</v>
      </c>
      <c r="G20" s="29">
        <v>4556204.5506729987</v>
      </c>
      <c r="I20" s="29">
        <v>499.99999999969276</v>
      </c>
      <c r="J20" s="29">
        <v>4556204.5506728506</v>
      </c>
    </row>
    <row r="21" spans="2:10" x14ac:dyDescent="0.3">
      <c r="B21" s="27" t="s">
        <v>69</v>
      </c>
      <c r="C21" s="27" t="s">
        <v>128</v>
      </c>
      <c r="D21" s="29">
        <v>500</v>
      </c>
      <c r="F21" s="29">
        <v>500</v>
      </c>
      <c r="G21" s="29">
        <v>4556204.5506729987</v>
      </c>
      <c r="I21" s="29">
        <v>499.99999999972192</v>
      </c>
      <c r="J21" s="29">
        <v>4556204.55067294</v>
      </c>
    </row>
    <row r="22" spans="2:10" ht="15" thickBot="1" x14ac:dyDescent="0.35">
      <c r="B22" s="25" t="s">
        <v>70</v>
      </c>
      <c r="C22" s="25" t="s">
        <v>129</v>
      </c>
      <c r="D22" s="30">
        <v>500</v>
      </c>
      <c r="F22" s="30">
        <v>500</v>
      </c>
      <c r="G22" s="30">
        <v>4556204.5506729987</v>
      </c>
      <c r="I22" s="30">
        <v>499.99999999981208</v>
      </c>
      <c r="J22" s="30">
        <v>4556204.5506729549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2B09-EB7D-46FC-B2DD-01E3FD9B056B}">
  <dimension ref="A1:S13"/>
  <sheetViews>
    <sheetView tabSelected="1" workbookViewId="0">
      <selection activeCell="F15" sqref="F15"/>
    </sheetView>
  </sheetViews>
  <sheetFormatPr defaultRowHeight="14.4" x14ac:dyDescent="0.3"/>
  <cols>
    <col min="1" max="12" width="16.77734375" customWidth="1"/>
  </cols>
  <sheetData>
    <row r="1" spans="1:19" ht="86.4" x14ac:dyDescent="0.3">
      <c r="A1" s="15" t="str">
        <f>CC_p3!A1</f>
        <v>Row Labels</v>
      </c>
      <c r="B1" s="15" t="str">
        <f>CC_p3!B1</f>
        <v>Average of Processing Time in Hours per set</v>
      </c>
      <c r="C1" s="15" t="str">
        <f>CC_p3!C1</f>
        <v>Average of Cost of Raw Materials per set</v>
      </c>
      <c r="D1" s="15" t="str">
        <f>CC_p3!D1</f>
        <v>Average of Number of sets sold</v>
      </c>
      <c r="E1" s="15" t="str">
        <f>CC_p3!E1</f>
        <v>Retail Price</v>
      </c>
      <c r="G1" t="str">
        <f>CC_p3!G1</f>
        <v>Xj</v>
      </c>
      <c r="H1" s="18" t="str">
        <f>CC_p3!H1</f>
        <v>sales</v>
      </c>
      <c r="I1" s="34" t="str">
        <f>CC_p3!I1</f>
        <v>CC</v>
      </c>
      <c r="J1" s="19" t="str">
        <f>CC_p3!J1</f>
        <v>labour cost</v>
      </c>
      <c r="K1" s="19" t="str">
        <f>CC_p3!K1</f>
        <v>Total Raw Material cost</v>
      </c>
      <c r="L1" s="19" t="str">
        <f>CC_p3!L1</f>
        <v>Total Machine hours</v>
      </c>
      <c r="M1" s="17"/>
      <c r="N1" s="17"/>
      <c r="O1" s="20" t="str">
        <f>CC_p3!O1</f>
        <v>machine hours</v>
      </c>
      <c r="P1" s="20" t="str">
        <f>CC_p3!P1</f>
        <v>min (units)</v>
      </c>
      <c r="Q1" s="20" t="str">
        <f>CC_p3!Q1</f>
        <v>max (units)</v>
      </c>
      <c r="R1" s="20" t="str">
        <f>CC_p3!R1</f>
        <v>Labor cost per hour</v>
      </c>
      <c r="S1" s="15"/>
    </row>
    <row r="2" spans="1:19" x14ac:dyDescent="0.3">
      <c r="A2" t="str">
        <f>CC_p3!A2</f>
        <v>C Forged Irons</v>
      </c>
      <c r="B2" s="3">
        <f>CC_p3!B2</f>
        <v>3.0033333333333339</v>
      </c>
      <c r="C2" s="11">
        <f>CC_p3!C2</f>
        <v>264.74666666666667</v>
      </c>
      <c r="D2" s="12">
        <f>CC_p3!D2</f>
        <v>598.66666666666663</v>
      </c>
      <c r="E2">
        <f>CC_p3!E2</f>
        <v>699.99</v>
      </c>
      <c r="G2" s="16">
        <v>500</v>
      </c>
      <c r="H2">
        <f>CC_p3!H2</f>
        <v>349995</v>
      </c>
      <c r="I2" s="11">
        <f>CC_p3!I2</f>
        <v>315.11</v>
      </c>
      <c r="J2" s="11">
        <f>(B2*$R$2)*G2</f>
        <v>60066.666666666679</v>
      </c>
      <c r="K2" s="11">
        <f>C2*G2</f>
        <v>132373.33333333334</v>
      </c>
      <c r="L2" s="3">
        <f>B2*G2</f>
        <v>1501.666666666667</v>
      </c>
      <c r="O2">
        <f>CC_p3!O2</f>
        <v>20000</v>
      </c>
      <c r="P2">
        <f>CC_p3!P2</f>
        <v>500</v>
      </c>
      <c r="Q2">
        <f>CC_p3!Q2</f>
        <v>1000</v>
      </c>
      <c r="R2">
        <f>CC_p3!R2</f>
        <v>40</v>
      </c>
    </row>
    <row r="3" spans="1:19" x14ac:dyDescent="0.3">
      <c r="A3" t="str">
        <f>CC_p3!A3</f>
        <v>Clean Pro Irons</v>
      </c>
      <c r="B3" s="3">
        <f>CC_p3!B3</f>
        <v>2.7850000000000001</v>
      </c>
      <c r="C3" s="11">
        <f>CC_p3!C3</f>
        <v>184.83666666666667</v>
      </c>
      <c r="D3" s="12">
        <f>CC_p3!D3</f>
        <v>626</v>
      </c>
      <c r="E3">
        <f>CC_p3!E3</f>
        <v>699.99</v>
      </c>
      <c r="G3" s="16">
        <v>1000</v>
      </c>
      <c r="H3">
        <f>CC_p3!H3</f>
        <v>349995</v>
      </c>
      <c r="I3" s="11">
        <f>CC_p3!I3</f>
        <v>403.75333333333333</v>
      </c>
      <c r="J3" s="11">
        <f t="shared" ref="J3:J11" si="0">(B3*$R$2)*G3</f>
        <v>111400</v>
      </c>
      <c r="K3" s="11">
        <f t="shared" ref="K3:K11" si="1">C3*G3</f>
        <v>184836.66666666669</v>
      </c>
      <c r="L3" s="3">
        <f t="shared" ref="L3:L11" si="2">B3*G3</f>
        <v>2785</v>
      </c>
    </row>
    <row r="4" spans="1:19" x14ac:dyDescent="0.3">
      <c r="A4" t="str">
        <f>CC_p3!A4</f>
        <v>Clean Shot Irons</v>
      </c>
      <c r="B4" s="3">
        <f>CC_p3!B4</f>
        <v>2.7566666666666664</v>
      </c>
      <c r="C4" s="11">
        <f>CC_p3!C4</f>
        <v>219.46833333333333</v>
      </c>
      <c r="D4" s="12">
        <f>CC_p3!D4</f>
        <v>635.5</v>
      </c>
      <c r="E4">
        <f>CC_p3!E4</f>
        <v>799.99</v>
      </c>
      <c r="G4" s="16">
        <v>500</v>
      </c>
      <c r="H4">
        <f>CC_p3!H4</f>
        <v>399995</v>
      </c>
      <c r="I4" s="11">
        <f>CC_p3!I4</f>
        <v>470.255</v>
      </c>
      <c r="J4" s="11">
        <f t="shared" si="0"/>
        <v>55133.333333333328</v>
      </c>
      <c r="K4" s="11">
        <f t="shared" si="1"/>
        <v>109734.16666666667</v>
      </c>
      <c r="L4" s="3">
        <f t="shared" si="2"/>
        <v>1378.3333333333333</v>
      </c>
    </row>
    <row r="5" spans="1:19" x14ac:dyDescent="0.3">
      <c r="A5" t="str">
        <f>CC_p3!A5</f>
        <v>Hybrid Set</v>
      </c>
      <c r="B5" s="3">
        <f>CC_p3!B5</f>
        <v>2.9133333333333336</v>
      </c>
      <c r="C5" s="11">
        <f>CC_p3!C5</f>
        <v>221.32666666666668</v>
      </c>
      <c r="D5" s="12">
        <f>CC_p3!D5</f>
        <v>709.66666666666663</v>
      </c>
      <c r="E5">
        <f>CC_p3!E5</f>
        <v>1199.99</v>
      </c>
      <c r="G5" s="16">
        <v>500</v>
      </c>
      <c r="H5">
        <f>CC_p3!H5</f>
        <v>1199990</v>
      </c>
      <c r="I5" s="11">
        <f>CC_p3!I5</f>
        <v>862.13</v>
      </c>
      <c r="J5" s="11">
        <f t="shared" si="0"/>
        <v>58266.666666666672</v>
      </c>
      <c r="K5" s="11">
        <f t="shared" si="1"/>
        <v>110663.33333333334</v>
      </c>
      <c r="L5" s="3">
        <f t="shared" si="2"/>
        <v>1456.6666666666667</v>
      </c>
    </row>
    <row r="6" spans="1:19" x14ac:dyDescent="0.3">
      <c r="A6" t="str">
        <f>CC_p3!A6</f>
        <v>Hybrids/Irons Combo Set</v>
      </c>
      <c r="B6" s="3">
        <f>CC_p3!B6</f>
        <v>2.83</v>
      </c>
      <c r="C6" s="11">
        <f>CC_p3!C6</f>
        <v>211.14166666666665</v>
      </c>
      <c r="D6" s="12">
        <f>CC_p3!D6</f>
        <v>719.66666666666663</v>
      </c>
      <c r="E6">
        <f>CC_p3!E6</f>
        <v>1199.99</v>
      </c>
      <c r="G6" s="16">
        <v>500</v>
      </c>
      <c r="H6">
        <f>CC_p3!H6</f>
        <v>1199990</v>
      </c>
      <c r="I6" s="11">
        <f>CC_p3!I6</f>
        <v>875.64833333333331</v>
      </c>
      <c r="J6" s="11">
        <f t="shared" si="0"/>
        <v>56600</v>
      </c>
      <c r="K6" s="11">
        <f t="shared" si="1"/>
        <v>105570.83333333333</v>
      </c>
      <c r="L6" s="3">
        <f t="shared" si="2"/>
        <v>1415</v>
      </c>
    </row>
    <row r="7" spans="1:19" x14ac:dyDescent="0.3">
      <c r="A7" t="str">
        <f>CC_p3!A7</f>
        <v>Pro Irons</v>
      </c>
      <c r="B7" s="3">
        <f>CC_p3!B7</f>
        <v>2.8066666666666671</v>
      </c>
      <c r="C7" s="11">
        <f>CC_p3!C7</f>
        <v>198.11833333333334</v>
      </c>
      <c r="D7" s="12">
        <f>CC_p3!D7</f>
        <v>710.33333333333337</v>
      </c>
      <c r="E7">
        <f>CC_p3!E7</f>
        <v>1099.99</v>
      </c>
      <c r="G7" s="16">
        <v>989.31116389548527</v>
      </c>
      <c r="H7">
        <f>CC_p3!H7</f>
        <v>1069942.7672209013</v>
      </c>
      <c r="I7" s="11">
        <f>CC_p3!I7</f>
        <v>789.60500000000002</v>
      </c>
      <c r="J7" s="11">
        <f t="shared" si="0"/>
        <v>111066.6666666665</v>
      </c>
      <c r="K7" s="11">
        <f t="shared" si="1"/>
        <v>196000.67893903371</v>
      </c>
      <c r="L7" s="3">
        <f t="shared" si="2"/>
        <v>2776.6666666666624</v>
      </c>
    </row>
    <row r="8" spans="1:19" x14ac:dyDescent="0.3">
      <c r="A8" t="str">
        <f>CC_p3!A8</f>
        <v>Pro Irons/Hybrids Combo Set</v>
      </c>
      <c r="B8" s="3">
        <f>CC_p3!B8</f>
        <v>2.9933333333333336</v>
      </c>
      <c r="C8" s="11">
        <f>CC_p3!C8</f>
        <v>190.84</v>
      </c>
      <c r="D8" s="12">
        <f>CC_p3!D8</f>
        <v>659.5</v>
      </c>
      <c r="E8">
        <f>CC_p3!E8</f>
        <v>1299.99</v>
      </c>
      <c r="G8" s="16">
        <v>1000</v>
      </c>
      <c r="H8">
        <f>CC_p3!H8</f>
        <v>1299990</v>
      </c>
      <c r="I8" s="11">
        <f>CC_p3!I8</f>
        <v>989.41666666666663</v>
      </c>
      <c r="J8" s="11">
        <f t="shared" si="0"/>
        <v>119733.33333333334</v>
      </c>
      <c r="K8" s="11">
        <f t="shared" si="1"/>
        <v>190840</v>
      </c>
      <c r="L8" s="3">
        <f t="shared" si="2"/>
        <v>2993.3333333333335</v>
      </c>
    </row>
    <row r="9" spans="1:19" x14ac:dyDescent="0.3">
      <c r="A9" t="str">
        <f>CC_p3!A9</f>
        <v>Prototype Irons</v>
      </c>
      <c r="B9" s="3">
        <f>CC_p3!B9</f>
        <v>2.83</v>
      </c>
      <c r="C9" s="11">
        <f>CC_p3!C9</f>
        <v>202.17</v>
      </c>
      <c r="D9" s="12">
        <f>CC_p3!D9</f>
        <v>784.5</v>
      </c>
      <c r="E9">
        <f>CC_p3!E9</f>
        <v>799.99</v>
      </c>
      <c r="G9" s="16">
        <v>500</v>
      </c>
      <c r="H9">
        <f>CC_p3!H9</f>
        <v>399995</v>
      </c>
      <c r="I9" s="11">
        <f>CC_p3!I9</f>
        <v>484.62</v>
      </c>
      <c r="J9" s="11">
        <f t="shared" si="0"/>
        <v>56600</v>
      </c>
      <c r="K9" s="11">
        <f t="shared" si="1"/>
        <v>101085</v>
      </c>
      <c r="L9" s="3">
        <f t="shared" si="2"/>
        <v>1415</v>
      </c>
    </row>
    <row r="10" spans="1:19" x14ac:dyDescent="0.3">
      <c r="A10" t="str">
        <f>CC_p3!A10</f>
        <v>Standard Irons</v>
      </c>
      <c r="B10" s="3">
        <f>CC_p3!B10</f>
        <v>2.8650000000000002</v>
      </c>
      <c r="C10" s="11">
        <f>CC_p3!C10</f>
        <v>173.76333333333332</v>
      </c>
      <c r="D10" s="12">
        <f>CC_p3!D10</f>
        <v>676.83333333333337</v>
      </c>
      <c r="E10">
        <f>CC_p3!E10</f>
        <v>499.99</v>
      </c>
      <c r="G10" s="16">
        <v>1000</v>
      </c>
      <c r="H10">
        <f>CC_p3!H10</f>
        <v>249995</v>
      </c>
      <c r="I10" s="11">
        <f>CC_p3!I10</f>
        <v>211.62666666666667</v>
      </c>
      <c r="J10" s="11">
        <f t="shared" si="0"/>
        <v>114600.00000000001</v>
      </c>
      <c r="K10" s="11">
        <f t="shared" si="1"/>
        <v>173763.33333333331</v>
      </c>
      <c r="L10" s="3">
        <f t="shared" si="2"/>
        <v>2865</v>
      </c>
    </row>
    <row r="11" spans="1:19" x14ac:dyDescent="0.3">
      <c r="A11" t="str">
        <f>CC_p3!A11</f>
        <v>X Forged Irons</v>
      </c>
      <c r="B11" s="3">
        <f>CC_p3!B11</f>
        <v>2.8266666666666667</v>
      </c>
      <c r="C11" s="11">
        <f>CC_p3!C11</f>
        <v>250.34166666666667</v>
      </c>
      <c r="D11" s="12">
        <f>CC_p3!D11</f>
        <v>761.33333333333337</v>
      </c>
      <c r="E11">
        <f>CC_p3!E11</f>
        <v>599.99</v>
      </c>
      <c r="G11" s="16">
        <v>500</v>
      </c>
      <c r="H11">
        <f>CC_p3!H11</f>
        <v>299995</v>
      </c>
      <c r="I11" s="11">
        <f>CC_p3!I11</f>
        <v>236.58166666666671</v>
      </c>
      <c r="J11" s="11">
        <f t="shared" si="0"/>
        <v>56533.333333333328</v>
      </c>
      <c r="K11" s="11">
        <f t="shared" si="1"/>
        <v>125170.83333333333</v>
      </c>
      <c r="L11" s="3">
        <f t="shared" si="2"/>
        <v>1413.3333333333333</v>
      </c>
    </row>
    <row r="12" spans="1:19" x14ac:dyDescent="0.3">
      <c r="A12" s="10" t="str">
        <f>CC_p3!A12</f>
        <v>Grand Total</v>
      </c>
      <c r="B12" s="14">
        <f>CC_p3!B12</f>
        <v>2.8610000000000011</v>
      </c>
      <c r="C12" s="13">
        <f>CC_p3!C12</f>
        <v>211.67533333333333</v>
      </c>
      <c r="D12" s="14">
        <f>CC_p3!D12</f>
        <v>688.2</v>
      </c>
      <c r="I12" s="35">
        <f>CC_p3!I12</f>
        <v>4556204.5506729987</v>
      </c>
      <c r="J12" s="11">
        <f>SUM(J2:J11)</f>
        <v>799999.99999999988</v>
      </c>
      <c r="K12" s="38">
        <f>SUMPRODUCT(G2:G11,C2:C11)</f>
        <v>1430038.1789390335</v>
      </c>
      <c r="L12" s="36">
        <f>SUM(L2:L11)</f>
        <v>19999.999999999996</v>
      </c>
    </row>
    <row r="13" spans="1:19" x14ac:dyDescent="0.3">
      <c r="K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Operational Data</vt:lpstr>
      <vt:lpstr>CC_p3</vt:lpstr>
      <vt:lpstr>PivotTable</vt:lpstr>
      <vt:lpstr>Answer Report 1</vt:lpstr>
      <vt:lpstr>Sensitivity Report 1</vt:lpstr>
      <vt:lpstr>Limits Report 1</vt:lpstr>
      <vt:lpstr>CC_p4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2014-10-26T07:08:26Z</dcterms:created>
  <dcterms:modified xsi:type="dcterms:W3CDTF">2024-12-16T11:54:29Z</dcterms:modified>
</cp:coreProperties>
</file>