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5 - Goal programming\"/>
    </mc:Choice>
  </mc:AlternateContent>
  <xr:revisionPtr revIDLastSave="0" documentId="13_ncr:1_{4A63E365-5658-4009-939D-CEC2C72B2487}" xr6:coauthVersionLast="47" xr6:coauthVersionMax="47" xr10:uidLastSave="{00000000-0000-0000-0000-000000000000}"/>
  <bookViews>
    <workbookView xWindow="28680" yWindow="-120" windowWidth="38640" windowHeight="23520" xr2:uid="{00000000-000D-0000-FFFF-FFFF00000000}"/>
  </bookViews>
  <sheets>
    <sheet name="Toys NGP" sheetId="4" r:id="rId1"/>
    <sheet name="Answer Report 1" sheetId="20" r:id="rId2"/>
    <sheet name="Sensitivity Report 1" sheetId="21" r:id="rId3"/>
    <sheet name="Limits Report 1" sheetId="22" r:id="rId4"/>
  </sheets>
  <definedNames>
    <definedName name="solver_adj" localSheetId="0" hidden="1">'Toys NGP'!$B$8:$C$8,'Toys NGP'!$C$13:$C$20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'Toys NGP'!$G$3</definedName>
    <definedName name="solver_lhs2" localSheetId="0" hidden="1">'Toys NGP'!$G$4</definedName>
    <definedName name="solver_lhs3" localSheetId="0" hidden="1">'Toys NGP'!$G$5</definedName>
    <definedName name="solver_lhs4" localSheetId="0" hidden="1">'Toys NGP'!$G$6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'Toys NGP'!$C$21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hs1" localSheetId="0" hidden="1">'Toys NGP'!$D$3</definedName>
    <definedName name="solver_rhs2" localSheetId="0" hidden="1">'Toys NGP'!$D$4</definedName>
    <definedName name="solver_rhs3" localSheetId="0" hidden="1">'Toys NGP'!$D$5</definedName>
    <definedName name="solver_rhs4" localSheetId="0" hidden="1">'Toys NGP'!$D$6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M21" i="4"/>
  <c r="L21" i="4"/>
  <c r="C21" i="4"/>
  <c r="C30" i="4"/>
  <c r="C29" i="4"/>
  <c r="C28" i="4"/>
  <c r="C27" i="4"/>
  <c r="E3" i="4"/>
  <c r="G3" i="4" s="1"/>
  <c r="D14" i="4" l="1"/>
  <c r="D15" i="4"/>
  <c r="D16" i="4"/>
  <c r="D17" i="4"/>
  <c r="D18" i="4"/>
  <c r="D13" i="4"/>
  <c r="B6" i="4" l="1"/>
  <c r="C6" i="4"/>
  <c r="D8" i="4"/>
  <c r="E5" i="4"/>
  <c r="E4" i="4"/>
  <c r="G4" i="4" s="1"/>
  <c r="E6" i="4" l="1"/>
  <c r="G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Janne Bragge</author>
  </authors>
  <commentList>
    <comment ref="J2" authorId="0" shapeId="0" xr:uid="{990362D3-D5A9-465C-934B-6029D1C80702}">
      <text>
        <r>
          <rPr>
            <b/>
            <sz val="9"/>
            <color indexed="81"/>
            <rFont val="Tahoma"/>
            <family val="2"/>
          </rPr>
          <t>Janne Bragge:</t>
        </r>
        <r>
          <rPr>
            <sz val="9"/>
            <color indexed="81"/>
            <rFont val="Tahoma"/>
            <family val="2"/>
          </rPr>
          <t xml:space="preserve">
The cost of producing T lots of toy trucks can be calculated as 800T + 40T2 + 1,000. The cost of producing C lots of toy cars is 500C + 50C2 + 3,000. There is a total production budget of $10,000 per week. The profit for either toy is $500 per lot. 
Formulate the problem as a nonlinear goal programming model to include the following goals and with their respective priorities:
• Goal 1: The company should use the available plastic completely (P = 1,000).
• Goal 2: The company should not underutilize labour and machine hours available (P = 200).
• Goal 3: The company should minimize production cost (P = 500).
Build appropriate Excel template, solve this GP problem with Solver starting from initial solution one lot of trucks and one lot of cars and answer following questions:</t>
        </r>
      </text>
    </comment>
  </commentList>
</comments>
</file>

<file path=xl/sharedStrings.xml><?xml version="1.0" encoding="utf-8"?>
<sst xmlns="http://schemas.openxmlformats.org/spreadsheetml/2006/main" count="219" uniqueCount="117">
  <si>
    <t>Cost</t>
  </si>
  <si>
    <t xml:space="preserve"> Raw Materials</t>
  </si>
  <si>
    <t xml:space="preserve">  Labor Hours</t>
  </si>
  <si>
    <t xml:space="preserve">  Machine Time</t>
  </si>
  <si>
    <t>Truck</t>
  </si>
  <si>
    <t>Car</t>
  </si>
  <si>
    <t>Total Profit</t>
  </si>
  <si>
    <t xml:space="preserve">  Plastic (LB)</t>
  </si>
  <si>
    <t>Actual usage</t>
  </si>
  <si>
    <t>Result: Solver found a solution.  All Constraints and optimality conditions are satisfied.</t>
  </si>
  <si>
    <t>Solver Engine</t>
  </si>
  <si>
    <t>Engine: GRG Nonlinear</t>
  </si>
  <si>
    <t>Solver Options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</si>
  <si>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</si>
  <si>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</si>
  <si>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</si>
  <si>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</si>
  <si>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</si>
  <si>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</si>
  <si>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</si>
  <si>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</si>
  <si>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</si>
  <si>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</si>
  <si>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</si>
  <si>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</si>
  <si>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$B$8</t>
  </si>
  <si>
    <t>Contin</t>
  </si>
  <si>
    <t>$C$8</t>
  </si>
  <si>
    <t>Binding</t>
  </si>
  <si>
    <t>Final</t>
  </si>
  <si>
    <t>Value</t>
  </si>
  <si>
    <t>Reduced</t>
  </si>
  <si>
    <t>Gradient</t>
  </si>
  <si>
    <t>Lagrange</t>
  </si>
  <si>
    <t>Multiplier</t>
  </si>
  <si>
    <t>Objective</t>
  </si>
  <si>
    <t>Variable</t>
  </si>
  <si>
    <t>Lower</t>
  </si>
  <si>
    <t>Limit</t>
  </si>
  <si>
    <t>Result</t>
  </si>
  <si>
    <t>Upper</t>
  </si>
  <si>
    <t>lbs</t>
  </si>
  <si>
    <t>hours</t>
  </si>
  <si>
    <t>MachTime</t>
  </si>
  <si>
    <t>total cost</t>
  </si>
  <si>
    <t>Microsoft Excel 16.0 Answer Report</t>
  </si>
  <si>
    <t>Max Time Unlimited,  Iterations Unlimited, Precision 0,000001, Use Automatic Scaling</t>
  </si>
  <si>
    <t xml:space="preserve"> Convergence 0,0001, Population Size 100, Random Seed 0, Derivatives Forward, Require Bounds</t>
  </si>
  <si>
    <t>Microsoft Excel 16.0 Sensitivity Report</t>
  </si>
  <si>
    <t>Microsoft Excel 16.0 Limits Report</t>
  </si>
  <si>
    <t>Truck Toy lot</t>
  </si>
  <si>
    <t>Car Toy lot</t>
  </si>
  <si>
    <t>Profit per toy lot</t>
  </si>
  <si>
    <t>use all</t>
  </si>
  <si>
    <t>priority</t>
  </si>
  <si>
    <t>RHS</t>
  </si>
  <si>
    <t>LHS</t>
  </si>
  <si>
    <t>Available (aspiration level)</t>
  </si>
  <si>
    <t>x&gt;=72, s-</t>
  </si>
  <si>
    <t>x&gt;=80, s-</t>
  </si>
  <si>
    <t>x&gt;=60, s-</t>
  </si>
  <si>
    <t>x&lt;=10000, s+</t>
  </si>
  <si>
    <t>Worksheet: [assigm_ch4_P4toys.xlsx]Toys NGP</t>
  </si>
  <si>
    <t>Objective Cell (Min)</t>
  </si>
  <si>
    <t>Priority</t>
  </si>
  <si>
    <t>Deviational Variables</t>
  </si>
  <si>
    <t>Values</t>
  </si>
  <si>
    <t>Priority value</t>
  </si>
  <si>
    <t>Priorities</t>
  </si>
  <si>
    <t>P1</t>
  </si>
  <si>
    <t>P2</t>
  </si>
  <si>
    <t>P3</t>
  </si>
  <si>
    <t>s1-</t>
  </si>
  <si>
    <t>s1+</t>
  </si>
  <si>
    <t>s2-</t>
  </si>
  <si>
    <t>s2+</t>
  </si>
  <si>
    <t>s3-</t>
  </si>
  <si>
    <t>s3+</t>
  </si>
  <si>
    <t>s4+</t>
  </si>
  <si>
    <t>s4-</t>
  </si>
  <si>
    <t>No Priority</t>
  </si>
  <si>
    <t>-/+</t>
  </si>
  <si>
    <t>objective function</t>
  </si>
  <si>
    <t>Achiement level</t>
  </si>
  <si>
    <t>$C$21</t>
  </si>
  <si>
    <t>objective function Values</t>
  </si>
  <si>
    <t>$C$13</t>
  </si>
  <si>
    <t>s1- Values</t>
  </si>
  <si>
    <t>$C$14</t>
  </si>
  <si>
    <t>s1+ Values</t>
  </si>
  <si>
    <t>$C$15</t>
  </si>
  <si>
    <t>s2- Values</t>
  </si>
  <si>
    <t>$C$16</t>
  </si>
  <si>
    <t>s2+ Values</t>
  </si>
  <si>
    <t>$C$17</t>
  </si>
  <si>
    <t>s3- Values</t>
  </si>
  <si>
    <t>$C$18</t>
  </si>
  <si>
    <t>s3+ Values</t>
  </si>
  <si>
    <t>$C$19</t>
  </si>
  <si>
    <t>s4- Values</t>
  </si>
  <si>
    <t>$C$20</t>
  </si>
  <si>
    <t>s4+ Values</t>
  </si>
  <si>
    <t>$G$3</t>
  </si>
  <si>
    <t>lbs Achiement level</t>
  </si>
  <si>
    <t>$G$3=$D$3</t>
  </si>
  <si>
    <t>$G$4</t>
  </si>
  <si>
    <t>hours Achiement level</t>
  </si>
  <si>
    <t>$G$4=$D$4</t>
  </si>
  <si>
    <t>$G$5</t>
  </si>
  <si>
    <t>MachTime Achiement level</t>
  </si>
  <si>
    <t>$G$5=$D$5</t>
  </si>
  <si>
    <t>$G$6</t>
  </si>
  <si>
    <t>total cost Achiement level</t>
  </si>
  <si>
    <t>$G$6=$D$6</t>
  </si>
  <si>
    <t>Report Created: 31.12.2024 12.41.46</t>
  </si>
  <si>
    <t>Solution Time: 0,39 Seconds.</t>
  </si>
  <si>
    <t>Iterations: 12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</si>
</sst>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.00\ _$_-;\-* #,##0.00\ _$_-;_-* &quot;-&quot;??\ _$_-;_-@_-"/>
    <numFmt numFmtId="166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 applyAlignment="1">
      <alignment vertical="top"/>
    </xf>
    <xf numFmtId="164" fontId="4" fillId="0" borderId="3" xfId="1" applyFont="1" applyBorder="1" applyAlignment="1">
      <alignment vertical="top" wrapText="1"/>
    </xf>
    <xf numFmtId="164" fontId="4" fillId="0" borderId="4" xfId="1" applyFont="1" applyBorder="1" applyAlignment="1">
      <alignment horizontal="center" vertical="top" wrapText="1"/>
    </xf>
    <xf numFmtId="164" fontId="4" fillId="0" borderId="1" xfId="1" applyFont="1" applyBorder="1" applyAlignment="1">
      <alignment vertical="top" wrapText="1"/>
    </xf>
    <xf numFmtId="164" fontId="4" fillId="0" borderId="2" xfId="1" applyFont="1" applyBorder="1" applyAlignment="1">
      <alignment horizontal="center" vertical="top" wrapText="1"/>
    </xf>
    <xf numFmtId="164" fontId="4" fillId="0" borderId="0" xfId="1" applyFont="1" applyFill="1" applyBorder="1" applyAlignment="1">
      <alignment vertical="top" wrapText="1"/>
    </xf>
    <xf numFmtId="164" fontId="4" fillId="0" borderId="0" xfId="1" applyFont="1" applyAlignment="1">
      <alignment vertical="top"/>
    </xf>
    <xf numFmtId="164" fontId="4" fillId="0" borderId="0" xfId="1" applyFont="1" applyFill="1" applyBorder="1" applyAlignment="1">
      <alignment horizontal="center" vertical="top" wrapText="1"/>
    </xf>
    <xf numFmtId="164" fontId="4" fillId="2" borderId="0" xfId="1" applyFont="1" applyFill="1" applyAlignment="1">
      <alignment vertical="top"/>
    </xf>
    <xf numFmtId="164" fontId="4" fillId="0" borderId="0" xfId="1" applyFont="1" applyBorder="1" applyAlignment="1">
      <alignment vertical="top" wrapText="1"/>
    </xf>
    <xf numFmtId="164" fontId="4" fillId="0" borderId="0" xfId="1" applyFont="1" applyBorder="1" applyAlignment="1">
      <alignment horizontal="center" vertical="top" wrapText="1"/>
    </xf>
    <xf numFmtId="164" fontId="4" fillId="0" borderId="0" xfId="1" applyFont="1" applyBorder="1" applyAlignment="1">
      <alignment vertical="top"/>
    </xf>
    <xf numFmtId="165" fontId="4" fillId="0" borderId="0" xfId="0" applyNumberFormat="1" applyFont="1" applyAlignment="1">
      <alignment vertical="top"/>
    </xf>
    <xf numFmtId="164" fontId="4" fillId="0" borderId="0" xfId="1" applyFont="1" applyFill="1" applyBorder="1" applyAlignment="1">
      <alignment vertical="top"/>
    </xf>
    <xf numFmtId="164" fontId="4" fillId="0" borderId="0" xfId="1" applyFont="1" applyFill="1" applyAlignment="1">
      <alignment vertical="top"/>
    </xf>
    <xf numFmtId="166" fontId="7" fillId="3" borderId="0" xfId="0" applyNumberFormat="1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164" fontId="4" fillId="0" borderId="0" xfId="1" quotePrefix="1" applyFont="1" applyBorder="1" applyAlignment="1">
      <alignment wrapText="1"/>
    </xf>
    <xf numFmtId="164" fontId="4" fillId="0" borderId="0" xfId="1" applyFont="1" applyBorder="1" applyAlignment="1">
      <alignment horizontal="center" wrapText="1"/>
    </xf>
    <xf numFmtId="164" fontId="4" fillId="0" borderId="0" xfId="1" applyFont="1" applyBorder="1" applyAlignment="1"/>
    <xf numFmtId="164" fontId="4" fillId="0" borderId="0" xfId="1" applyFont="1" applyFill="1" applyBorder="1" applyAlignment="1">
      <alignment wrapText="1"/>
    </xf>
    <xf numFmtId="0" fontId="0" fillId="0" borderId="0" xfId="0" quotePrefix="1"/>
    <xf numFmtId="0" fontId="0" fillId="2" borderId="0" xfId="0" applyFill="1"/>
    <xf numFmtId="0" fontId="0" fillId="5" borderId="0" xfId="0" applyFill="1"/>
    <xf numFmtId="0" fontId="0" fillId="0" borderId="8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43" fontId="0" fillId="0" borderId="9" xfId="0" applyNumberFormat="1" applyFill="1" applyBorder="1" applyAlignment="1"/>
    <xf numFmtId="0" fontId="0" fillId="0" borderId="9" xfId="0" applyNumberFormat="1" applyFill="1" applyBorder="1" applyAlignment="1"/>
    <xf numFmtId="166" fontId="0" fillId="0" borderId="9" xfId="0" applyNumberFormat="1" applyFill="1" applyBorder="1" applyAlignment="1"/>
    <xf numFmtId="166" fontId="0" fillId="0" borderId="8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A7AE8E-E029-44D6-9D56-08F15CB852E8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"/>
  <sheetViews>
    <sheetView tabSelected="1" zoomScaleNormal="100" workbookViewId="0">
      <selection activeCell="G6" sqref="G6"/>
    </sheetView>
  </sheetViews>
  <sheetFormatPr defaultRowHeight="22.5" customHeight="1" x14ac:dyDescent="0.25"/>
  <cols>
    <col min="1" max="1" width="18.42578125" customWidth="1"/>
    <col min="2" max="2" width="22.5703125" customWidth="1"/>
    <col min="3" max="3" width="12.28515625" customWidth="1"/>
    <col min="4" max="4" width="16.28515625" customWidth="1"/>
    <col min="5" max="5" width="15.140625" customWidth="1"/>
    <col min="6" max="6" width="20.42578125" customWidth="1"/>
    <col min="7" max="7" width="15.7109375" customWidth="1"/>
    <col min="9" max="13" width="19.42578125" customWidth="1"/>
  </cols>
  <sheetData>
    <row r="1" spans="1:13" ht="33.75" customHeight="1" thickBot="1" x14ac:dyDescent="0.3">
      <c r="A1" s="2"/>
      <c r="B1" s="2"/>
      <c r="C1" s="2"/>
      <c r="D1" s="19" t="s">
        <v>55</v>
      </c>
      <c r="E1" s="20" t="s">
        <v>56</v>
      </c>
      <c r="F1" s="2"/>
      <c r="G1" s="2"/>
      <c r="H1" s="2"/>
    </row>
    <row r="2" spans="1:13" ht="37.5" customHeight="1" thickBot="1" x14ac:dyDescent="0.3">
      <c r="A2" s="3" t="s">
        <v>1</v>
      </c>
      <c r="B2" s="4" t="s">
        <v>50</v>
      </c>
      <c r="C2" s="4" t="s">
        <v>51</v>
      </c>
      <c r="D2" s="4" t="s">
        <v>57</v>
      </c>
      <c r="E2" s="2" t="s">
        <v>8</v>
      </c>
      <c r="F2" s="2"/>
      <c r="G2" s="2" t="s">
        <v>83</v>
      </c>
      <c r="I2" s="11"/>
      <c r="J2" s="12" t="s">
        <v>54</v>
      </c>
      <c r="K2" s="12"/>
      <c r="L2" s="12"/>
      <c r="M2" s="2"/>
    </row>
    <row r="3" spans="1:13" ht="22.5" customHeight="1" thickBot="1" x14ac:dyDescent="0.3">
      <c r="A3" s="5" t="s">
        <v>7</v>
      </c>
      <c r="B3" s="6">
        <v>6</v>
      </c>
      <c r="C3" s="6">
        <v>8</v>
      </c>
      <c r="D3" s="6">
        <v>72</v>
      </c>
      <c r="E3" s="18">
        <f>SUMPRODUCT(B3:C3, $B$8:$C$8)</f>
        <v>55.411395067509034</v>
      </c>
      <c r="F3" t="s">
        <v>41</v>
      </c>
      <c r="G3" s="21">
        <f>E3+SUMPRODUCT(C13:C14,E13:E14)</f>
        <v>72.000000000574545</v>
      </c>
      <c r="H3" t="s">
        <v>53</v>
      </c>
      <c r="I3" s="22" t="s">
        <v>58</v>
      </c>
      <c r="J3" s="23">
        <v>1000</v>
      </c>
      <c r="K3" s="12"/>
      <c r="L3" s="12"/>
      <c r="M3" s="2"/>
    </row>
    <row r="4" spans="1:13" ht="22.5" customHeight="1" thickBot="1" x14ac:dyDescent="0.3">
      <c r="A4" s="5" t="s">
        <v>2</v>
      </c>
      <c r="B4" s="6">
        <v>10</v>
      </c>
      <c r="C4" s="6">
        <v>8</v>
      </c>
      <c r="D4" s="6">
        <v>80</v>
      </c>
      <c r="E4" s="18">
        <f t="shared" ref="E4" si="0">SUMPRODUCT(B4:C4, $B$8:$C$8)</f>
        <v>64.51856119689333</v>
      </c>
      <c r="F4" t="s">
        <v>42</v>
      </c>
      <c r="G4" s="21">
        <f>E4+SUMPRODUCT(C15:C16,E15:E16)</f>
        <v>79.999999999849535</v>
      </c>
      <c r="H4" t="s">
        <v>53</v>
      </c>
      <c r="I4" s="22" t="s">
        <v>59</v>
      </c>
      <c r="J4" s="23">
        <v>200</v>
      </c>
      <c r="K4" s="12"/>
      <c r="L4" s="12"/>
      <c r="M4" s="2"/>
    </row>
    <row r="5" spans="1:13" ht="22.5" customHeight="1" thickBot="1" x14ac:dyDescent="0.3">
      <c r="A5" s="5" t="s">
        <v>3</v>
      </c>
      <c r="B5" s="6">
        <v>10</v>
      </c>
      <c r="C5" s="6">
        <v>4</v>
      </c>
      <c r="D5" s="6">
        <v>60</v>
      </c>
      <c r="E5" s="18">
        <f>SUMPRODUCT(B5:C5, $B$8:$C$8)</f>
        <v>43.643238260177036</v>
      </c>
      <c r="F5" t="s">
        <v>43</v>
      </c>
      <c r="G5" s="21">
        <f>E5+SUMPRODUCT(C17:C18,E17:E18)</f>
        <v>60.000000000714152</v>
      </c>
      <c r="H5" t="s">
        <v>53</v>
      </c>
      <c r="I5" s="22" t="s">
        <v>60</v>
      </c>
      <c r="J5" s="23">
        <v>200</v>
      </c>
      <c r="K5" s="12"/>
      <c r="L5" s="12"/>
      <c r="M5" s="2"/>
    </row>
    <row r="6" spans="1:13" ht="22.5" customHeight="1" x14ac:dyDescent="0.25">
      <c r="A6" s="7" t="s">
        <v>0</v>
      </c>
      <c r="B6" s="8">
        <f>800*B8+ 40*B8*B8 + 1000</f>
        <v>3028.7844131473707</v>
      </c>
      <c r="C6" s="8">
        <f>500*C8+ 50*C8*C8 + 3000</f>
        <v>6971.2250786901404</v>
      </c>
      <c r="D6" s="9">
        <v>10000</v>
      </c>
      <c r="E6" s="17">
        <f>B6+C6</f>
        <v>10000.009491837511</v>
      </c>
      <c r="F6" t="s">
        <v>44</v>
      </c>
      <c r="G6" s="21">
        <f>E6+SUM(C19:C20,E19:E20)</f>
        <v>10000.009491837511</v>
      </c>
      <c r="I6" s="25" t="s">
        <v>61</v>
      </c>
      <c r="J6" s="24">
        <v>500</v>
      </c>
      <c r="K6" s="13"/>
      <c r="L6" s="9"/>
      <c r="M6" s="14"/>
    </row>
    <row r="7" spans="1:13" ht="22.5" customHeight="1" x14ac:dyDescent="0.25">
      <c r="A7" s="7" t="s">
        <v>52</v>
      </c>
      <c r="B7" s="9" t="s">
        <v>4</v>
      </c>
      <c r="C7" s="9" t="s">
        <v>5</v>
      </c>
      <c r="D7" s="9" t="s">
        <v>6</v>
      </c>
      <c r="E7" s="2"/>
      <c r="F7" s="2"/>
      <c r="G7" s="2"/>
      <c r="I7" s="7"/>
      <c r="J7" s="9"/>
      <c r="K7" s="9"/>
      <c r="L7" s="9"/>
      <c r="M7" s="2"/>
    </row>
    <row r="8" spans="1:13" ht="22.5" customHeight="1" x14ac:dyDescent="0.25">
      <c r="A8" s="8">
        <v>500</v>
      </c>
      <c r="B8" s="10">
        <v>2.2767915323460741</v>
      </c>
      <c r="C8" s="10">
        <v>5.2188307341790736</v>
      </c>
      <c r="D8" s="16">
        <f>A8*(B8+C8)</f>
        <v>3747.811133262574</v>
      </c>
      <c r="E8" s="2"/>
      <c r="F8" s="2"/>
      <c r="G8" s="2"/>
      <c r="I8" s="13"/>
      <c r="J8" s="15"/>
      <c r="K8" s="15"/>
      <c r="L8" s="15"/>
      <c r="M8" s="2"/>
    </row>
    <row r="10" spans="1:13" ht="22.5" customHeight="1" x14ac:dyDescent="0.25">
      <c r="A10" s="7"/>
    </row>
    <row r="12" spans="1:13" ht="22.5" customHeight="1" x14ac:dyDescent="0.25">
      <c r="A12" t="s">
        <v>64</v>
      </c>
      <c r="B12" t="s">
        <v>65</v>
      </c>
      <c r="C12" t="s">
        <v>66</v>
      </c>
      <c r="D12" t="s">
        <v>67</v>
      </c>
      <c r="E12" s="26" t="s">
        <v>81</v>
      </c>
      <c r="I12" t="s">
        <v>68</v>
      </c>
    </row>
    <row r="13" spans="1:13" ht="22.5" customHeight="1" x14ac:dyDescent="0.25">
      <c r="A13" t="s">
        <v>69</v>
      </c>
      <c r="B13" t="s">
        <v>72</v>
      </c>
      <c r="C13" s="27">
        <v>16.588604933065518</v>
      </c>
      <c r="D13">
        <f t="shared" ref="D13:D20" si="1">VLOOKUP(A13,$I$13:$J$16,2,FALSE)</f>
        <v>1000</v>
      </c>
      <c r="E13">
        <v>1</v>
      </c>
      <c r="I13" t="s">
        <v>69</v>
      </c>
      <c r="J13">
        <v>1000</v>
      </c>
    </row>
    <row r="14" spans="1:13" ht="22.5" customHeight="1" x14ac:dyDescent="0.25">
      <c r="A14" t="s">
        <v>80</v>
      </c>
      <c r="B14" t="s">
        <v>73</v>
      </c>
      <c r="C14" s="27">
        <v>0</v>
      </c>
      <c r="D14">
        <f t="shared" si="1"/>
        <v>0</v>
      </c>
      <c r="E14">
        <v>-1</v>
      </c>
      <c r="I14" t="s">
        <v>70</v>
      </c>
      <c r="J14">
        <v>500</v>
      </c>
    </row>
    <row r="15" spans="1:13" ht="22.5" customHeight="1" x14ac:dyDescent="0.25">
      <c r="A15" t="s">
        <v>71</v>
      </c>
      <c r="B15" t="s">
        <v>74</v>
      </c>
      <c r="C15" s="27">
        <v>15.4814388029562</v>
      </c>
      <c r="D15">
        <f t="shared" si="1"/>
        <v>200</v>
      </c>
      <c r="E15">
        <v>1</v>
      </c>
      <c r="I15" t="s">
        <v>71</v>
      </c>
      <c r="J15">
        <v>200</v>
      </c>
    </row>
    <row r="16" spans="1:13" ht="22.5" customHeight="1" x14ac:dyDescent="0.25">
      <c r="A16" t="s">
        <v>80</v>
      </c>
      <c r="B16" t="s">
        <v>75</v>
      </c>
      <c r="C16" s="27">
        <v>0</v>
      </c>
      <c r="D16">
        <f t="shared" si="1"/>
        <v>0</v>
      </c>
      <c r="E16">
        <v>-1</v>
      </c>
      <c r="I16" t="s">
        <v>80</v>
      </c>
      <c r="J16">
        <v>0</v>
      </c>
    </row>
    <row r="17" spans="1:13" ht="22.5" customHeight="1" x14ac:dyDescent="0.25">
      <c r="A17" t="s">
        <v>71</v>
      </c>
      <c r="B17" t="s">
        <v>76</v>
      </c>
      <c r="C17" s="27">
        <v>16.356761740537117</v>
      </c>
      <c r="D17">
        <f t="shared" si="1"/>
        <v>200</v>
      </c>
      <c r="E17">
        <v>1</v>
      </c>
    </row>
    <row r="18" spans="1:13" ht="22.5" customHeight="1" x14ac:dyDescent="0.25">
      <c r="A18" t="s">
        <v>80</v>
      </c>
      <c r="B18" t="s">
        <v>77</v>
      </c>
      <c r="C18" s="27">
        <v>0</v>
      </c>
      <c r="D18">
        <f t="shared" si="1"/>
        <v>0</v>
      </c>
      <c r="E18">
        <v>-1</v>
      </c>
    </row>
    <row r="19" spans="1:13" ht="22.5" customHeight="1" x14ac:dyDescent="0.25">
      <c r="A19" t="s">
        <v>70</v>
      </c>
      <c r="B19" t="s">
        <v>79</v>
      </c>
      <c r="C19" s="27">
        <v>0</v>
      </c>
      <c r="D19">
        <v>500</v>
      </c>
      <c r="E19">
        <v>-1</v>
      </c>
      <c r="L19">
        <v>60</v>
      </c>
      <c r="M19">
        <v>80</v>
      </c>
    </row>
    <row r="20" spans="1:13" ht="22.5" customHeight="1" x14ac:dyDescent="0.25">
      <c r="A20" t="s">
        <v>80</v>
      </c>
      <c r="B20" t="s">
        <v>78</v>
      </c>
      <c r="C20" s="27">
        <v>0</v>
      </c>
      <c r="D20">
        <v>0</v>
      </c>
      <c r="E20">
        <v>1</v>
      </c>
      <c r="L20">
        <v>43.64</v>
      </c>
      <c r="M20">
        <v>64.518000000000001</v>
      </c>
    </row>
    <row r="21" spans="1:13" ht="22.5" customHeight="1" x14ac:dyDescent="0.25">
      <c r="B21" t="s">
        <v>82</v>
      </c>
      <c r="C21" s="28">
        <f>SUMPRODUCT(C13:C20,D13:D20)</f>
        <v>22956.245041764181</v>
      </c>
      <c r="L21">
        <f>L19-L20</f>
        <v>16.36</v>
      </c>
      <c r="M21">
        <f>M19-M20</f>
        <v>15.481999999999999</v>
      </c>
    </row>
    <row r="27" spans="1:13" ht="22.5" customHeight="1" x14ac:dyDescent="0.25">
      <c r="C27">
        <f>72-14</f>
        <v>58</v>
      </c>
    </row>
    <row r="28" spans="1:13" ht="22.5" customHeight="1" x14ac:dyDescent="0.25">
      <c r="C28">
        <f>80-18</f>
        <v>62</v>
      </c>
    </row>
    <row r="29" spans="1:13" ht="22.5" customHeight="1" x14ac:dyDescent="0.25">
      <c r="C29">
        <f>60-14</f>
        <v>46</v>
      </c>
    </row>
    <row r="30" spans="1:13" ht="22.5" customHeight="1" x14ac:dyDescent="0.25">
      <c r="C30">
        <f>10000-5390</f>
        <v>4610</v>
      </c>
    </row>
  </sheetData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B658-0660-4F68-AC1D-D8D3A6E06306}">
  <dimension ref="A1:G38"/>
  <sheetViews>
    <sheetView showGridLines="0" topLeftCell="A4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25.7109375" bestFit="1" customWidth="1"/>
    <col min="4" max="4" width="13.7109375" bestFit="1" customWidth="1"/>
    <col min="5" max="5" width="12" bestFit="1" customWidth="1"/>
    <col min="6" max="6" width="7.7109375" bestFit="1" customWidth="1"/>
    <col min="7" max="7" width="5.42578125" bestFit="1" customWidth="1"/>
  </cols>
  <sheetData>
    <row r="1" spans="1:5" x14ac:dyDescent="0.25">
      <c r="A1" s="1" t="s">
        <v>45</v>
      </c>
    </row>
    <row r="2" spans="1:5" x14ac:dyDescent="0.25">
      <c r="A2" s="1" t="s">
        <v>62</v>
      </c>
    </row>
    <row r="3" spans="1:5" x14ac:dyDescent="0.25">
      <c r="A3" s="1" t="s">
        <v>114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115</v>
      </c>
    </row>
    <row r="8" spans="1:5" x14ac:dyDescent="0.25">
      <c r="A8" s="1"/>
      <c r="B8" t="s">
        <v>116</v>
      </c>
    </row>
    <row r="9" spans="1:5" x14ac:dyDescent="0.25">
      <c r="A9" s="1" t="s">
        <v>12</v>
      </c>
    </row>
    <row r="10" spans="1:5" x14ac:dyDescent="0.25">
      <c r="B10" t="s">
        <v>46</v>
      </c>
    </row>
    <row r="11" spans="1:5" x14ac:dyDescent="0.25">
      <c r="B11" t="s">
        <v>47</v>
      </c>
    </row>
    <row r="12" spans="1:5" x14ac:dyDescent="0.25">
      <c r="B12" t="s">
        <v>13</v>
      </c>
    </row>
    <row r="14" spans="1:5" ht="15.75" thickBot="1" x14ac:dyDescent="0.3">
      <c r="A14" t="s">
        <v>63</v>
      </c>
    </row>
    <row r="15" spans="1:5" ht="15.75" thickBot="1" x14ac:dyDescent="0.3">
      <c r="B15" s="30" t="s">
        <v>14</v>
      </c>
      <c r="C15" s="30" t="s">
        <v>15</v>
      </c>
      <c r="D15" s="30" t="s">
        <v>16</v>
      </c>
      <c r="E15" s="30" t="s">
        <v>17</v>
      </c>
    </row>
    <row r="16" spans="1:5" ht="15.75" thickBot="1" x14ac:dyDescent="0.3">
      <c r="B16" s="29" t="s">
        <v>84</v>
      </c>
      <c r="C16" s="29" t="s">
        <v>85</v>
      </c>
      <c r="D16" s="32">
        <v>0</v>
      </c>
      <c r="E16" s="32">
        <v>22956.306969515852</v>
      </c>
    </row>
    <row r="19" spans="1:6" ht="15.75" thickBot="1" x14ac:dyDescent="0.3">
      <c r="A19" t="s">
        <v>18</v>
      </c>
    </row>
    <row r="20" spans="1:6" ht="15.75" thickBot="1" x14ac:dyDescent="0.3">
      <c r="B20" s="30" t="s">
        <v>14</v>
      </c>
      <c r="C20" s="30" t="s">
        <v>15</v>
      </c>
      <c r="D20" s="30" t="s">
        <v>16</v>
      </c>
      <c r="E20" s="30" t="s">
        <v>17</v>
      </c>
      <c r="F20" s="30" t="s">
        <v>19</v>
      </c>
    </row>
    <row r="21" spans="1:6" x14ac:dyDescent="0.25">
      <c r="B21" s="31" t="s">
        <v>25</v>
      </c>
      <c r="C21" s="31" t="s">
        <v>4</v>
      </c>
      <c r="D21" s="33">
        <v>0</v>
      </c>
      <c r="E21" s="33">
        <v>2.2784297310685742</v>
      </c>
      <c r="F21" s="31" t="s">
        <v>26</v>
      </c>
    </row>
    <row r="22" spans="1:6" x14ac:dyDescent="0.25">
      <c r="B22" s="31" t="s">
        <v>27</v>
      </c>
      <c r="C22" s="31" t="s">
        <v>5</v>
      </c>
      <c r="D22" s="33">
        <v>0</v>
      </c>
      <c r="E22" s="33">
        <v>5.2172495884421544</v>
      </c>
      <c r="F22" s="31" t="s">
        <v>26</v>
      </c>
    </row>
    <row r="23" spans="1:6" x14ac:dyDescent="0.25">
      <c r="B23" s="31" t="s">
        <v>86</v>
      </c>
      <c r="C23" s="31" t="s">
        <v>87</v>
      </c>
      <c r="D23" s="34">
        <v>0</v>
      </c>
      <c r="E23" s="34">
        <v>16.591424906051323</v>
      </c>
      <c r="F23" s="31" t="s">
        <v>26</v>
      </c>
    </row>
    <row r="24" spans="1:6" x14ac:dyDescent="0.25">
      <c r="B24" s="31" t="s">
        <v>88</v>
      </c>
      <c r="C24" s="31" t="s">
        <v>89</v>
      </c>
      <c r="D24" s="34">
        <v>0</v>
      </c>
      <c r="E24" s="34">
        <v>0</v>
      </c>
      <c r="F24" s="31" t="s">
        <v>26</v>
      </c>
    </row>
    <row r="25" spans="1:6" x14ac:dyDescent="0.25">
      <c r="B25" s="31" t="s">
        <v>90</v>
      </c>
      <c r="C25" s="31" t="s">
        <v>91</v>
      </c>
      <c r="D25" s="34">
        <v>0</v>
      </c>
      <c r="E25" s="34">
        <v>15.477705981777019</v>
      </c>
      <c r="F25" s="31" t="s">
        <v>26</v>
      </c>
    </row>
    <row r="26" spans="1:6" x14ac:dyDescent="0.25">
      <c r="B26" s="31" t="s">
        <v>92</v>
      </c>
      <c r="C26" s="31" t="s">
        <v>93</v>
      </c>
      <c r="D26" s="34">
        <v>0</v>
      </c>
      <c r="E26" s="34">
        <v>0</v>
      </c>
      <c r="F26" s="31" t="s">
        <v>26</v>
      </c>
    </row>
    <row r="27" spans="1:6" x14ac:dyDescent="0.25">
      <c r="B27" s="31" t="s">
        <v>94</v>
      </c>
      <c r="C27" s="31" t="s">
        <v>95</v>
      </c>
      <c r="D27" s="34">
        <v>0</v>
      </c>
      <c r="E27" s="34">
        <v>16.346704335545635</v>
      </c>
      <c r="F27" s="31" t="s">
        <v>26</v>
      </c>
    </row>
    <row r="28" spans="1:6" x14ac:dyDescent="0.25">
      <c r="B28" s="31" t="s">
        <v>96</v>
      </c>
      <c r="C28" s="31" t="s">
        <v>97</v>
      </c>
      <c r="D28" s="34">
        <v>0</v>
      </c>
      <c r="E28" s="34">
        <v>0</v>
      </c>
      <c r="F28" s="31" t="s">
        <v>26</v>
      </c>
    </row>
    <row r="29" spans="1:6" x14ac:dyDescent="0.25">
      <c r="B29" s="31" t="s">
        <v>98</v>
      </c>
      <c r="C29" s="31" t="s">
        <v>99</v>
      </c>
      <c r="D29" s="34">
        <v>0</v>
      </c>
      <c r="E29" s="34">
        <v>0</v>
      </c>
      <c r="F29" s="31" t="s">
        <v>26</v>
      </c>
    </row>
    <row r="30" spans="1:6" ht="15.75" thickBot="1" x14ac:dyDescent="0.3">
      <c r="B30" s="29" t="s">
        <v>100</v>
      </c>
      <c r="C30" s="29" t="s">
        <v>101</v>
      </c>
      <c r="D30" s="32">
        <v>0</v>
      </c>
      <c r="E30" s="32">
        <v>0</v>
      </c>
      <c r="F30" s="29" t="s">
        <v>26</v>
      </c>
    </row>
    <row r="33" spans="1:7" ht="15.75" thickBot="1" x14ac:dyDescent="0.3">
      <c r="A33" t="s">
        <v>20</v>
      </c>
    </row>
    <row r="34" spans="1:7" ht="15.75" thickBot="1" x14ac:dyDescent="0.3">
      <c r="B34" s="30" t="s">
        <v>14</v>
      </c>
      <c r="C34" s="30" t="s">
        <v>15</v>
      </c>
      <c r="D34" s="30" t="s">
        <v>21</v>
      </c>
      <c r="E34" s="30" t="s">
        <v>22</v>
      </c>
      <c r="F34" s="30" t="s">
        <v>23</v>
      </c>
      <c r="G34" s="30" t="s">
        <v>24</v>
      </c>
    </row>
    <row r="35" spans="1:7" x14ac:dyDescent="0.25">
      <c r="B35" s="31" t="s">
        <v>102</v>
      </c>
      <c r="C35" s="31" t="s">
        <v>103</v>
      </c>
      <c r="D35" s="35">
        <v>72</v>
      </c>
      <c r="E35" s="31" t="s">
        <v>104</v>
      </c>
      <c r="F35" s="31" t="s">
        <v>28</v>
      </c>
      <c r="G35" s="31">
        <v>0</v>
      </c>
    </row>
    <row r="36" spans="1:7" x14ac:dyDescent="0.25">
      <c r="B36" s="31" t="s">
        <v>105</v>
      </c>
      <c r="C36" s="31" t="s">
        <v>106</v>
      </c>
      <c r="D36" s="35">
        <v>80</v>
      </c>
      <c r="E36" s="31" t="s">
        <v>107</v>
      </c>
      <c r="F36" s="31" t="s">
        <v>28</v>
      </c>
      <c r="G36" s="31">
        <v>0</v>
      </c>
    </row>
    <row r="37" spans="1:7" x14ac:dyDescent="0.25">
      <c r="B37" s="31" t="s">
        <v>108</v>
      </c>
      <c r="C37" s="31" t="s">
        <v>109</v>
      </c>
      <c r="D37" s="35">
        <v>60</v>
      </c>
      <c r="E37" s="31" t="s">
        <v>110</v>
      </c>
      <c r="F37" s="31" t="s">
        <v>28</v>
      </c>
      <c r="G37" s="31">
        <v>0</v>
      </c>
    </row>
    <row r="38" spans="1:7" ht="15.75" thickBot="1" x14ac:dyDescent="0.3">
      <c r="B38" s="29" t="s">
        <v>111</v>
      </c>
      <c r="C38" s="29" t="s">
        <v>112</v>
      </c>
      <c r="D38" s="36">
        <v>10000.002924057617</v>
      </c>
      <c r="E38" s="29" t="s">
        <v>113</v>
      </c>
      <c r="F38" s="29" t="s">
        <v>28</v>
      </c>
      <c r="G38" s="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908-3E79-475C-A528-D789325F35AE}">
  <dimension ref="A1:E26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5.7109375" bestFit="1" customWidth="1"/>
    <col min="4" max="4" width="12" bestFit="1" customWidth="1"/>
    <col min="5" max="5" width="12.7109375" bestFit="1" customWidth="1"/>
  </cols>
  <sheetData>
    <row r="1" spans="1:5" x14ac:dyDescent="0.25">
      <c r="A1" s="1" t="s">
        <v>48</v>
      </c>
    </row>
    <row r="2" spans="1:5" x14ac:dyDescent="0.25">
      <c r="A2" s="1" t="s">
        <v>62</v>
      </c>
    </row>
    <row r="3" spans="1:5" x14ac:dyDescent="0.25">
      <c r="A3" s="1" t="s">
        <v>114</v>
      </c>
    </row>
    <row r="6" spans="1:5" ht="15.75" thickBot="1" x14ac:dyDescent="0.3">
      <c r="A6" t="s">
        <v>18</v>
      </c>
    </row>
    <row r="7" spans="1:5" x14ac:dyDescent="0.25">
      <c r="B7" s="37"/>
      <c r="C7" s="37"/>
      <c r="D7" s="37" t="s">
        <v>29</v>
      </c>
      <c r="E7" s="37" t="s">
        <v>31</v>
      </c>
    </row>
    <row r="8" spans="1:5" ht="15.75" thickBot="1" x14ac:dyDescent="0.3">
      <c r="B8" s="38" t="s">
        <v>14</v>
      </c>
      <c r="C8" s="38" t="s">
        <v>15</v>
      </c>
      <c r="D8" s="38" t="s">
        <v>30</v>
      </c>
      <c r="E8" s="38" t="s">
        <v>32</v>
      </c>
    </row>
    <row r="9" spans="1:5" x14ac:dyDescent="0.25">
      <c r="B9" s="31" t="s">
        <v>25</v>
      </c>
      <c r="C9" s="31" t="s">
        <v>4</v>
      </c>
      <c r="D9" s="31">
        <v>2.2784297310685742</v>
      </c>
      <c r="E9" s="31">
        <v>0</v>
      </c>
    </row>
    <row r="10" spans="1:5" x14ac:dyDescent="0.25">
      <c r="B10" s="31" t="s">
        <v>27</v>
      </c>
      <c r="C10" s="31" t="s">
        <v>5</v>
      </c>
      <c r="D10" s="31">
        <v>5.2172495884421544</v>
      </c>
      <c r="E10" s="31">
        <v>0</v>
      </c>
    </row>
    <row r="11" spans="1:5" x14ac:dyDescent="0.25">
      <c r="B11" s="31" t="s">
        <v>86</v>
      </c>
      <c r="C11" s="31" t="s">
        <v>87</v>
      </c>
      <c r="D11" s="31">
        <v>16.591424906051323</v>
      </c>
      <c r="E11" s="31">
        <v>0</v>
      </c>
    </row>
    <row r="12" spans="1:5" x14ac:dyDescent="0.25">
      <c r="B12" s="31" t="s">
        <v>88</v>
      </c>
      <c r="C12" s="31" t="s">
        <v>89</v>
      </c>
      <c r="D12" s="31">
        <v>0</v>
      </c>
      <c r="E12" s="31">
        <v>1000</v>
      </c>
    </row>
    <row r="13" spans="1:5" x14ac:dyDescent="0.25">
      <c r="B13" s="31" t="s">
        <v>90</v>
      </c>
      <c r="C13" s="31" t="s">
        <v>91</v>
      </c>
      <c r="D13" s="31">
        <v>15.477705981777019</v>
      </c>
      <c r="E13" s="31">
        <v>0</v>
      </c>
    </row>
    <row r="14" spans="1:5" x14ac:dyDescent="0.25">
      <c r="B14" s="31" t="s">
        <v>92</v>
      </c>
      <c r="C14" s="31" t="s">
        <v>93</v>
      </c>
      <c r="D14" s="31">
        <v>0</v>
      </c>
      <c r="E14" s="31">
        <v>200</v>
      </c>
    </row>
    <row r="15" spans="1:5" x14ac:dyDescent="0.25">
      <c r="B15" s="31" t="s">
        <v>94</v>
      </c>
      <c r="C15" s="31" t="s">
        <v>95</v>
      </c>
      <c r="D15" s="31">
        <v>16.346704335545635</v>
      </c>
      <c r="E15" s="31">
        <v>0</v>
      </c>
    </row>
    <row r="16" spans="1:5" x14ac:dyDescent="0.25">
      <c r="B16" s="31" t="s">
        <v>96</v>
      </c>
      <c r="C16" s="31" t="s">
        <v>97</v>
      </c>
      <c r="D16" s="31">
        <v>0</v>
      </c>
      <c r="E16" s="31">
        <v>199.74589785494157</v>
      </c>
    </row>
    <row r="17" spans="1:5" x14ac:dyDescent="0.25">
      <c r="B17" s="31" t="s">
        <v>98</v>
      </c>
      <c r="C17" s="31" t="s">
        <v>99</v>
      </c>
      <c r="D17" s="31">
        <v>0</v>
      </c>
      <c r="E17" s="31">
        <v>10.177866904285677</v>
      </c>
    </row>
    <row r="18" spans="1:5" ht="15.75" thickBot="1" x14ac:dyDescent="0.3">
      <c r="B18" s="29" t="s">
        <v>100</v>
      </c>
      <c r="C18" s="29" t="s">
        <v>101</v>
      </c>
      <c r="D18" s="29">
        <v>0</v>
      </c>
      <c r="E18" s="29">
        <v>510.17786690428568</v>
      </c>
    </row>
    <row r="20" spans="1:5" ht="15.75" thickBot="1" x14ac:dyDescent="0.3">
      <c r="A20" t="s">
        <v>20</v>
      </c>
    </row>
    <row r="21" spans="1:5" x14ac:dyDescent="0.25">
      <c r="B21" s="37"/>
      <c r="C21" s="37"/>
      <c r="D21" s="37" t="s">
        <v>29</v>
      </c>
      <c r="E21" s="37" t="s">
        <v>33</v>
      </c>
    </row>
    <row r="22" spans="1:5" ht="15.75" thickBot="1" x14ac:dyDescent="0.3">
      <c r="B22" s="38" t="s">
        <v>14</v>
      </c>
      <c r="C22" s="38" t="s">
        <v>15</v>
      </c>
      <c r="D22" s="38" t="s">
        <v>30</v>
      </c>
      <c r="E22" s="38" t="s">
        <v>34</v>
      </c>
    </row>
    <row r="23" spans="1:5" x14ac:dyDescent="0.25">
      <c r="B23" s="31" t="s">
        <v>102</v>
      </c>
      <c r="C23" s="31" t="s">
        <v>103</v>
      </c>
      <c r="D23" s="31">
        <v>72</v>
      </c>
      <c r="E23" s="31">
        <v>1000</v>
      </c>
    </row>
    <row r="24" spans="1:5" x14ac:dyDescent="0.25">
      <c r="B24" s="31" t="s">
        <v>105</v>
      </c>
      <c r="C24" s="31" t="s">
        <v>106</v>
      </c>
      <c r="D24" s="31">
        <v>80</v>
      </c>
      <c r="E24" s="31">
        <v>200</v>
      </c>
    </row>
    <row r="25" spans="1:5" x14ac:dyDescent="0.25">
      <c r="B25" s="31" t="s">
        <v>108</v>
      </c>
      <c r="C25" s="31" t="s">
        <v>109</v>
      </c>
      <c r="D25" s="31">
        <v>60</v>
      </c>
      <c r="E25" s="31">
        <v>199.74589785494157</v>
      </c>
    </row>
    <row r="26" spans="1:5" ht="15.75" thickBot="1" x14ac:dyDescent="0.3">
      <c r="B26" s="29" t="s">
        <v>111</v>
      </c>
      <c r="C26" s="29" t="s">
        <v>112</v>
      </c>
      <c r="D26" s="29">
        <v>10000.002924057617</v>
      </c>
      <c r="E26" s="29">
        <v>-10.177866420862964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5960-BE11-4A18-ACAB-6B3640A55007}">
  <dimension ref="A1:J22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4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10" width="12" bestFit="1" customWidth="1"/>
  </cols>
  <sheetData>
    <row r="1" spans="1:10" x14ac:dyDescent="0.25">
      <c r="A1" s="1" t="s">
        <v>49</v>
      </c>
    </row>
    <row r="2" spans="1:10" x14ac:dyDescent="0.25">
      <c r="A2" s="1" t="s">
        <v>62</v>
      </c>
    </row>
    <row r="3" spans="1:10" x14ac:dyDescent="0.25">
      <c r="A3" s="1" t="s">
        <v>114</v>
      </c>
    </row>
    <row r="5" spans="1:10" ht="15.75" thickBot="1" x14ac:dyDescent="0.3"/>
    <row r="6" spans="1:10" x14ac:dyDescent="0.25">
      <c r="B6" s="37"/>
      <c r="C6" s="37" t="s">
        <v>35</v>
      </c>
      <c r="D6" s="37"/>
    </row>
    <row r="7" spans="1:10" ht="15.75" thickBot="1" x14ac:dyDescent="0.3">
      <c r="B7" s="38" t="s">
        <v>14</v>
      </c>
      <c r="C7" s="38" t="s">
        <v>15</v>
      </c>
      <c r="D7" s="38" t="s">
        <v>30</v>
      </c>
    </row>
    <row r="8" spans="1:10" ht="15.75" thickBot="1" x14ac:dyDescent="0.3">
      <c r="B8" s="29" t="s">
        <v>84</v>
      </c>
      <c r="C8" s="29" t="s">
        <v>85</v>
      </c>
      <c r="D8" s="32">
        <v>22956.306969515852</v>
      </c>
    </row>
    <row r="10" spans="1:10" ht="15.75" thickBot="1" x14ac:dyDescent="0.3"/>
    <row r="11" spans="1:10" x14ac:dyDescent="0.25">
      <c r="B11" s="37"/>
      <c r="C11" s="37" t="s">
        <v>36</v>
      </c>
      <c r="D11" s="37"/>
      <c r="F11" s="37" t="s">
        <v>37</v>
      </c>
      <c r="G11" s="37" t="s">
        <v>35</v>
      </c>
      <c r="I11" s="37" t="s">
        <v>40</v>
      </c>
      <c r="J11" s="37" t="s">
        <v>35</v>
      </c>
    </row>
    <row r="12" spans="1:10" ht="15.75" thickBot="1" x14ac:dyDescent="0.3">
      <c r="B12" s="38" t="s">
        <v>14</v>
      </c>
      <c r="C12" s="38" t="s">
        <v>15</v>
      </c>
      <c r="D12" s="38" t="s">
        <v>30</v>
      </c>
      <c r="F12" s="38" t="s">
        <v>38</v>
      </c>
      <c r="G12" s="38" t="s">
        <v>39</v>
      </c>
      <c r="I12" s="38" t="s">
        <v>38</v>
      </c>
      <c r="J12" s="38" t="s">
        <v>39</v>
      </c>
    </row>
    <row r="13" spans="1:10" x14ac:dyDescent="0.25">
      <c r="B13" s="31" t="s">
        <v>25</v>
      </c>
      <c r="C13" s="31" t="s">
        <v>4</v>
      </c>
      <c r="D13" s="33">
        <v>2.2784297310685742</v>
      </c>
      <c r="F13" s="33">
        <v>2.2784297310685742</v>
      </c>
      <c r="G13" s="33">
        <v>22956.306969515852</v>
      </c>
      <c r="I13" s="33">
        <v>2.2784297310685742</v>
      </c>
      <c r="J13" s="33">
        <v>22956.306969515852</v>
      </c>
    </row>
    <row r="14" spans="1:10" x14ac:dyDescent="0.25">
      <c r="B14" s="31" t="s">
        <v>27</v>
      </c>
      <c r="C14" s="31" t="s">
        <v>5</v>
      </c>
      <c r="D14" s="33">
        <v>5.2172495884421544</v>
      </c>
      <c r="F14" s="33">
        <v>5.2172495884421544</v>
      </c>
      <c r="G14" s="33">
        <v>22956.306969515852</v>
      </c>
      <c r="I14" s="33">
        <v>5.2172495884421544</v>
      </c>
      <c r="J14" s="33">
        <v>22956.306969515852</v>
      </c>
    </row>
    <row r="15" spans="1:10" x14ac:dyDescent="0.25">
      <c r="B15" s="31" t="s">
        <v>86</v>
      </c>
      <c r="C15" s="31" t="s">
        <v>87</v>
      </c>
      <c r="D15" s="34">
        <v>16.591424906051323</v>
      </c>
      <c r="F15" s="34">
        <v>16.591424906051323</v>
      </c>
      <c r="G15" s="34">
        <v>22956.306969515852</v>
      </c>
      <c r="I15" s="34">
        <v>16.591424906051323</v>
      </c>
      <c r="J15" s="34">
        <v>22956.306969515852</v>
      </c>
    </row>
    <row r="16" spans="1:10" x14ac:dyDescent="0.25">
      <c r="B16" s="31" t="s">
        <v>88</v>
      </c>
      <c r="C16" s="31" t="s">
        <v>89</v>
      </c>
      <c r="D16" s="34">
        <v>0</v>
      </c>
      <c r="F16" s="34">
        <v>0</v>
      </c>
      <c r="G16" s="34">
        <v>22956.306969515852</v>
      </c>
      <c r="I16" s="34">
        <v>0</v>
      </c>
      <c r="J16" s="34">
        <v>22956.306969515852</v>
      </c>
    </row>
    <row r="17" spans="2:10" x14ac:dyDescent="0.25">
      <c r="B17" s="31" t="s">
        <v>90</v>
      </c>
      <c r="C17" s="31" t="s">
        <v>91</v>
      </c>
      <c r="D17" s="34">
        <v>15.477705981777019</v>
      </c>
      <c r="F17" s="34">
        <v>15.477705981777019</v>
      </c>
      <c r="G17" s="34">
        <v>22956.306969515852</v>
      </c>
      <c r="I17" s="34">
        <v>15.477705981777019</v>
      </c>
      <c r="J17" s="34">
        <v>22956.306969515852</v>
      </c>
    </row>
    <row r="18" spans="2:10" x14ac:dyDescent="0.25">
      <c r="B18" s="31" t="s">
        <v>92</v>
      </c>
      <c r="C18" s="31" t="s">
        <v>93</v>
      </c>
      <c r="D18" s="34">
        <v>0</v>
      </c>
      <c r="F18" s="34">
        <v>0</v>
      </c>
      <c r="G18" s="34">
        <v>22956.306969515852</v>
      </c>
      <c r="I18" s="34">
        <v>0</v>
      </c>
      <c r="J18" s="34">
        <v>22956.306969515852</v>
      </c>
    </row>
    <row r="19" spans="2:10" x14ac:dyDescent="0.25">
      <c r="B19" s="31" t="s">
        <v>94</v>
      </c>
      <c r="C19" s="31" t="s">
        <v>95</v>
      </c>
      <c r="D19" s="34">
        <v>16.346704335545635</v>
      </c>
      <c r="F19" s="34">
        <v>16.346704335545635</v>
      </c>
      <c r="G19" s="34">
        <v>22956.306969515852</v>
      </c>
      <c r="I19" s="34">
        <v>16.346704335545635</v>
      </c>
      <c r="J19" s="34">
        <v>22956.306969515852</v>
      </c>
    </row>
    <row r="20" spans="2:10" x14ac:dyDescent="0.25">
      <c r="B20" s="31" t="s">
        <v>96</v>
      </c>
      <c r="C20" s="31" t="s">
        <v>97</v>
      </c>
      <c r="D20" s="34">
        <v>0</v>
      </c>
      <c r="F20" s="34">
        <v>0</v>
      </c>
      <c r="G20" s="34">
        <v>22956.306969515852</v>
      </c>
      <c r="I20" s="34">
        <v>0</v>
      </c>
      <c r="J20" s="34">
        <v>22956.306969515852</v>
      </c>
    </row>
    <row r="21" spans="2:10" x14ac:dyDescent="0.25">
      <c r="B21" s="31" t="s">
        <v>98</v>
      </c>
      <c r="C21" s="31" t="s">
        <v>99</v>
      </c>
      <c r="D21" s="34">
        <v>0</v>
      </c>
      <c r="F21" s="34">
        <v>0</v>
      </c>
      <c r="G21" s="34">
        <v>22956.306969515852</v>
      </c>
      <c r="I21" s="34">
        <v>0</v>
      </c>
      <c r="J21" s="34">
        <v>22956.306969515852</v>
      </c>
    </row>
    <row r="22" spans="2:10" ht="15.75" thickBot="1" x14ac:dyDescent="0.3">
      <c r="B22" s="29" t="s">
        <v>100</v>
      </c>
      <c r="C22" s="29" t="s">
        <v>101</v>
      </c>
      <c r="D22" s="32">
        <v>0</v>
      </c>
      <c r="F22" s="32">
        <v>0</v>
      </c>
      <c r="G22" s="32">
        <v>22956.306969515852</v>
      </c>
      <c r="I22" s="32">
        <v>0</v>
      </c>
      <c r="J22" s="32">
        <v>22956.306969515852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Toys NGP</vt:lpstr>
      <vt:lpstr>Answer Report 1</vt:lpstr>
      <vt:lpstr>Sensitivity Report 1</vt:lpstr>
      <vt:lpstr>Limits Report 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2013-12-11T20:15:45Z</dcterms:created>
  <dcterms:modified xsi:type="dcterms:W3CDTF">2024-12-31T12:15:24Z</dcterms:modified>
</cp:coreProperties>
</file>