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20" yWindow="120" windowWidth="20730" windowHeight="11760" tabRatio="872" activeTab="8"/>
  </bookViews>
  <sheets>
    <sheet name="Answer Report NLP" sheetId="56" r:id="rId1"/>
    <sheet name="Sensitivity Report NLP" sheetId="57" r:id="rId2"/>
    <sheet name="NLP" sheetId="8" r:id="rId3"/>
    <sheet name="Answer Report NLPChairTable" sheetId="59" r:id="rId4"/>
    <sheet name="Sensitivity Report NLPChairTabl" sheetId="60" r:id="rId5"/>
    <sheet name="NLP_withChair_Table_ratio" sheetId="50" r:id="rId6"/>
    <sheet name="Answer Report 2" sheetId="63" r:id="rId7"/>
    <sheet name="Sensitivity Report 2" sheetId="64" r:id="rId8"/>
    <sheet name="NGP" sheetId="58" r:id="rId9"/>
  </sheets>
  <definedNames>
    <definedName name="_xlnm.Print_Area" localSheetId="2">NLP!$A$1:$G$26</definedName>
    <definedName name="solver_adj" localSheetId="2" hidden="1">NLP!$B$16:$F$16</definedName>
    <definedName name="solver_adj" localSheetId="5" hidden="1">NLP_withChair_Table_ratio!$B$16:$F$16</definedName>
    <definedName name="solver_cvg" localSheetId="8" hidden="1">0.0001</definedName>
    <definedName name="solver_cvg" localSheetId="2" hidden="1">0.0001</definedName>
    <definedName name="solver_cvg" localSheetId="5" hidden="1">0.0001</definedName>
    <definedName name="solver_drv" localSheetId="8" hidden="1">2</definedName>
    <definedName name="solver_drv" localSheetId="2" hidden="1">1</definedName>
    <definedName name="solver_drv" localSheetId="5" hidden="1">1</definedName>
    <definedName name="solver_eng" localSheetId="8" hidden="1">1</definedName>
    <definedName name="solver_eng" localSheetId="2" hidden="1">1</definedName>
    <definedName name="solver_eng" localSheetId="5" hidden="1">1</definedName>
    <definedName name="solver_est" localSheetId="8" hidden="1">1</definedName>
    <definedName name="solver_est" localSheetId="2" hidden="1">1</definedName>
    <definedName name="solver_est" localSheetId="5" hidden="1">1</definedName>
    <definedName name="solver_itr" localSheetId="8" hidden="1">2147483647</definedName>
    <definedName name="solver_itr" localSheetId="2" hidden="1">2147483647</definedName>
    <definedName name="solver_itr" localSheetId="5" hidden="1">2147483647</definedName>
    <definedName name="solver_lhs1" localSheetId="8" hidden="1">NGP!$G$24</definedName>
    <definedName name="solver_lhs1" localSheetId="2" hidden="1">NLP!$G$20</definedName>
    <definedName name="solver_lhs1" localSheetId="5" hidden="1">NLP_withChair_Table_ratio!$G$20</definedName>
    <definedName name="solver_lhs2" localSheetId="8" hidden="1">NGP!$L$16</definedName>
    <definedName name="solver_lhs2" localSheetId="2" hidden="1">NLP!$G$24</definedName>
    <definedName name="solver_lhs2" localSheetId="5" hidden="1">NLP_withChair_Table_ratio!$G$24</definedName>
    <definedName name="solver_lhs3" localSheetId="8" hidden="1">NGP!$L$19</definedName>
    <definedName name="solver_lhs3" localSheetId="5" hidden="1">NLP_withChair_Table_ratio!$H$16</definedName>
    <definedName name="solver_lhs4" localSheetId="8" hidden="1">NGP!$L$22</definedName>
    <definedName name="solver_mip" localSheetId="8" hidden="1">2147483647</definedName>
    <definedName name="solver_mip" localSheetId="2" hidden="1">2147483647</definedName>
    <definedName name="solver_mip" localSheetId="5" hidden="1">2147483647</definedName>
    <definedName name="solver_mni" localSheetId="8" hidden="1">30</definedName>
    <definedName name="solver_mni" localSheetId="2" hidden="1">30</definedName>
    <definedName name="solver_mni" localSheetId="5" hidden="1">30</definedName>
    <definedName name="solver_mrt" localSheetId="8" hidden="1">0.075</definedName>
    <definedName name="solver_mrt" localSheetId="2" hidden="1">0.075</definedName>
    <definedName name="solver_mrt" localSheetId="5" hidden="1">0.075</definedName>
    <definedName name="solver_msl" localSheetId="8" hidden="1">2</definedName>
    <definedName name="solver_msl" localSheetId="2" hidden="1">2</definedName>
    <definedName name="solver_msl" localSheetId="5" hidden="1">2</definedName>
    <definedName name="solver_neg" localSheetId="8" hidden="1">1</definedName>
    <definedName name="solver_neg" localSheetId="2" hidden="1">1</definedName>
    <definedName name="solver_neg" localSheetId="5" hidden="1">1</definedName>
    <definedName name="solver_nod" localSheetId="8" hidden="1">2147483647</definedName>
    <definedName name="solver_nod" localSheetId="2" hidden="1">2147483647</definedName>
    <definedName name="solver_nod" localSheetId="5" hidden="1">2147483647</definedName>
    <definedName name="solver_num" localSheetId="8" hidden="1">0</definedName>
    <definedName name="solver_num" localSheetId="2" hidden="1">2</definedName>
    <definedName name="solver_num" localSheetId="5" hidden="1">3</definedName>
    <definedName name="solver_nwt" localSheetId="8" hidden="1">1</definedName>
    <definedName name="solver_nwt" localSheetId="2" hidden="1">1</definedName>
    <definedName name="solver_nwt" localSheetId="5" hidden="1">1</definedName>
    <definedName name="solver_opt" localSheetId="2" hidden="1">NLP!$G$23</definedName>
    <definedName name="solver_opt" localSheetId="5" hidden="1">NLP_withChair_Table_ratio!$G$23</definedName>
    <definedName name="solver_pre" localSheetId="8" hidden="1">0.000001</definedName>
    <definedName name="solver_pre" localSheetId="2" hidden="1">0.000001</definedName>
    <definedName name="solver_pre" localSheetId="5" hidden="1">0.000001</definedName>
    <definedName name="solver_rbv" localSheetId="8" hidden="1">2</definedName>
    <definedName name="solver_rbv" localSheetId="2" hidden="1">2</definedName>
    <definedName name="solver_rbv" localSheetId="5" hidden="1">2</definedName>
    <definedName name="solver_rel1" localSheetId="8" hidden="1">1</definedName>
    <definedName name="solver_rel1" localSheetId="2" hidden="1">1</definedName>
    <definedName name="solver_rel1" localSheetId="5" hidden="1">1</definedName>
    <definedName name="solver_rel2" localSheetId="8" hidden="1">2</definedName>
    <definedName name="solver_rel2" localSheetId="2" hidden="1">1</definedName>
    <definedName name="solver_rel2" localSheetId="5" hidden="1">1</definedName>
    <definedName name="solver_rel3" localSheetId="8" hidden="1">2</definedName>
    <definedName name="solver_rel3" localSheetId="5" hidden="1">2</definedName>
    <definedName name="solver_rel4" localSheetId="8" hidden="1">2</definedName>
    <definedName name="solver_rhs1" localSheetId="8" hidden="1">NGP!$B$4</definedName>
    <definedName name="solver_rhs1" localSheetId="2" hidden="1">NLP!$B$3</definedName>
    <definedName name="solver_rhs1" localSheetId="5" hidden="1">NLP_withChair_Table_ratio!$B$3</definedName>
    <definedName name="solver_rhs2" localSheetId="8" hidden="1">NGP!$M$16</definedName>
    <definedName name="solver_rhs2" localSheetId="2" hidden="1">NLP!$B$4</definedName>
    <definedName name="solver_rhs2" localSheetId="5" hidden="1">NLP_withChair_Table_ratio!$B$4</definedName>
    <definedName name="solver_rhs3" localSheetId="8" hidden="1">NGP!$M$19</definedName>
    <definedName name="solver_rhs3" localSheetId="5" hidden="1">0.25</definedName>
    <definedName name="solver_rhs4" localSheetId="8" hidden="1">NGP!$M$22</definedName>
    <definedName name="solver_rlx" localSheetId="8" hidden="1">2</definedName>
    <definedName name="solver_rlx" localSheetId="2" hidden="1">2</definedName>
    <definedName name="solver_rlx" localSheetId="5" hidden="1">2</definedName>
    <definedName name="solver_rsd" localSheetId="8" hidden="1">0</definedName>
    <definedName name="solver_rsd" localSheetId="2" hidden="1">0</definedName>
    <definedName name="solver_rsd" localSheetId="5" hidden="1">0</definedName>
    <definedName name="solver_scl" localSheetId="8" hidden="1">1</definedName>
    <definedName name="solver_scl" localSheetId="2" hidden="1">1</definedName>
    <definedName name="solver_scl" localSheetId="5" hidden="1">2</definedName>
    <definedName name="solver_sho" localSheetId="8" hidden="1">2</definedName>
    <definedName name="solver_sho" localSheetId="2" hidden="1">2</definedName>
    <definedName name="solver_sho" localSheetId="5" hidden="1">2</definedName>
    <definedName name="solver_ssz" localSheetId="8" hidden="1">100</definedName>
    <definedName name="solver_ssz" localSheetId="2" hidden="1">100</definedName>
    <definedName name="solver_ssz" localSheetId="5" hidden="1">100</definedName>
    <definedName name="solver_tim" localSheetId="8" hidden="1">2147483647</definedName>
    <definedName name="solver_tim" localSheetId="2" hidden="1">2147483647</definedName>
    <definedName name="solver_tim" localSheetId="5" hidden="1">2147483647</definedName>
    <definedName name="solver_tol" localSheetId="8" hidden="1">0.01</definedName>
    <definedName name="solver_tol" localSheetId="2" hidden="1">0.01</definedName>
    <definedName name="solver_tol" localSheetId="5" hidden="1">0.01</definedName>
    <definedName name="solver_typ" localSheetId="8" hidden="1">1</definedName>
    <definedName name="solver_typ" localSheetId="2" hidden="1">2</definedName>
    <definedName name="solver_typ" localSheetId="5" hidden="1">2</definedName>
    <definedName name="solver_val" localSheetId="8" hidden="1">0</definedName>
    <definedName name="solver_val" localSheetId="2" hidden="1">0</definedName>
    <definedName name="solver_val" localSheetId="5" hidden="1">0</definedName>
    <definedName name="solver_ver" localSheetId="8" hidden="1">3</definedName>
    <definedName name="solver_ver" localSheetId="2" hidden="1">3</definedName>
    <definedName name="solver_ver" localSheetId="5" hidden="1">3</definedName>
  </definedNames>
  <calcPr calcId="171027"/>
</workbook>
</file>

<file path=xl/calcChain.xml><?xml version="1.0" encoding="utf-8"?>
<calcChain xmlns="http://schemas.openxmlformats.org/spreadsheetml/2006/main">
  <c r="F20" i="58" l="1"/>
  <c r="B17" i="58"/>
  <c r="B22" i="58" s="1"/>
  <c r="H16" i="50"/>
  <c r="N22" i="58"/>
  <c r="E20" i="58"/>
  <c r="N19" i="58"/>
  <c r="M19" i="58"/>
  <c r="F18" i="58"/>
  <c r="F19" i="58" s="1"/>
  <c r="E17" i="58"/>
  <c r="E22" i="58" s="1"/>
  <c r="N16" i="58"/>
  <c r="F15" i="58"/>
  <c r="E15" i="58"/>
  <c r="E18" i="58" s="1"/>
  <c r="E21" i="58" s="1"/>
  <c r="D15" i="58"/>
  <c r="D18" i="58" s="1"/>
  <c r="D21" i="58" s="1"/>
  <c r="C15" i="58"/>
  <c r="C18" i="58" s="1"/>
  <c r="C21" i="58" s="1"/>
  <c r="B15" i="58"/>
  <c r="F14" i="58"/>
  <c r="E14" i="58"/>
  <c r="D14" i="58"/>
  <c r="C14" i="58"/>
  <c r="B14" i="58"/>
  <c r="D20" i="58" l="1"/>
  <c r="H16" i="58"/>
  <c r="L16" i="58" s="1"/>
  <c r="B20" i="58"/>
  <c r="D17" i="58"/>
  <c r="D22" i="58" s="1"/>
  <c r="D23" i="58" s="1"/>
  <c r="D24" i="58" s="1"/>
  <c r="F17" i="58"/>
  <c r="F22" i="58" s="1"/>
  <c r="B18" i="58"/>
  <c r="B19" i="58" s="1"/>
  <c r="C20" i="58"/>
  <c r="G20" i="58" s="1"/>
  <c r="L19" i="58" s="1"/>
  <c r="C17" i="58"/>
  <c r="C22" i="58" s="1"/>
  <c r="C23" i="58" s="1"/>
  <c r="C24" i="58" s="1"/>
  <c r="N24" i="58"/>
  <c r="F21" i="58"/>
  <c r="C19" i="58"/>
  <c r="D19" i="58"/>
  <c r="E23" i="58"/>
  <c r="E24" i="58" s="1"/>
  <c r="E19" i="58"/>
  <c r="F20" i="50"/>
  <c r="E20" i="50"/>
  <c r="D20" i="50"/>
  <c r="C20" i="50"/>
  <c r="B20" i="50"/>
  <c r="F18" i="50"/>
  <c r="F19" i="50" s="1"/>
  <c r="E18" i="50"/>
  <c r="E19" i="50" s="1"/>
  <c r="D18" i="50"/>
  <c r="D21" i="50" s="1"/>
  <c r="C18" i="50"/>
  <c r="C19" i="50" s="1"/>
  <c r="B18" i="50"/>
  <c r="B19" i="50" s="1"/>
  <c r="F17" i="50"/>
  <c r="F22" i="50" s="1"/>
  <c r="E17" i="50"/>
  <c r="E22" i="50" s="1"/>
  <c r="D17" i="50"/>
  <c r="D22" i="50" s="1"/>
  <c r="C17" i="50"/>
  <c r="C22" i="50" s="1"/>
  <c r="B17" i="50"/>
  <c r="B22" i="50" s="1"/>
  <c r="F15" i="50"/>
  <c r="E15" i="50"/>
  <c r="D15" i="50"/>
  <c r="C15" i="50"/>
  <c r="B15" i="50"/>
  <c r="F14" i="50"/>
  <c r="E14" i="50"/>
  <c r="D14" i="50"/>
  <c r="C14" i="50"/>
  <c r="B14" i="50"/>
  <c r="B21" i="58" l="1"/>
  <c r="B23" i="58" s="1"/>
  <c r="B24" i="58" s="1"/>
  <c r="F23" i="58"/>
  <c r="F24" i="58" s="1"/>
  <c r="G22" i="58"/>
  <c r="D19" i="50"/>
  <c r="D23" i="50"/>
  <c r="D24" i="50" s="1"/>
  <c r="G22" i="50"/>
  <c r="G20" i="50"/>
  <c r="E21" i="50"/>
  <c r="E23" i="50" s="1"/>
  <c r="E24" i="50" s="1"/>
  <c r="B21" i="50"/>
  <c r="F21" i="50"/>
  <c r="F23" i="50" s="1"/>
  <c r="F24" i="50" s="1"/>
  <c r="C21" i="50"/>
  <c r="C23" i="50" s="1"/>
  <c r="C24" i="50" s="1"/>
  <c r="G21" i="58" l="1"/>
  <c r="G24" i="58"/>
  <c r="G23" i="58"/>
  <c r="L22" i="58" s="1"/>
  <c r="G21" i="50"/>
  <c r="B23" i="50"/>
  <c r="C18" i="8"/>
  <c r="C19" i="8" s="1"/>
  <c r="C15" i="8"/>
  <c r="D15" i="8"/>
  <c r="E15" i="8"/>
  <c r="F15" i="8"/>
  <c r="B15" i="8"/>
  <c r="C14" i="8"/>
  <c r="D14" i="8"/>
  <c r="E14" i="8"/>
  <c r="F14" i="8"/>
  <c r="B14" i="8"/>
  <c r="B24" i="50" l="1"/>
  <c r="G24" i="50" s="1"/>
  <c r="G23" i="50"/>
  <c r="F18" i="8"/>
  <c r="F19" i="8" s="1"/>
  <c r="B18" i="8"/>
  <c r="B19" i="8" s="1"/>
  <c r="E20" i="8"/>
  <c r="E18" i="8"/>
  <c r="E21" i="8" s="1"/>
  <c r="E17" i="8"/>
  <c r="E22" i="8" s="1"/>
  <c r="D17" i="8"/>
  <c r="D22" i="8" s="1"/>
  <c r="D18" i="8"/>
  <c r="D21" i="8" s="1"/>
  <c r="D20" i="8"/>
  <c r="C20" i="8"/>
  <c r="C17" i="8"/>
  <c r="C22" i="8" s="1"/>
  <c r="F20" i="8"/>
  <c r="F17" i="8"/>
  <c r="F22" i="8" s="1"/>
  <c r="B20" i="8"/>
  <c r="B17" i="8"/>
  <c r="B22" i="8" s="1"/>
  <c r="C21" i="8"/>
  <c r="G20" i="8" l="1"/>
  <c r="E23" i="8"/>
  <c r="E24" i="8" s="1"/>
  <c r="F21" i="8"/>
  <c r="B21" i="8"/>
  <c r="E19" i="8"/>
  <c r="D23" i="8"/>
  <c r="D24" i="8" s="1"/>
  <c r="D19" i="8"/>
  <c r="G22" i="8"/>
  <c r="C23" i="8"/>
  <c r="C24" i="8" s="1"/>
  <c r="B23" i="8" l="1"/>
  <c r="B24" i="8" s="1"/>
  <c r="G21" i="8"/>
  <c r="F23" i="8"/>
  <c r="F24" i="8" s="1"/>
  <c r="G23" i="8" l="1"/>
  <c r="G24" i="8"/>
</calcChain>
</file>

<file path=xl/sharedStrings.xml><?xml version="1.0" encoding="utf-8"?>
<sst xmlns="http://schemas.openxmlformats.org/spreadsheetml/2006/main" count="397" uniqueCount="146">
  <si>
    <t>Ordering Cost (per order)</t>
  </si>
  <si>
    <t>Purchase Price per Unit</t>
  </si>
  <si>
    <t>Calculations and Results</t>
  </si>
  <si>
    <t>Totals</t>
  </si>
  <si>
    <t>Holding Cost (per unit, period)</t>
  </si>
  <si>
    <t>Average Inventory Budget</t>
  </si>
  <si>
    <t>Maximum Cubic Foot Storage Required</t>
  </si>
  <si>
    <t>Economic Order Quantity (EOQ)</t>
  </si>
  <si>
    <t>Optimized Order Quantity</t>
  </si>
  <si>
    <t>Average Number of Orders per period</t>
  </si>
  <si>
    <t>Average Inventory Value</t>
  </si>
  <si>
    <t>Warehouse Capacity (cubic feet)</t>
  </si>
  <si>
    <t>Storage Space Required (cubic feet per unit)</t>
  </si>
  <si>
    <t>Ordering Cost per period</t>
  </si>
  <si>
    <t>Holding Cost per period</t>
  </si>
  <si>
    <t>Inventory Operating Cost per period</t>
  </si>
  <si>
    <t>Bookcases</t>
  </si>
  <si>
    <t>Beds</t>
  </si>
  <si>
    <t>Sofas</t>
  </si>
  <si>
    <t>Tables</t>
  </si>
  <si>
    <t>Chairs</t>
  </si>
  <si>
    <t>Weekly Demand (units)</t>
  </si>
  <si>
    <t>Average Inventory</t>
  </si>
  <si>
    <t>Total Supply Available</t>
  </si>
  <si>
    <t>RHV</t>
  </si>
  <si>
    <t>LHV</t>
  </si>
  <si>
    <t>Chair/Table Ratio</t>
  </si>
  <si>
    <t>Table</t>
  </si>
  <si>
    <t>s_negative</t>
  </si>
  <si>
    <t>s_positive</t>
  </si>
  <si>
    <t>Operational Data for the Inventory Management System at  FWC</t>
  </si>
  <si>
    <t>Microsoft Excel 14.0 Answer Report</t>
  </si>
  <si>
    <t>Worksheet: [Furniture_NLP_NGP.xlsx]NLP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</si>
  <si>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</si>
  <si>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</si>
  <si>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</si>
  <si>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</si>
  <si>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Unlimited,  Iterations Unlimited, Precision 0.000001, Use Automatic Scaling</t>
  </si>
  <si>
    <t xml:space="preserve"> Convergence 0.0001, Population Size 100, Random Seed 0, Derivatives Forward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</si>
  <si>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</si>
  <si>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</si>
  <si>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</si>
  <si>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</si>
  <si>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</si>
  <si>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</si>
  <si>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</si>
  <si>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</si>
  <si>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</si>
  <si>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</si>
  <si>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</si>
  <si>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</si>
  <si>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</si>
  <si>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$G$23</t>
  </si>
  <si>
    <t>Inventory Operating Cost per period Totals</t>
  </si>
  <si>
    <t>$B$16</t>
  </si>
  <si>
    <t>Optimized Order Quantity Tables</t>
  </si>
  <si>
    <t>Contin</t>
  </si>
  <si>
    <t>$C$16</t>
  </si>
  <si>
    <t>Optimized Order Quantity Chairs</t>
  </si>
  <si>
    <t>$D$16</t>
  </si>
  <si>
    <t>Optimized Order Quantity Beds</t>
  </si>
  <si>
    <t>$E$16</t>
  </si>
  <si>
    <t>Optimized Order Quantity Sofas</t>
  </si>
  <si>
    <t>$F$16</t>
  </si>
  <si>
    <t>Optimized Order Quantity Bookcases</t>
  </si>
  <si>
    <t>$G$20</t>
  </si>
  <si>
    <t>Maximum Cubic Foot Storage Required Totals</t>
  </si>
  <si>
    <t>$G$20&lt;=$B$3</t>
  </si>
  <si>
    <t>Not Binding</t>
  </si>
  <si>
    <t>$G$24</t>
  </si>
  <si>
    <t>Average Inventory Value Totals</t>
  </si>
  <si>
    <t>$G$24&lt;=$B$4</t>
  </si>
  <si>
    <t>Microsoft Excel 14.0 Sensitivity Report</t>
  </si>
  <si>
    <t>Final</t>
  </si>
  <si>
    <t>Value</t>
  </si>
  <si>
    <t>Reduced</t>
  </si>
  <si>
    <t>Gradient</t>
  </si>
  <si>
    <t>Lagrange</t>
  </si>
  <si>
    <t>Multiplier</t>
  </si>
  <si>
    <t>Binding</t>
  </si>
  <si>
    <t>Report Created: 1/1/2014 12:54:15 AM</t>
  </si>
  <si>
    <t>Result: Solver has converged to the current solution.  All Constraints are satisfied.</t>
  </si>
  <si>
    <t>Solution Time: 0.063 Seconds.</t>
  </si>
  <si>
    <t>Iterations: 10 Subproblems: 0</t>
  </si>
  <si>
    <t>Objective function</t>
  </si>
  <si>
    <t>P1:</t>
  </si>
  <si>
    <t>P2:</t>
  </si>
  <si>
    <t>P3:</t>
  </si>
  <si>
    <t>Worksheet: [Furniture_NLP_NGP.xlsx]NLP_withChair_Table_ratio</t>
  </si>
  <si>
    <t>Report Created: 1/1/2014 1:51:07 AM</t>
  </si>
  <si>
    <t>Solution Time: 34.586 Seconds.</t>
  </si>
  <si>
    <t>Iterations: 10381 Subproblems: 0</t>
  </si>
  <si>
    <t>Max Time Unlimited,  Iterations Unlimited, Precision 0.000001</t>
  </si>
  <si>
    <t>Optimized Order Quantity Table</t>
  </si>
  <si>
    <t>$H$16</t>
  </si>
  <si>
    <t>Optimized Order Quantity Chair/Table Ratio</t>
  </si>
  <si>
    <t>$H$16=0.25</t>
  </si>
  <si>
    <t>Worksheet: [Furniture_NLP_NGP.xlsx]NGP</t>
  </si>
  <si>
    <t xml:space="preserve"> Convergence 0.0001, Population Size 100, Random Seed 0, Derivatives Central</t>
  </si>
  <si>
    <t>$N$24</t>
  </si>
  <si>
    <t>$I$16</t>
  </si>
  <si>
    <t>Optimized Order Quantity s_negative</t>
  </si>
  <si>
    <t>$J$16</t>
  </si>
  <si>
    <t>Optimized Order Quantity s_positive</t>
  </si>
  <si>
    <t>$I$19</t>
  </si>
  <si>
    <t>Total Supply Available s_negative</t>
  </si>
  <si>
    <t>$J$19</t>
  </si>
  <si>
    <t>Total Supply Available s_positive</t>
  </si>
  <si>
    <t>$I$22</t>
  </si>
  <si>
    <t>P3: s_negative</t>
  </si>
  <si>
    <t>$J$22</t>
  </si>
  <si>
    <t>P3: s_positive</t>
  </si>
  <si>
    <t>$K$16</t>
  </si>
  <si>
    <t>Optimized Order Quantity LHV</t>
  </si>
  <si>
    <t>$K$16=$L$16</t>
  </si>
  <si>
    <t>$K$19</t>
  </si>
  <si>
    <t>Total Supply Available LHV</t>
  </si>
  <si>
    <t>$K$19=$L$19</t>
  </si>
  <si>
    <t>$K$22</t>
  </si>
  <si>
    <t>P3: LHV</t>
  </si>
  <si>
    <t>$K$22=$L$22</t>
  </si>
  <si>
    <t>Report Created: 1/1/2014 2:21:27 AM</t>
  </si>
  <si>
    <t>Solution Time: 0.25 Seconds.</t>
  </si>
  <si>
    <t>Iterations: 11 Subproblems: 0</t>
  </si>
  <si>
    <t>Operational Data for the Inventory Management System at WCF</t>
  </si>
  <si>
    <t>Warehouse capacity (cubic feet)</t>
  </si>
  <si>
    <t>Average inventory budget</t>
  </si>
  <si>
    <t>Weekly demand (units)</t>
  </si>
  <si>
    <t>Purchase price per unit</t>
  </si>
  <si>
    <t>Holding cost (per unit per week)</t>
  </si>
  <si>
    <t>Ordering cost (per order)</t>
  </si>
  <si>
    <t>Storage space required (cubic feet per unit)</t>
  </si>
  <si>
    <t>Calculations and results</t>
  </si>
  <si>
    <t>Economic order quantity (EOQ)</t>
  </si>
  <si>
    <t>Optimal order quantity (decision variables)</t>
  </si>
  <si>
    <t>Average inventory</t>
  </si>
  <si>
    <t>Average number of orders per week</t>
  </si>
  <si>
    <t>Total supply available</t>
  </si>
  <si>
    <t>Maximum cubic feet storage required</t>
  </si>
  <si>
    <t>Ordering cost per week</t>
  </si>
  <si>
    <t>Holding cost per week</t>
  </si>
  <si>
    <t>Inventory operating cost per week</t>
  </si>
  <si>
    <t>Total inventory cost (ordering+holding +purchasing)</t>
  </si>
  <si>
    <t>=B16/C16</t>
  </si>
  <si>
    <t>Table/Chair Ratio</t>
  </si>
  <si>
    <t>Note: Try different starting solutions: NLP, EOQ, 1, 10,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</si>
</sst>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_);\(&quot;$&quot;#,##0.00\)"/>
    <numFmt numFmtId="165" formatCode="_(* #,##0.00_);_(* \(#,##0.00\);_(* &quot;-&quot;??_);_(@_)"/>
    <numFmt numFmtId="166" formatCode="&quot;$&quot;#,##0"/>
    <numFmt numFmtId="167" formatCode="&quot;$&quot;#,##0.00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166" fontId="1" fillId="0" borderId="0" xfId="0" applyNumberFormat="1" applyFont="1" applyBorder="1"/>
    <xf numFmtId="0" fontId="1" fillId="0" borderId="0" xfId="0" applyFont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6" fontId="1" fillId="0" borderId="5" xfId="0" applyNumberFormat="1" applyFont="1" applyBorder="1"/>
    <xf numFmtId="0" fontId="1" fillId="0" borderId="6" xfId="0" applyFont="1" applyBorder="1"/>
    <xf numFmtId="1" fontId="1" fillId="0" borderId="0" xfId="0" applyNumberFormat="1" applyFont="1" applyBorder="1"/>
    <xf numFmtId="0" fontId="1" fillId="3" borderId="5" xfId="0" applyFont="1" applyFill="1" applyBorder="1"/>
    <xf numFmtId="2" fontId="1" fillId="0" borderId="0" xfId="0" applyNumberFormat="1" applyFont="1" applyBorder="1"/>
    <xf numFmtId="166" fontId="1" fillId="0" borderId="7" xfId="0" applyNumberFormat="1" applyFont="1" applyBorder="1"/>
    <xf numFmtId="1" fontId="1" fillId="2" borderId="8" xfId="0" applyNumberFormat="1" applyFont="1" applyFill="1" applyBorder="1"/>
    <xf numFmtId="0" fontId="5" fillId="0" borderId="1" xfId="0" applyFont="1" applyBorder="1"/>
    <xf numFmtId="167" fontId="1" fillId="0" borderId="0" xfId="0" applyNumberFormat="1" applyFont="1"/>
    <xf numFmtId="0" fontId="1" fillId="0" borderId="9" xfId="0" applyFont="1" applyBorder="1"/>
    <xf numFmtId="3" fontId="1" fillId="0" borderId="9" xfId="0" applyNumberFormat="1" applyFont="1" applyBorder="1"/>
    <xf numFmtId="0" fontId="1" fillId="4" borderId="9" xfId="0" applyFont="1" applyFill="1" applyBorder="1"/>
    <xf numFmtId="166" fontId="1" fillId="0" borderId="9" xfId="0" applyNumberFormat="1" applyFont="1" applyBorder="1"/>
    <xf numFmtId="0" fontId="1" fillId="0" borderId="9" xfId="0" applyFont="1" applyBorder="1" applyAlignment="1">
      <alignment horizontal="center" wrapText="1"/>
    </xf>
    <xf numFmtId="168" fontId="1" fillId="0" borderId="5" xfId="1" applyNumberFormat="1" applyFont="1" applyBorder="1"/>
    <xf numFmtId="0" fontId="1" fillId="4" borderId="0" xfId="0" applyFont="1" applyFill="1"/>
    <xf numFmtId="167" fontId="1" fillId="4" borderId="0" xfId="0" applyNumberFormat="1" applyFont="1" applyFill="1"/>
    <xf numFmtId="0" fontId="5" fillId="0" borderId="1" xfId="0" applyFont="1" applyBorder="1"/>
    <xf numFmtId="168" fontId="0" fillId="0" borderId="0" xfId="0" applyNumberFormat="1"/>
    <xf numFmtId="166" fontId="0" fillId="0" borderId="0" xfId="0" applyNumberFormat="1"/>
    <xf numFmtId="0" fontId="6" fillId="0" borderId="0" xfId="0" applyFont="1"/>
    <xf numFmtId="0" fontId="0" fillId="2" borderId="0" xfId="0" applyFill="1"/>
    <xf numFmtId="3" fontId="0" fillId="0" borderId="0" xfId="0" applyNumberFormat="1"/>
    <xf numFmtId="1" fontId="0" fillId="0" borderId="0" xfId="0" applyNumberFormat="1"/>
    <xf numFmtId="0" fontId="1" fillId="0" borderId="9" xfId="0" applyFont="1" applyBorder="1" applyAlignment="1">
      <alignment horizontal="center" vertical="top" wrapText="1"/>
    </xf>
    <xf numFmtId="0" fontId="4" fillId="0" borderId="0" xfId="0" applyFont="1"/>
    <xf numFmtId="0" fontId="0" fillId="0" borderId="13" xfId="0" applyFill="1" applyBorder="1" applyAlignment="1"/>
    <xf numFmtId="0" fontId="7" fillId="0" borderId="12" xfId="0" applyFont="1" applyFill="1" applyBorder="1" applyAlignment="1">
      <alignment horizontal="center"/>
    </xf>
    <xf numFmtId="0" fontId="0" fillId="0" borderId="14" xfId="0" applyFill="1" applyBorder="1" applyAlignment="1"/>
    <xf numFmtId="166" fontId="0" fillId="0" borderId="13" xfId="0" applyNumberFormat="1" applyFill="1" applyBorder="1" applyAlignment="1"/>
    <xf numFmtId="1" fontId="0" fillId="0" borderId="14" xfId="0" applyNumberFormat="1" applyFill="1" applyBorder="1" applyAlignment="1"/>
    <xf numFmtId="1" fontId="0" fillId="0" borderId="13" xfId="0" applyNumberFormat="1" applyFill="1" applyBorder="1" applyAlignment="1"/>
    <xf numFmtId="168" fontId="0" fillId="0" borderId="14" xfId="0" applyNumberFormat="1" applyFill="1" applyBorder="1" applyAlignment="1"/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164" fontId="0" fillId="0" borderId="13" xfId="0" applyNumberFormat="1" applyFill="1" applyBorder="1" applyAlignment="1"/>
    <xf numFmtId="0" fontId="0" fillId="5" borderId="0" xfId="0" applyFill="1"/>
    <xf numFmtId="0" fontId="0" fillId="0" borderId="0" xfId="0" applyAlignment="1">
      <alignment horizontal="right"/>
    </xf>
    <xf numFmtId="0" fontId="0" fillId="6" borderId="0" xfId="0" applyFill="1"/>
    <xf numFmtId="166" fontId="0" fillId="0" borderId="14" xfId="0" applyNumberFormat="1" applyFill="1" applyBorder="1" applyAlignment="1"/>
    <xf numFmtId="0" fontId="0" fillId="0" borderId="13" xfId="0" applyNumberFormat="1" applyFill="1" applyBorder="1" applyAlignment="1"/>
    <xf numFmtId="164" fontId="0" fillId="0" borderId="14" xfId="0" applyNumberFormat="1" applyFill="1" applyBorder="1" applyAlignment="1"/>
    <xf numFmtId="0" fontId="0" fillId="0" borderId="14" xfId="0" applyNumberFormat="1" applyFill="1" applyBorder="1" applyAlignment="1"/>
    <xf numFmtId="0" fontId="0" fillId="0" borderId="0" xfId="0" quotePrefix="1"/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168" fontId="1" fillId="2" borderId="8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opLeftCell="A8" workbookViewId="0">
      <selection activeCell="G31" sqref="G31"/>
    </sheetView>
  </sheetViews>
  <sheetFormatPr defaultRowHeight="15" x14ac:dyDescent="0.25"/>
  <cols>
    <col min="1" max="1" width="2.28515625" customWidth="1"/>
    <col min="2" max="2" width="6.28515625" customWidth="1"/>
    <col min="3" max="3" width="42.140625" customWidth="1"/>
    <col min="4" max="4" width="13.7109375" bestFit="1" customWidth="1"/>
    <col min="5" max="5" width="12.42578125" bestFit="1" customWidth="1"/>
    <col min="6" max="6" width="11.42578125" customWidth="1"/>
    <col min="7" max="7" width="12" bestFit="1" customWidth="1"/>
  </cols>
  <sheetData>
    <row r="1" spans="1:5" x14ac:dyDescent="0.25">
      <c r="A1" s="33" t="s">
        <v>31</v>
      </c>
    </row>
    <row r="2" spans="1:5" x14ac:dyDescent="0.25">
      <c r="A2" s="33" t="s">
        <v>32</v>
      </c>
    </row>
    <row r="3" spans="1:5" x14ac:dyDescent="0.25">
      <c r="A3" s="33" t="s">
        <v>80</v>
      </c>
    </row>
    <row r="4" spans="1:5" x14ac:dyDescent="0.25">
      <c r="A4" s="33" t="s">
        <v>81</v>
      </c>
    </row>
    <row r="5" spans="1:5" x14ac:dyDescent="0.25">
      <c r="A5" s="33" t="s">
        <v>34</v>
      </c>
    </row>
    <row r="6" spans="1:5" x14ac:dyDescent="0.25">
      <c r="A6" s="33"/>
      <c r="B6" t="s">
        <v>35</v>
      </c>
    </row>
    <row r="7" spans="1:5" x14ac:dyDescent="0.25">
      <c r="A7" s="33"/>
      <c r="B7" t="s">
        <v>82</v>
      </c>
    </row>
    <row r="8" spans="1:5" x14ac:dyDescent="0.25">
      <c r="A8" s="33"/>
      <c r="B8" t="s">
        <v>83</v>
      </c>
    </row>
    <row r="9" spans="1:5" x14ac:dyDescent="0.25">
      <c r="A9" s="33" t="s">
        <v>36</v>
      </c>
    </row>
    <row r="10" spans="1:5" x14ac:dyDescent="0.25">
      <c r="B10" t="s">
        <v>37</v>
      </c>
    </row>
    <row r="11" spans="1:5" x14ac:dyDescent="0.25">
      <c r="B11" t="s">
        <v>38</v>
      </c>
    </row>
    <row r="12" spans="1:5" x14ac:dyDescent="0.25">
      <c r="B12" t="s">
        <v>39</v>
      </c>
    </row>
    <row r="14" spans="1:5" ht="15.75" thickBot="1" x14ac:dyDescent="0.3">
      <c r="A14" t="s">
        <v>40</v>
      </c>
    </row>
    <row r="15" spans="1:5" ht="15.75" thickBot="1" x14ac:dyDescent="0.3">
      <c r="B15" s="35" t="s">
        <v>41</v>
      </c>
      <c r="C15" s="35" t="s">
        <v>42</v>
      </c>
      <c r="D15" s="35" t="s">
        <v>43</v>
      </c>
      <c r="E15" s="35" t="s">
        <v>44</v>
      </c>
    </row>
    <row r="16" spans="1:5" ht="15.75" thickBot="1" x14ac:dyDescent="0.3">
      <c r="B16" s="34" t="s">
        <v>52</v>
      </c>
      <c r="C16" s="34" t="s">
        <v>53</v>
      </c>
      <c r="D16" s="37">
        <v>163725</v>
      </c>
      <c r="E16" s="37">
        <v>6576.1255000000001</v>
      </c>
    </row>
    <row r="19" spans="1:7" ht="15.75" thickBot="1" x14ac:dyDescent="0.3">
      <c r="A19" t="s">
        <v>45</v>
      </c>
    </row>
    <row r="20" spans="1:7" ht="15.75" thickBot="1" x14ac:dyDescent="0.3">
      <c r="B20" s="35" t="s">
        <v>41</v>
      </c>
      <c r="C20" s="35" t="s">
        <v>42</v>
      </c>
      <c r="D20" s="35" t="s">
        <v>43</v>
      </c>
      <c r="E20" s="35" t="s">
        <v>44</v>
      </c>
      <c r="F20" s="35" t="s">
        <v>46</v>
      </c>
    </row>
    <row r="21" spans="1:7" x14ac:dyDescent="0.25">
      <c r="B21" s="36" t="s">
        <v>54</v>
      </c>
      <c r="C21" s="36" t="s">
        <v>55</v>
      </c>
      <c r="D21" s="38">
        <v>10</v>
      </c>
      <c r="E21" s="38">
        <v>288.69408904813901</v>
      </c>
      <c r="F21" s="36" t="s">
        <v>56</v>
      </c>
    </row>
    <row r="22" spans="1:7" x14ac:dyDescent="0.25">
      <c r="B22" s="36" t="s">
        <v>57</v>
      </c>
      <c r="C22" s="36" t="s">
        <v>58</v>
      </c>
      <c r="D22" s="38">
        <v>10</v>
      </c>
      <c r="E22" s="38">
        <v>574.92897990168865</v>
      </c>
      <c r="F22" s="36" t="s">
        <v>56</v>
      </c>
    </row>
    <row r="23" spans="1:7" x14ac:dyDescent="0.25">
      <c r="B23" s="36" t="s">
        <v>59</v>
      </c>
      <c r="C23" s="36" t="s">
        <v>60</v>
      </c>
      <c r="D23" s="38">
        <v>10</v>
      </c>
      <c r="E23" s="38">
        <v>457.2136074533181</v>
      </c>
      <c r="F23" s="36" t="s">
        <v>56</v>
      </c>
    </row>
    <row r="24" spans="1:7" x14ac:dyDescent="0.25">
      <c r="B24" s="36" t="s">
        <v>61</v>
      </c>
      <c r="C24" s="36" t="s">
        <v>62</v>
      </c>
      <c r="D24" s="38">
        <v>10</v>
      </c>
      <c r="E24" s="38">
        <v>469.20418236719252</v>
      </c>
      <c r="F24" s="36" t="s">
        <v>56</v>
      </c>
    </row>
    <row r="25" spans="1:7" ht="15.75" thickBot="1" x14ac:dyDescent="0.3">
      <c r="B25" s="34" t="s">
        <v>63</v>
      </c>
      <c r="C25" s="34" t="s">
        <v>64</v>
      </c>
      <c r="D25" s="39">
        <v>10</v>
      </c>
      <c r="E25" s="39">
        <v>179.53026726138825</v>
      </c>
      <c r="F25" s="34" t="s">
        <v>56</v>
      </c>
    </row>
    <row r="28" spans="1:7" ht="15.75" thickBot="1" x14ac:dyDescent="0.3">
      <c r="A28" t="s">
        <v>47</v>
      </c>
    </row>
    <row r="29" spans="1:7" ht="15.75" thickBot="1" x14ac:dyDescent="0.3">
      <c r="B29" s="35" t="s">
        <v>41</v>
      </c>
      <c r="C29" s="35" t="s">
        <v>42</v>
      </c>
      <c r="D29" s="35" t="s">
        <v>48</v>
      </c>
      <c r="E29" s="35" t="s">
        <v>49</v>
      </c>
      <c r="F29" s="35" t="s">
        <v>50</v>
      </c>
      <c r="G29" s="35" t="s">
        <v>51</v>
      </c>
    </row>
    <row r="30" spans="1:7" x14ac:dyDescent="0.25">
      <c r="B30" s="36" t="s">
        <v>65</v>
      </c>
      <c r="C30" s="36" t="s">
        <v>66</v>
      </c>
      <c r="D30" s="40">
        <v>199999.99988492951</v>
      </c>
      <c r="E30" s="36" t="s">
        <v>67</v>
      </c>
      <c r="F30" s="36" t="s">
        <v>68</v>
      </c>
      <c r="G30" s="36">
        <v>1.1507049202919006E-4</v>
      </c>
    </row>
    <row r="31" spans="1:7" ht="15.75" thickBot="1" x14ac:dyDescent="0.3">
      <c r="B31" s="34" t="s">
        <v>69</v>
      </c>
      <c r="C31" s="34" t="s">
        <v>70</v>
      </c>
      <c r="D31" s="37">
        <v>1245701.1299999999</v>
      </c>
      <c r="E31" s="34" t="s">
        <v>71</v>
      </c>
      <c r="F31" s="34" t="s">
        <v>68</v>
      </c>
      <c r="G31" s="34">
        <v>254298.87446603365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42.140625" bestFit="1" customWidth="1"/>
    <col min="4" max="4" width="13.5703125" bestFit="1" customWidth="1"/>
    <col min="5" max="5" width="12.7109375" bestFit="1" customWidth="1"/>
  </cols>
  <sheetData>
    <row r="1" spans="1:5" x14ac:dyDescent="0.25">
      <c r="A1" s="33" t="s">
        <v>72</v>
      </c>
    </row>
    <row r="2" spans="1:5" x14ac:dyDescent="0.25">
      <c r="A2" s="33" t="s">
        <v>32</v>
      </c>
    </row>
    <row r="3" spans="1:5" x14ac:dyDescent="0.25">
      <c r="A3" s="33" t="s">
        <v>80</v>
      </c>
    </row>
    <row r="6" spans="1:5" ht="15.75" thickBot="1" x14ac:dyDescent="0.3">
      <c r="A6" t="s">
        <v>45</v>
      </c>
    </row>
    <row r="7" spans="1:5" x14ac:dyDescent="0.25">
      <c r="B7" s="41"/>
      <c r="C7" s="41"/>
      <c r="D7" s="41" t="s">
        <v>73</v>
      </c>
      <c r="E7" s="41" t="s">
        <v>75</v>
      </c>
    </row>
    <row r="8" spans="1:5" ht="15.75" thickBot="1" x14ac:dyDescent="0.3">
      <c r="B8" s="42" t="s">
        <v>41</v>
      </c>
      <c r="C8" s="42" t="s">
        <v>42</v>
      </c>
      <c r="D8" s="42" t="s">
        <v>74</v>
      </c>
      <c r="E8" s="42" t="s">
        <v>76</v>
      </c>
    </row>
    <row r="9" spans="1:5" x14ac:dyDescent="0.25">
      <c r="B9" s="36" t="s">
        <v>54</v>
      </c>
      <c r="C9" s="36" t="s">
        <v>55</v>
      </c>
      <c r="D9" s="36">
        <v>288.69408904813901</v>
      </c>
      <c r="E9" s="36">
        <v>0</v>
      </c>
    </row>
    <row r="10" spans="1:5" x14ac:dyDescent="0.25">
      <c r="B10" s="36" t="s">
        <v>57</v>
      </c>
      <c r="C10" s="36" t="s">
        <v>58</v>
      </c>
      <c r="D10" s="36">
        <v>574.92897990168865</v>
      </c>
      <c r="E10" s="36">
        <v>0</v>
      </c>
    </row>
    <row r="11" spans="1:5" x14ac:dyDescent="0.25">
      <c r="B11" s="36" t="s">
        <v>59</v>
      </c>
      <c r="C11" s="36" t="s">
        <v>60</v>
      </c>
      <c r="D11" s="36">
        <v>457.2136074533181</v>
      </c>
      <c r="E11" s="36">
        <v>0</v>
      </c>
    </row>
    <row r="12" spans="1:5" x14ac:dyDescent="0.25">
      <c r="B12" s="36" t="s">
        <v>61</v>
      </c>
      <c r="C12" s="36" t="s">
        <v>62</v>
      </c>
      <c r="D12" s="36">
        <v>469.20418236719252</v>
      </c>
      <c r="E12" s="36">
        <v>0</v>
      </c>
    </row>
    <row r="13" spans="1:5" ht="15.75" thickBot="1" x14ac:dyDescent="0.3">
      <c r="B13" s="34" t="s">
        <v>63</v>
      </c>
      <c r="C13" s="34" t="s">
        <v>64</v>
      </c>
      <c r="D13" s="34">
        <v>179.53026726138825</v>
      </c>
      <c r="E13" s="34">
        <v>0</v>
      </c>
    </row>
    <row r="15" spans="1:5" ht="15.75" thickBot="1" x14ac:dyDescent="0.3">
      <c r="A15" t="s">
        <v>47</v>
      </c>
    </row>
    <row r="16" spans="1:5" x14ac:dyDescent="0.25">
      <c r="B16" s="41"/>
      <c r="C16" s="41"/>
      <c r="D16" s="41" t="s">
        <v>73</v>
      </c>
      <c r="E16" s="41" t="s">
        <v>77</v>
      </c>
    </row>
    <row r="17" spans="2:5" ht="15.75" thickBot="1" x14ac:dyDescent="0.3">
      <c r="B17" s="42" t="s">
        <v>41</v>
      </c>
      <c r="C17" s="42" t="s">
        <v>42</v>
      </c>
      <c r="D17" s="42" t="s">
        <v>74</v>
      </c>
      <c r="E17" s="42" t="s">
        <v>78</v>
      </c>
    </row>
    <row r="18" spans="2:5" x14ac:dyDescent="0.25">
      <c r="B18" s="36" t="s">
        <v>65</v>
      </c>
      <c r="C18" s="36" t="s">
        <v>66</v>
      </c>
      <c r="D18" s="36">
        <v>199999.99988492951</v>
      </c>
      <c r="E18" s="36">
        <v>-3.4701517291965325E-3</v>
      </c>
    </row>
    <row r="19" spans="2:5" ht="15.75" thickBot="1" x14ac:dyDescent="0.3">
      <c r="B19" s="34" t="s">
        <v>69</v>
      </c>
      <c r="C19" s="34" t="s">
        <v>70</v>
      </c>
      <c r="D19" s="43">
        <v>1245701.1299999999</v>
      </c>
      <c r="E19" s="34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opLeftCell="A3" zoomScale="89" zoomScaleNormal="89" workbookViewId="0">
      <selection activeCell="B16" sqref="B16:F16"/>
    </sheetView>
  </sheetViews>
  <sheetFormatPr defaultRowHeight="15" x14ac:dyDescent="0.25"/>
  <cols>
    <col min="1" max="1" width="41.5703125" style="1" customWidth="1"/>
    <col min="2" max="2" width="11.42578125" style="1" bestFit="1" customWidth="1"/>
    <col min="3" max="3" width="11.5703125" style="1" bestFit="1" customWidth="1"/>
    <col min="4" max="4" width="11.42578125" style="1" bestFit="1" customWidth="1"/>
    <col min="5" max="5" width="11.140625" style="1" bestFit="1" customWidth="1"/>
    <col min="6" max="6" width="11.85546875" style="1" bestFit="1" customWidth="1"/>
    <col min="7" max="7" width="11.7109375" style="1" customWidth="1"/>
    <col min="8" max="16384" width="9.140625" style="1"/>
  </cols>
  <sheetData>
    <row r="1" spans="1:11" ht="18" x14ac:dyDescent="0.25">
      <c r="A1" s="52" t="s">
        <v>124</v>
      </c>
      <c r="B1" s="52"/>
      <c r="C1" s="52"/>
      <c r="D1" s="52"/>
      <c r="E1" s="52"/>
      <c r="F1" s="52"/>
    </row>
    <row r="3" spans="1:11" x14ac:dyDescent="0.25">
      <c r="A3" s="17" t="s">
        <v>11</v>
      </c>
      <c r="B3" s="18">
        <v>200000</v>
      </c>
      <c r="C3" s="17"/>
      <c r="D3" s="19"/>
      <c r="E3" s="19"/>
      <c r="F3" s="17"/>
    </row>
    <row r="4" spans="1:11" x14ac:dyDescent="0.25">
      <c r="A4" s="17" t="s">
        <v>5</v>
      </c>
      <c r="B4" s="20">
        <v>1500000</v>
      </c>
      <c r="C4" s="17"/>
      <c r="D4" s="19"/>
      <c r="E4" s="19"/>
      <c r="F4" s="17"/>
    </row>
    <row r="5" spans="1:11" x14ac:dyDescent="0.25">
      <c r="A5" s="17"/>
      <c r="B5" s="17"/>
      <c r="C5" s="17"/>
      <c r="D5" s="17"/>
      <c r="E5" s="17"/>
      <c r="F5" s="17"/>
    </row>
    <row r="6" spans="1:11" ht="14.25" customHeight="1" x14ac:dyDescent="0.25">
      <c r="A6" s="17"/>
      <c r="B6" s="32" t="s">
        <v>19</v>
      </c>
      <c r="C6" s="32" t="s">
        <v>20</v>
      </c>
      <c r="D6" s="32" t="s">
        <v>17</v>
      </c>
      <c r="E6" s="32" t="s">
        <v>18</v>
      </c>
      <c r="F6" s="32" t="s">
        <v>16</v>
      </c>
      <c r="H6" s="23"/>
    </row>
    <row r="7" spans="1:11" x14ac:dyDescent="0.25">
      <c r="A7" s="17" t="s">
        <v>21</v>
      </c>
      <c r="B7" s="17">
        <v>1125</v>
      </c>
      <c r="C7" s="17">
        <v>2750</v>
      </c>
      <c r="D7" s="17">
        <v>3075</v>
      </c>
      <c r="E7" s="17">
        <v>3075</v>
      </c>
      <c r="F7" s="17">
        <v>750</v>
      </c>
      <c r="H7" s="23"/>
    </row>
    <row r="8" spans="1:11" x14ac:dyDescent="0.25">
      <c r="A8" s="17" t="s">
        <v>1</v>
      </c>
      <c r="B8" s="20">
        <v>45</v>
      </c>
      <c r="C8" s="20">
        <v>85</v>
      </c>
      <c r="D8" s="20">
        <v>125</v>
      </c>
      <c r="E8" s="20">
        <v>155</v>
      </c>
      <c r="F8" s="20">
        <v>125</v>
      </c>
      <c r="H8" s="24"/>
      <c r="I8" s="16"/>
      <c r="J8" s="16"/>
      <c r="K8" s="16"/>
    </row>
    <row r="9" spans="1:11" x14ac:dyDescent="0.25">
      <c r="A9" s="17" t="s">
        <v>4</v>
      </c>
      <c r="B9" s="20">
        <v>2</v>
      </c>
      <c r="C9" s="20">
        <v>3</v>
      </c>
      <c r="D9" s="20">
        <v>3</v>
      </c>
      <c r="E9" s="20">
        <v>3</v>
      </c>
      <c r="F9" s="20">
        <v>4</v>
      </c>
      <c r="H9" s="24"/>
      <c r="I9" s="16"/>
      <c r="J9" s="16"/>
      <c r="K9" s="16"/>
    </row>
    <row r="10" spans="1:11" x14ac:dyDescent="0.25">
      <c r="A10" s="17" t="s">
        <v>0</v>
      </c>
      <c r="B10" s="20">
        <v>100</v>
      </c>
      <c r="C10" s="20">
        <v>225</v>
      </c>
      <c r="D10" s="20">
        <v>135</v>
      </c>
      <c r="E10" s="20">
        <v>135</v>
      </c>
      <c r="F10" s="20">
        <v>100</v>
      </c>
      <c r="H10" s="24"/>
      <c r="I10" s="16"/>
      <c r="J10" s="16"/>
      <c r="K10" s="16"/>
    </row>
    <row r="11" spans="1:11" x14ac:dyDescent="0.25">
      <c r="A11" s="17" t="s">
        <v>12</v>
      </c>
      <c r="B11" s="17">
        <v>84</v>
      </c>
      <c r="C11" s="17">
        <v>106</v>
      </c>
      <c r="D11" s="17">
        <v>140</v>
      </c>
      <c r="E11" s="17">
        <v>70</v>
      </c>
      <c r="F11" s="17">
        <v>100</v>
      </c>
      <c r="H11" s="16"/>
      <c r="I11" s="16"/>
      <c r="J11" s="16"/>
      <c r="K11" s="16"/>
    </row>
    <row r="12" spans="1:11" ht="15.75" thickBot="1" x14ac:dyDescent="0.3"/>
    <row r="13" spans="1:11" ht="15.75" x14ac:dyDescent="0.25">
      <c r="A13" s="15" t="s">
        <v>2</v>
      </c>
      <c r="B13" s="4"/>
      <c r="C13" s="4"/>
      <c r="D13" s="4"/>
      <c r="E13" s="4"/>
      <c r="F13" s="4"/>
      <c r="G13" s="5"/>
    </row>
    <row r="14" spans="1:11" ht="30" x14ac:dyDescent="0.25">
      <c r="A14" s="6"/>
      <c r="B14" s="3" t="str">
        <f>B6</f>
        <v>Tables</v>
      </c>
      <c r="C14" s="3" t="str">
        <f t="shared" ref="C14:F14" si="0">C6</f>
        <v>Chairs</v>
      </c>
      <c r="D14" s="3" t="str">
        <f t="shared" si="0"/>
        <v>Beds</v>
      </c>
      <c r="E14" s="3" t="str">
        <f t="shared" si="0"/>
        <v>Sofas</v>
      </c>
      <c r="F14" s="3" t="str">
        <f t="shared" si="0"/>
        <v>Bookcases</v>
      </c>
      <c r="G14" s="7" t="s">
        <v>3</v>
      </c>
    </row>
    <row r="15" spans="1:11" ht="15.75" thickBot="1" x14ac:dyDescent="0.3">
      <c r="A15" s="6" t="s">
        <v>7</v>
      </c>
      <c r="B15" s="10">
        <f>SQRT(2*B10*B7/B9)</f>
        <v>335.41019662496848</v>
      </c>
      <c r="C15" s="10">
        <f t="shared" ref="C15:F15" si="1">SQRT(2*C10*C7/C9)</f>
        <v>642.26162893325647</v>
      </c>
      <c r="D15" s="10">
        <f t="shared" si="1"/>
        <v>526.07033750250548</v>
      </c>
      <c r="E15" s="10">
        <f t="shared" si="1"/>
        <v>526.07033750250548</v>
      </c>
      <c r="F15" s="10">
        <f t="shared" si="1"/>
        <v>193.64916731037084</v>
      </c>
      <c r="G15" s="11"/>
    </row>
    <row r="16" spans="1:11" ht="15.75" thickBot="1" x14ac:dyDescent="0.3">
      <c r="A16" s="6" t="s">
        <v>8</v>
      </c>
      <c r="B16" s="54">
        <v>288.69408904813901</v>
      </c>
      <c r="C16" s="54">
        <v>574.92897990168865</v>
      </c>
      <c r="D16" s="54">
        <v>457.2136074533181</v>
      </c>
      <c r="E16" s="54">
        <v>469.20418236719252</v>
      </c>
      <c r="F16" s="54">
        <v>179.53026726138825</v>
      </c>
      <c r="G16" s="11"/>
    </row>
    <row r="17" spans="1:7" x14ac:dyDescent="0.25">
      <c r="A17" s="6" t="s">
        <v>22</v>
      </c>
      <c r="B17" s="10">
        <f>B16/2</f>
        <v>144.3470445240695</v>
      </c>
      <c r="C17" s="10">
        <f t="shared" ref="C17:F17" si="2">C16/2</f>
        <v>287.46448995084432</v>
      </c>
      <c r="D17" s="10">
        <f t="shared" si="2"/>
        <v>228.60680372665905</v>
      </c>
      <c r="E17" s="10">
        <f t="shared" si="2"/>
        <v>234.60209118359626</v>
      </c>
      <c r="F17" s="10">
        <f t="shared" si="2"/>
        <v>89.765133630694123</v>
      </c>
      <c r="G17" s="11"/>
    </row>
    <row r="18" spans="1:7" x14ac:dyDescent="0.25">
      <c r="A18" s="6" t="s">
        <v>9</v>
      </c>
      <c r="B18" s="12">
        <f>B7/B16</f>
        <v>3.8968584487104243</v>
      </c>
      <c r="C18" s="12">
        <f t="shared" ref="C18:F18" si="3">C7/C16</f>
        <v>4.7831994839958192</v>
      </c>
      <c r="D18" s="12">
        <f t="shared" si="3"/>
        <v>6.7255216158761417</v>
      </c>
      <c r="E18" s="12">
        <f t="shared" si="3"/>
        <v>6.5536500218012739</v>
      </c>
      <c r="F18" s="12">
        <f t="shared" si="3"/>
        <v>4.1775685595567724</v>
      </c>
      <c r="G18" s="11"/>
    </row>
    <row r="19" spans="1:7" x14ac:dyDescent="0.25">
      <c r="A19" s="6" t="s">
        <v>23</v>
      </c>
      <c r="B19" s="10">
        <f>B16*B18</f>
        <v>1125</v>
      </c>
      <c r="C19" s="10">
        <f t="shared" ref="C19:F19" si="4">C16*C18</f>
        <v>2750</v>
      </c>
      <c r="D19" s="10">
        <f t="shared" si="4"/>
        <v>3075</v>
      </c>
      <c r="E19" s="10">
        <f t="shared" si="4"/>
        <v>3075</v>
      </c>
      <c r="F19" s="10">
        <f t="shared" si="4"/>
        <v>750.00000000000011</v>
      </c>
      <c r="G19" s="11"/>
    </row>
    <row r="20" spans="1:7" x14ac:dyDescent="0.25">
      <c r="A20" s="6" t="s">
        <v>6</v>
      </c>
      <c r="B20" s="10">
        <f>B16*B11</f>
        <v>24250.303480043676</v>
      </c>
      <c r="C20" s="10">
        <f t="shared" ref="C20:F20" si="5">C16*C11</f>
        <v>60942.471869579</v>
      </c>
      <c r="D20" s="10">
        <f t="shared" si="5"/>
        <v>64009.905043464532</v>
      </c>
      <c r="E20" s="10">
        <f t="shared" si="5"/>
        <v>32844.292765703474</v>
      </c>
      <c r="F20" s="10">
        <f t="shared" si="5"/>
        <v>17953.026726138825</v>
      </c>
      <c r="G20" s="22">
        <f>SUM(B20:F20)</f>
        <v>199999.99988492951</v>
      </c>
    </row>
    <row r="21" spans="1:7" x14ac:dyDescent="0.25">
      <c r="A21" s="6" t="s">
        <v>13</v>
      </c>
      <c r="B21" s="2">
        <f>B10*B18</f>
        <v>389.68584487104243</v>
      </c>
      <c r="C21" s="2">
        <f t="shared" ref="C21:F21" si="6">C10*C18</f>
        <v>1076.2198838990594</v>
      </c>
      <c r="D21" s="2">
        <f t="shared" si="6"/>
        <v>907.94541814327908</v>
      </c>
      <c r="E21" s="2">
        <f t="shared" si="6"/>
        <v>884.74275294317192</v>
      </c>
      <c r="F21" s="2">
        <f t="shared" si="6"/>
        <v>417.75685595567722</v>
      </c>
      <c r="G21" s="8">
        <f>SUM(B21:F21)</f>
        <v>3676.3507558122301</v>
      </c>
    </row>
    <row r="22" spans="1:7" x14ac:dyDescent="0.25">
      <c r="A22" s="6" t="s">
        <v>14</v>
      </c>
      <c r="B22" s="2">
        <f>B9*B17</f>
        <v>288.69408904813901</v>
      </c>
      <c r="C22" s="2">
        <f t="shared" ref="C22:F22" si="7">C9*C17</f>
        <v>862.39346985253292</v>
      </c>
      <c r="D22" s="2">
        <f t="shared" si="7"/>
        <v>685.8204111799771</v>
      </c>
      <c r="E22" s="2">
        <f t="shared" si="7"/>
        <v>703.80627355078877</v>
      </c>
      <c r="F22" s="2">
        <f t="shared" si="7"/>
        <v>359.06053452277649</v>
      </c>
      <c r="G22" s="8">
        <f t="shared" ref="G22:G24" si="8">SUM(B22:F22)</f>
        <v>2899.7747781542143</v>
      </c>
    </row>
    <row r="23" spans="1:7" x14ac:dyDescent="0.25">
      <c r="A23" s="6" t="s">
        <v>15</v>
      </c>
      <c r="B23" s="2">
        <f>B21+B22</f>
        <v>678.37993391918144</v>
      </c>
      <c r="C23" s="2">
        <f t="shared" ref="C23:F23" si="9">C21+C22</f>
        <v>1938.6133537515923</v>
      </c>
      <c r="D23" s="2">
        <f t="shared" si="9"/>
        <v>1593.7658293232562</v>
      </c>
      <c r="E23" s="2">
        <f t="shared" si="9"/>
        <v>1588.5490264939608</v>
      </c>
      <c r="F23" s="2">
        <f t="shared" si="9"/>
        <v>776.81739047845372</v>
      </c>
      <c r="G23" s="8">
        <f t="shared" si="8"/>
        <v>6576.125533966444</v>
      </c>
    </row>
    <row r="24" spans="1:7" ht="15.75" thickBot="1" x14ac:dyDescent="0.3">
      <c r="A24" s="9" t="s">
        <v>10</v>
      </c>
      <c r="B24" s="13">
        <f>B7*B8+B23</f>
        <v>51303.379933919183</v>
      </c>
      <c r="C24" s="13">
        <f t="shared" ref="C24:F24" si="10">C7*C8+C23</f>
        <v>235688.6133537516</v>
      </c>
      <c r="D24" s="13">
        <f t="shared" si="10"/>
        <v>385968.76582932327</v>
      </c>
      <c r="E24" s="13">
        <f t="shared" si="10"/>
        <v>478213.54902649397</v>
      </c>
      <c r="F24" s="13">
        <f t="shared" si="10"/>
        <v>94526.817390478449</v>
      </c>
      <c r="G24" s="8">
        <f t="shared" si="8"/>
        <v>1245701.1255339663</v>
      </c>
    </row>
  </sheetData>
  <mergeCells count="1">
    <mergeCell ref="A1:F1"/>
  </mergeCells>
  <pageMargins left="0.7" right="0.7" top="0.75" bottom="0.75" header="0.3" footer="0.3"/>
  <pageSetup scale="84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>
      <selection activeCell="B1" sqref="B1"/>
    </sheetView>
  </sheetViews>
  <sheetFormatPr defaultRowHeight="15" x14ac:dyDescent="0.25"/>
  <cols>
    <col min="1" max="1" width="2.28515625" customWidth="1"/>
    <col min="2" max="2" width="6.28515625" customWidth="1"/>
    <col min="3" max="3" width="42.140625" customWidth="1"/>
    <col min="4" max="4" width="13.7109375" bestFit="1" customWidth="1"/>
    <col min="5" max="5" width="12.42578125" bestFit="1" customWidth="1"/>
    <col min="6" max="6" width="11.42578125" customWidth="1"/>
    <col min="7" max="7" width="12" bestFit="1" customWidth="1"/>
  </cols>
  <sheetData>
    <row r="1" spans="1:5" x14ac:dyDescent="0.25">
      <c r="A1" s="33" t="s">
        <v>31</v>
      </c>
    </row>
    <row r="2" spans="1:5" x14ac:dyDescent="0.25">
      <c r="A2" s="33" t="s">
        <v>88</v>
      </c>
    </row>
    <row r="3" spans="1:5" x14ac:dyDescent="0.25">
      <c r="A3" s="33" t="s">
        <v>89</v>
      </c>
    </row>
    <row r="4" spans="1:5" x14ac:dyDescent="0.25">
      <c r="A4" s="33" t="s">
        <v>81</v>
      </c>
    </row>
    <row r="5" spans="1:5" x14ac:dyDescent="0.25">
      <c r="A5" s="33" t="s">
        <v>34</v>
      </c>
    </row>
    <row r="6" spans="1:5" x14ac:dyDescent="0.25">
      <c r="A6" s="33"/>
      <c r="B6" t="s">
        <v>35</v>
      </c>
    </row>
    <row r="7" spans="1:5" x14ac:dyDescent="0.25">
      <c r="A7" s="33"/>
      <c r="B7" t="s">
        <v>90</v>
      </c>
    </row>
    <row r="8" spans="1:5" x14ac:dyDescent="0.25">
      <c r="A8" s="33"/>
      <c r="B8" t="s">
        <v>91</v>
      </c>
    </row>
    <row r="9" spans="1:5" x14ac:dyDescent="0.25">
      <c r="A9" s="33" t="s">
        <v>36</v>
      </c>
    </row>
    <row r="10" spans="1:5" x14ac:dyDescent="0.25">
      <c r="B10" t="s">
        <v>92</v>
      </c>
    </row>
    <row r="11" spans="1:5" x14ac:dyDescent="0.25">
      <c r="B11" t="s">
        <v>38</v>
      </c>
    </row>
    <row r="12" spans="1:5" x14ac:dyDescent="0.25">
      <c r="B12" t="s">
        <v>39</v>
      </c>
    </row>
    <row r="14" spans="1:5" ht="15.75" thickBot="1" x14ac:dyDescent="0.3">
      <c r="A14" t="s">
        <v>40</v>
      </c>
    </row>
    <row r="15" spans="1:5" ht="15.75" thickBot="1" x14ac:dyDescent="0.3">
      <c r="B15" s="35" t="s">
        <v>41</v>
      </c>
      <c r="C15" s="35" t="s">
        <v>42</v>
      </c>
      <c r="D15" s="35" t="s">
        <v>43</v>
      </c>
      <c r="E15" s="35" t="s">
        <v>44</v>
      </c>
    </row>
    <row r="16" spans="1:5" ht="15.75" thickBot="1" x14ac:dyDescent="0.3">
      <c r="B16" s="34" t="s">
        <v>52</v>
      </c>
      <c r="C16" s="34" t="s">
        <v>53</v>
      </c>
      <c r="D16" s="37">
        <v>6739.7878000000001</v>
      </c>
      <c r="E16" s="37">
        <v>6734.8292000000001</v>
      </c>
    </row>
    <row r="19" spans="1:7" ht="15.75" thickBot="1" x14ac:dyDescent="0.3">
      <c r="A19" t="s">
        <v>45</v>
      </c>
    </row>
    <row r="20" spans="1:7" ht="15.75" thickBot="1" x14ac:dyDescent="0.3">
      <c r="B20" s="35" t="s">
        <v>41</v>
      </c>
      <c r="C20" s="35" t="s">
        <v>42</v>
      </c>
      <c r="D20" s="35" t="s">
        <v>43</v>
      </c>
      <c r="E20" s="35" t="s">
        <v>44</v>
      </c>
      <c r="F20" s="35" t="s">
        <v>46</v>
      </c>
    </row>
    <row r="21" spans="1:7" x14ac:dyDescent="0.25">
      <c r="B21" s="36" t="s">
        <v>54</v>
      </c>
      <c r="C21" s="36" t="s">
        <v>93</v>
      </c>
      <c r="D21" s="38">
        <v>162.88225791191405</v>
      </c>
      <c r="E21" s="38">
        <v>163.20713768548907</v>
      </c>
      <c r="F21" s="36" t="s">
        <v>56</v>
      </c>
    </row>
    <row r="22" spans="1:7" x14ac:dyDescent="0.25">
      <c r="B22" s="36" t="s">
        <v>57</v>
      </c>
      <c r="C22" s="36" t="s">
        <v>58</v>
      </c>
      <c r="D22" s="38">
        <v>651.52903164765621</v>
      </c>
      <c r="E22" s="38">
        <v>652.82855074195629</v>
      </c>
      <c r="F22" s="36" t="s">
        <v>56</v>
      </c>
    </row>
    <row r="23" spans="1:7" x14ac:dyDescent="0.25">
      <c r="B23" s="36" t="s">
        <v>59</v>
      </c>
      <c r="C23" s="36" t="s">
        <v>60</v>
      </c>
      <c r="D23" s="38">
        <v>435.55448111587305</v>
      </c>
      <c r="E23" s="38">
        <v>446.76587564813792</v>
      </c>
      <c r="F23" s="36" t="s">
        <v>56</v>
      </c>
    </row>
    <row r="24" spans="1:7" x14ac:dyDescent="0.25">
      <c r="B24" s="36" t="s">
        <v>61</v>
      </c>
      <c r="C24" s="36" t="s">
        <v>62</v>
      </c>
      <c r="D24" s="38">
        <v>527.40405281884125</v>
      </c>
      <c r="E24" s="38">
        <v>526.35710967281091</v>
      </c>
      <c r="F24" s="36" t="s">
        <v>56</v>
      </c>
    </row>
    <row r="25" spans="1:7" ht="15.75" thickBot="1" x14ac:dyDescent="0.3">
      <c r="B25" s="34" t="s">
        <v>63</v>
      </c>
      <c r="C25" s="34" t="s">
        <v>64</v>
      </c>
      <c r="D25" s="39">
        <v>193.59886211504951</v>
      </c>
      <c r="E25" s="39">
        <v>176.98543197079692</v>
      </c>
      <c r="F25" s="34" t="s">
        <v>56</v>
      </c>
    </row>
    <row r="28" spans="1:7" ht="15.75" thickBot="1" x14ac:dyDescent="0.3">
      <c r="A28" t="s">
        <v>47</v>
      </c>
    </row>
    <row r="29" spans="1:7" ht="15.75" thickBot="1" x14ac:dyDescent="0.3">
      <c r="B29" s="35" t="s">
        <v>41</v>
      </c>
      <c r="C29" s="35" t="s">
        <v>42</v>
      </c>
      <c r="D29" s="35" t="s">
        <v>48</v>
      </c>
      <c r="E29" s="35" t="s">
        <v>49</v>
      </c>
      <c r="F29" s="35" t="s">
        <v>50</v>
      </c>
      <c r="G29" s="35" t="s">
        <v>51</v>
      </c>
    </row>
    <row r="30" spans="1:7" x14ac:dyDescent="0.25">
      <c r="B30" s="36" t="s">
        <v>65</v>
      </c>
      <c r="C30" s="36" t="s">
        <v>66</v>
      </c>
      <c r="D30" s="40">
        <v>200000</v>
      </c>
      <c r="E30" s="36" t="s">
        <v>67</v>
      </c>
      <c r="F30" s="36" t="s">
        <v>79</v>
      </c>
      <c r="G30" s="36">
        <v>0</v>
      </c>
    </row>
    <row r="31" spans="1:7" x14ac:dyDescent="0.25">
      <c r="B31" s="36" t="s">
        <v>69</v>
      </c>
      <c r="C31" s="36" t="s">
        <v>70</v>
      </c>
      <c r="D31" s="47">
        <v>1245859.83</v>
      </c>
      <c r="E31" s="36" t="s">
        <v>71</v>
      </c>
      <c r="F31" s="36" t="s">
        <v>68</v>
      </c>
      <c r="G31" s="36">
        <v>254140.17076280154</v>
      </c>
    </row>
    <row r="32" spans="1:7" ht="15.75" thickBot="1" x14ac:dyDescent="0.3">
      <c r="B32" s="34" t="s">
        <v>94</v>
      </c>
      <c r="C32" s="34" t="s">
        <v>95</v>
      </c>
      <c r="D32" s="48">
        <v>0.25</v>
      </c>
      <c r="E32" s="34" t="s">
        <v>96</v>
      </c>
      <c r="F32" s="34" t="s">
        <v>79</v>
      </c>
      <c r="G32" s="34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42.140625" bestFit="1" customWidth="1"/>
    <col min="4" max="4" width="13.5703125" bestFit="1" customWidth="1"/>
    <col min="5" max="5" width="12.7109375" bestFit="1" customWidth="1"/>
  </cols>
  <sheetData>
    <row r="1" spans="1:5" x14ac:dyDescent="0.25">
      <c r="A1" s="33" t="s">
        <v>72</v>
      </c>
    </row>
    <row r="2" spans="1:5" x14ac:dyDescent="0.25">
      <c r="A2" s="33" t="s">
        <v>88</v>
      </c>
    </row>
    <row r="3" spans="1:5" x14ac:dyDescent="0.25">
      <c r="A3" s="33" t="s">
        <v>89</v>
      </c>
    </row>
    <row r="6" spans="1:5" ht="15.75" thickBot="1" x14ac:dyDescent="0.3">
      <c r="A6" t="s">
        <v>45</v>
      </c>
    </row>
    <row r="7" spans="1:5" x14ac:dyDescent="0.25">
      <c r="B7" s="41"/>
      <c r="C7" s="41"/>
      <c r="D7" s="41" t="s">
        <v>73</v>
      </c>
      <c r="E7" s="41" t="s">
        <v>75</v>
      </c>
    </row>
    <row r="8" spans="1:5" ht="15.75" thickBot="1" x14ac:dyDescent="0.3">
      <c r="B8" s="42" t="s">
        <v>41</v>
      </c>
      <c r="C8" s="42" t="s">
        <v>42</v>
      </c>
      <c r="D8" s="42" t="s">
        <v>74</v>
      </c>
      <c r="E8" s="42" t="s">
        <v>76</v>
      </c>
    </row>
    <row r="9" spans="1:5" x14ac:dyDescent="0.25">
      <c r="B9" s="36" t="s">
        <v>54</v>
      </c>
      <c r="C9" s="36" t="s">
        <v>93</v>
      </c>
      <c r="D9" s="36">
        <v>163.20713768548907</v>
      </c>
      <c r="E9" s="36">
        <v>0</v>
      </c>
    </row>
    <row r="10" spans="1:5" x14ac:dyDescent="0.25">
      <c r="B10" s="36" t="s">
        <v>57</v>
      </c>
      <c r="C10" s="36" t="s">
        <v>58</v>
      </c>
      <c r="D10" s="36">
        <v>652.82855074195629</v>
      </c>
      <c r="E10" s="36">
        <v>0</v>
      </c>
    </row>
    <row r="11" spans="1:5" x14ac:dyDescent="0.25">
      <c r="B11" s="36" t="s">
        <v>59</v>
      </c>
      <c r="C11" s="36" t="s">
        <v>60</v>
      </c>
      <c r="D11" s="36">
        <v>446.76587564813792</v>
      </c>
      <c r="E11" s="36">
        <v>0</v>
      </c>
    </row>
    <row r="12" spans="1:5" x14ac:dyDescent="0.25">
      <c r="B12" s="36" t="s">
        <v>61</v>
      </c>
      <c r="C12" s="36" t="s">
        <v>62</v>
      </c>
      <c r="D12" s="36">
        <v>526.35710967281091</v>
      </c>
      <c r="E12" s="36">
        <v>0</v>
      </c>
    </row>
    <row r="13" spans="1:5" ht="15.75" thickBot="1" x14ac:dyDescent="0.3">
      <c r="B13" s="34" t="s">
        <v>63</v>
      </c>
      <c r="C13" s="34" t="s">
        <v>64</v>
      </c>
      <c r="D13" s="34">
        <v>176.98543197079692</v>
      </c>
      <c r="E13" s="34">
        <v>0</v>
      </c>
    </row>
    <row r="15" spans="1:5" ht="15.75" thickBot="1" x14ac:dyDescent="0.3">
      <c r="A15" t="s">
        <v>47</v>
      </c>
    </row>
    <row r="16" spans="1:5" x14ac:dyDescent="0.25">
      <c r="B16" s="41"/>
      <c r="C16" s="41"/>
      <c r="D16" s="41" t="s">
        <v>73</v>
      </c>
      <c r="E16" s="41" t="s">
        <v>77</v>
      </c>
    </row>
    <row r="17" spans="2:5" ht="15.75" thickBot="1" x14ac:dyDescent="0.3">
      <c r="B17" s="42" t="s">
        <v>41</v>
      </c>
      <c r="C17" s="42" t="s">
        <v>42</v>
      </c>
      <c r="D17" s="42" t="s">
        <v>74</v>
      </c>
      <c r="E17" s="42" t="s">
        <v>78</v>
      </c>
    </row>
    <row r="18" spans="2:5" x14ac:dyDescent="0.25">
      <c r="B18" s="36" t="s">
        <v>65</v>
      </c>
      <c r="C18" s="36" t="s">
        <v>66</v>
      </c>
      <c r="D18" s="36">
        <v>200000</v>
      </c>
      <c r="E18" s="36">
        <v>-7.0186737839654089E-5</v>
      </c>
    </row>
    <row r="19" spans="2:5" x14ac:dyDescent="0.25">
      <c r="B19" s="36" t="s">
        <v>69</v>
      </c>
      <c r="C19" s="36" t="s">
        <v>70</v>
      </c>
      <c r="D19" s="49">
        <v>1245859.83</v>
      </c>
      <c r="E19" s="36">
        <v>0</v>
      </c>
    </row>
    <row r="20" spans="2:5" ht="15.75" thickBot="1" x14ac:dyDescent="0.3">
      <c r="B20" s="34" t="s">
        <v>94</v>
      </c>
      <c r="C20" s="34" t="s">
        <v>95</v>
      </c>
      <c r="D20" s="34">
        <v>0.25</v>
      </c>
      <c r="E20" s="34">
        <v>-1825.3639002498512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3" workbookViewId="0">
      <selection activeCell="B16" sqref="B16:F16"/>
    </sheetView>
  </sheetViews>
  <sheetFormatPr defaultRowHeight="15" x14ac:dyDescent="0.25"/>
  <cols>
    <col min="1" max="1" width="41.5703125" customWidth="1"/>
    <col min="2" max="2" width="11.42578125" bestFit="1" customWidth="1"/>
    <col min="3" max="3" width="11.5703125" bestFit="1" customWidth="1"/>
    <col min="4" max="4" width="11.42578125" bestFit="1" customWidth="1"/>
    <col min="5" max="5" width="11.140625" bestFit="1" customWidth="1"/>
    <col min="6" max="6" width="11.85546875" bestFit="1" customWidth="1"/>
    <col min="7" max="7" width="11.7109375" customWidth="1"/>
    <col min="8" max="8" width="11.42578125" customWidth="1"/>
  </cols>
  <sheetData>
    <row r="1" spans="1:8" ht="18" x14ac:dyDescent="0.25">
      <c r="A1" s="52" t="s">
        <v>30</v>
      </c>
      <c r="B1" s="52"/>
      <c r="C1" s="52"/>
      <c r="D1" s="52"/>
      <c r="E1" s="52"/>
      <c r="F1" s="52"/>
      <c r="G1" s="1"/>
    </row>
    <row r="2" spans="1:8" x14ac:dyDescent="0.25">
      <c r="A2" s="1"/>
      <c r="B2" s="1"/>
      <c r="C2" s="1"/>
      <c r="D2" s="1"/>
      <c r="E2" s="1"/>
      <c r="F2" s="1"/>
      <c r="G2" s="1"/>
    </row>
    <row r="3" spans="1:8" x14ac:dyDescent="0.25">
      <c r="A3" s="17" t="s">
        <v>11</v>
      </c>
      <c r="B3" s="18">
        <v>200000</v>
      </c>
      <c r="C3" s="17"/>
      <c r="D3" s="19"/>
      <c r="E3" s="19"/>
      <c r="F3" s="17"/>
      <c r="G3" s="1"/>
    </row>
    <row r="4" spans="1:8" x14ac:dyDescent="0.25">
      <c r="A4" s="17" t="s">
        <v>5</v>
      </c>
      <c r="B4" s="20">
        <v>1500000</v>
      </c>
      <c r="C4" s="17"/>
      <c r="D4" s="19"/>
      <c r="E4" s="19"/>
      <c r="F4" s="17"/>
      <c r="G4" s="1"/>
    </row>
    <row r="5" spans="1:8" x14ac:dyDescent="0.25">
      <c r="A5" s="17"/>
      <c r="B5" s="17"/>
      <c r="C5" s="17"/>
      <c r="D5" s="17"/>
      <c r="E5" s="17"/>
      <c r="F5" s="17"/>
      <c r="G5" s="1"/>
    </row>
    <row r="6" spans="1:8" ht="30" x14ac:dyDescent="0.25">
      <c r="A6" s="17"/>
      <c r="B6" s="21" t="s">
        <v>27</v>
      </c>
      <c r="C6" s="21" t="s">
        <v>20</v>
      </c>
      <c r="D6" s="21" t="s">
        <v>17</v>
      </c>
      <c r="E6" s="21" t="s">
        <v>18</v>
      </c>
      <c r="F6" s="21" t="s">
        <v>16</v>
      </c>
      <c r="G6" s="1"/>
    </row>
    <row r="7" spans="1:8" x14ac:dyDescent="0.25">
      <c r="A7" s="17" t="s">
        <v>21</v>
      </c>
      <c r="B7" s="17">
        <v>1125</v>
      </c>
      <c r="C7" s="17">
        <v>2750</v>
      </c>
      <c r="D7" s="17">
        <v>3075</v>
      </c>
      <c r="E7" s="17">
        <v>3075</v>
      </c>
      <c r="F7" s="17">
        <v>750</v>
      </c>
      <c r="G7" s="1"/>
    </row>
    <row r="8" spans="1:8" x14ac:dyDescent="0.25">
      <c r="A8" s="17" t="s">
        <v>1</v>
      </c>
      <c r="B8" s="20">
        <v>45</v>
      </c>
      <c r="C8" s="20">
        <v>85</v>
      </c>
      <c r="D8" s="20">
        <v>125</v>
      </c>
      <c r="E8" s="20">
        <v>155</v>
      </c>
      <c r="F8" s="20">
        <v>125</v>
      </c>
      <c r="G8" s="1"/>
    </row>
    <row r="9" spans="1:8" x14ac:dyDescent="0.25">
      <c r="A9" s="17" t="s">
        <v>4</v>
      </c>
      <c r="B9" s="20">
        <v>2</v>
      </c>
      <c r="C9" s="20">
        <v>3</v>
      </c>
      <c r="D9" s="20">
        <v>3</v>
      </c>
      <c r="E9" s="20">
        <v>3</v>
      </c>
      <c r="F9" s="20">
        <v>4</v>
      </c>
      <c r="G9" s="1"/>
    </row>
    <row r="10" spans="1:8" x14ac:dyDescent="0.25">
      <c r="A10" s="17" t="s">
        <v>0</v>
      </c>
      <c r="B10" s="20">
        <v>100</v>
      </c>
      <c r="C10" s="20">
        <v>225</v>
      </c>
      <c r="D10" s="20">
        <v>135</v>
      </c>
      <c r="E10" s="20">
        <v>135</v>
      </c>
      <c r="F10" s="20">
        <v>100</v>
      </c>
      <c r="G10" s="1"/>
    </row>
    <row r="11" spans="1:8" x14ac:dyDescent="0.25">
      <c r="A11" s="17" t="s">
        <v>12</v>
      </c>
      <c r="B11" s="17">
        <v>84</v>
      </c>
      <c r="C11" s="17">
        <v>106</v>
      </c>
      <c r="D11" s="17">
        <v>140</v>
      </c>
      <c r="E11" s="17">
        <v>70</v>
      </c>
      <c r="F11" s="17">
        <v>100</v>
      </c>
      <c r="G11" s="1"/>
    </row>
    <row r="12" spans="1:8" ht="15.75" thickBot="1" x14ac:dyDescent="0.3">
      <c r="A12" s="1"/>
      <c r="B12" s="1"/>
      <c r="C12" s="1"/>
      <c r="D12" s="1"/>
      <c r="E12" s="1"/>
      <c r="F12" s="1"/>
      <c r="G12" s="1"/>
    </row>
    <row r="13" spans="1:8" ht="15.75" x14ac:dyDescent="0.25">
      <c r="A13" s="25" t="s">
        <v>2</v>
      </c>
      <c r="B13" s="4"/>
      <c r="C13" s="4"/>
      <c r="D13" s="4"/>
      <c r="E13" s="4"/>
      <c r="F13" s="4"/>
      <c r="G13" s="5"/>
    </row>
    <row r="14" spans="1:8" ht="30" x14ac:dyDescent="0.25">
      <c r="A14" s="6"/>
      <c r="B14" s="3" t="str">
        <f>B6</f>
        <v>Table</v>
      </c>
      <c r="C14" s="3" t="str">
        <f t="shared" ref="C14:F14" si="0">C6</f>
        <v>Chairs</v>
      </c>
      <c r="D14" s="3" t="str">
        <f t="shared" si="0"/>
        <v>Beds</v>
      </c>
      <c r="E14" s="3" t="str">
        <f t="shared" si="0"/>
        <v>Sofas</v>
      </c>
      <c r="F14" s="3" t="str">
        <f t="shared" si="0"/>
        <v>Bookcases</v>
      </c>
      <c r="G14" s="7" t="s">
        <v>3</v>
      </c>
      <c r="H14" s="53" t="s">
        <v>26</v>
      </c>
    </row>
    <row r="15" spans="1:8" ht="15.75" thickBot="1" x14ac:dyDescent="0.3">
      <c r="A15" s="6" t="s">
        <v>7</v>
      </c>
      <c r="B15" s="10">
        <f>SQRT(2*B10*B7/B9)</f>
        <v>335.41019662496848</v>
      </c>
      <c r="C15" s="10">
        <f t="shared" ref="C15:F15" si="1">SQRT(2*C10*C7/C9)</f>
        <v>642.26162893325647</v>
      </c>
      <c r="D15" s="10">
        <f t="shared" si="1"/>
        <v>526.07033750250548</v>
      </c>
      <c r="E15" s="10">
        <f t="shared" si="1"/>
        <v>526.07033750250548</v>
      </c>
      <c r="F15" s="10">
        <f t="shared" si="1"/>
        <v>193.64916731037084</v>
      </c>
      <c r="G15" s="11"/>
      <c r="H15" s="53"/>
    </row>
    <row r="16" spans="1:8" ht="15.75" thickBot="1" x14ac:dyDescent="0.3">
      <c r="A16" s="6" t="s">
        <v>8</v>
      </c>
      <c r="B16" s="14">
        <v>163.20713768548907</v>
      </c>
      <c r="C16" s="14">
        <v>652.82855074195629</v>
      </c>
      <c r="D16" s="14">
        <v>446.76587564813792</v>
      </c>
      <c r="E16" s="14">
        <v>526.35710967281091</v>
      </c>
      <c r="F16" s="14">
        <v>176.98543197079692</v>
      </c>
      <c r="G16" s="11"/>
      <c r="H16" s="28">
        <f>B16/C16</f>
        <v>0.25</v>
      </c>
    </row>
    <row r="17" spans="1:8" x14ac:dyDescent="0.25">
      <c r="A17" s="6" t="s">
        <v>22</v>
      </c>
      <c r="B17" s="10">
        <f>B16/2</f>
        <v>81.603568842744536</v>
      </c>
      <c r="C17" s="10">
        <f t="shared" ref="C17:F17" si="2">C16/2</f>
        <v>326.41427537097815</v>
      </c>
      <c r="D17" s="10">
        <f t="shared" si="2"/>
        <v>223.38293782406896</v>
      </c>
      <c r="E17" s="10">
        <f t="shared" si="2"/>
        <v>263.17855483640545</v>
      </c>
      <c r="F17" s="10">
        <f t="shared" si="2"/>
        <v>88.492715985398462</v>
      </c>
      <c r="G17" s="11"/>
      <c r="H17" s="45"/>
    </row>
    <row r="18" spans="1:8" x14ac:dyDescent="0.25">
      <c r="A18" s="6" t="s">
        <v>9</v>
      </c>
      <c r="B18" s="12">
        <f>B7/B16</f>
        <v>6.8930808784107791</v>
      </c>
      <c r="C18" s="12">
        <f t="shared" ref="C18:F18" si="3">C7/C16</f>
        <v>4.2124383145843654</v>
      </c>
      <c r="D18" s="12">
        <f t="shared" si="3"/>
        <v>6.8827996219250105</v>
      </c>
      <c r="E18" s="12">
        <f t="shared" si="3"/>
        <v>5.8420413508073485</v>
      </c>
      <c r="F18" s="12">
        <f t="shared" si="3"/>
        <v>4.2376369153578244</v>
      </c>
      <c r="G18" s="11"/>
      <c r="H18" s="45"/>
    </row>
    <row r="19" spans="1:8" x14ac:dyDescent="0.25">
      <c r="A19" s="6" t="s">
        <v>23</v>
      </c>
      <c r="B19" s="10">
        <f>B16*B18</f>
        <v>1125</v>
      </c>
      <c r="C19" s="10">
        <f t="shared" ref="C19:F19" si="4">C16*C18</f>
        <v>2750</v>
      </c>
      <c r="D19" s="10">
        <f t="shared" si="4"/>
        <v>3075</v>
      </c>
      <c r="E19" s="10">
        <f t="shared" si="4"/>
        <v>3075</v>
      </c>
      <c r="F19" s="10">
        <f t="shared" si="4"/>
        <v>750</v>
      </c>
      <c r="G19" s="11"/>
      <c r="H19" s="45"/>
    </row>
    <row r="20" spans="1:8" x14ac:dyDescent="0.25">
      <c r="A20" s="6" t="s">
        <v>6</v>
      </c>
      <c r="B20" s="10">
        <f>B16*B11</f>
        <v>13709.399565581081</v>
      </c>
      <c r="C20" s="10">
        <f t="shared" ref="C20:F20" si="5">C16*C11</f>
        <v>69199.826378647369</v>
      </c>
      <c r="D20" s="10">
        <f t="shared" si="5"/>
        <v>62547.222590739308</v>
      </c>
      <c r="E20" s="10">
        <f t="shared" si="5"/>
        <v>36844.997677096762</v>
      </c>
      <c r="F20" s="10">
        <f t="shared" si="5"/>
        <v>17698.543197079693</v>
      </c>
      <c r="G20" s="22">
        <f>ROUNDUP(SUM(B20:F20),0)</f>
        <v>200000</v>
      </c>
      <c r="H20" s="45"/>
    </row>
    <row r="21" spans="1:8" x14ac:dyDescent="0.25">
      <c r="A21" s="6" t="s">
        <v>13</v>
      </c>
      <c r="B21" s="2">
        <f>B10*B18</f>
        <v>689.30808784107796</v>
      </c>
      <c r="C21" s="2">
        <f t="shared" ref="C21:F21" si="6">C10*C18</f>
        <v>947.79862078148221</v>
      </c>
      <c r="D21" s="2">
        <f t="shared" si="6"/>
        <v>929.1779489598764</v>
      </c>
      <c r="E21" s="2">
        <f t="shared" si="6"/>
        <v>788.67558235899207</v>
      </c>
      <c r="F21" s="2">
        <f t="shared" si="6"/>
        <v>423.76369153578241</v>
      </c>
      <c r="G21" s="8">
        <f t="shared" ref="G21:G24" si="7">SUM(B21:F21)</f>
        <v>3778.7239314772114</v>
      </c>
      <c r="H21" s="45"/>
    </row>
    <row r="22" spans="1:8" x14ac:dyDescent="0.25">
      <c r="A22" s="6" t="s">
        <v>14</v>
      </c>
      <c r="B22" s="2">
        <f>B9*B17</f>
        <v>163.20713768548907</v>
      </c>
      <c r="C22" s="2">
        <f t="shared" ref="C22:F22" si="8">C9*C17</f>
        <v>979.24282611293438</v>
      </c>
      <c r="D22" s="2">
        <f t="shared" si="8"/>
        <v>670.14881347220694</v>
      </c>
      <c r="E22" s="2">
        <f t="shared" si="8"/>
        <v>789.5356645092163</v>
      </c>
      <c r="F22" s="2">
        <f t="shared" si="8"/>
        <v>353.97086394159385</v>
      </c>
      <c r="G22" s="8">
        <f t="shared" si="7"/>
        <v>2956.1053057214403</v>
      </c>
      <c r="H22" s="45"/>
    </row>
    <row r="23" spans="1:8" x14ac:dyDescent="0.25">
      <c r="A23" s="6" t="s">
        <v>15</v>
      </c>
      <c r="B23" s="2">
        <f>B21+B22</f>
        <v>852.51522552656706</v>
      </c>
      <c r="C23" s="2">
        <f t="shared" ref="C23:F23" si="9">C21+C22</f>
        <v>1927.0414468944166</v>
      </c>
      <c r="D23" s="2">
        <f t="shared" si="9"/>
        <v>1599.3267624320833</v>
      </c>
      <c r="E23" s="2">
        <f t="shared" si="9"/>
        <v>1578.2112468682085</v>
      </c>
      <c r="F23" s="2">
        <f t="shared" si="9"/>
        <v>777.73455547737626</v>
      </c>
      <c r="G23" s="8">
        <f t="shared" si="7"/>
        <v>6734.8292371986518</v>
      </c>
    </row>
    <row r="24" spans="1:8" ht="15.75" thickBot="1" x14ac:dyDescent="0.3">
      <c r="A24" s="9" t="s">
        <v>10</v>
      </c>
      <c r="B24" s="13">
        <f>B7*B8+B23</f>
        <v>51477.515225526564</v>
      </c>
      <c r="C24" s="13">
        <f t="shared" ref="C24:F24" si="10">C7*C8+C23</f>
        <v>235677.04144689441</v>
      </c>
      <c r="D24" s="13">
        <f t="shared" si="10"/>
        <v>385974.32676243206</v>
      </c>
      <c r="E24" s="13">
        <f t="shared" si="10"/>
        <v>478203.21124686819</v>
      </c>
      <c r="F24" s="13">
        <f t="shared" si="10"/>
        <v>94527.734555477378</v>
      </c>
      <c r="G24" s="8">
        <f t="shared" si="7"/>
        <v>1245859.8292371985</v>
      </c>
    </row>
  </sheetData>
  <mergeCells count="2">
    <mergeCell ref="A1:F1"/>
    <mergeCell ref="H14:H15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topLeftCell="A15" workbookViewId="0"/>
  </sheetViews>
  <sheetFormatPr defaultRowHeight="15" x14ac:dyDescent="0.25"/>
  <cols>
    <col min="1" max="1" width="2.28515625" customWidth="1"/>
    <col min="2" max="2" width="6.28515625" customWidth="1"/>
    <col min="3" max="3" width="34.85546875" bestFit="1" customWidth="1"/>
    <col min="4" max="4" width="13.7109375" bestFit="1" customWidth="1"/>
    <col min="5" max="5" width="12.42578125" bestFit="1" customWidth="1"/>
    <col min="6" max="6" width="11.42578125" customWidth="1"/>
    <col min="7" max="7" width="7" customWidth="1"/>
  </cols>
  <sheetData>
    <row r="1" spans="1:5" x14ac:dyDescent="0.25">
      <c r="A1" s="33" t="s">
        <v>31</v>
      </c>
    </row>
    <row r="2" spans="1:5" x14ac:dyDescent="0.25">
      <c r="A2" s="33" t="s">
        <v>97</v>
      </c>
    </row>
    <row r="3" spans="1:5" x14ac:dyDescent="0.25">
      <c r="A3" s="33" t="s">
        <v>121</v>
      </c>
    </row>
    <row r="4" spans="1:5" x14ac:dyDescent="0.25">
      <c r="A4" s="33" t="s">
        <v>33</v>
      </c>
    </row>
    <row r="5" spans="1:5" x14ac:dyDescent="0.25">
      <c r="A5" s="33" t="s">
        <v>34</v>
      </c>
    </row>
    <row r="6" spans="1:5" x14ac:dyDescent="0.25">
      <c r="A6" s="33"/>
      <c r="B6" t="s">
        <v>35</v>
      </c>
    </row>
    <row r="7" spans="1:5" x14ac:dyDescent="0.25">
      <c r="A7" s="33"/>
      <c r="B7" t="s">
        <v>122</v>
      </c>
    </row>
    <row r="8" spans="1:5" x14ac:dyDescent="0.25">
      <c r="A8" s="33"/>
      <c r="B8" t="s">
        <v>123</v>
      </c>
    </row>
    <row r="9" spans="1:5" x14ac:dyDescent="0.25">
      <c r="A9" s="33" t="s">
        <v>36</v>
      </c>
    </row>
    <row r="10" spans="1:5" x14ac:dyDescent="0.25">
      <c r="B10" t="s">
        <v>37</v>
      </c>
    </row>
    <row r="11" spans="1:5" x14ac:dyDescent="0.25">
      <c r="B11" t="s">
        <v>98</v>
      </c>
    </row>
    <row r="12" spans="1:5" x14ac:dyDescent="0.25">
      <c r="B12" t="s">
        <v>39</v>
      </c>
    </row>
    <row r="14" spans="1:5" ht="15.75" thickBot="1" x14ac:dyDescent="0.3">
      <c r="A14" t="s">
        <v>40</v>
      </c>
    </row>
    <row r="15" spans="1:5" ht="15.75" thickBot="1" x14ac:dyDescent="0.3">
      <c r="B15" s="35" t="s">
        <v>41</v>
      </c>
      <c r="C15" s="35" t="s">
        <v>42</v>
      </c>
      <c r="D15" s="35" t="s">
        <v>43</v>
      </c>
      <c r="E15" s="35" t="s">
        <v>44</v>
      </c>
    </row>
    <row r="16" spans="1:5" ht="15.75" thickBot="1" x14ac:dyDescent="0.3">
      <c r="B16" s="34" t="s">
        <v>99</v>
      </c>
      <c r="C16" s="34" t="s">
        <v>84</v>
      </c>
      <c r="D16" s="48">
        <v>570.37254775758072</v>
      </c>
      <c r="E16" s="48">
        <v>0</v>
      </c>
    </row>
    <row r="19" spans="1:6" ht="15.75" thickBot="1" x14ac:dyDescent="0.3">
      <c r="A19" t="s">
        <v>45</v>
      </c>
    </row>
    <row r="20" spans="1:6" ht="15.75" thickBot="1" x14ac:dyDescent="0.3">
      <c r="B20" s="35" t="s">
        <v>41</v>
      </c>
      <c r="C20" s="35" t="s">
        <v>42</v>
      </c>
      <c r="D20" s="35" t="s">
        <v>43</v>
      </c>
      <c r="E20" s="35" t="s">
        <v>44</v>
      </c>
      <c r="F20" s="35" t="s">
        <v>46</v>
      </c>
    </row>
    <row r="21" spans="1:6" x14ac:dyDescent="0.25">
      <c r="B21" s="36" t="s">
        <v>54</v>
      </c>
      <c r="C21" s="36" t="s">
        <v>93</v>
      </c>
      <c r="D21" s="38">
        <v>10</v>
      </c>
      <c r="E21" s="38">
        <v>133.41880867846379</v>
      </c>
      <c r="F21" s="36" t="s">
        <v>56</v>
      </c>
    </row>
    <row r="22" spans="1:6" x14ac:dyDescent="0.25">
      <c r="B22" s="36" t="s">
        <v>57</v>
      </c>
      <c r="C22" s="36" t="s">
        <v>58</v>
      </c>
      <c r="D22" s="38">
        <v>10</v>
      </c>
      <c r="E22" s="38">
        <v>533.67523756244441</v>
      </c>
      <c r="F22" s="36" t="s">
        <v>56</v>
      </c>
    </row>
    <row r="23" spans="1:6" x14ac:dyDescent="0.25">
      <c r="B23" s="36" t="s">
        <v>59</v>
      </c>
      <c r="C23" s="36" t="s">
        <v>60</v>
      </c>
      <c r="D23" s="38">
        <v>10</v>
      </c>
      <c r="E23" s="38">
        <v>402.68435748547313</v>
      </c>
      <c r="F23" s="36" t="s">
        <v>56</v>
      </c>
    </row>
    <row r="24" spans="1:6" x14ac:dyDescent="0.25">
      <c r="B24" s="36" t="s">
        <v>61</v>
      </c>
      <c r="C24" s="36" t="s">
        <v>62</v>
      </c>
      <c r="D24" s="38">
        <v>10</v>
      </c>
      <c r="E24" s="38">
        <v>402.68435748547313</v>
      </c>
      <c r="F24" s="36" t="s">
        <v>56</v>
      </c>
    </row>
    <row r="25" spans="1:6" x14ac:dyDescent="0.25">
      <c r="B25" s="36" t="s">
        <v>63</v>
      </c>
      <c r="C25" s="36" t="s">
        <v>64</v>
      </c>
      <c r="D25" s="38">
        <v>10</v>
      </c>
      <c r="E25" s="38">
        <v>155.23880023019333</v>
      </c>
      <c r="F25" s="36" t="s">
        <v>56</v>
      </c>
    </row>
    <row r="26" spans="1:6" x14ac:dyDescent="0.25">
      <c r="B26" s="36" t="s">
        <v>100</v>
      </c>
      <c r="C26" s="36" t="s">
        <v>101</v>
      </c>
      <c r="D26" s="50">
        <v>0</v>
      </c>
      <c r="E26" s="50">
        <v>0</v>
      </c>
      <c r="F26" s="36" t="s">
        <v>56</v>
      </c>
    </row>
    <row r="27" spans="1:6" x14ac:dyDescent="0.25">
      <c r="B27" s="36" t="s">
        <v>102</v>
      </c>
      <c r="C27" s="36" t="s">
        <v>103</v>
      </c>
      <c r="D27" s="50">
        <v>0.57037254775758073</v>
      </c>
      <c r="E27" s="50">
        <v>0</v>
      </c>
      <c r="F27" s="36" t="s">
        <v>56</v>
      </c>
    </row>
    <row r="28" spans="1:6" x14ac:dyDescent="0.25">
      <c r="B28" s="36" t="s">
        <v>104</v>
      </c>
      <c r="C28" s="36" t="s">
        <v>105</v>
      </c>
      <c r="D28" s="50">
        <v>0</v>
      </c>
      <c r="E28" s="50">
        <v>32135.00000001735</v>
      </c>
      <c r="F28" s="36" t="s">
        <v>56</v>
      </c>
    </row>
    <row r="29" spans="1:6" x14ac:dyDescent="0.25">
      <c r="B29" s="36" t="s">
        <v>106</v>
      </c>
      <c r="C29" s="36" t="s">
        <v>107</v>
      </c>
      <c r="D29" s="50">
        <v>0</v>
      </c>
      <c r="E29" s="50">
        <v>0</v>
      </c>
      <c r="F29" s="36" t="s">
        <v>56</v>
      </c>
    </row>
    <row r="30" spans="1:6" x14ac:dyDescent="0.25">
      <c r="B30" s="36" t="s">
        <v>108</v>
      </c>
      <c r="C30" s="36" t="s">
        <v>109</v>
      </c>
      <c r="D30" s="50">
        <v>0</v>
      </c>
      <c r="E30" s="50">
        <v>0</v>
      </c>
      <c r="F30" s="36" t="s">
        <v>56</v>
      </c>
    </row>
    <row r="31" spans="1:6" ht="15.75" thickBot="1" x14ac:dyDescent="0.3">
      <c r="B31" s="34" t="s">
        <v>110</v>
      </c>
      <c r="C31" s="34" t="s">
        <v>111</v>
      </c>
      <c r="D31" s="48">
        <v>0</v>
      </c>
      <c r="E31" s="48">
        <v>0</v>
      </c>
      <c r="F31" s="34" t="s">
        <v>56</v>
      </c>
    </row>
    <row r="34" spans="1:7" ht="15.75" thickBot="1" x14ac:dyDescent="0.3">
      <c r="A34" t="s">
        <v>47</v>
      </c>
    </row>
    <row r="35" spans="1:7" ht="15.75" thickBot="1" x14ac:dyDescent="0.3">
      <c r="B35" s="35" t="s">
        <v>41</v>
      </c>
      <c r="C35" s="35" t="s">
        <v>42</v>
      </c>
      <c r="D35" s="35" t="s">
        <v>48</v>
      </c>
      <c r="E35" s="35" t="s">
        <v>49</v>
      </c>
      <c r="F35" s="35" t="s">
        <v>50</v>
      </c>
      <c r="G35" s="35" t="s">
        <v>51</v>
      </c>
    </row>
    <row r="36" spans="1:7" x14ac:dyDescent="0.25">
      <c r="B36" s="36" t="s">
        <v>69</v>
      </c>
      <c r="C36" s="36" t="s">
        <v>70</v>
      </c>
      <c r="D36" s="47">
        <v>1246125</v>
      </c>
      <c r="E36" s="36" t="s">
        <v>71</v>
      </c>
      <c r="F36" s="36" t="s">
        <v>68</v>
      </c>
      <c r="G36" s="36">
        <v>253875.00003313692</v>
      </c>
    </row>
    <row r="37" spans="1:7" x14ac:dyDescent="0.25">
      <c r="B37" s="36" t="s">
        <v>112</v>
      </c>
      <c r="C37" s="36" t="s">
        <v>113</v>
      </c>
      <c r="D37" s="50">
        <v>0.24999999866557926</v>
      </c>
      <c r="E37" s="36" t="s">
        <v>114</v>
      </c>
      <c r="F37" s="36" t="s">
        <v>79</v>
      </c>
      <c r="G37" s="36">
        <v>0</v>
      </c>
    </row>
    <row r="38" spans="1:7" x14ac:dyDescent="0.25">
      <c r="B38" s="36" t="s">
        <v>115</v>
      </c>
      <c r="C38" s="36" t="s">
        <v>116</v>
      </c>
      <c r="D38" s="40">
        <v>200000.00000001735</v>
      </c>
      <c r="E38" s="36" t="s">
        <v>117</v>
      </c>
      <c r="F38" s="36" t="s">
        <v>79</v>
      </c>
      <c r="G38" s="36">
        <v>0</v>
      </c>
    </row>
    <row r="39" spans="1:7" ht="15.75" thickBot="1" x14ac:dyDescent="0.3">
      <c r="B39" s="34" t="s">
        <v>118</v>
      </c>
      <c r="C39" s="34" t="s">
        <v>119</v>
      </c>
      <c r="D39" s="37">
        <v>7000</v>
      </c>
      <c r="E39" s="34" t="s">
        <v>120</v>
      </c>
      <c r="F39" s="34" t="s">
        <v>79</v>
      </c>
      <c r="G39" s="34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34.85546875" bestFit="1" customWidth="1"/>
    <col min="4" max="4" width="13.5703125" bestFit="1" customWidth="1"/>
    <col min="5" max="5" width="12" bestFit="1" customWidth="1"/>
  </cols>
  <sheetData>
    <row r="1" spans="1:5" x14ac:dyDescent="0.25">
      <c r="A1" s="33" t="s">
        <v>72</v>
      </c>
    </row>
    <row r="2" spans="1:5" x14ac:dyDescent="0.25">
      <c r="A2" s="33" t="s">
        <v>97</v>
      </c>
    </row>
    <row r="3" spans="1:5" x14ac:dyDescent="0.25">
      <c r="A3" s="33" t="s">
        <v>121</v>
      </c>
    </row>
    <row r="6" spans="1:5" ht="15.75" thickBot="1" x14ac:dyDescent="0.3">
      <c r="A6" t="s">
        <v>45</v>
      </c>
    </row>
    <row r="7" spans="1:5" x14ac:dyDescent="0.25">
      <c r="B7" s="41"/>
      <c r="C7" s="41"/>
      <c r="D7" s="41" t="s">
        <v>73</v>
      </c>
      <c r="E7" s="41" t="s">
        <v>75</v>
      </c>
    </row>
    <row r="8" spans="1:5" ht="15.75" thickBot="1" x14ac:dyDescent="0.3">
      <c r="B8" s="42" t="s">
        <v>41</v>
      </c>
      <c r="C8" s="42" t="s">
        <v>42</v>
      </c>
      <c r="D8" s="42" t="s">
        <v>74</v>
      </c>
      <c r="E8" s="42" t="s">
        <v>76</v>
      </c>
    </row>
    <row r="9" spans="1:5" x14ac:dyDescent="0.25">
      <c r="B9" s="36" t="s">
        <v>54</v>
      </c>
      <c r="C9" s="36" t="s">
        <v>93</v>
      </c>
      <c r="D9" s="36">
        <v>133.41880867846379</v>
      </c>
      <c r="E9" s="36">
        <v>0</v>
      </c>
    </row>
    <row r="10" spans="1:5" x14ac:dyDescent="0.25">
      <c r="B10" s="36" t="s">
        <v>57</v>
      </c>
      <c r="C10" s="36" t="s">
        <v>58</v>
      </c>
      <c r="D10" s="36">
        <v>533.67523756244441</v>
      </c>
      <c r="E10" s="36">
        <v>0</v>
      </c>
    </row>
    <row r="11" spans="1:5" x14ac:dyDescent="0.25">
      <c r="B11" s="36" t="s">
        <v>59</v>
      </c>
      <c r="C11" s="36" t="s">
        <v>60</v>
      </c>
      <c r="D11" s="36">
        <v>402.68435748547313</v>
      </c>
      <c r="E11" s="36">
        <v>0</v>
      </c>
    </row>
    <row r="12" spans="1:5" x14ac:dyDescent="0.25">
      <c r="B12" s="36" t="s">
        <v>61</v>
      </c>
      <c r="C12" s="36" t="s">
        <v>62</v>
      </c>
      <c r="D12" s="36">
        <v>402.68435748547313</v>
      </c>
      <c r="E12" s="36">
        <v>0</v>
      </c>
    </row>
    <row r="13" spans="1:5" x14ac:dyDescent="0.25">
      <c r="B13" s="36" t="s">
        <v>63</v>
      </c>
      <c r="C13" s="36" t="s">
        <v>64</v>
      </c>
      <c r="D13" s="36">
        <v>155.23880023019333</v>
      </c>
      <c r="E13" s="36">
        <v>0</v>
      </c>
    </row>
    <row r="14" spans="1:5" x14ac:dyDescent="0.25">
      <c r="B14" s="36" t="s">
        <v>100</v>
      </c>
      <c r="C14" s="36" t="s">
        <v>101</v>
      </c>
      <c r="D14" s="36">
        <v>0</v>
      </c>
      <c r="E14" s="36">
        <v>1000.0000275102129</v>
      </c>
    </row>
    <row r="15" spans="1:5" x14ac:dyDescent="0.25">
      <c r="B15" s="36" t="s">
        <v>102</v>
      </c>
      <c r="C15" s="36" t="s">
        <v>103</v>
      </c>
      <c r="D15" s="36">
        <v>0</v>
      </c>
      <c r="E15" s="36">
        <v>1000</v>
      </c>
    </row>
    <row r="16" spans="1:5" x14ac:dyDescent="0.25">
      <c r="B16" s="36" t="s">
        <v>104</v>
      </c>
      <c r="C16" s="36" t="s">
        <v>105</v>
      </c>
      <c r="D16" s="36">
        <v>32135.00000001735</v>
      </c>
      <c r="E16" s="36">
        <v>0</v>
      </c>
    </row>
    <row r="17" spans="1:5" x14ac:dyDescent="0.25">
      <c r="B17" s="36" t="s">
        <v>106</v>
      </c>
      <c r="C17" s="36" t="s">
        <v>107</v>
      </c>
      <c r="D17" s="36">
        <v>0</v>
      </c>
      <c r="E17" s="36">
        <v>50.000000525589321</v>
      </c>
    </row>
    <row r="18" spans="1:5" x14ac:dyDescent="0.25">
      <c r="B18" s="36" t="s">
        <v>108</v>
      </c>
      <c r="C18" s="36" t="s">
        <v>109</v>
      </c>
      <c r="D18" s="36">
        <v>0</v>
      </c>
      <c r="E18" s="36">
        <v>0</v>
      </c>
    </row>
    <row r="19" spans="1:5" ht="15.75" thickBot="1" x14ac:dyDescent="0.3">
      <c r="B19" s="34" t="s">
        <v>110</v>
      </c>
      <c r="C19" s="34" t="s">
        <v>111</v>
      </c>
      <c r="D19" s="34">
        <v>0</v>
      </c>
      <c r="E19" s="34">
        <v>10.000000105117865</v>
      </c>
    </row>
    <row r="21" spans="1:5" ht="15.75" thickBot="1" x14ac:dyDescent="0.3">
      <c r="A21" t="s">
        <v>47</v>
      </c>
    </row>
    <row r="22" spans="1:5" x14ac:dyDescent="0.25">
      <c r="B22" s="41"/>
      <c r="C22" s="41"/>
      <c r="D22" s="41" t="s">
        <v>73</v>
      </c>
      <c r="E22" s="41" t="s">
        <v>77</v>
      </c>
    </row>
    <row r="23" spans="1:5" ht="15.75" thickBot="1" x14ac:dyDescent="0.3">
      <c r="B23" s="42" t="s">
        <v>41</v>
      </c>
      <c r="C23" s="42" t="s">
        <v>42</v>
      </c>
      <c r="D23" s="42" t="s">
        <v>74</v>
      </c>
      <c r="E23" s="42" t="s">
        <v>78</v>
      </c>
    </row>
    <row r="24" spans="1:5" x14ac:dyDescent="0.25">
      <c r="B24" s="36" t="s">
        <v>69</v>
      </c>
      <c r="C24" s="36" t="s">
        <v>70</v>
      </c>
      <c r="D24" s="49">
        <v>1246125</v>
      </c>
      <c r="E24" s="36">
        <v>0</v>
      </c>
    </row>
    <row r="25" spans="1:5" x14ac:dyDescent="0.25">
      <c r="B25" s="36" t="s">
        <v>112</v>
      </c>
      <c r="C25" s="36" t="s">
        <v>113</v>
      </c>
      <c r="D25" s="36">
        <v>0.24999999866557926</v>
      </c>
      <c r="E25" s="36">
        <v>0</v>
      </c>
    </row>
    <row r="26" spans="1:5" x14ac:dyDescent="0.25">
      <c r="B26" s="36" t="s">
        <v>115</v>
      </c>
      <c r="C26" s="36" t="s">
        <v>116</v>
      </c>
      <c r="D26" s="36">
        <v>200000.00000001735</v>
      </c>
      <c r="E26" s="36">
        <v>0</v>
      </c>
    </row>
    <row r="27" spans="1:5" ht="15.75" thickBot="1" x14ac:dyDescent="0.3">
      <c r="B27" s="34" t="s">
        <v>118</v>
      </c>
      <c r="C27" s="34" t="s">
        <v>119</v>
      </c>
      <c r="D27" s="43">
        <v>7000</v>
      </c>
      <c r="E27" s="34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120" zoomScaleNormal="120" workbookViewId="0">
      <selection activeCell="B16" sqref="B16"/>
    </sheetView>
  </sheetViews>
  <sheetFormatPr defaultRowHeight="15" x14ac:dyDescent="0.25"/>
  <cols>
    <col min="1" max="1" width="44" customWidth="1"/>
    <col min="2" max="2" width="12.42578125" customWidth="1"/>
    <col min="3" max="3" width="11.5703125" bestFit="1" customWidth="1"/>
    <col min="4" max="4" width="11.42578125" bestFit="1" customWidth="1"/>
    <col min="5" max="5" width="11.140625" bestFit="1" customWidth="1"/>
    <col min="6" max="6" width="11.85546875" bestFit="1" customWidth="1"/>
    <col min="7" max="7" width="11.7109375" customWidth="1"/>
    <col min="8" max="8" width="11.42578125" customWidth="1"/>
    <col min="9" max="9" width="10.5703125" bestFit="1" customWidth="1"/>
    <col min="10" max="10" width="10" bestFit="1" customWidth="1"/>
    <col min="11" max="11" width="11.42578125" customWidth="1"/>
    <col min="12" max="12" width="10.85546875" customWidth="1"/>
    <col min="14" max="14" width="11" customWidth="1"/>
  </cols>
  <sheetData>
    <row r="1" spans="1:14" ht="18" x14ac:dyDescent="0.25">
      <c r="A1" s="52" t="s">
        <v>30</v>
      </c>
      <c r="B1" s="52"/>
      <c r="C1" s="52"/>
      <c r="D1" s="52"/>
      <c r="E1" s="52"/>
      <c r="F1" s="52"/>
      <c r="G1" s="1"/>
    </row>
    <row r="2" spans="1:14" x14ac:dyDescent="0.25">
      <c r="A2" s="1"/>
      <c r="B2" s="1"/>
      <c r="C2" s="1"/>
      <c r="D2" s="1"/>
      <c r="E2" s="1"/>
      <c r="F2" s="1"/>
      <c r="G2" s="1"/>
    </row>
    <row r="3" spans="1:14" x14ac:dyDescent="0.25">
      <c r="A3" s="17" t="s">
        <v>125</v>
      </c>
      <c r="B3" s="18">
        <v>200000</v>
      </c>
      <c r="C3" s="17"/>
      <c r="D3" s="19"/>
      <c r="E3" s="19"/>
      <c r="F3" s="17"/>
      <c r="G3" s="1"/>
    </row>
    <row r="4" spans="1:14" x14ac:dyDescent="0.25">
      <c r="A4" s="17" t="s">
        <v>126</v>
      </c>
      <c r="B4" s="20">
        <v>1500000</v>
      </c>
      <c r="C4" s="17"/>
      <c r="D4" s="19"/>
      <c r="E4" s="19"/>
      <c r="F4" s="17"/>
      <c r="G4" s="1"/>
    </row>
    <row r="5" spans="1:14" x14ac:dyDescent="0.25">
      <c r="A5" s="17"/>
      <c r="B5" s="17"/>
      <c r="C5" s="17"/>
      <c r="D5" s="17"/>
      <c r="E5" s="17"/>
      <c r="F5" s="17"/>
      <c r="G5" s="1"/>
    </row>
    <row r="6" spans="1:14" ht="30" x14ac:dyDescent="0.25">
      <c r="A6" s="17"/>
      <c r="B6" s="21" t="s">
        <v>27</v>
      </c>
      <c r="C6" s="21" t="s">
        <v>20</v>
      </c>
      <c r="D6" s="21" t="s">
        <v>17</v>
      </c>
      <c r="E6" s="21" t="s">
        <v>18</v>
      </c>
      <c r="F6" s="21" t="s">
        <v>16</v>
      </c>
      <c r="G6" s="1"/>
      <c r="J6" t="s">
        <v>145</v>
      </c>
    </row>
    <row r="7" spans="1:14" x14ac:dyDescent="0.25">
      <c r="A7" s="17" t="s">
        <v>127</v>
      </c>
      <c r="B7" s="17">
        <v>1125</v>
      </c>
      <c r="C7" s="17">
        <v>2750</v>
      </c>
      <c r="D7" s="17">
        <v>3075</v>
      </c>
      <c r="E7" s="17">
        <v>3075</v>
      </c>
      <c r="F7" s="17">
        <v>750</v>
      </c>
      <c r="G7" s="1"/>
    </row>
    <row r="8" spans="1:14" x14ac:dyDescent="0.25">
      <c r="A8" s="17" t="s">
        <v>128</v>
      </c>
      <c r="B8" s="20">
        <v>45</v>
      </c>
      <c r="C8" s="20">
        <v>85</v>
      </c>
      <c r="D8" s="20">
        <v>125</v>
      </c>
      <c r="E8" s="20">
        <v>155</v>
      </c>
      <c r="F8" s="20">
        <v>125</v>
      </c>
      <c r="G8" s="1"/>
    </row>
    <row r="9" spans="1:14" x14ac:dyDescent="0.25">
      <c r="A9" s="17" t="s">
        <v>129</v>
      </c>
      <c r="B9" s="20">
        <v>2</v>
      </c>
      <c r="C9" s="20">
        <v>3</v>
      </c>
      <c r="D9" s="20">
        <v>3</v>
      </c>
      <c r="E9" s="20">
        <v>3</v>
      </c>
      <c r="F9" s="20">
        <v>4</v>
      </c>
      <c r="G9" s="1"/>
    </row>
    <row r="10" spans="1:14" x14ac:dyDescent="0.25">
      <c r="A10" s="17" t="s">
        <v>130</v>
      </c>
      <c r="B10" s="20">
        <v>100</v>
      </c>
      <c r="C10" s="20">
        <v>225</v>
      </c>
      <c r="D10" s="20">
        <v>135</v>
      </c>
      <c r="E10" s="20">
        <v>135</v>
      </c>
      <c r="F10" s="20">
        <v>100</v>
      </c>
      <c r="G10" s="1"/>
    </row>
    <row r="11" spans="1:14" x14ac:dyDescent="0.25">
      <c r="A11" s="17" t="s">
        <v>131</v>
      </c>
      <c r="B11" s="17">
        <v>84</v>
      </c>
      <c r="C11" s="17">
        <v>106</v>
      </c>
      <c r="D11" s="17">
        <v>140</v>
      </c>
      <c r="E11" s="17">
        <v>70</v>
      </c>
      <c r="F11" s="17">
        <v>100</v>
      </c>
      <c r="G11" s="1"/>
    </row>
    <row r="12" spans="1:14" ht="15.75" thickBot="1" x14ac:dyDescent="0.3">
      <c r="A12" s="1"/>
      <c r="B12" s="1"/>
      <c r="C12" s="1"/>
      <c r="D12" s="1"/>
      <c r="E12" s="1"/>
      <c r="F12" s="1"/>
      <c r="G12" s="1"/>
    </row>
    <row r="13" spans="1:14" ht="15.75" x14ac:dyDescent="0.25">
      <c r="A13" s="25" t="s">
        <v>132</v>
      </c>
      <c r="B13" s="4"/>
      <c r="C13" s="4"/>
      <c r="D13" s="4"/>
      <c r="E13" s="4"/>
      <c r="F13" s="4"/>
      <c r="G13" s="5"/>
    </row>
    <row r="14" spans="1:14" ht="30" x14ac:dyDescent="0.25">
      <c r="A14" s="6"/>
      <c r="B14" s="3" t="str">
        <f>B6</f>
        <v>Table</v>
      </c>
      <c r="C14" s="3" t="str">
        <f t="shared" ref="C14:F14" si="0">C6</f>
        <v>Chairs</v>
      </c>
      <c r="D14" s="3" t="str">
        <f t="shared" si="0"/>
        <v>Beds</v>
      </c>
      <c r="E14" s="3" t="str">
        <f t="shared" si="0"/>
        <v>Sofas</v>
      </c>
      <c r="F14" s="3" t="str">
        <f t="shared" si="0"/>
        <v>Bookcases</v>
      </c>
      <c r="G14" s="7" t="s">
        <v>3</v>
      </c>
      <c r="H14" s="53" t="s">
        <v>144</v>
      </c>
    </row>
    <row r="15" spans="1:14" ht="15.75" thickBot="1" x14ac:dyDescent="0.3">
      <c r="A15" s="6" t="s">
        <v>133</v>
      </c>
      <c r="B15" s="10">
        <f>SQRT(2*B10*B7/B9)</f>
        <v>335.41019662496848</v>
      </c>
      <c r="C15" s="10">
        <f t="shared" ref="C15:F15" si="1">SQRT(2*C10*C7/C9)</f>
        <v>642.26162893325647</v>
      </c>
      <c r="D15" s="10">
        <f t="shared" si="1"/>
        <v>526.07033750250548</v>
      </c>
      <c r="E15" s="10">
        <f t="shared" si="1"/>
        <v>526.07033750250548</v>
      </c>
      <c r="F15" s="10">
        <f t="shared" si="1"/>
        <v>193.64916731037084</v>
      </c>
      <c r="G15" s="11"/>
      <c r="H15" s="53"/>
      <c r="J15" t="s">
        <v>28</v>
      </c>
      <c r="K15" t="s">
        <v>29</v>
      </c>
      <c r="L15" t="s">
        <v>25</v>
      </c>
      <c r="M15" t="s">
        <v>24</v>
      </c>
      <c r="N15" s="44"/>
    </row>
    <row r="16" spans="1:14" ht="15.75" thickBot="1" x14ac:dyDescent="0.3">
      <c r="A16" s="6" t="s">
        <v>134</v>
      </c>
      <c r="B16" s="14">
        <v>1</v>
      </c>
      <c r="C16" s="14">
        <v>1</v>
      </c>
      <c r="D16" s="14">
        <v>1</v>
      </c>
      <c r="E16" s="14">
        <v>1</v>
      </c>
      <c r="F16" s="14">
        <v>1</v>
      </c>
      <c r="G16" s="11"/>
      <c r="H16" s="28">
        <f>B16/C16</f>
        <v>1</v>
      </c>
      <c r="I16" s="51" t="s">
        <v>143</v>
      </c>
      <c r="J16" s="29"/>
      <c r="K16" s="29"/>
      <c r="L16">
        <f>H16+J16-K16</f>
        <v>1</v>
      </c>
      <c r="M16">
        <v>0.25</v>
      </c>
      <c r="N16" s="44">
        <f>SUMPRODUCT(J16:K16,J17:K17)</f>
        <v>0</v>
      </c>
    </row>
    <row r="17" spans="1:14" x14ac:dyDescent="0.25">
      <c r="A17" s="6" t="s">
        <v>135</v>
      </c>
      <c r="B17" s="10">
        <f>B16/2</f>
        <v>0.5</v>
      </c>
      <c r="C17" s="10">
        <f t="shared" ref="C17:F17" si="2">C16/2</f>
        <v>0.5</v>
      </c>
      <c r="D17" s="10">
        <f t="shared" si="2"/>
        <v>0.5</v>
      </c>
      <c r="E17" s="10">
        <f t="shared" si="2"/>
        <v>0.5</v>
      </c>
      <c r="F17" s="10">
        <f t="shared" si="2"/>
        <v>0.5</v>
      </c>
      <c r="G17" s="11"/>
      <c r="H17" s="45" t="s">
        <v>85</v>
      </c>
      <c r="J17">
        <v>1000</v>
      </c>
      <c r="K17">
        <v>1000</v>
      </c>
      <c r="N17" s="44"/>
    </row>
    <row r="18" spans="1:14" x14ac:dyDescent="0.25">
      <c r="A18" s="6" t="s">
        <v>136</v>
      </c>
      <c r="B18" s="12">
        <f>B7/B16</f>
        <v>1125</v>
      </c>
      <c r="C18" s="12">
        <f t="shared" ref="C18:F18" si="3">C7/C16</f>
        <v>2750</v>
      </c>
      <c r="D18" s="12">
        <f t="shared" si="3"/>
        <v>3075</v>
      </c>
      <c r="E18" s="12">
        <f t="shared" si="3"/>
        <v>3075</v>
      </c>
      <c r="F18" s="12">
        <f t="shared" si="3"/>
        <v>750</v>
      </c>
      <c r="G18" s="11"/>
      <c r="H18" s="45"/>
      <c r="J18" t="s">
        <v>28</v>
      </c>
      <c r="K18" t="s">
        <v>29</v>
      </c>
      <c r="N18" s="44"/>
    </row>
    <row r="19" spans="1:14" x14ac:dyDescent="0.25">
      <c r="A19" s="6" t="s">
        <v>137</v>
      </c>
      <c r="B19" s="10">
        <f>B16*B18</f>
        <v>1125</v>
      </c>
      <c r="C19" s="10">
        <f t="shared" ref="C19:F19" si="4">C16*C18</f>
        <v>2750</v>
      </c>
      <c r="D19" s="10">
        <f t="shared" si="4"/>
        <v>3075</v>
      </c>
      <c r="E19" s="10">
        <f t="shared" si="4"/>
        <v>3075</v>
      </c>
      <c r="F19" s="10">
        <f t="shared" si="4"/>
        <v>750</v>
      </c>
      <c r="G19" s="11"/>
      <c r="H19" s="45"/>
      <c r="J19" s="29"/>
      <c r="K19" s="29"/>
      <c r="L19" s="26">
        <f>G20+J19-K19</f>
        <v>500</v>
      </c>
      <c r="M19" s="30">
        <f>B3</f>
        <v>200000</v>
      </c>
      <c r="N19" s="44">
        <f>SUMPRODUCT(J19:K19,J20:K20)</f>
        <v>0</v>
      </c>
    </row>
    <row r="20" spans="1:14" x14ac:dyDescent="0.25">
      <c r="A20" s="6" t="s">
        <v>138</v>
      </c>
      <c r="B20" s="10">
        <f>B16*B11</f>
        <v>84</v>
      </c>
      <c r="C20" s="10">
        <f t="shared" ref="C20:F20" si="5">C16*C11</f>
        <v>106</v>
      </c>
      <c r="D20" s="10">
        <f t="shared" si="5"/>
        <v>140</v>
      </c>
      <c r="E20" s="10">
        <f t="shared" si="5"/>
        <v>70</v>
      </c>
      <c r="F20" s="10">
        <f t="shared" si="5"/>
        <v>100</v>
      </c>
      <c r="G20" s="22">
        <f>ROUNDUP(SUM(B20:F20),0)</f>
        <v>500</v>
      </c>
      <c r="H20" s="45" t="s">
        <v>86</v>
      </c>
      <c r="J20">
        <v>0</v>
      </c>
      <c r="K20">
        <v>50</v>
      </c>
      <c r="N20" s="44"/>
    </row>
    <row r="21" spans="1:14" x14ac:dyDescent="0.25">
      <c r="A21" s="6" t="s">
        <v>139</v>
      </c>
      <c r="B21" s="2">
        <f>B10*B18</f>
        <v>112500</v>
      </c>
      <c r="C21" s="2">
        <f t="shared" ref="C21:F21" si="6">C10*C18</f>
        <v>618750</v>
      </c>
      <c r="D21" s="2">
        <f t="shared" si="6"/>
        <v>415125</v>
      </c>
      <c r="E21" s="2">
        <f t="shared" si="6"/>
        <v>415125</v>
      </c>
      <c r="F21" s="2">
        <f t="shared" si="6"/>
        <v>75000</v>
      </c>
      <c r="G21" s="8">
        <f t="shared" ref="G21:G24" si="7">SUM(B21:F21)</f>
        <v>1636500</v>
      </c>
      <c r="H21" s="45"/>
      <c r="J21" t="s">
        <v>28</v>
      </c>
      <c r="K21" t="s">
        <v>29</v>
      </c>
      <c r="N21" s="44"/>
    </row>
    <row r="22" spans="1:14" x14ac:dyDescent="0.25">
      <c r="A22" s="6" t="s">
        <v>140</v>
      </c>
      <c r="B22" s="2">
        <f>B9*B17</f>
        <v>1</v>
      </c>
      <c r="C22" s="2">
        <f t="shared" ref="C22:F22" si="8">C9*C17</f>
        <v>1.5</v>
      </c>
      <c r="D22" s="2">
        <f t="shared" si="8"/>
        <v>1.5</v>
      </c>
      <c r="E22" s="2">
        <f t="shared" si="8"/>
        <v>1.5</v>
      </c>
      <c r="F22" s="2">
        <f t="shared" si="8"/>
        <v>2</v>
      </c>
      <c r="G22" s="8">
        <f t="shared" si="7"/>
        <v>7.5</v>
      </c>
      <c r="H22" s="45" t="s">
        <v>87</v>
      </c>
      <c r="J22" s="29"/>
      <c r="K22" s="29"/>
      <c r="L22" s="27">
        <f>G23+J22-K22</f>
        <v>1636507.5</v>
      </c>
      <c r="M22" s="31">
        <v>7000</v>
      </c>
      <c r="N22" s="44">
        <f>SUMPRODUCT(J22:K22,J23:K23)</f>
        <v>0</v>
      </c>
    </row>
    <row r="23" spans="1:14" x14ac:dyDescent="0.25">
      <c r="A23" s="6" t="s">
        <v>141</v>
      </c>
      <c r="B23" s="2">
        <f>B21+B22</f>
        <v>112501</v>
      </c>
      <c r="C23" s="2">
        <f t="shared" ref="C23:F23" si="9">C21+C22</f>
        <v>618751.5</v>
      </c>
      <c r="D23" s="2">
        <f t="shared" si="9"/>
        <v>415126.5</v>
      </c>
      <c r="E23" s="2">
        <f t="shared" si="9"/>
        <v>415126.5</v>
      </c>
      <c r="F23" s="2">
        <f t="shared" si="9"/>
        <v>75002</v>
      </c>
      <c r="G23" s="8">
        <f t="shared" si="7"/>
        <v>1636507.5</v>
      </c>
      <c r="K23">
        <v>1</v>
      </c>
    </row>
    <row r="24" spans="1:14" ht="15.75" thickBot="1" x14ac:dyDescent="0.3">
      <c r="A24" s="9" t="s">
        <v>142</v>
      </c>
      <c r="B24" s="13">
        <f>B7*B8+B23</f>
        <v>163126</v>
      </c>
      <c r="C24" s="13">
        <f t="shared" ref="C24:F24" si="10">C7*C8+C23</f>
        <v>852501.5</v>
      </c>
      <c r="D24" s="13">
        <f t="shared" si="10"/>
        <v>799501.5</v>
      </c>
      <c r="E24" s="13">
        <f t="shared" si="10"/>
        <v>891751.5</v>
      </c>
      <c r="F24" s="13">
        <f t="shared" si="10"/>
        <v>168752</v>
      </c>
      <c r="G24" s="8">
        <f t="shared" si="7"/>
        <v>2875632.5</v>
      </c>
      <c r="M24" s="45" t="s">
        <v>84</v>
      </c>
      <c r="N24" s="46">
        <f>N16+N19+N22</f>
        <v>0</v>
      </c>
    </row>
  </sheetData>
  <mergeCells count="2">
    <mergeCell ref="A1:F1"/>
    <mergeCell ref="H14:H1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Answer Report NLP</vt:lpstr>
      <vt:lpstr>Sensitivity Report NLP</vt:lpstr>
      <vt:lpstr>NLP</vt:lpstr>
      <vt:lpstr>Answer Report NLPChairTable</vt:lpstr>
      <vt:lpstr>Sensitivity Report NLPChairTabl</vt:lpstr>
      <vt:lpstr>NLP_withChair_Table_ratio</vt:lpstr>
      <vt:lpstr>Answer Report 2</vt:lpstr>
      <vt:lpstr>Sensitivity Report 2</vt:lpstr>
      <vt:lpstr>NGP</vt:lpstr>
      <vt:lpstr>NLP!Print_Area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2014-10-26T07:05:10Z</dcterms:created>
  <dcterms:modified xsi:type="dcterms:W3CDTF">2016-09-13T09:23:56Z</dcterms:modified>
</cp:coreProperties>
</file>