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90" windowWidth="11790" windowHeight="10035" activeTab="1"/>
  </bookViews>
  <sheets>
    <sheet name="ACP Data" sheetId="11" r:id="rId1"/>
    <sheet name="PPF Data" sheetId="3" r:id="rId2"/>
  </sheets>
  <calcPr calcId="145621"/>
</workbook>
</file>

<file path=xl/calcChain.xml><?xml version="1.0" encoding="utf-8"?>
<calcChain xmlns="http://schemas.openxmlformats.org/spreadsheetml/2006/main">
  <c r="C76" i="3" l="1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B77" i="3"/>
  <c r="B78" i="3"/>
  <c r="B79" i="3"/>
  <c r="B80" i="3"/>
  <c r="B81" i="3"/>
  <c r="B82" i="3"/>
  <c r="B76" i="3"/>
  <c r="C21" i="3"/>
  <c r="D21" i="3" s="1"/>
  <c r="B75" i="3"/>
  <c r="C6" i="3"/>
  <c r="D5" i="3"/>
  <c r="D6" i="3" s="1"/>
  <c r="E5" i="3"/>
  <c r="E6" i="3" s="1"/>
  <c r="F5" i="3"/>
  <c r="F6" i="3" s="1"/>
  <c r="C5" i="3"/>
  <c r="E3" i="3"/>
  <c r="D2" i="3"/>
  <c r="E2" i="3"/>
  <c r="F2" i="3"/>
  <c r="C3" i="3"/>
  <c r="C32" i="3" s="1"/>
  <c r="C4" i="3"/>
  <c r="D4" i="3"/>
  <c r="E4" i="3"/>
  <c r="F4" i="3"/>
  <c r="B4" i="3"/>
  <c r="B39" i="3"/>
  <c r="B28" i="3"/>
  <c r="C17" i="3"/>
  <c r="D17" i="3"/>
  <c r="E17" i="3"/>
  <c r="F17" i="3"/>
  <c r="B17" i="3"/>
  <c r="E21" i="3" l="1"/>
  <c r="F83" i="3"/>
  <c r="C83" i="3"/>
  <c r="D83" i="3"/>
  <c r="B83" i="3"/>
  <c r="E83" i="3"/>
  <c r="N34" i="11"/>
  <c r="B9" i="11"/>
  <c r="C9" i="11"/>
  <c r="B65" i="3"/>
  <c r="B71" i="3"/>
  <c r="B70" i="3"/>
  <c r="B69" i="3"/>
  <c r="B66" i="3"/>
  <c r="B67" i="3"/>
  <c r="B68" i="3"/>
  <c r="B60" i="3"/>
  <c r="B59" i="3"/>
  <c r="B58" i="3"/>
  <c r="B57" i="3"/>
  <c r="B56" i="3"/>
  <c r="B55" i="3"/>
  <c r="B54" i="3"/>
  <c r="C9" i="3"/>
  <c r="D9" i="3"/>
  <c r="E9" i="3"/>
  <c r="F9" i="3"/>
  <c r="B9" i="3"/>
  <c r="C20" i="3"/>
  <c r="D20" i="3"/>
  <c r="E20" i="3"/>
  <c r="F20" i="3"/>
  <c r="B20" i="3"/>
  <c r="B53" i="3"/>
  <c r="B64" i="3" s="1"/>
  <c r="D9" i="11"/>
  <c r="E9" i="11"/>
  <c r="F9" i="11"/>
  <c r="G9" i="11"/>
  <c r="C7" i="11"/>
  <c r="D7" i="11"/>
  <c r="E7" i="11"/>
  <c r="F7" i="11"/>
  <c r="G7" i="11"/>
  <c r="B7" i="11"/>
  <c r="D31" i="3"/>
  <c r="E31" i="3"/>
  <c r="F31" i="3"/>
  <c r="C31" i="3"/>
  <c r="F42" i="3" l="1"/>
  <c r="F53" i="3" s="1"/>
  <c r="F64" i="3" s="1"/>
  <c r="F75" i="3"/>
  <c r="D42" i="3"/>
  <c r="D53" i="3" s="1"/>
  <c r="D64" i="3" s="1"/>
  <c r="D75" i="3"/>
  <c r="E42" i="3"/>
  <c r="E53" i="3" s="1"/>
  <c r="E64" i="3" s="1"/>
  <c r="E75" i="3"/>
  <c r="C42" i="3"/>
  <c r="C53" i="3" s="1"/>
  <c r="C64" i="3" s="1"/>
  <c r="C75" i="3"/>
  <c r="B72" i="3"/>
  <c r="B61" i="3"/>
  <c r="C2" i="3"/>
  <c r="D3" i="3"/>
  <c r="D32" i="3" s="1"/>
  <c r="F3" i="3"/>
  <c r="C22" i="3"/>
  <c r="C23" i="3"/>
  <c r="D23" i="3" s="1"/>
  <c r="C24" i="3"/>
  <c r="D24" i="3" s="1"/>
  <c r="C25" i="3"/>
  <c r="C26" i="3"/>
  <c r="D26" i="3" s="1"/>
  <c r="C27" i="3"/>
  <c r="D27" i="3" s="1"/>
  <c r="E27" i="3" s="1"/>
  <c r="F27" i="3" s="1"/>
  <c r="C28" i="3" l="1"/>
  <c r="F21" i="3"/>
  <c r="C36" i="3"/>
  <c r="C47" i="3" s="1"/>
  <c r="C58" i="3" s="1"/>
  <c r="F38" i="3"/>
  <c r="F49" i="3" s="1"/>
  <c r="F71" i="3" s="1"/>
  <c r="C69" i="3"/>
  <c r="D37" i="3"/>
  <c r="D48" i="3" s="1"/>
  <c r="C37" i="3"/>
  <c r="C48" i="3" s="1"/>
  <c r="D25" i="3"/>
  <c r="E25" i="3" s="1"/>
  <c r="F25" i="3" s="1"/>
  <c r="F36" i="3" s="1"/>
  <c r="F47" i="3" s="1"/>
  <c r="E26" i="3"/>
  <c r="F26" i="3" s="1"/>
  <c r="F37" i="3" s="1"/>
  <c r="F48" i="3" s="1"/>
  <c r="C38" i="3"/>
  <c r="C49" i="3" s="1"/>
  <c r="C33" i="3"/>
  <c r="C44" i="3" s="1"/>
  <c r="D38" i="3"/>
  <c r="D49" i="3" s="1"/>
  <c r="D22" i="3"/>
  <c r="D33" i="3" s="1"/>
  <c r="D44" i="3" s="1"/>
  <c r="E24" i="3"/>
  <c r="D35" i="3"/>
  <c r="D46" i="3" s="1"/>
  <c r="E23" i="3"/>
  <c r="D34" i="3"/>
  <c r="D45" i="3" s="1"/>
  <c r="C35" i="3"/>
  <c r="C46" i="3" s="1"/>
  <c r="C34" i="3"/>
  <c r="C45" i="3" s="1"/>
  <c r="E38" i="3"/>
  <c r="E49" i="3" s="1"/>
  <c r="E32" i="3" l="1"/>
  <c r="E43" i="3" s="1"/>
  <c r="E54" i="3" s="1"/>
  <c r="F32" i="3"/>
  <c r="F43" i="3" s="1"/>
  <c r="F54" i="3" s="1"/>
  <c r="D28" i="3"/>
  <c r="E22" i="3"/>
  <c r="E33" i="3" s="1"/>
  <c r="E44" i="3" s="1"/>
  <c r="E28" i="3"/>
  <c r="F60" i="3"/>
  <c r="C43" i="3"/>
  <c r="C54" i="3" s="1"/>
  <c r="C39" i="3"/>
  <c r="D43" i="3"/>
  <c r="D36" i="3"/>
  <c r="D47" i="3" s="1"/>
  <c r="D58" i="3" s="1"/>
  <c r="E36" i="3"/>
  <c r="E47" i="3" s="1"/>
  <c r="E58" i="3" s="1"/>
  <c r="D55" i="3"/>
  <c r="D66" i="3"/>
  <c r="C59" i="3"/>
  <c r="C70" i="3"/>
  <c r="D60" i="3"/>
  <c r="D71" i="3"/>
  <c r="C57" i="3"/>
  <c r="C68" i="3"/>
  <c r="D57" i="3"/>
  <c r="D68" i="3"/>
  <c r="C55" i="3"/>
  <c r="C66" i="3"/>
  <c r="C56" i="3"/>
  <c r="C67" i="3"/>
  <c r="C60" i="3"/>
  <c r="C71" i="3"/>
  <c r="F58" i="3"/>
  <c r="F69" i="3"/>
  <c r="D56" i="3"/>
  <c r="D67" i="3"/>
  <c r="D59" i="3"/>
  <c r="D70" i="3"/>
  <c r="E71" i="3"/>
  <c r="E60" i="3"/>
  <c r="F70" i="3"/>
  <c r="F59" i="3"/>
  <c r="E37" i="3"/>
  <c r="E48" i="3" s="1"/>
  <c r="F23" i="3"/>
  <c r="F34" i="3" s="1"/>
  <c r="F45" i="3" s="1"/>
  <c r="E34" i="3"/>
  <c r="E45" i="3" s="1"/>
  <c r="F24" i="3"/>
  <c r="F35" i="3" s="1"/>
  <c r="F46" i="3" s="1"/>
  <c r="E35" i="3"/>
  <c r="E46" i="3" s="1"/>
  <c r="F22" i="3" l="1"/>
  <c r="F33" i="3" s="1"/>
  <c r="F44" i="3" s="1"/>
  <c r="F55" i="3" s="1"/>
  <c r="C50" i="3"/>
  <c r="C65" i="3"/>
  <c r="C72" i="3" s="1"/>
  <c r="F65" i="3"/>
  <c r="D50" i="3"/>
  <c r="D65" i="3"/>
  <c r="D54" i="3"/>
  <c r="D61" i="3" s="1"/>
  <c r="E69" i="3"/>
  <c r="E65" i="3"/>
  <c r="D39" i="3"/>
  <c r="D69" i="3"/>
  <c r="E39" i="3"/>
  <c r="C61" i="3"/>
  <c r="F56" i="3"/>
  <c r="F67" i="3"/>
  <c r="E56" i="3"/>
  <c r="E67" i="3"/>
  <c r="F57" i="3"/>
  <c r="F68" i="3"/>
  <c r="E55" i="3"/>
  <c r="E66" i="3"/>
  <c r="E57" i="3"/>
  <c r="E68" i="3"/>
  <c r="E70" i="3"/>
  <c r="E59" i="3"/>
  <c r="E50" i="3"/>
  <c r="F50" i="3" l="1"/>
  <c r="F66" i="3"/>
  <c r="F39" i="3"/>
  <c r="F28" i="3"/>
  <c r="D72" i="3"/>
  <c r="F72" i="3"/>
  <c r="F61" i="3"/>
  <c r="E61" i="3"/>
  <c r="E72" i="3"/>
</calcChain>
</file>

<file path=xl/sharedStrings.xml><?xml version="1.0" encoding="utf-8"?>
<sst xmlns="http://schemas.openxmlformats.org/spreadsheetml/2006/main" count="107" uniqueCount="51">
  <si>
    <t>Emergency</t>
  </si>
  <si>
    <t>TOTAL</t>
  </si>
  <si>
    <t>Pharmacists</t>
  </si>
  <si>
    <t>Pharmacies</t>
  </si>
  <si>
    <t>APA</t>
  </si>
  <si>
    <t>Injection</t>
  </si>
  <si>
    <t>Renew Rx</t>
  </si>
  <si>
    <t>Adapt</t>
  </si>
  <si>
    <t>CACP/SMMA</t>
  </si>
  <si>
    <t>Follow-Up</t>
  </si>
  <si>
    <t>2007-2008</t>
  </si>
  <si>
    <t>2012-2013</t>
  </si>
  <si>
    <t>2008-2009</t>
  </si>
  <si>
    <t>2009-2010</t>
  </si>
  <si>
    <t>2010-2011</t>
  </si>
  <si>
    <t>2011-2012</t>
  </si>
  <si>
    <t>Dates as Text</t>
  </si>
  <si>
    <t>Days between intervals</t>
  </si>
  <si>
    <t>CUMULATIVE TOTALS</t>
  </si>
  <si>
    <t>INTERVAL TOTALS</t>
  </si>
  <si>
    <t>SERVICES/DAY</t>
  </si>
  <si>
    <t>SERVICES/DAY/PHARMACY</t>
  </si>
  <si>
    <t>APA %</t>
  </si>
  <si>
    <t>Injection %</t>
  </si>
  <si>
    <t>ACP REGISTRATION NUMBERS</t>
  </si>
  <si>
    <t>INCOME/DAY/PHARMACY (MIN)</t>
  </si>
  <si>
    <t>INCOME/DAY/PHARMACY (MAX)</t>
  </si>
  <si>
    <t>y = 0.0943x - 0.1072</t>
  </si>
  <si>
    <t>Y</t>
  </si>
  <si>
    <t>X</t>
  </si>
  <si>
    <t>y = 0.0089x - 0.0066</t>
  </si>
  <si>
    <t>Year Post-Adoption</t>
  </si>
  <si>
    <t>1</t>
  </si>
  <si>
    <t>2</t>
  </si>
  <si>
    <t>3</t>
  </si>
  <si>
    <t>4</t>
  </si>
  <si>
    <t>5</t>
  </si>
  <si>
    <t>6</t>
  </si>
  <si>
    <t>Days Since July 1</t>
  </si>
  <si>
    <t>--</t>
  </si>
  <si>
    <t>Dates</t>
  </si>
  <si>
    <t>Midpoint of Dates</t>
  </si>
  <si>
    <t>y = 0.0014x + 1.2232</t>
  </si>
  <si>
    <t>SERVICES/PHARMACY</t>
  </si>
  <si>
    <t>Switched to the midpoint between data sets to allow for the determination of a trend line</t>
  </si>
  <si>
    <t>Trendline Data</t>
  </si>
  <si>
    <t>Assuming all CACPs w/ APA</t>
  </si>
  <si>
    <t>Assuming w/ APA</t>
  </si>
  <si>
    <t>Assuming all SMMAs w/o APA</t>
  </si>
  <si>
    <t>Assuming w/o APA</t>
  </si>
  <si>
    <t>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</si>
</sst>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0.0"/>
    <numFmt numFmtId="166" formatCode="0.000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626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1" fillId="3" borderId="5" xfId="0" applyFont="1" applyFill="1" applyBorder="1" applyAlignment="1">
      <alignment horizontal="left"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Border="1"/>
    <xf numFmtId="0" fontId="1" fillId="0" borderId="7" xfId="0" applyFont="1" applyFill="1" applyBorder="1" applyAlignment="1">
      <alignment horizontal="left" vertical="center"/>
    </xf>
    <xf numFmtId="10" fontId="0" fillId="0" borderId="8" xfId="0" applyNumberFormat="1" applyBorder="1"/>
    <xf numFmtId="10" fontId="0" fillId="0" borderId="9" xfId="0" applyNumberFormat="1" applyBorder="1"/>
    <xf numFmtId="0" fontId="5" fillId="2" borderId="2" xfId="0" applyFont="1" applyFill="1" applyBorder="1"/>
    <xf numFmtId="49" fontId="4" fillId="2" borderId="3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0" fontId="4" fillId="2" borderId="5" xfId="0" applyFont="1" applyFill="1" applyBorder="1"/>
    <xf numFmtId="49" fontId="4" fillId="2" borderId="0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/>
    </xf>
    <xf numFmtId="0" fontId="4" fillId="2" borderId="2" xfId="0" applyFont="1" applyFill="1" applyBorder="1"/>
    <xf numFmtId="166" fontId="4" fillId="2" borderId="8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67" fontId="4" fillId="2" borderId="8" xfId="0" applyNumberFormat="1" applyFont="1" applyFill="1" applyBorder="1" applyAlignment="1">
      <alignment horizontal="center" vertical="center"/>
    </xf>
    <xf numFmtId="167" fontId="4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/>
    <xf numFmtId="165" fontId="0" fillId="3" borderId="0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7" fontId="0" fillId="3" borderId="6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0" fillId="3" borderId="13" xfId="0" applyFill="1" applyBorder="1" applyAlignment="1">
      <alignment wrapText="1"/>
    </xf>
    <xf numFmtId="164" fontId="0" fillId="3" borderId="14" xfId="0" applyNumberFormat="1" applyFill="1" applyBorder="1" applyAlignment="1">
      <alignment horizontal="center" vertical="center"/>
    </xf>
    <xf numFmtId="0" fontId="3" fillId="3" borderId="13" xfId="0" applyFont="1" applyFill="1" applyBorder="1" applyAlignment="1">
      <alignment wrapText="1"/>
    </xf>
    <xf numFmtId="0" fontId="0" fillId="3" borderId="14" xfId="0" applyFill="1" applyBorder="1" applyAlignment="1">
      <alignment horizontal="center" vertical="center"/>
    </xf>
    <xf numFmtId="0" fontId="3" fillId="3" borderId="15" xfId="0" applyFont="1" applyFill="1" applyBorder="1" applyAlignment="1">
      <alignment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APA Adoption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'ACP Data'!$A$7</c:f>
              <c:strCache>
                <c:ptCount val="1"/>
                <c:pt idx="0">
                  <c:v>APA %</c:v>
                </c:pt>
              </c:strCache>
            </c:strRef>
          </c:tx>
          <c:spPr>
            <a:ln w="28575">
              <a:noFill/>
            </a:ln>
          </c:spPr>
          <c:xVal>
            <c:strRef>
              <c:f>'ACP Data'!$B$2:$G$2</c:f>
              <c:strCache>
                <c:ptCount val="6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</c:strCache>
            </c:strRef>
          </c:xVal>
          <c:yVal>
            <c:numRef>
              <c:f>'ACP Data'!$B$7:$G$7</c:f>
              <c:numCache>
                <c:formatCode>0.00%</c:formatCode>
                <c:ptCount val="6"/>
                <c:pt idx="0">
                  <c:v>3.9861812383736378E-3</c:v>
                </c:pt>
                <c:pt idx="1">
                  <c:v>1.1325611325611325E-2</c:v>
                </c:pt>
                <c:pt idx="2">
                  <c:v>1.8728437654016758E-2</c:v>
                </c:pt>
                <c:pt idx="3">
                  <c:v>2.7456647398843931E-2</c:v>
                </c:pt>
                <c:pt idx="4">
                  <c:v>3.6240355389291559E-2</c:v>
                </c:pt>
                <c:pt idx="5">
                  <c:v>4.965019183028662E-2</c:v>
                </c:pt>
              </c:numCache>
            </c:numRef>
          </c:yVal>
          <c:smooth val="0"/>
        </c:ser>
        <c:ser>
          <c:idx val="1"/>
          <c:order val="1"/>
          <c:tx>
            <c:v>Trend Line</c:v>
          </c:tx>
          <c:spPr>
            <a:ln w="28575">
              <a:noFill/>
            </a:ln>
          </c:spPr>
          <c:dPt>
            <c:idx val="1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'ACP Data'!$D$34:$E$34</c:f>
              <c:numCache>
                <c:formatCode>General</c:formatCode>
                <c:ptCount val="2"/>
                <c:pt idx="0">
                  <c:v>0</c:v>
                </c:pt>
                <c:pt idx="1">
                  <c:v>113.1</c:v>
                </c:pt>
              </c:numCache>
            </c:numRef>
          </c:xVal>
          <c:yVal>
            <c:numRef>
              <c:f>'ACP Data'!$D$35:$E$35</c:f>
              <c:numCache>
                <c:formatCode>0.00%</c:formatCode>
                <c:ptCount val="2"/>
                <c:pt idx="0">
                  <c:v>-6.6E-3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2800"/>
        <c:axId val="101533376"/>
      </c:scatterChart>
      <c:valAx>
        <c:axId val="101532800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Years Post-Implementation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533376"/>
        <c:crosses val="autoZero"/>
        <c:crossBetween val="midCat"/>
        <c:majorUnit val="1"/>
      </c:valAx>
      <c:valAx>
        <c:axId val="101533376"/>
        <c:scaling>
          <c:orientation val="minMax"/>
          <c:max val="6.0000000000000012E-2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532800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Injection</a:t>
            </a:r>
            <a:r>
              <a:rPr lang="en-GB" baseline="0"/>
              <a:t> Adoption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'ACP Data'!$A$9</c:f>
              <c:strCache>
                <c:ptCount val="1"/>
                <c:pt idx="0">
                  <c:v>Injection %</c:v>
                </c:pt>
              </c:strCache>
            </c:strRef>
          </c:tx>
          <c:spPr>
            <a:ln w="28575">
              <a:noFill/>
            </a:ln>
          </c:spPr>
          <c:xVal>
            <c:strRef>
              <c:f>'ACP Data'!$B$2:$G$2</c:f>
              <c:strCache>
                <c:ptCount val="6"/>
                <c:pt idx="0">
                  <c:v>2007-2008</c:v>
                </c:pt>
                <c:pt idx="1">
                  <c:v>2008-2009</c:v>
                </c:pt>
                <c:pt idx="2">
                  <c:v>2009-2010</c:v>
                </c:pt>
                <c:pt idx="3">
                  <c:v>2010-2011</c:v>
                </c:pt>
                <c:pt idx="4">
                  <c:v>2011-2012</c:v>
                </c:pt>
                <c:pt idx="5">
                  <c:v>2012-2013</c:v>
                </c:pt>
              </c:strCache>
            </c:strRef>
          </c:xVal>
          <c:yVal>
            <c:numRef>
              <c:f>'ACP Data'!$B$9:$G$9</c:f>
              <c:numCache>
                <c:formatCode>0.00%</c:formatCode>
                <c:ptCount val="6"/>
                <c:pt idx="0">
                  <c:v>5.3149083178315173E-3</c:v>
                </c:pt>
                <c:pt idx="1">
                  <c:v>4.0411840411840413E-2</c:v>
                </c:pt>
                <c:pt idx="2">
                  <c:v>0.17520946278955149</c:v>
                </c:pt>
                <c:pt idx="3">
                  <c:v>0.27384393063583817</c:v>
                </c:pt>
                <c:pt idx="4">
                  <c:v>0.35889642272620997</c:v>
                </c:pt>
                <c:pt idx="5">
                  <c:v>0.46129541864139023</c:v>
                </c:pt>
              </c:numCache>
            </c:numRef>
          </c:yVal>
          <c:smooth val="0"/>
        </c:ser>
        <c:ser>
          <c:idx val="1"/>
          <c:order val="1"/>
          <c:tx>
            <c:v>Trend Line</c:v>
          </c:tx>
          <c:spPr>
            <a:ln w="28575">
              <a:noFill/>
            </a:ln>
          </c:spPr>
          <c:dPt>
            <c:idx val="1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'ACP Data'!$M$34:$N$34</c:f>
              <c:numCache>
                <c:formatCode>General</c:formatCode>
                <c:ptCount val="2"/>
                <c:pt idx="0">
                  <c:v>0</c:v>
                </c:pt>
                <c:pt idx="1">
                  <c:v>11.741251325556734</c:v>
                </c:pt>
              </c:numCache>
            </c:numRef>
          </c:xVal>
          <c:yVal>
            <c:numRef>
              <c:f>'ACP Data'!$M$35:$N$35</c:f>
              <c:numCache>
                <c:formatCode>0.00%</c:formatCode>
                <c:ptCount val="2"/>
                <c:pt idx="0">
                  <c:v>-0.1072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5680"/>
        <c:axId val="101536256"/>
      </c:scatterChart>
      <c:valAx>
        <c:axId val="10153568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Years Post-Implementation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01536256"/>
        <c:crosses val="autoZero"/>
        <c:crossBetween val="midCat"/>
        <c:majorUnit val="1"/>
      </c:valAx>
      <c:valAx>
        <c:axId val="101536256"/>
        <c:scaling>
          <c:orientation val="minMax"/>
          <c:max val="1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53568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'PPF Data'!$A$41:$F$41</c:f>
              <c:strCache>
                <c:ptCount val="1"/>
                <c:pt idx="0">
                  <c:v>SERVICES/DAY/PHARMACY</c:v>
                </c:pt>
              </c:strCache>
            </c:strRef>
          </c:tx>
          <c:spPr>
            <a:ln w="28575">
              <a:noFill/>
            </a:ln>
          </c:spPr>
          <c:xVal>
            <c:numRef>
              <c:f>'PPF Data'!$C$6:$F$6</c:f>
              <c:numCache>
                <c:formatCode>General</c:formatCode>
                <c:ptCount val="4"/>
                <c:pt idx="0">
                  <c:v>21.5</c:v>
                </c:pt>
                <c:pt idx="1">
                  <c:v>85.5</c:v>
                </c:pt>
                <c:pt idx="2">
                  <c:v>166</c:v>
                </c:pt>
                <c:pt idx="3">
                  <c:v>256.5</c:v>
                </c:pt>
              </c:numCache>
            </c:numRef>
          </c:xVal>
          <c:yVal>
            <c:numRef>
              <c:f>'PPF Data'!$C$50:$F$50</c:f>
              <c:numCache>
                <c:formatCode>0.000</c:formatCode>
                <c:ptCount val="4"/>
                <c:pt idx="0">
                  <c:v>1.2551092318534178</c:v>
                </c:pt>
                <c:pt idx="1">
                  <c:v>1.3697199700994767</c:v>
                </c:pt>
                <c:pt idx="2">
                  <c:v>1.3908524978134487</c:v>
                </c:pt>
                <c:pt idx="3">
                  <c:v>1.6053437601824698</c:v>
                </c:pt>
              </c:numCache>
            </c:numRef>
          </c:yVal>
          <c:smooth val="0"/>
        </c:ser>
        <c:ser>
          <c:idx val="1"/>
          <c:order val="1"/>
          <c:tx>
            <c:v>Trendline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trendline>
            <c:trendlineType val="linear"/>
            <c:dispRSqr val="0"/>
            <c:dispEq val="0"/>
          </c:trendline>
          <c:xVal>
            <c:numRef>
              <c:f>'PPF Data'!$Q$44:$R$44</c:f>
              <c:numCache>
                <c:formatCode>General</c:formatCode>
                <c:ptCount val="2"/>
                <c:pt idx="0">
                  <c:v>0</c:v>
                </c:pt>
                <c:pt idx="1">
                  <c:v>309</c:v>
                </c:pt>
              </c:numCache>
            </c:numRef>
          </c:xVal>
          <c:yVal>
            <c:numRef>
              <c:f>'PPF Data'!$Q$45:$R$45</c:f>
              <c:numCache>
                <c:formatCode>General</c:formatCode>
                <c:ptCount val="2"/>
                <c:pt idx="0">
                  <c:v>1.2232000000000001</c:v>
                </c:pt>
                <c:pt idx="1">
                  <c:v>1.6557999999999999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8560"/>
        <c:axId val="101539136"/>
      </c:scatterChart>
      <c:valAx>
        <c:axId val="101538560"/>
        <c:scaling>
          <c:orientation val="minMax"/>
          <c:max val="3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  <a:r>
                  <a:rPr lang="en-GB" baseline="0"/>
                  <a:t> Since July 1, 2012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539136"/>
        <c:crosses val="autoZero"/>
        <c:crossBetween val="midCat"/>
      </c:valAx>
      <c:valAx>
        <c:axId val="10153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Services/Day/Pharmacy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15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</xdr:row>
      <xdr:rowOff>180974</xdr:rowOff>
    </xdr:from>
    <xdr:to>
      <xdr:col>9</xdr:col>
      <xdr:colOff>9525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9</xdr:row>
      <xdr:rowOff>190499</xdr:rowOff>
    </xdr:from>
    <xdr:to>
      <xdr:col>18</xdr:col>
      <xdr:colOff>66674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9525</xdr:rowOff>
    </xdr:from>
    <xdr:to>
      <xdr:col>14</xdr:col>
      <xdr:colOff>9525</xdr:colOff>
      <xdr:row>53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J4" sqref="J4"/>
    </sheetView>
  </sheetViews>
  <sheetFormatPr defaultRowHeight="15" x14ac:dyDescent="0.25"/>
  <cols>
    <col min="1" max="1" width="18.42578125" bestFit="1" customWidth="1"/>
    <col min="2" max="7" width="9.7109375" bestFit="1" customWidth="1"/>
  </cols>
  <sheetData>
    <row r="1" spans="1:7" ht="15.75" thickBot="1" x14ac:dyDescent="0.3">
      <c r="A1" s="68" t="s">
        <v>24</v>
      </c>
      <c r="B1" s="68"/>
      <c r="C1" s="68"/>
      <c r="D1" s="68"/>
      <c r="E1" s="68"/>
      <c r="F1" s="68"/>
      <c r="G1" s="68"/>
    </row>
    <row r="2" spans="1:7" x14ac:dyDescent="0.25">
      <c r="A2" s="16"/>
      <c r="B2" s="17" t="s">
        <v>10</v>
      </c>
      <c r="C2" s="17" t="s">
        <v>12</v>
      </c>
      <c r="D2" s="17" t="s">
        <v>13</v>
      </c>
      <c r="E2" s="17" t="s">
        <v>14</v>
      </c>
      <c r="F2" s="17" t="s">
        <v>15</v>
      </c>
      <c r="G2" s="18" t="s">
        <v>11</v>
      </c>
    </row>
    <row r="3" spans="1:7" x14ac:dyDescent="0.25">
      <c r="A3" s="19" t="s">
        <v>31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1" t="s">
        <v>37</v>
      </c>
    </row>
    <row r="4" spans="1:7" x14ac:dyDescent="0.25">
      <c r="A4" s="2" t="s">
        <v>2</v>
      </c>
      <c r="B4" s="3">
        <v>3763</v>
      </c>
      <c r="C4" s="3">
        <v>3885</v>
      </c>
      <c r="D4" s="3">
        <v>4058</v>
      </c>
      <c r="E4" s="3">
        <v>4152</v>
      </c>
      <c r="F4" s="3">
        <v>4277</v>
      </c>
      <c r="G4" s="4">
        <v>4431</v>
      </c>
    </row>
    <row r="5" spans="1:7" x14ac:dyDescent="0.25">
      <c r="A5" s="2" t="s">
        <v>3</v>
      </c>
      <c r="B5" s="3">
        <v>941</v>
      </c>
      <c r="C5" s="3">
        <v>949</v>
      </c>
      <c r="D5" s="3">
        <v>965</v>
      </c>
      <c r="E5" s="3">
        <v>977</v>
      </c>
      <c r="F5" s="3">
        <v>1001</v>
      </c>
      <c r="G5" s="4">
        <v>1023</v>
      </c>
    </row>
    <row r="6" spans="1:7" x14ac:dyDescent="0.25">
      <c r="A6" s="2" t="s">
        <v>4</v>
      </c>
      <c r="B6" s="3">
        <v>15</v>
      </c>
      <c r="C6" s="3">
        <v>44</v>
      </c>
      <c r="D6" s="3">
        <v>76</v>
      </c>
      <c r="E6" s="3">
        <v>114</v>
      </c>
      <c r="F6" s="3">
        <v>155</v>
      </c>
      <c r="G6" s="4">
        <v>220</v>
      </c>
    </row>
    <row r="7" spans="1:7" x14ac:dyDescent="0.25">
      <c r="A7" s="2" t="s">
        <v>22</v>
      </c>
      <c r="B7" s="5">
        <f>B6/B4</f>
        <v>3.9861812383736378E-3</v>
      </c>
      <c r="C7" s="5">
        <f t="shared" ref="C7:G7" si="0">C6/C4</f>
        <v>1.1325611325611325E-2</v>
      </c>
      <c r="D7" s="5">
        <f t="shared" si="0"/>
        <v>1.8728437654016758E-2</v>
      </c>
      <c r="E7" s="5">
        <f t="shared" si="0"/>
        <v>2.7456647398843931E-2</v>
      </c>
      <c r="F7" s="5">
        <f t="shared" si="0"/>
        <v>3.6240355389291559E-2</v>
      </c>
      <c r="G7" s="6">
        <f t="shared" si="0"/>
        <v>4.965019183028662E-2</v>
      </c>
    </row>
    <row r="8" spans="1:7" x14ac:dyDescent="0.25">
      <c r="A8" s="2" t="s">
        <v>5</v>
      </c>
      <c r="B8" s="3">
        <v>20</v>
      </c>
      <c r="C8" s="3">
        <v>157</v>
      </c>
      <c r="D8" s="3">
        <v>711</v>
      </c>
      <c r="E8" s="3">
        <v>1137</v>
      </c>
      <c r="F8" s="3">
        <v>1535</v>
      </c>
      <c r="G8" s="4">
        <v>2044</v>
      </c>
    </row>
    <row r="9" spans="1:7" ht="15.75" thickBot="1" x14ac:dyDescent="0.3">
      <c r="A9" s="7" t="s">
        <v>23</v>
      </c>
      <c r="B9" s="8">
        <f>B8/B4</f>
        <v>5.3149083178315173E-3</v>
      </c>
      <c r="C9" s="8">
        <f t="shared" ref="C9:G9" si="1">C8/C4</f>
        <v>4.0411840411840413E-2</v>
      </c>
      <c r="D9" s="8">
        <f t="shared" si="1"/>
        <v>0.17520946278955149</v>
      </c>
      <c r="E9" s="8">
        <f t="shared" si="1"/>
        <v>0.27384393063583817</v>
      </c>
      <c r="F9" s="8">
        <f t="shared" si="1"/>
        <v>0.35889642272620997</v>
      </c>
      <c r="G9" s="9">
        <f t="shared" si="1"/>
        <v>0.46129541864139023</v>
      </c>
    </row>
    <row r="31" spans="3:14" ht="15.75" thickBot="1" x14ac:dyDescent="0.3"/>
    <row r="32" spans="3:14" x14ac:dyDescent="0.25">
      <c r="C32" s="69" t="s">
        <v>45</v>
      </c>
      <c r="D32" s="70"/>
      <c r="E32" s="71"/>
      <c r="L32" s="69" t="s">
        <v>45</v>
      </c>
      <c r="M32" s="70"/>
      <c r="N32" s="71"/>
    </row>
    <row r="33" spans="3:14" x14ac:dyDescent="0.25">
      <c r="C33" s="75" t="s">
        <v>30</v>
      </c>
      <c r="D33" s="76"/>
      <c r="E33" s="77"/>
      <c r="L33" s="72" t="s">
        <v>27</v>
      </c>
      <c r="M33" s="73"/>
      <c r="N33" s="74"/>
    </row>
    <row r="34" spans="3:14" x14ac:dyDescent="0.25">
      <c r="C34" s="11" t="s">
        <v>29</v>
      </c>
      <c r="D34" s="1">
        <v>0</v>
      </c>
      <c r="E34" s="12">
        <v>113.1</v>
      </c>
      <c r="L34" s="11" t="s">
        <v>29</v>
      </c>
      <c r="M34" s="1">
        <v>0</v>
      </c>
      <c r="N34" s="12">
        <f>(1+0.1072)/0.0943</f>
        <v>11.741251325556734</v>
      </c>
    </row>
    <row r="35" spans="3:14" ht="15.75" thickBot="1" x14ac:dyDescent="0.3">
      <c r="C35" s="13" t="s">
        <v>28</v>
      </c>
      <c r="D35" s="14">
        <v>-6.6E-3</v>
      </c>
      <c r="E35" s="15">
        <v>1</v>
      </c>
      <c r="L35" s="13" t="s">
        <v>28</v>
      </c>
      <c r="M35" s="14">
        <v>-0.1072</v>
      </c>
      <c r="N35" s="15">
        <v>1</v>
      </c>
    </row>
  </sheetData>
  <mergeCells count="5">
    <mergeCell ref="A1:G1"/>
    <mergeCell ref="C32:E32"/>
    <mergeCell ref="L32:N32"/>
    <mergeCell ref="L33:N33"/>
    <mergeCell ref="C33:E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31" zoomScaleNormal="100" workbookViewId="0">
      <selection activeCell="D46" sqref="D46"/>
    </sheetView>
  </sheetViews>
  <sheetFormatPr defaultRowHeight="15" x14ac:dyDescent="0.25"/>
  <cols>
    <col min="1" max="1" width="12.28515625" bestFit="1" customWidth="1"/>
    <col min="2" max="6" width="12.7109375" style="80" customWidth="1"/>
  </cols>
  <sheetData>
    <row r="1" spans="1:6" x14ac:dyDescent="0.25">
      <c r="A1" s="58" t="s">
        <v>40</v>
      </c>
      <c r="B1" s="59">
        <v>41091</v>
      </c>
      <c r="C1" s="59">
        <v>41134</v>
      </c>
      <c r="D1" s="59">
        <v>41219</v>
      </c>
      <c r="E1" s="59">
        <v>41295</v>
      </c>
      <c r="F1" s="60">
        <v>41400</v>
      </c>
    </row>
    <row r="2" spans="1:6" ht="30" x14ac:dyDescent="0.25">
      <c r="A2" s="61" t="s">
        <v>16</v>
      </c>
      <c r="B2" s="55" t="s">
        <v>39</v>
      </c>
      <c r="C2" s="56" t="str">
        <f>TEXT(C1, "YYYY-MM-DD")</f>
        <v>2012-08-13</v>
      </c>
      <c r="D2" s="56" t="str">
        <f>TEXT(D1, "YYYY-MM-DD")</f>
        <v>2012-11-06</v>
      </c>
      <c r="E2" s="56" t="str">
        <f>TEXT(E1, "YYYY-MM-DD")</f>
        <v>2013-01-21</v>
      </c>
      <c r="F2" s="62" t="str">
        <f>TEXT(F1, "YYYY-MM-DD")</f>
        <v>2013-05-06</v>
      </c>
    </row>
    <row r="3" spans="1:6" ht="26.25" x14ac:dyDescent="0.25">
      <c r="A3" s="63" t="s">
        <v>17</v>
      </c>
      <c r="B3" s="57">
        <v>0</v>
      </c>
      <c r="C3" s="57">
        <f>C1-B1</f>
        <v>43</v>
      </c>
      <c r="D3" s="57">
        <f>D1-C1</f>
        <v>85</v>
      </c>
      <c r="E3" s="57">
        <f>E1-D1</f>
        <v>76</v>
      </c>
      <c r="F3" s="64">
        <f>F1-E1</f>
        <v>105</v>
      </c>
    </row>
    <row r="4" spans="1:6" ht="26.25" x14ac:dyDescent="0.25">
      <c r="A4" s="63" t="s">
        <v>38</v>
      </c>
      <c r="B4" s="57">
        <f>B1-$B$1</f>
        <v>0</v>
      </c>
      <c r="C4" s="57">
        <f>C1-$B$1</f>
        <v>43</v>
      </c>
      <c r="D4" s="57">
        <f>D1-$B$1</f>
        <v>128</v>
      </c>
      <c r="E4" s="57">
        <f>E1-$B$1</f>
        <v>204</v>
      </c>
      <c r="F4" s="64">
        <f>F1-$B$1</f>
        <v>309</v>
      </c>
    </row>
    <row r="5" spans="1:6" ht="26.25" x14ac:dyDescent="0.25">
      <c r="A5" s="63" t="s">
        <v>41</v>
      </c>
      <c r="B5" s="56"/>
      <c r="C5" s="56">
        <f>(C1+B1)/2</f>
        <v>41112.5</v>
      </c>
      <c r="D5" s="56">
        <f t="shared" ref="D5:F5" si="0">(D1+C1)/2</f>
        <v>41176.5</v>
      </c>
      <c r="E5" s="56">
        <f t="shared" si="0"/>
        <v>41257</v>
      </c>
      <c r="F5" s="62">
        <f t="shared" si="0"/>
        <v>41347.5</v>
      </c>
    </row>
    <row r="6" spans="1:6" ht="27" thickBot="1" x14ac:dyDescent="0.3">
      <c r="A6" s="65" t="s">
        <v>38</v>
      </c>
      <c r="B6" s="79"/>
      <c r="C6" s="66">
        <f>C5-$B$1</f>
        <v>21.5</v>
      </c>
      <c r="D6" s="66">
        <f t="shared" ref="D6:F6" si="1">D5-$B$1</f>
        <v>85.5</v>
      </c>
      <c r="E6" s="66">
        <f t="shared" si="1"/>
        <v>166</v>
      </c>
      <c r="F6" s="67">
        <f t="shared" si="1"/>
        <v>256.5</v>
      </c>
    </row>
    <row r="7" spans="1:6" x14ac:dyDescent="0.25">
      <c r="A7" s="1"/>
      <c r="B7" s="10"/>
      <c r="C7" s="10"/>
      <c r="D7" s="10"/>
      <c r="E7" s="10"/>
      <c r="F7" s="10"/>
    </row>
    <row r="8" spans="1:6" ht="15.75" thickBot="1" x14ac:dyDescent="0.3">
      <c r="A8" s="78" t="s">
        <v>18</v>
      </c>
      <c r="B8" s="78"/>
      <c r="C8" s="78"/>
      <c r="D8" s="78"/>
      <c r="E8" s="78"/>
      <c r="F8" s="78"/>
    </row>
    <row r="9" spans="1:6" x14ac:dyDescent="0.25">
      <c r="A9" s="16"/>
      <c r="B9" s="28">
        <f>B1</f>
        <v>41091</v>
      </c>
      <c r="C9" s="28">
        <f>C1</f>
        <v>41134</v>
      </c>
      <c r="D9" s="28">
        <f>D1</f>
        <v>41219</v>
      </c>
      <c r="E9" s="28">
        <f>E1</f>
        <v>41295</v>
      </c>
      <c r="F9" s="29">
        <f>F1</f>
        <v>41400</v>
      </c>
    </row>
    <row r="10" spans="1:6" x14ac:dyDescent="0.25">
      <c r="A10" s="45" t="s">
        <v>6</v>
      </c>
      <c r="B10" s="43">
        <v>0</v>
      </c>
      <c r="C10" s="43">
        <v>38494</v>
      </c>
      <c r="D10" s="43">
        <v>116942</v>
      </c>
      <c r="E10" s="43">
        <v>188026</v>
      </c>
      <c r="F10" s="44">
        <v>288606</v>
      </c>
    </row>
    <row r="11" spans="1:6" x14ac:dyDescent="0.25">
      <c r="A11" s="45" t="s">
        <v>7</v>
      </c>
      <c r="B11" s="43">
        <v>0</v>
      </c>
      <c r="C11" s="43">
        <v>7317</v>
      </c>
      <c r="D11" s="43">
        <v>24429</v>
      </c>
      <c r="E11" s="43">
        <v>41283</v>
      </c>
      <c r="F11" s="44">
        <v>66785</v>
      </c>
    </row>
    <row r="12" spans="1:6" x14ac:dyDescent="0.25">
      <c r="A12" s="45" t="s">
        <v>0</v>
      </c>
      <c r="B12" s="43">
        <v>0</v>
      </c>
      <c r="C12" s="43">
        <v>2375</v>
      </c>
      <c r="D12" s="43">
        <v>8085</v>
      </c>
      <c r="E12" s="43">
        <v>12831</v>
      </c>
      <c r="F12" s="44">
        <v>19076</v>
      </c>
    </row>
    <row r="13" spans="1:6" x14ac:dyDescent="0.25">
      <c r="A13" s="45" t="s">
        <v>5</v>
      </c>
      <c r="B13" s="43">
        <v>0</v>
      </c>
      <c r="C13" s="43">
        <v>1678</v>
      </c>
      <c r="D13" s="43">
        <v>7352</v>
      </c>
      <c r="E13" s="43">
        <v>13065</v>
      </c>
      <c r="F13" s="44">
        <v>22801</v>
      </c>
    </row>
    <row r="14" spans="1:6" x14ac:dyDescent="0.25">
      <c r="A14" s="45" t="s">
        <v>4</v>
      </c>
      <c r="B14" s="43">
        <v>0</v>
      </c>
      <c r="C14" s="43">
        <v>524</v>
      </c>
      <c r="D14" s="43">
        <v>2774</v>
      </c>
      <c r="E14" s="43">
        <v>5467</v>
      </c>
      <c r="F14" s="44">
        <v>9352</v>
      </c>
    </row>
    <row r="15" spans="1:6" x14ac:dyDescent="0.25">
      <c r="A15" s="45" t="s">
        <v>8</v>
      </c>
      <c r="B15" s="43">
        <v>0</v>
      </c>
      <c r="C15" s="43">
        <v>4550</v>
      </c>
      <c r="D15" s="43">
        <v>12143</v>
      </c>
      <c r="E15" s="43">
        <v>16542</v>
      </c>
      <c r="F15" s="44">
        <v>32707</v>
      </c>
    </row>
    <row r="16" spans="1:6" x14ac:dyDescent="0.25">
      <c r="A16" s="45" t="s">
        <v>9</v>
      </c>
      <c r="B16" s="43">
        <v>0</v>
      </c>
      <c r="C16" s="43">
        <v>273</v>
      </c>
      <c r="D16" s="43">
        <v>2590</v>
      </c>
      <c r="E16" s="43">
        <v>5237</v>
      </c>
      <c r="F16" s="44">
        <v>15562</v>
      </c>
    </row>
    <row r="17" spans="1:7" ht="15.75" thickBot="1" x14ac:dyDescent="0.3">
      <c r="A17" s="30" t="s">
        <v>1</v>
      </c>
      <c r="B17" s="31">
        <f>SUM(B10:B16)</f>
        <v>0</v>
      </c>
      <c r="C17" s="31">
        <f t="shared" ref="C17:F17" si="2">SUM(C10:C16)</f>
        <v>55211</v>
      </c>
      <c r="D17" s="31">
        <f t="shared" si="2"/>
        <v>174315</v>
      </c>
      <c r="E17" s="31">
        <f t="shared" si="2"/>
        <v>282451</v>
      </c>
      <c r="F17" s="32">
        <f t="shared" si="2"/>
        <v>454889</v>
      </c>
    </row>
    <row r="18" spans="1:7" x14ac:dyDescent="0.25">
      <c r="A18" s="1"/>
      <c r="B18" s="10"/>
      <c r="C18" s="10"/>
      <c r="D18" s="10"/>
      <c r="E18" s="10"/>
      <c r="F18" s="10"/>
    </row>
    <row r="19" spans="1:7" ht="15.75" thickBot="1" x14ac:dyDescent="0.3">
      <c r="A19" s="78" t="s">
        <v>19</v>
      </c>
      <c r="B19" s="78"/>
      <c r="C19" s="78"/>
      <c r="D19" s="78"/>
      <c r="E19" s="78"/>
      <c r="F19" s="78"/>
    </row>
    <row r="20" spans="1:7" x14ac:dyDescent="0.25">
      <c r="A20" s="16"/>
      <c r="B20" s="28">
        <f>B1</f>
        <v>41091</v>
      </c>
      <c r="C20" s="28">
        <f>C1</f>
        <v>41134</v>
      </c>
      <c r="D20" s="28">
        <f>D1</f>
        <v>41219</v>
      </c>
      <c r="E20" s="28">
        <f>E1</f>
        <v>41295</v>
      </c>
      <c r="F20" s="29">
        <f>F1</f>
        <v>41400</v>
      </c>
    </row>
    <row r="21" spans="1:7" x14ac:dyDescent="0.25">
      <c r="A21" s="45" t="s">
        <v>6</v>
      </c>
      <c r="B21" s="43">
        <v>0</v>
      </c>
      <c r="C21" s="43">
        <f>C10</f>
        <v>38494</v>
      </c>
      <c r="D21" s="43">
        <f t="shared" ref="D21:D27" si="3">D10-C21</f>
        <v>78448</v>
      </c>
      <c r="E21" s="43">
        <f t="shared" ref="E21:E27" si="4">E10-D21-C21</f>
        <v>71084</v>
      </c>
      <c r="F21" s="44">
        <f t="shared" ref="F21:F27" si="5">F10-E21-D21-C21</f>
        <v>100580</v>
      </c>
    </row>
    <row r="22" spans="1:7" x14ac:dyDescent="0.25">
      <c r="A22" s="45" t="s">
        <v>7</v>
      </c>
      <c r="B22" s="43">
        <v>0</v>
      </c>
      <c r="C22" s="43">
        <f t="shared" ref="C22:C27" si="6">C11</f>
        <v>7317</v>
      </c>
      <c r="D22" s="43">
        <f t="shared" si="3"/>
        <v>17112</v>
      </c>
      <c r="E22" s="43">
        <f t="shared" si="4"/>
        <v>16854</v>
      </c>
      <c r="F22" s="44">
        <f t="shared" si="5"/>
        <v>25502</v>
      </c>
    </row>
    <row r="23" spans="1:7" x14ac:dyDescent="0.25">
      <c r="A23" s="45" t="s">
        <v>0</v>
      </c>
      <c r="B23" s="43">
        <v>0</v>
      </c>
      <c r="C23" s="43">
        <f t="shared" si="6"/>
        <v>2375</v>
      </c>
      <c r="D23" s="43">
        <f t="shared" si="3"/>
        <v>5710</v>
      </c>
      <c r="E23" s="43">
        <f t="shared" si="4"/>
        <v>4746</v>
      </c>
      <c r="F23" s="44">
        <f t="shared" si="5"/>
        <v>6245</v>
      </c>
    </row>
    <row r="24" spans="1:7" x14ac:dyDescent="0.25">
      <c r="A24" s="45" t="s">
        <v>5</v>
      </c>
      <c r="B24" s="43">
        <v>0</v>
      </c>
      <c r="C24" s="43">
        <f t="shared" si="6"/>
        <v>1678</v>
      </c>
      <c r="D24" s="43">
        <f t="shared" si="3"/>
        <v>5674</v>
      </c>
      <c r="E24" s="43">
        <f t="shared" si="4"/>
        <v>5713</v>
      </c>
      <c r="F24" s="44">
        <f t="shared" si="5"/>
        <v>9736</v>
      </c>
    </row>
    <row r="25" spans="1:7" x14ac:dyDescent="0.25">
      <c r="A25" s="45" t="s">
        <v>4</v>
      </c>
      <c r="B25" s="43">
        <v>0</v>
      </c>
      <c r="C25" s="43">
        <f t="shared" si="6"/>
        <v>524</v>
      </c>
      <c r="D25" s="43">
        <f t="shared" si="3"/>
        <v>2250</v>
      </c>
      <c r="E25" s="43">
        <f t="shared" si="4"/>
        <v>2693</v>
      </c>
      <c r="F25" s="44">
        <f t="shared" si="5"/>
        <v>3885</v>
      </c>
    </row>
    <row r="26" spans="1:7" x14ac:dyDescent="0.25">
      <c r="A26" s="45" t="s">
        <v>8</v>
      </c>
      <c r="B26" s="43">
        <v>0</v>
      </c>
      <c r="C26" s="43">
        <f t="shared" si="6"/>
        <v>4550</v>
      </c>
      <c r="D26" s="43">
        <f t="shared" si="3"/>
        <v>7593</v>
      </c>
      <c r="E26" s="43">
        <f t="shared" si="4"/>
        <v>4399</v>
      </c>
      <c r="F26" s="44">
        <f t="shared" si="5"/>
        <v>16165</v>
      </c>
    </row>
    <row r="27" spans="1:7" x14ac:dyDescent="0.25">
      <c r="A27" s="45" t="s">
        <v>9</v>
      </c>
      <c r="B27" s="43">
        <v>0</v>
      </c>
      <c r="C27" s="43">
        <f t="shared" si="6"/>
        <v>273</v>
      </c>
      <c r="D27" s="43">
        <f t="shared" si="3"/>
        <v>2317</v>
      </c>
      <c r="E27" s="43">
        <f t="shared" si="4"/>
        <v>2647</v>
      </c>
      <c r="F27" s="44">
        <f t="shared" si="5"/>
        <v>10325</v>
      </c>
    </row>
    <row r="28" spans="1:7" ht="15.75" thickBot="1" x14ac:dyDescent="0.3">
      <c r="A28" s="33" t="s">
        <v>1</v>
      </c>
      <c r="B28" s="31">
        <f>SUM(B21:B27)</f>
        <v>0</v>
      </c>
      <c r="C28" s="31">
        <f t="shared" ref="C28:F28" si="7">SUM(C21:C27)</f>
        <v>55211</v>
      </c>
      <c r="D28" s="31">
        <f t="shared" si="7"/>
        <v>119104</v>
      </c>
      <c r="E28" s="31">
        <f t="shared" si="7"/>
        <v>108136</v>
      </c>
      <c r="F28" s="32">
        <f t="shared" si="7"/>
        <v>172438</v>
      </c>
    </row>
    <row r="29" spans="1:7" x14ac:dyDescent="0.25">
      <c r="A29" s="1"/>
      <c r="B29" s="10"/>
      <c r="C29" s="10"/>
      <c r="D29" s="10"/>
      <c r="E29" s="10"/>
      <c r="F29" s="10"/>
    </row>
    <row r="30" spans="1:7" ht="15.75" thickBot="1" x14ac:dyDescent="0.3">
      <c r="A30" s="78" t="s">
        <v>20</v>
      </c>
      <c r="B30" s="78"/>
      <c r="C30" s="78"/>
      <c r="D30" s="78"/>
      <c r="E30" s="78"/>
      <c r="F30" s="78"/>
    </row>
    <row r="31" spans="1:7" x14ac:dyDescent="0.25">
      <c r="A31" s="34"/>
      <c r="B31" s="26">
        <v>41091</v>
      </c>
      <c r="C31" s="26">
        <f>(C1+B1)/2</f>
        <v>41112.5</v>
      </c>
      <c r="D31" s="26">
        <f>(D1+C1)/2</f>
        <v>41176.5</v>
      </c>
      <c r="E31" s="26">
        <f>(E1+D1)/2</f>
        <v>41257</v>
      </c>
      <c r="F31" s="27">
        <f>(F1+E1)/2</f>
        <v>41347.5</v>
      </c>
      <c r="G31" t="s">
        <v>44</v>
      </c>
    </row>
    <row r="32" spans="1:7" x14ac:dyDescent="0.25">
      <c r="A32" s="45" t="s">
        <v>6</v>
      </c>
      <c r="B32" s="43">
        <v>0</v>
      </c>
      <c r="C32" s="46">
        <f t="shared" ref="C32:F38" si="8">C21/C$3</f>
        <v>895.20930232558135</v>
      </c>
      <c r="D32" s="46">
        <f t="shared" si="8"/>
        <v>922.91764705882349</v>
      </c>
      <c r="E32" s="46">
        <f t="shared" si="8"/>
        <v>935.31578947368416</v>
      </c>
      <c r="F32" s="47">
        <f t="shared" si="8"/>
        <v>957.90476190476193</v>
      </c>
    </row>
    <row r="33" spans="1:18" x14ac:dyDescent="0.25">
      <c r="A33" s="45" t="s">
        <v>7</v>
      </c>
      <c r="B33" s="43">
        <v>0</v>
      </c>
      <c r="C33" s="46">
        <f t="shared" si="8"/>
        <v>170.16279069767441</v>
      </c>
      <c r="D33" s="46">
        <f t="shared" si="8"/>
        <v>201.31764705882352</v>
      </c>
      <c r="E33" s="46">
        <f t="shared" si="8"/>
        <v>221.76315789473685</v>
      </c>
      <c r="F33" s="47">
        <f t="shared" si="8"/>
        <v>242.87619047619049</v>
      </c>
    </row>
    <row r="34" spans="1:18" x14ac:dyDescent="0.25">
      <c r="A34" s="45" t="s">
        <v>0</v>
      </c>
      <c r="B34" s="43">
        <v>0</v>
      </c>
      <c r="C34" s="46">
        <f t="shared" si="8"/>
        <v>55.232558139534881</v>
      </c>
      <c r="D34" s="46">
        <f t="shared" si="8"/>
        <v>67.17647058823529</v>
      </c>
      <c r="E34" s="46">
        <f t="shared" si="8"/>
        <v>62.44736842105263</v>
      </c>
      <c r="F34" s="47">
        <f t="shared" si="8"/>
        <v>59.476190476190474</v>
      </c>
    </row>
    <row r="35" spans="1:18" x14ac:dyDescent="0.25">
      <c r="A35" s="45" t="s">
        <v>5</v>
      </c>
      <c r="B35" s="43">
        <v>0</v>
      </c>
      <c r="C35" s="46">
        <f t="shared" si="8"/>
        <v>39.02325581395349</v>
      </c>
      <c r="D35" s="46">
        <f t="shared" si="8"/>
        <v>66.752941176470586</v>
      </c>
      <c r="E35" s="46">
        <f t="shared" si="8"/>
        <v>75.171052631578945</v>
      </c>
      <c r="F35" s="47">
        <f t="shared" si="8"/>
        <v>92.723809523809521</v>
      </c>
    </row>
    <row r="36" spans="1:18" x14ac:dyDescent="0.25">
      <c r="A36" s="45" t="s">
        <v>4</v>
      </c>
      <c r="B36" s="43">
        <v>0</v>
      </c>
      <c r="C36" s="46">
        <f t="shared" si="8"/>
        <v>12.186046511627907</v>
      </c>
      <c r="D36" s="46">
        <f t="shared" si="8"/>
        <v>26.470588235294116</v>
      </c>
      <c r="E36" s="46">
        <f t="shared" si="8"/>
        <v>35.434210526315788</v>
      </c>
      <c r="F36" s="47">
        <f t="shared" si="8"/>
        <v>37</v>
      </c>
    </row>
    <row r="37" spans="1:18" x14ac:dyDescent="0.25">
      <c r="A37" s="45" t="s">
        <v>8</v>
      </c>
      <c r="B37" s="43">
        <v>0</v>
      </c>
      <c r="C37" s="46">
        <f t="shared" si="8"/>
        <v>105.81395348837209</v>
      </c>
      <c r="D37" s="46">
        <f t="shared" si="8"/>
        <v>89.329411764705881</v>
      </c>
      <c r="E37" s="46">
        <f t="shared" si="8"/>
        <v>57.881578947368418</v>
      </c>
      <c r="F37" s="47">
        <f t="shared" si="8"/>
        <v>153.95238095238096</v>
      </c>
    </row>
    <row r="38" spans="1:18" x14ac:dyDescent="0.25">
      <c r="A38" s="45" t="s">
        <v>9</v>
      </c>
      <c r="B38" s="43">
        <v>0</v>
      </c>
      <c r="C38" s="46">
        <f t="shared" si="8"/>
        <v>6.3488372093023253</v>
      </c>
      <c r="D38" s="46">
        <f t="shared" si="8"/>
        <v>27.258823529411764</v>
      </c>
      <c r="E38" s="46">
        <f t="shared" si="8"/>
        <v>34.828947368421055</v>
      </c>
      <c r="F38" s="47">
        <f t="shared" si="8"/>
        <v>98.333333333333329</v>
      </c>
    </row>
    <row r="39" spans="1:18" ht="15.75" thickBot="1" x14ac:dyDescent="0.3">
      <c r="A39" s="30" t="s">
        <v>1</v>
      </c>
      <c r="B39" s="31">
        <f>SUM(B32:B38)</f>
        <v>0</v>
      </c>
      <c r="C39" s="31">
        <f t="shared" ref="C39:F39" si="9">SUM(C32:C38)</f>
        <v>1283.9767441860463</v>
      </c>
      <c r="D39" s="31">
        <f t="shared" si="9"/>
        <v>1401.2235294117647</v>
      </c>
      <c r="E39" s="31">
        <f t="shared" si="9"/>
        <v>1422.8421052631579</v>
      </c>
      <c r="F39" s="32">
        <f t="shared" si="9"/>
        <v>1642.2666666666664</v>
      </c>
    </row>
    <row r="40" spans="1:18" x14ac:dyDescent="0.25">
      <c r="A40" s="1"/>
      <c r="B40" s="10"/>
      <c r="C40" s="10"/>
      <c r="D40" s="10"/>
      <c r="E40" s="10"/>
      <c r="F40" s="10"/>
    </row>
    <row r="41" spans="1:18" ht="15.75" thickBot="1" x14ac:dyDescent="0.3">
      <c r="A41" s="78" t="s">
        <v>21</v>
      </c>
      <c r="B41" s="78"/>
      <c r="C41" s="78"/>
      <c r="D41" s="78"/>
      <c r="E41" s="78"/>
      <c r="F41" s="78"/>
    </row>
    <row r="42" spans="1:18" x14ac:dyDescent="0.25">
      <c r="A42" s="34"/>
      <c r="B42" s="26">
        <v>41091</v>
      </c>
      <c r="C42" s="26">
        <f>C31</f>
        <v>41112.5</v>
      </c>
      <c r="D42" s="26">
        <f t="shared" ref="D42:F42" si="10">D31</f>
        <v>41176.5</v>
      </c>
      <c r="E42" s="26">
        <f t="shared" si="10"/>
        <v>41257</v>
      </c>
      <c r="F42" s="27">
        <f t="shared" si="10"/>
        <v>41347.5</v>
      </c>
      <c r="P42" s="69" t="s">
        <v>50</v>
      </c>
      <c r="Q42" s="70"/>
      <c r="R42" s="71"/>
    </row>
    <row r="43" spans="1:18" x14ac:dyDescent="0.25">
      <c r="A43" s="45" t="s">
        <v>6</v>
      </c>
      <c r="B43" s="43">
        <v>0</v>
      </c>
      <c r="C43" s="48">
        <f>C32/'ACP Data'!$G$5</f>
        <v>0.87508240696537765</v>
      </c>
      <c r="D43" s="48">
        <f>D32/'ACP Data'!$G$5</f>
        <v>0.90216778793628882</v>
      </c>
      <c r="E43" s="48">
        <f>E32/'ACP Data'!$G$5</f>
        <v>0.91428718423625044</v>
      </c>
      <c r="F43" s="49">
        <f>F32/'ACP Data'!$G$5</f>
        <v>0.93636829120700094</v>
      </c>
      <c r="P43" s="75" t="s">
        <v>42</v>
      </c>
      <c r="Q43" s="76"/>
      <c r="R43" s="77"/>
    </row>
    <row r="44" spans="1:18" x14ac:dyDescent="0.25">
      <c r="A44" s="45" t="s">
        <v>7</v>
      </c>
      <c r="B44" s="43">
        <v>0</v>
      </c>
      <c r="C44" s="48">
        <f>C33/'ACP Data'!$G$5</f>
        <v>0.16633703880515582</v>
      </c>
      <c r="D44" s="48">
        <f>D33/'ACP Data'!$G$5</f>
        <v>0.19679144385026737</v>
      </c>
      <c r="E44" s="48">
        <f>E33/'ACP Data'!$G$5</f>
        <v>0.21677728044451305</v>
      </c>
      <c r="F44" s="49">
        <f>F33/'ACP Data'!$G$5</f>
        <v>0.23741563096401808</v>
      </c>
      <c r="P44" s="24" t="s">
        <v>29</v>
      </c>
      <c r="Q44" s="1">
        <v>0</v>
      </c>
      <c r="R44" s="12">
        <v>309</v>
      </c>
    </row>
    <row r="45" spans="1:18" ht="15.75" thickBot="1" x14ac:dyDescent="0.3">
      <c r="A45" s="45" t="s">
        <v>0</v>
      </c>
      <c r="B45" s="43">
        <v>0</v>
      </c>
      <c r="C45" s="48">
        <f>C34/'ACP Data'!$G$5</f>
        <v>5.3990770419877696E-2</v>
      </c>
      <c r="D45" s="48">
        <f>D34/'ACP Data'!$G$5</f>
        <v>6.5666149157610251E-2</v>
      </c>
      <c r="E45" s="48">
        <f>E34/'ACP Data'!$G$5</f>
        <v>6.1043370890569527E-2</v>
      </c>
      <c r="F45" s="49">
        <f>F34/'ACP Data'!$G$5</f>
        <v>5.8138993622864586E-2</v>
      </c>
      <c r="P45" s="25" t="s">
        <v>28</v>
      </c>
      <c r="Q45" s="22">
        <v>1.2232000000000001</v>
      </c>
      <c r="R45" s="23">
        <v>1.6557999999999999</v>
      </c>
    </row>
    <row r="46" spans="1:18" x14ac:dyDescent="0.25">
      <c r="A46" s="45" t="s">
        <v>5</v>
      </c>
      <c r="B46" s="43">
        <v>0</v>
      </c>
      <c r="C46" s="48">
        <f>C35/'ACP Data'!$G$5</f>
        <v>3.8145900111391483E-2</v>
      </c>
      <c r="D46" s="48">
        <f>D35/'ACP Data'!$G$5</f>
        <v>6.5252141912483463E-2</v>
      </c>
      <c r="E46" s="48">
        <f>E35/'ACP Data'!$G$5</f>
        <v>7.3480989864691051E-2</v>
      </c>
      <c r="F46" s="49">
        <f>F35/'ACP Data'!$G$5</f>
        <v>9.0639109993948697E-2</v>
      </c>
    </row>
    <row r="47" spans="1:18" x14ac:dyDescent="0.25">
      <c r="A47" s="45" t="s">
        <v>4</v>
      </c>
      <c r="B47" s="43">
        <v>0</v>
      </c>
      <c r="C47" s="48">
        <f>C36/'ACP Data'!$G$5</f>
        <v>1.1912068926322491E-2</v>
      </c>
      <c r="D47" s="48">
        <f>D36/'ACP Data'!$G$5</f>
        <v>2.5875452820424357E-2</v>
      </c>
      <c r="E47" s="48">
        <f>E36/'ACP Data'!$G$5</f>
        <v>3.463754694654525E-2</v>
      </c>
      <c r="F47" s="49">
        <f>F36/'ACP Data'!$G$5</f>
        <v>3.6168132942326493E-2</v>
      </c>
    </row>
    <row r="48" spans="1:18" x14ac:dyDescent="0.25">
      <c r="A48" s="45" t="s">
        <v>8</v>
      </c>
      <c r="B48" s="43">
        <v>0</v>
      </c>
      <c r="C48" s="48">
        <f>C37/'ACP Data'!$G$5</f>
        <v>0.10343494964650253</v>
      </c>
      <c r="D48" s="48">
        <f>D37/'ACP Data'!$G$5</f>
        <v>8.7321028117992069E-2</v>
      </c>
      <c r="E48" s="48">
        <f>E37/'ACP Data'!$G$5</f>
        <v>5.6580233575140193E-2</v>
      </c>
      <c r="F48" s="49">
        <f>F37/'ACP Data'!$G$5</f>
        <v>0.15049108597495695</v>
      </c>
    </row>
    <row r="49" spans="1:7" x14ac:dyDescent="0.25">
      <c r="A49" s="45" t="s">
        <v>9</v>
      </c>
      <c r="B49" s="43">
        <v>0</v>
      </c>
      <c r="C49" s="48">
        <f>C38/'ACP Data'!$G$5</f>
        <v>6.2060969787901517E-3</v>
      </c>
      <c r="D49" s="48">
        <f>D38/'ACP Data'!$G$5</f>
        <v>2.6645966304410327E-2</v>
      </c>
      <c r="E49" s="48">
        <f>E38/'ACP Data'!$G$5</f>
        <v>3.4045891855739058E-2</v>
      </c>
      <c r="F49" s="49">
        <f>F38/'ACP Data'!$G$5</f>
        <v>9.6122515477354176E-2</v>
      </c>
    </row>
    <row r="50" spans="1:7" ht="15.75" thickBot="1" x14ac:dyDescent="0.3">
      <c r="A50" s="33" t="s">
        <v>1</v>
      </c>
      <c r="B50" s="31">
        <v>0</v>
      </c>
      <c r="C50" s="35">
        <f>SUM(C43:C49)</f>
        <v>1.2551092318534178</v>
      </c>
      <c r="D50" s="35">
        <f t="shared" ref="D50:F50" si="11">SUM(D43:D49)</f>
        <v>1.3697199700994767</v>
      </c>
      <c r="E50" s="35">
        <f t="shared" si="11"/>
        <v>1.3908524978134487</v>
      </c>
      <c r="F50" s="36">
        <f t="shared" si="11"/>
        <v>1.6053437601824698</v>
      </c>
    </row>
    <row r="51" spans="1:7" x14ac:dyDescent="0.25">
      <c r="A51" s="1"/>
      <c r="B51" s="10"/>
      <c r="C51" s="10"/>
      <c r="D51" s="10"/>
      <c r="E51" s="10"/>
      <c r="F51" s="10"/>
    </row>
    <row r="52" spans="1:7" ht="15.75" thickBot="1" x14ac:dyDescent="0.3">
      <c r="A52" s="78" t="s">
        <v>25</v>
      </c>
      <c r="B52" s="78"/>
      <c r="C52" s="78"/>
      <c r="D52" s="78"/>
      <c r="E52" s="78"/>
      <c r="F52" s="78"/>
    </row>
    <row r="53" spans="1:7" x14ac:dyDescent="0.25">
      <c r="A53" s="37"/>
      <c r="B53" s="26">
        <f>B42</f>
        <v>41091</v>
      </c>
      <c r="C53" s="26">
        <f>C42</f>
        <v>41112.5</v>
      </c>
      <c r="D53" s="26">
        <f>D42</f>
        <v>41176.5</v>
      </c>
      <c r="E53" s="26">
        <f>E42</f>
        <v>41257</v>
      </c>
      <c r="F53" s="27">
        <f>F42</f>
        <v>41347.5</v>
      </c>
    </row>
    <row r="54" spans="1:7" x14ac:dyDescent="0.25">
      <c r="A54" s="45" t="s">
        <v>6</v>
      </c>
      <c r="B54" s="50">
        <f>B43*20</f>
        <v>0</v>
      </c>
      <c r="C54" s="50">
        <f t="shared" ref="C54:F54" si="12">C43*20</f>
        <v>17.501648139307552</v>
      </c>
      <c r="D54" s="50">
        <f t="shared" si="12"/>
        <v>18.043355758725777</v>
      </c>
      <c r="E54" s="50">
        <f t="shared" si="12"/>
        <v>18.285743684725009</v>
      </c>
      <c r="F54" s="51">
        <f t="shared" si="12"/>
        <v>18.727365824140019</v>
      </c>
    </row>
    <row r="55" spans="1:7" x14ac:dyDescent="0.25">
      <c r="A55" s="45" t="s">
        <v>7</v>
      </c>
      <c r="B55" s="50">
        <f>B44*20</f>
        <v>0</v>
      </c>
      <c r="C55" s="50">
        <f t="shared" ref="C55:F55" si="13">C44*20</f>
        <v>3.3267407761031165</v>
      </c>
      <c r="D55" s="50">
        <f t="shared" si="13"/>
        <v>3.9358288770053473</v>
      </c>
      <c r="E55" s="50">
        <f t="shared" si="13"/>
        <v>4.3355456088902606</v>
      </c>
      <c r="F55" s="51">
        <f t="shared" si="13"/>
        <v>4.7483126192803615</v>
      </c>
    </row>
    <row r="56" spans="1:7" x14ac:dyDescent="0.25">
      <c r="A56" s="45" t="s">
        <v>0</v>
      </c>
      <c r="B56" s="50">
        <f t="shared" ref="B56:F56" si="14">B45*20</f>
        <v>0</v>
      </c>
      <c r="C56" s="50">
        <f t="shared" si="14"/>
        <v>1.079815408397554</v>
      </c>
      <c r="D56" s="50">
        <f t="shared" si="14"/>
        <v>1.3133229831522051</v>
      </c>
      <c r="E56" s="50">
        <f t="shared" si="14"/>
        <v>1.2208674178113905</v>
      </c>
      <c r="F56" s="51">
        <f t="shared" si="14"/>
        <v>1.1627798724572918</v>
      </c>
    </row>
    <row r="57" spans="1:7" x14ac:dyDescent="0.25">
      <c r="A57" s="45" t="s">
        <v>5</v>
      </c>
      <c r="B57" s="50">
        <f>B46*20</f>
        <v>0</v>
      </c>
      <c r="C57" s="50">
        <f t="shared" ref="C57:F57" si="15">C46*20</f>
        <v>0.76291800222782968</v>
      </c>
      <c r="D57" s="50">
        <f t="shared" si="15"/>
        <v>1.3050428382496693</v>
      </c>
      <c r="E57" s="50">
        <f t="shared" si="15"/>
        <v>1.469619797293821</v>
      </c>
      <c r="F57" s="51">
        <f t="shared" si="15"/>
        <v>1.8127821998789739</v>
      </c>
    </row>
    <row r="58" spans="1:7" x14ac:dyDescent="0.25">
      <c r="A58" s="45" t="s">
        <v>4</v>
      </c>
      <c r="B58" s="50">
        <f>B47*20</f>
        <v>0</v>
      </c>
      <c r="C58" s="50">
        <f t="shared" ref="C58:F58" si="16">C47*20</f>
        <v>0.2382413785264498</v>
      </c>
      <c r="D58" s="50">
        <f t="shared" si="16"/>
        <v>0.5175090564084871</v>
      </c>
      <c r="E58" s="50">
        <f t="shared" si="16"/>
        <v>0.692750938930905</v>
      </c>
      <c r="F58" s="51">
        <f t="shared" si="16"/>
        <v>0.72336265884652984</v>
      </c>
    </row>
    <row r="59" spans="1:7" x14ac:dyDescent="0.25">
      <c r="A59" s="45" t="s">
        <v>8</v>
      </c>
      <c r="B59" s="50">
        <f>B48*60</f>
        <v>0</v>
      </c>
      <c r="C59" s="50">
        <f t="shared" ref="C59:F59" si="17">C48*60</f>
        <v>6.2060969787901517</v>
      </c>
      <c r="D59" s="50">
        <f t="shared" si="17"/>
        <v>5.2392616870795239</v>
      </c>
      <c r="E59" s="50">
        <f t="shared" si="17"/>
        <v>3.3948140145084116</v>
      </c>
      <c r="F59" s="51">
        <f t="shared" si="17"/>
        <v>9.0294651584974162</v>
      </c>
      <c r="G59" t="s">
        <v>48</v>
      </c>
    </row>
    <row r="60" spans="1:7" x14ac:dyDescent="0.25">
      <c r="A60" s="45" t="s">
        <v>9</v>
      </c>
      <c r="B60" s="50">
        <f>B49*20</f>
        <v>0</v>
      </c>
      <c r="C60" s="50">
        <f t="shared" ref="C60:F60" si="18">C49*20</f>
        <v>0.12412193957580303</v>
      </c>
      <c r="D60" s="50">
        <f t="shared" si="18"/>
        <v>0.53291932608820658</v>
      </c>
      <c r="E60" s="50">
        <f t="shared" si="18"/>
        <v>0.68091783711478115</v>
      </c>
      <c r="F60" s="51">
        <f t="shared" si="18"/>
        <v>1.9224503095470835</v>
      </c>
      <c r="G60" t="s">
        <v>49</v>
      </c>
    </row>
    <row r="61" spans="1:7" ht="15.75" thickBot="1" x14ac:dyDescent="0.3">
      <c r="A61" s="33" t="s">
        <v>1</v>
      </c>
      <c r="B61" s="38">
        <f>SUM(B54:B58)</f>
        <v>0</v>
      </c>
      <c r="C61" s="38">
        <f t="shared" ref="C61:F61" si="19">SUM(C54:C58)</f>
        <v>22.909363704562502</v>
      </c>
      <c r="D61" s="38">
        <f t="shared" si="19"/>
        <v>25.115059513541482</v>
      </c>
      <c r="E61" s="38">
        <f t="shared" si="19"/>
        <v>26.004527447651387</v>
      </c>
      <c r="F61" s="39">
        <f t="shared" si="19"/>
        <v>27.174603174603178</v>
      </c>
    </row>
    <row r="62" spans="1:7" x14ac:dyDescent="0.25">
      <c r="A62" s="1"/>
      <c r="B62" s="10"/>
      <c r="C62" s="10"/>
      <c r="D62" s="10"/>
      <c r="E62" s="10"/>
      <c r="F62" s="10"/>
    </row>
    <row r="63" spans="1:7" ht="15.75" thickBot="1" x14ac:dyDescent="0.3">
      <c r="A63" s="78" t="s">
        <v>26</v>
      </c>
      <c r="B63" s="78"/>
      <c r="C63" s="78"/>
      <c r="D63" s="78"/>
      <c r="E63" s="78"/>
      <c r="F63" s="78"/>
    </row>
    <row r="64" spans="1:7" x14ac:dyDescent="0.25">
      <c r="A64" s="40"/>
      <c r="B64" s="28">
        <f>B53</f>
        <v>41091</v>
      </c>
      <c r="C64" s="28">
        <f t="shared" ref="C64:F64" si="20">C53</f>
        <v>41112.5</v>
      </c>
      <c r="D64" s="28">
        <f t="shared" si="20"/>
        <v>41176.5</v>
      </c>
      <c r="E64" s="28">
        <f t="shared" si="20"/>
        <v>41257</v>
      </c>
      <c r="F64" s="29">
        <f t="shared" si="20"/>
        <v>41347.5</v>
      </c>
    </row>
    <row r="65" spans="1:7" x14ac:dyDescent="0.25">
      <c r="A65" s="52" t="s">
        <v>6</v>
      </c>
      <c r="B65" s="50">
        <f>B43*20</f>
        <v>0</v>
      </c>
      <c r="C65" s="50">
        <f t="shared" ref="C65:F65" si="21">C43*20</f>
        <v>17.501648139307552</v>
      </c>
      <c r="D65" s="50">
        <f t="shared" si="21"/>
        <v>18.043355758725777</v>
      </c>
      <c r="E65" s="50">
        <f t="shared" si="21"/>
        <v>18.285743684725009</v>
      </c>
      <c r="F65" s="51">
        <f t="shared" si="21"/>
        <v>18.727365824140019</v>
      </c>
    </row>
    <row r="66" spans="1:7" x14ac:dyDescent="0.25">
      <c r="A66" s="52" t="s">
        <v>7</v>
      </c>
      <c r="B66" s="50">
        <f t="shared" ref="B66:F68" si="22">B44*20</f>
        <v>0</v>
      </c>
      <c r="C66" s="50">
        <f t="shared" si="22"/>
        <v>3.3267407761031165</v>
      </c>
      <c r="D66" s="50">
        <f t="shared" si="22"/>
        <v>3.9358288770053473</v>
      </c>
      <c r="E66" s="50">
        <f t="shared" si="22"/>
        <v>4.3355456088902606</v>
      </c>
      <c r="F66" s="51">
        <f t="shared" si="22"/>
        <v>4.7483126192803615</v>
      </c>
    </row>
    <row r="67" spans="1:7" x14ac:dyDescent="0.25">
      <c r="A67" s="52" t="s">
        <v>0</v>
      </c>
      <c r="B67" s="50">
        <f t="shared" si="22"/>
        <v>0</v>
      </c>
      <c r="C67" s="50">
        <f t="shared" si="22"/>
        <v>1.079815408397554</v>
      </c>
      <c r="D67" s="50">
        <f t="shared" si="22"/>
        <v>1.3133229831522051</v>
      </c>
      <c r="E67" s="50">
        <f t="shared" si="22"/>
        <v>1.2208674178113905</v>
      </c>
      <c r="F67" s="51">
        <f t="shared" si="22"/>
        <v>1.1627798724572918</v>
      </c>
    </row>
    <row r="68" spans="1:7" x14ac:dyDescent="0.25">
      <c r="A68" s="52" t="s">
        <v>5</v>
      </c>
      <c r="B68" s="50">
        <f t="shared" si="22"/>
        <v>0</v>
      </c>
      <c r="C68" s="50">
        <f t="shared" si="22"/>
        <v>0.76291800222782968</v>
      </c>
      <c r="D68" s="50">
        <f t="shared" si="22"/>
        <v>1.3050428382496693</v>
      </c>
      <c r="E68" s="50">
        <f t="shared" si="22"/>
        <v>1.469619797293821</v>
      </c>
      <c r="F68" s="51">
        <f t="shared" si="22"/>
        <v>1.8127821998789739</v>
      </c>
    </row>
    <row r="69" spans="1:7" x14ac:dyDescent="0.25">
      <c r="A69" s="52" t="s">
        <v>4</v>
      </c>
      <c r="B69" s="50">
        <f>B47*25</f>
        <v>0</v>
      </c>
      <c r="C69" s="50">
        <f t="shared" ref="C69:F69" si="23">C47*25</f>
        <v>0.29780172315806225</v>
      </c>
      <c r="D69" s="50">
        <f t="shared" si="23"/>
        <v>0.6468863205106089</v>
      </c>
      <c r="E69" s="50">
        <f t="shared" si="23"/>
        <v>0.8659386736636312</v>
      </c>
      <c r="F69" s="51">
        <f t="shared" si="23"/>
        <v>0.90420332355816235</v>
      </c>
    </row>
    <row r="70" spans="1:7" x14ac:dyDescent="0.25">
      <c r="A70" s="52" t="s">
        <v>8</v>
      </c>
      <c r="B70" s="50">
        <f>B48*125</f>
        <v>0</v>
      </c>
      <c r="C70" s="50">
        <f t="shared" ref="C70:F70" si="24">C48*125</f>
        <v>12.929368705812816</v>
      </c>
      <c r="D70" s="50">
        <f t="shared" si="24"/>
        <v>10.915128514749009</v>
      </c>
      <c r="E70" s="50">
        <f t="shared" si="24"/>
        <v>7.0725291968925239</v>
      </c>
      <c r="F70" s="51">
        <f t="shared" si="24"/>
        <v>18.811385746869618</v>
      </c>
      <c r="G70" t="s">
        <v>46</v>
      </c>
    </row>
    <row r="71" spans="1:7" x14ac:dyDescent="0.25">
      <c r="A71" s="52" t="s">
        <v>9</v>
      </c>
      <c r="B71" s="50">
        <f>B49*25</f>
        <v>0</v>
      </c>
      <c r="C71" s="50">
        <f t="shared" ref="C71:F71" si="25">C49*25</f>
        <v>0.1551524244697538</v>
      </c>
      <c r="D71" s="50">
        <f t="shared" si="25"/>
        <v>0.66614915761025817</v>
      </c>
      <c r="E71" s="50">
        <f t="shared" si="25"/>
        <v>0.85114729639347642</v>
      </c>
      <c r="F71" s="51">
        <f t="shared" si="25"/>
        <v>2.4030628869338546</v>
      </c>
      <c r="G71" t="s">
        <v>47</v>
      </c>
    </row>
    <row r="72" spans="1:7" ht="15.75" thickBot="1" x14ac:dyDescent="0.3">
      <c r="A72" s="30" t="s">
        <v>1</v>
      </c>
      <c r="B72" s="38">
        <f>SUM(B65:B71)</f>
        <v>0</v>
      </c>
      <c r="C72" s="38">
        <f t="shared" ref="C72:F72" si="26">SUM(C65:C71)</f>
        <v>36.053445179476689</v>
      </c>
      <c r="D72" s="38">
        <f t="shared" si="26"/>
        <v>36.82571445000287</v>
      </c>
      <c r="E72" s="38">
        <f t="shared" si="26"/>
        <v>34.101391675670115</v>
      </c>
      <c r="F72" s="39">
        <f t="shared" si="26"/>
        <v>48.56989247311828</v>
      </c>
    </row>
    <row r="73" spans="1:7" x14ac:dyDescent="0.25">
      <c r="A73" s="1"/>
      <c r="B73" s="10"/>
      <c r="C73" s="10"/>
      <c r="D73" s="10"/>
      <c r="E73" s="10"/>
      <c r="F73" s="10"/>
    </row>
    <row r="74" spans="1:7" ht="15.75" thickBot="1" x14ac:dyDescent="0.3">
      <c r="A74" s="78" t="s">
        <v>43</v>
      </c>
      <c r="B74" s="78"/>
      <c r="C74" s="78"/>
      <c r="D74" s="78"/>
      <c r="E74" s="78"/>
      <c r="F74" s="78"/>
    </row>
    <row r="75" spans="1:7" x14ac:dyDescent="0.25">
      <c r="A75" s="37"/>
      <c r="B75" s="26">
        <f>B31</f>
        <v>41091</v>
      </c>
      <c r="C75" s="26">
        <f t="shared" ref="C75:F75" si="27">C31</f>
        <v>41112.5</v>
      </c>
      <c r="D75" s="26">
        <f t="shared" si="27"/>
        <v>41176.5</v>
      </c>
      <c r="E75" s="26">
        <f t="shared" si="27"/>
        <v>41257</v>
      </c>
      <c r="F75" s="27">
        <f t="shared" si="27"/>
        <v>41347.5</v>
      </c>
    </row>
    <row r="76" spans="1:7" x14ac:dyDescent="0.25">
      <c r="A76" s="52" t="s">
        <v>6</v>
      </c>
      <c r="B76" s="53">
        <f>B10/'ACP Data'!$G$5</f>
        <v>0</v>
      </c>
      <c r="C76" s="53">
        <f>C10/'ACP Data'!$G$5</f>
        <v>37.628543499511238</v>
      </c>
      <c r="D76" s="53">
        <f>D10/'ACP Data'!$G$5</f>
        <v>114.3128054740958</v>
      </c>
      <c r="E76" s="53">
        <f>E10/'ACP Data'!$G$5</f>
        <v>183.79863147605084</v>
      </c>
      <c r="F76" s="54">
        <f>F10/'ACP Data'!$G$5</f>
        <v>282.11730205278593</v>
      </c>
    </row>
    <row r="77" spans="1:7" x14ac:dyDescent="0.25">
      <c r="A77" s="52" t="s">
        <v>7</v>
      </c>
      <c r="B77" s="53">
        <f>B11/'ACP Data'!$G$5</f>
        <v>0</v>
      </c>
      <c r="C77" s="53">
        <f>C11/'ACP Data'!$G$5</f>
        <v>7.1524926686217007</v>
      </c>
      <c r="D77" s="53">
        <f>D11/'ACP Data'!$G$5</f>
        <v>23.879765395894427</v>
      </c>
      <c r="E77" s="53">
        <f>E11/'ACP Data'!$G$5</f>
        <v>40.354838709677416</v>
      </c>
      <c r="F77" s="54">
        <f>F11/'ACP Data'!$G$5</f>
        <v>65.283479960899314</v>
      </c>
    </row>
    <row r="78" spans="1:7" x14ac:dyDescent="0.25">
      <c r="A78" s="52" t="s">
        <v>0</v>
      </c>
      <c r="B78" s="53">
        <f>B12/'ACP Data'!$G$5</f>
        <v>0</v>
      </c>
      <c r="C78" s="53">
        <f>C12/'ACP Data'!$G$5</f>
        <v>2.3216031280547411</v>
      </c>
      <c r="D78" s="53">
        <f>D12/'ACP Data'!$G$5</f>
        <v>7.903225806451613</v>
      </c>
      <c r="E78" s="53">
        <f>E12/'ACP Data'!$G$5</f>
        <v>12.542521994134898</v>
      </c>
      <c r="F78" s="54">
        <f>F12/'ACP Data'!$G$5</f>
        <v>18.647116324535681</v>
      </c>
    </row>
    <row r="79" spans="1:7" x14ac:dyDescent="0.25">
      <c r="A79" s="52" t="s">
        <v>5</v>
      </c>
      <c r="B79" s="53">
        <f>B13/'ACP Data'!$G$5</f>
        <v>0</v>
      </c>
      <c r="C79" s="53">
        <f>C13/'ACP Data'!$G$5</f>
        <v>1.6402737047898339</v>
      </c>
      <c r="D79" s="53">
        <f>D13/'ACP Data'!$G$5</f>
        <v>7.1867057673509285</v>
      </c>
      <c r="E79" s="53">
        <f>E13/'ACP Data'!$G$5</f>
        <v>12.771260997067449</v>
      </c>
      <c r="F79" s="54">
        <f>F13/'ACP Data'!$G$5</f>
        <v>22.288367546432063</v>
      </c>
    </row>
    <row r="80" spans="1:7" x14ac:dyDescent="0.25">
      <c r="A80" s="52" t="s">
        <v>4</v>
      </c>
      <c r="B80" s="53">
        <f>B14/'ACP Data'!$G$5</f>
        <v>0</v>
      </c>
      <c r="C80" s="53">
        <f>C14/'ACP Data'!$G$5</f>
        <v>0.51221896383186705</v>
      </c>
      <c r="D80" s="53">
        <f>D14/'ACP Data'!$G$5</f>
        <v>2.7116324535679373</v>
      </c>
      <c r="E80" s="53">
        <f>E14/'ACP Data'!$G$5</f>
        <v>5.344086021505376</v>
      </c>
      <c r="F80" s="54">
        <f>F14/'ACP Data'!$G$5</f>
        <v>9.1417399804496586</v>
      </c>
    </row>
    <row r="81" spans="1:6" x14ac:dyDescent="0.25">
      <c r="A81" s="52" t="s">
        <v>8</v>
      </c>
      <c r="B81" s="53">
        <f>B15/'ACP Data'!$G$5</f>
        <v>0</v>
      </c>
      <c r="C81" s="53">
        <f>C15/'ACP Data'!$G$5</f>
        <v>4.4477028347996086</v>
      </c>
      <c r="D81" s="53">
        <f>D15/'ACP Data'!$G$5</f>
        <v>11.869990224828934</v>
      </c>
      <c r="E81" s="53">
        <f>E15/'ACP Data'!$G$5</f>
        <v>16.170087976539591</v>
      </c>
      <c r="F81" s="54">
        <f>F15/'ACP Data'!$G$5</f>
        <v>31.971652003910069</v>
      </c>
    </row>
    <row r="82" spans="1:6" x14ac:dyDescent="0.25">
      <c r="A82" s="52" t="s">
        <v>9</v>
      </c>
      <c r="B82" s="53">
        <f>B16/'ACP Data'!$G$5</f>
        <v>0</v>
      </c>
      <c r="C82" s="53">
        <f>C16/'ACP Data'!$G$5</f>
        <v>0.26686217008797652</v>
      </c>
      <c r="D82" s="53">
        <f>D16/'ACP Data'!$G$5</f>
        <v>2.5317693059628543</v>
      </c>
      <c r="E82" s="53">
        <f>E16/'ACP Data'!$G$5</f>
        <v>5.1192570869990224</v>
      </c>
      <c r="F82" s="54">
        <f>F16/'ACP Data'!$G$5</f>
        <v>15.212121212121213</v>
      </c>
    </row>
    <row r="83" spans="1:6" ht="15.75" thickBot="1" x14ac:dyDescent="0.3">
      <c r="A83" s="30" t="s">
        <v>1</v>
      </c>
      <c r="B83" s="41">
        <f>SUM(B76:B82)</f>
        <v>0</v>
      </c>
      <c r="C83" s="41">
        <f t="shared" ref="C83:F83" si="28">SUM(C76:C82)</f>
        <v>53.969696969696969</v>
      </c>
      <c r="D83" s="41">
        <f t="shared" si="28"/>
        <v>170.3958944281525</v>
      </c>
      <c r="E83" s="41">
        <f t="shared" si="28"/>
        <v>276.10068426197461</v>
      </c>
      <c r="F83" s="42">
        <f t="shared" si="28"/>
        <v>444.66177908113389</v>
      </c>
    </row>
  </sheetData>
  <mergeCells count="9">
    <mergeCell ref="A74:F74"/>
    <mergeCell ref="P43:R43"/>
    <mergeCell ref="A52:F52"/>
    <mergeCell ref="A63:F63"/>
    <mergeCell ref="A8:F8"/>
    <mergeCell ref="A19:F19"/>
    <mergeCell ref="A30:F30"/>
    <mergeCell ref="A41:F41"/>
    <mergeCell ref="P42:R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ACP Data</vt:lpstr>
      <vt:lpstr>PPF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Torrance</dc:creator>
  <cp:lastModifiedBy>Joshua Torrance</cp:lastModifiedBy>
  <dcterms:created xsi:type="dcterms:W3CDTF">2013-08-13T20:36:44Z</dcterms:created>
  <dcterms:modified xsi:type="dcterms:W3CDTF">2013-08-16T05:21:40Z</dcterms:modified>
</cp:coreProperties>
</file>