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4" sheetId="3" r:id="rId6"/>
    <sheet state="visible" name="FINAL DATA SHEET" sheetId="4" r:id="rId7"/>
    <sheet state="visible" name="Sheet11" sheetId="5" r:id="rId8"/>
  </sheets>
  <definedNames>
    <definedName hidden="1" localSheetId="1" name="_xlnm._FilterDatabase">Sheet2!$A$1:$A$251</definedName>
    <definedName hidden="1" localSheetId="3" name="_xlnm._FilterDatabase">'FINAL DATA SHEET'!$A$1:$AD$245</definedName>
    <definedName hidden="1" localSheetId="4" name="_xlnm._FilterDatabase">Sheet11!$A$1:$A$265</definedName>
  </definedNames>
  <calcPr/>
</workbook>
</file>

<file path=xl/sharedStrings.xml><?xml version="1.0" encoding="utf-8"?>
<sst xmlns="http://schemas.openxmlformats.org/spreadsheetml/2006/main" count="4141" uniqueCount="1480">
  <si>
    <t>Name</t>
  </si>
  <si>
    <t>Continent(1=N.America, 2=S.America, 3=Europe, 4=Africa, 4=Asia, 6=Oceania)</t>
  </si>
  <si>
    <t>Zone</t>
  </si>
  <si>
    <t>Area</t>
  </si>
  <si>
    <t>Population(in millions)</t>
  </si>
  <si>
    <t>Language</t>
  </si>
  <si>
    <t>religion</t>
  </si>
  <si>
    <t>bars</t>
  </si>
  <si>
    <t>stripes</t>
  </si>
  <si>
    <t>colours</t>
  </si>
  <si>
    <t>red</t>
  </si>
  <si>
    <t>green</t>
  </si>
  <si>
    <t>blue</t>
  </si>
  <si>
    <t>gold</t>
  </si>
  <si>
    <t>white</t>
  </si>
  <si>
    <t>black</t>
  </si>
  <si>
    <t>orange</t>
  </si>
  <si>
    <t>mainhue</t>
  </si>
  <si>
    <t>circles</t>
  </si>
  <si>
    <t>crosses</t>
  </si>
  <si>
    <t>saltires</t>
  </si>
  <si>
    <t>quarters</t>
  </si>
  <si>
    <t>sunstars</t>
  </si>
  <si>
    <t>crescent</t>
  </si>
  <si>
    <t>triangle</t>
  </si>
  <si>
    <t>icon</t>
  </si>
  <si>
    <t>animate</t>
  </si>
  <si>
    <t>text</t>
  </si>
  <si>
    <t>topleft</t>
  </si>
  <si>
    <t>botright</t>
  </si>
  <si>
    <t>Flag file name</t>
  </si>
  <si>
    <t>Afghanistan,5,1,648,16,10,2,0,3,5,1,1,0,1,1,1,0,green,0,0,0,0,1,0,0,1,0,0,black,green</t>
  </si>
  <si>
    <t>Albania,3,1,29,3,6,6,0,0,3,1,0,0,1,0,1,0,red,0,0,0,0,1,0,0,0,1,0,red,red</t>
  </si>
  <si>
    <t>Algeria,4,1,2388,20,8,2,2,0,3,1,1,0,0,1,0,0,green,0,0,0,0,1,1,0,0,0,0,green,white</t>
  </si>
  <si>
    <t>American-Samoa,6,3,0,0,1,1,0,0,5,1,0,1,1,1,0,1,blue,0,0,0,0,0,0,1,1,1,0,blue,red</t>
  </si>
  <si>
    <t>Andorra,3,1,0,0,6,0,3,0,3,1,0,1,1,0,0,0,gold,0,0,0,0,0,0,0,0,0,0,blue,red</t>
  </si>
  <si>
    <t>Angola,4,2,1247,7,10,5,0,2,3,1,0,0,1,0,1,0,red,0,0,0,0,1,0,0,1,0,0,red,black</t>
  </si>
  <si>
    <t>Anguilla,1,4,0,0,1,1,0,1,3,0,0,1,0,1,0,1,white,0,0,0,0,0,0,0,0,1,0,white,blue</t>
  </si>
  <si>
    <t>Antigua-Barbuda,1,4,0,0,1,1,0,1,5,1,0,1,1,1,1,0,red,0,0,0,0,1,0,1,0,0,0,black,red</t>
  </si>
  <si>
    <t>Argentina,2,3,2777,28,2,0,0,3,3,0,0,1,1,1,0,0,blue,0,0,0,0,1,0,0,0,0,0,blue,blue</t>
  </si>
  <si>
    <t>Australia,6,2,7690,15,1,1,0,0,3,1,0,1,0,1,0,0,blue,0,1,1,1,6,0,0,0,0,0,white,blue</t>
  </si>
  <si>
    <t>Austria,3,1,84,8,4,0,0,3,2,1,0,0,0,1,0,0,red,0,0,0,0,0,0,0,0,0,0,red,red</t>
  </si>
  <si>
    <t>Bahamas,1,4,19,0,1,1,0,3,3,0,0,1,1,0,1,0,blue,0,0,0,0,0,0,1,0,0,0,blue,blue</t>
  </si>
  <si>
    <t>Bahrain,5,1,1,0,8,2,0,0,2,1,0,0,0,1,0,0,red,0,0,0,0,0,0,0,0,0,0,white,red</t>
  </si>
  <si>
    <t>Bangladesh,5,1,143,90,6,2,0,0,2,1,1,0,0,0,0,0,green,1,0,0,0,0,0,0,0,0,0,green,green</t>
  </si>
  <si>
    <t>Barbados,1,4,0,0,1,1,3,0,3,0,0,1,1,0,1,0,blue,0,0,0,0,0,0,0,1,0,0,blue,blue</t>
  </si>
  <si>
    <t>Belgium,3,1,31,10,6,0,3,0,3,1,0,0,1,0,1,0,gold,0,0,0,0,0,0,0,0,0,0,black,red</t>
  </si>
  <si>
    <t>Belize,1,4,23,0,1,1,0,2,8,1,1,1,1,1,1,1,blue,1,0,0,0,0,0,0,1,1,1,red,red</t>
  </si>
  <si>
    <t>Benin,4,1,113,3,3,5,0,0,2,1,1,0,0,0,0,0,green,0,0,0,0,1,0,0,0,0,0,green,green</t>
  </si>
  <si>
    <t>Bermuda,1,4,0,0,1,1,0,0,6,1,1,1,1,1,1,0,red,1,1,1,1,0,0,0,1,1,0,white,red</t>
  </si>
  <si>
    <t>Bhutan,5,1,47,1,10,3,0,0,4,1,0,0,0,1,1,1,orange,4,0,0,0,0,0,0,0,1,0,orange,red</t>
  </si>
  <si>
    <t>Bolivia,2,3,1099,6,2,0,0,3,3,1,1,0,1,0,0,0,red,0,0,0,0,0,0,0,0,0,0,red,green</t>
  </si>
  <si>
    <t>Botswana,4,2,600,1,10,5,0,5,3,0,0,1,0,1,1,0,blue,0,0,0,0,0,0,0,0,0,0,blue,blue</t>
  </si>
  <si>
    <t>Brazil,2,3,8512,119,6,0,0,0,4,0,1,1,1,1,0,0,green,1,0,0,0,22,0,0,0,0,1,green,green</t>
  </si>
  <si>
    <t>British-Virgin-Isles,1,4,0,0,1,1,0,0,6,1,1,1,1,1,0,1,blue,0,1,1,1,0,0,0,1,1,1,white,blue</t>
  </si>
  <si>
    <t>Brunei,5,1,6,0,10,2,0,0,4,1,0,0,1,1,1,0,gold,0,0,0,0,0,0,1,1,1,1,white,gold</t>
  </si>
  <si>
    <t>Bulgaria,3,1,111,9,5,6,0,3,5,1,1,1,1,1,0,0,red,0,0,0,0,1,0,0,1,1,0,white,red</t>
  </si>
  <si>
    <t>Burkina Faso,4,4,274,7,3,5,0,2,3,1,1,0,1,0,0,0,red,0,0,0,0,1,0,0,0,0,0,red,green</t>
  </si>
  <si>
    <t>Burma,5,1,678,35,10,3,0,0,3,1,0,1,0,1,0,0,red,0,0,0,1,14,0,0,1,1,0,blue,red</t>
  </si>
  <si>
    <t>Burundi,4,2,28,4,10,5,0,0,3,1,1,0,0,1,0,0,red,1,0,1,0,3,0,0,0,0,0,white,white</t>
  </si>
  <si>
    <t>Cameroon,4,1,474,8,3,1,3,0,3,1,1,0,1,0,0,0,gold,0,0,0,0,1,0,0,0,0,0,green,gold</t>
  </si>
  <si>
    <t>Canada,1,4,9976,24,1,1,2,0,2,1,0,0,0,1,0,0,red,0,0,0,0,0,0,0,0,1,0,red,red</t>
  </si>
  <si>
    <t>Cape-Verde-Islands,4,4,4,0,6,0,1,2,5,1,1,0,1,0,1,1,gold,0,0,0,0,1,0,0,0,1,0,red,green</t>
  </si>
  <si>
    <t>Cayman-Islands,1,4,0,0,1,1,0,0,6,1,1,1,1,1,0,1,blue,1,1,1,1,4,0,0,1,1,1,white,blue</t>
  </si>
  <si>
    <t>Central-African-Republic,4,1,623,2,10,5,1,0,5,1,1,1,1,1,0,0,gold,0,0,0,0,1,0,0,0,0,0,blue,gold</t>
  </si>
  <si>
    <t>Chad,4,1,1284,4,3,5,3,0,3,1,0,1,1,0,0,0,gold,0,0,0,0,0,0,0,0,0,0,blue,red</t>
  </si>
  <si>
    <t>Chile,2,3,757,11,2,0,0,2,3,1,0,1,0,1,0,0,red,0,0,0,1,1,0,0,0,0,0,blue,red</t>
  </si>
  <si>
    <t>China,5,1,9561,1008,7,6,0,0,2,1,0,0,1,0,0,0,red,0,0,0,0,5,0,0,0,0,0,red,red</t>
  </si>
  <si>
    <t>Colombia,2,4,1139,28,2,0,0,3,3,1,0,1,1,0,0,0,gold,0,0,0,0,0,0,0,0,0,0,gold,red</t>
  </si>
  <si>
    <t>Comorro-Islands,4,2,2,0,3,2,0,0,2,0,1,0,0,1,0,0,green,0,0,0,0,4,1,0,0,0,0,green,green</t>
  </si>
  <si>
    <t>Congo,4,2,342,2,10,5,0,0,3,1,1,0,1,0,0,0,red,0,0,0,0,1,0,0,1,1,0,red,red</t>
  </si>
  <si>
    <t>Cook-Islands,6,3,0,0,1,1,0,0,4,1,0,1,0,1,0,0,blue,1,1,1,1,15,0,0,0,0,0,white,blue</t>
  </si>
  <si>
    <t>Costa-Rica,1,4,51,2,2,0,0,5,3,1,0,1,0,1,0,0,blue,0,0,0,0,0,0,0,0,0,0,blue,blue</t>
  </si>
  <si>
    <t>Cuba,1,4,115,10,2,6,0,5,3,1,0,1,0,1,0,0,blue,0,0,0,0,1,0,1,0,0,0,blue,blue</t>
  </si>
  <si>
    <t>Cyprus,3,1,9,1,6,1,0,0,3,0,1,0,1,1,0,0,white,0,0,0,0,0,0,0,1,1,0,white,white</t>
  </si>
  <si>
    <t>Czechoslovakia,3,1,128,15,5,6,0,0,3,1,0,1,0,1,0,0,white,0,0,0,0,0,0,1,0,0,0,white,red</t>
  </si>
  <si>
    <t>Denmark,3,1,43,5,6,1,0,0,2,1,0,0,0,1,0,0,red,0,1,0,0,0,0,0,0,0,0,red,red</t>
  </si>
  <si>
    <t>Djibouti,4,1,22,0,3,2,0,0,4,1,1,1,0,1,0,0,blue,0,0,0,0,1,0,1,0,0,0,white,green</t>
  </si>
  <si>
    <t>Dominica,1,4,0,0,1,1,0,0,6,1,1,1,1,1,1,0,green,1,0,0,0,10,0,0,0,1,0,green,green</t>
  </si>
  <si>
    <t>Dominican-Republic,1,4,49,6,2,0,0,0,3,1,0,1,0,1,0,0,blue,0,1,0,0,0,0,0,0,0,0,blue,blue</t>
  </si>
  <si>
    <t>Ecuador,2,3,284,8,2,0,0,3,3,1,0,1,1,0,0,0,gold,0,0,0,0,0,0,0,0,0,0,gold,red</t>
  </si>
  <si>
    <t>Egypt,4,1,1001,47,8,2,0,3,4,1,0,0,1,1,1,0,black,0,0,0,0,0,0,0,0,1,1,red,black</t>
  </si>
  <si>
    <t>El-Salvador,1,4,21,5,2,0,0,3,2,0,0,1,0,1,0,0,blue,0,0,0,0,0,0,0,0,0,0,blue,blue</t>
  </si>
  <si>
    <t>Equatorial-Guinea,4,1,28,0,10,5,0,3,4,1,1,1,0,1,0,0,green,0,0,0,0,0,0,1,0,0,0,green,red</t>
  </si>
  <si>
    <t>Ethiopia,4,1,1222,31,10,1,0,3,3,1,1,0,1,0,0,0,green,0,0,0,0,0,0,0,0,0,0,green,red</t>
  </si>
  <si>
    <t>Faeroes,3,4,1,0,6,1,0,0,3,1,0,1,0,1,0,0,white,0,1,0,0,0,0,0,0,0,0,white,white</t>
  </si>
  <si>
    <t>Falklands-Malvinas,2,3,12,0,1,1,0,0,6,1,1,1,1,1,0,0,blue,1,1,1,1,0,0,0,1,1,1,white,blue</t>
  </si>
  <si>
    <t>Fiji,6,2,18,1,1,1,0,0,7,1,1,1,1,1,0,1,blue,0,2,1,1,0,0,0,1,1,0,white,blue</t>
  </si>
  <si>
    <t>Finland,3,1,337,5,9,1,0,0,2,0,0,1,0,1,0,0,white,0,1,0,0,0,0,0,0,0,0,white,white</t>
  </si>
  <si>
    <t>France,3,1,547,54,3,0,3,0,3,1,0,1,0,1,0,0,white,0,0,0,0,0,0,0,0,0,0,blue,red</t>
  </si>
  <si>
    <t>French-Guiana,2,4,91,0,3,0,3,0,3,1,0,1,0,1,0,0,white,0,0,0,0,0,0,0,0,0,0,blue,red</t>
  </si>
  <si>
    <t>French-Polynesia,6,3,4,0,3,0,0,3,5,1,0,1,1,1,1,0,red,1,0,0,0,1,0,0,1,0,0,red,red</t>
  </si>
  <si>
    <t>Gabon,4,2,268,1,10,5,0,3,3,0,1,1,1,0,0,0,green,0,0,0,0,0,0,0,0,0,0,green,blue</t>
  </si>
  <si>
    <t>Gambia,4,4,10,1,1,5,0,5,4,1,1,1,0,1,0,0,red,0,0,0,0,0,0,0,0,0,0,red,green</t>
  </si>
  <si>
    <t>Germany-FRG,3,1,249,61,4,1,0,3,3,1,0,0,1,0,1,0,black,0,0,0,0,0,0,0,0,0,0,black,gold</t>
  </si>
  <si>
    <t>Ghana,4,4,239,14,1,5,0,3,4,1,1,0,1,0,1,0,red,0,0,0,0,1,0,0,0,0,0,red,green</t>
  </si>
  <si>
    <t>Gibraltar,3,4,0,0,1,1,0,1,3,1,0,0,1,1,0,0,white,0,0,0,0,0,0,0,1,0,0,white,red</t>
  </si>
  <si>
    <t>Greece,3,1,132,10,6,1,0,9,2,0,0,1,0,1,0,0,blue,0,1,0,1,0,0,0,0,0,0,blue,blue</t>
  </si>
  <si>
    <t>Greenland,1,4,2176,0,6,1,0,0,2,1,0,0,0,1,0,0,white,1,0,0,0,0,0,0,0,0,0,white,red</t>
  </si>
  <si>
    <t>Grenada,1,4,0,0,1,1,0,0,3,1,1,0,1,0,0,0,gold,1,0,0,0,7,0,1,0,1,0,red,red</t>
  </si>
  <si>
    <t>Guam,6,1,0,0,1,1,0,0,7,1,1,1,1,1,0,1,blue,0,0,0,0,0,0,0,1,1,1,red,red</t>
  </si>
  <si>
    <t>Guatemala,1,4,109,8,2,0,3,0,2,0,0,1,0,1,0,0,blue,0,0,0,0,0,0,0,0,0,0,blue,blue</t>
  </si>
  <si>
    <t>Guinea,4,4,246,6,3,2,3,0,3,1,1,0,1,0,0,0,gold,0,0,0,0,0,0,0,0,0,0,red,green</t>
  </si>
  <si>
    <t>Guinea-Bissau,4,4,36,1,6,5,1,2,4,1,1,0,1,0,1,0,gold,0,0,0,0,1,0,0,0,0,0,red,green</t>
  </si>
  <si>
    <t>Guyana,2,4,215,1,1,4,0,0,5,1,1,0,1,1,1,0,green,0,0,0,0,0,0,1,0,0,0,black,green</t>
  </si>
  <si>
    <t>Haiti,1,4,28,6,3,0,2,0,2,1,0,0,0,0,1,0,black,0,0,0,0,0,0,0,0,0,0,black,red</t>
  </si>
  <si>
    <t>Honduras,1,4,112,4,2,0,0,3,2,0,0,1,0,1,0,0,blue,0,0,0,0,5,0,0,0,0,0,blue,blue</t>
  </si>
  <si>
    <t>Hong-Kong,5,1,1,5,7,3,0,0,6,1,1,1,1,1,0,1,blue,1,1,1,1,0,0,0,1,1,1,white,blue</t>
  </si>
  <si>
    <t>Hungary,3,1,93,11,9,6,0,3,3,1,1,0,0,1,0,0,red,0,0,0,0,0,0,0,0,0,0,red,green</t>
  </si>
  <si>
    <t>Iceland,3,4,103,0,6,1,0,0,3,1,0,1,0,1,0,0,blue,0,1,0,0,0,0,0,0,0,0,blue,blue</t>
  </si>
  <si>
    <t>India,5,1,3268,684,6,4,0,3,4,0,1,1,0,1,0,1,orange,1,0,0,0,0,0,0,1,0,0,orange,green</t>
  </si>
  <si>
    <t>Indonesia,6,2,1904,157,10,2,0,2,2,1,0,0,0,1,0,0,red,0,0,0,0,0,0,0,0,0,0,red,white</t>
  </si>
  <si>
    <t>Iran,5,1,1648,39,6,2,0,3,3,1,1,0,0,1,0,0,red,0,0,0,0,0,0,0,1,0,1,green,red</t>
  </si>
  <si>
    <t>Iraq,5,1,435,14,8,2,0,3,4,1,1,0,0,1,1,0,red,0,0,0,0,3,0,0,0,0,0,red,black</t>
  </si>
  <si>
    <t>Ireland,3,4,70,3,1,0,3,0,3,0,1,0,0,1,0,1,white,0,0,0,0,0,0,0,0,0,0,green,orange</t>
  </si>
  <si>
    <t>Israel,5,1,21,4,10,7,0,2,2,0,0,1,0,1,0,0,white,0,0,0,0,1,0,0,0,0,0,blue,blue</t>
  </si>
  <si>
    <t>Italy,3,1,301,57,6,0,3,0,3,1,1,0,0,1,0,0,white,0,0,0,0,0,0,0,0,0,0,green,red</t>
  </si>
  <si>
    <t>Ivory-Coast,4,4,323,7,3,5,3,0,3,1,1,0,0,1,0,0,white,0,0,0,0,0,0,0,0,0,0,red,green</t>
  </si>
  <si>
    <t>Jamaica,1,4,11,2,1,1,0,0,3,0,1,0,1,0,1,0,green,0,0,1,0,0,0,1,0,0,0,gold,gold</t>
  </si>
  <si>
    <t>Japan,5,1,372,118,9,7,0,0,2,1,0,0,0,1,0,0,white,1,0,0,0,1,0,0,0,0,0,white,white</t>
  </si>
  <si>
    <t>Jordan,5,1,98,2,8,2,0,3,4,1,1,0,0,1,1,0,black,0,0,0,0,1,0,1,0,0,0,black,green</t>
  </si>
  <si>
    <t>Kampuchea,5,1,181,6,10,3,0,0,2,1,0,0,1,0,0,0,red,0,0,0,0,0,0,0,1,0,0,red,red</t>
  </si>
  <si>
    <t>Kenya,4,1,583,17,10,5,0,5,4,1,1,0,0,1,1,0,red,1,0,0,0,0,0,0,1,0,0,black,green</t>
  </si>
  <si>
    <t>Kiribati,6,1,0,0,1,1,0,0,4,1,0,1,1,1,0,0,red,0,0,0,0,1,0,0,1,1,0,red,blue</t>
  </si>
  <si>
    <t>Kuwait,5,1,18,2,8,2,0,3,4,1,1,0,0,1,1,0,green,0,0,0,0,0,0,0,0,0,0,green,red</t>
  </si>
  <si>
    <t>Laos,5,1,236,3,10,6,0,3,3,1,0,1,0,1,0,0,red,1,0,0,0,0,0,0,0,0,0,red,red</t>
  </si>
  <si>
    <t>Lebanon,5,1,10,3,8,2,0,2,4,1,1,0,0,1,0,1,red,0,0,0,0,0,0,0,0,1,0,red,red</t>
  </si>
  <si>
    <t>Lesotho,4,2,30,1,10,5,2,0,4,1,1,1,0,1,0,0,blue,0,0,0,0,0,0,0,1,0,0,green,blue</t>
  </si>
  <si>
    <t>Liberia,4,4,111,1,10,5,0,11,3,1,0,1,0,1,0,0,red,0,0,0,1,1,0,0,0,0,0,blue,red</t>
  </si>
  <si>
    <t>Libya,4,1,1760,3,8,2,0,0,1,0,1,0,0,0,0,0,green,0,0,0,0,0,0,0,0,0,0,green,green</t>
  </si>
  <si>
    <t>Liechtenstein,3,1,0,0,4,0,0,2,3,1,0,1,1,0,0,0,red,0,0,0,0,0,0,0,1,0,0,blue,red</t>
  </si>
  <si>
    <t>Luxembourg,3,1,3,0,4,0,0,3,3,1,0,1,0,1,0,0,red,0,0,0,0,0,0,0,0,0,0,red,blue</t>
  </si>
  <si>
    <t>Malagasy,4,2,587,9,10,1,1,2,3,1,1,0,0,1,0,0,red,0,0,0,0,0,0,0,0,0,0,white,green</t>
  </si>
  <si>
    <t>Malawi,4,2,118,6,10,5,0,3,3,1,1,0,0,0,1,0,red,0,0,0,0,1,0,0,0,0,0,black,green</t>
  </si>
  <si>
    <t>Malaysia,5,1,333,13,10,2,0,14,4,1,0,1,1,1,0,0,red,0,0,0,1,1,1,0,0,0,0,blue,white</t>
  </si>
  <si>
    <t>Maldive-Islands,5,1,0,0,10,2,0,0,3,1,1,0,0,1,0,0,red,0,0,0,0,0,1,0,0,0,0,red,red</t>
  </si>
  <si>
    <t>Mali,4,4,1240,7,3,2,3,0,3,1,1,0,1,0,0,0,gold,0,0,0,0,0,0,0,0,0,0,green,red</t>
  </si>
  <si>
    <t>Malta,3,1,0,0,10,0,2,0,3,1,0,0,0,1,1,0,red,0,1,0,0,0,0,0,1,0,0,white,red</t>
  </si>
  <si>
    <t>Marianas,6,1,0,0,10,1,0,0,3,0,0,1,0,1,0,0,blue,0,0,0,0,1,0,0,1,0,0,blue,blue</t>
  </si>
  <si>
    <t>Mauritania,4,4,1031,2,8,2,0,0,2,0,1,0,1,0,0,0,green,0,0,0,0,1,1,0,0,0,0,green,green</t>
  </si>
  <si>
    <t>Mauritius,4,2,2,1,1,4,0,4,4,1,1,1,1,0,0,0,red,0,0,0,0,0,0,0,0,0,0,red,green</t>
  </si>
  <si>
    <t>Mexico,1,4,1973,77,2,0,3,0,4,1,1,0,0,1,0,1,green,0,0,0,0,0,0,0,0,1,0,green,red</t>
  </si>
  <si>
    <t>Micronesia,6,1,1,0,10,1,0,0,2,0,0,1,0,1,0,0,blue,0,0,0,0,4,0,0,0,0,0,blue,blue</t>
  </si>
  <si>
    <t>Monaco,3,1,0,0,3,0,0,2,2,1,0,0,0,1,0,0,red,0,0,0,0,0,0,0,0,0,0,red,white</t>
  </si>
  <si>
    <t>Mongolia,5,1,1566,2,10,6,3,0,3,1,0,1,1,0,0,0,red,2,0,0,0,1,1,1,1,0,0,red,red</t>
  </si>
  <si>
    <t>Montserrat,1,4,0,0,1,1,0,0,7,1,1,1,1,1,1,0,blue,0,2,1,1,0,0,0,1,1,0,white,blue</t>
  </si>
  <si>
    <t>Morocco,4,4,447,20,8,2,0,0,2,1,1,0,0,0,0,0,red,0,0,0,0,1,0,0,0,0,0,red,red</t>
  </si>
  <si>
    <t>Mozambique,4,2,783,12,10,5,0,5,5,1,1,0,1,1,1,0,gold,0,0,0,0,1,0,1,1,0,0,green,gold</t>
  </si>
  <si>
    <t>Nauru,6,2,0,0,10,1,0,3,3,0,0,1,1,1,0,0,blue,0,0,0,0,1,0,0,0,0,0,blue,blue</t>
  </si>
  <si>
    <t>Nepal,5,1,140,16,10,4,0,0,3,0,0,1,0,1,0,1,brown,0,0,0,0,2,1,0,0,0,0,blue,blue</t>
  </si>
  <si>
    <t>Netherlands,3,1,41,14,6,1,0,3,3,1,0,1,0,1,0,0,red,0,0,0,0,0,0,0,0,0,0,red,blue</t>
  </si>
  <si>
    <t>Netherlands-Antilles,1,4,0,0,6,1,0,1,3,1,0,1,0,1,0,0,white,0,0,0,0,6,0,0,0,0,0,white,white</t>
  </si>
  <si>
    <t>New-Zealand,6,2,268,2,1,1,0,0,3,1,0,1,0,1,0,0,blue,0,1,1,1,4,0,0,0,0,0,white,blue</t>
  </si>
  <si>
    <t>Nicaragua,1,4,128,3,2,0,0,3,2,0,0,1,0,1,0,0,blue,0,0,0,0,0,0,0,0,0,0,blue,blue</t>
  </si>
  <si>
    <t>Niger,4,1,1267,5,3,2,0,3,3,0,1,0,0,1,0,1,orange,1,0,0,0,0,0,0,0,0,0,orange,green</t>
  </si>
  <si>
    <t>Nigeria,4,1,925,56,10,2,3,0,2,0,1,0,0,1,0,0,green,0,0,0,0,0,0,0,0,0,0,green,green</t>
  </si>
  <si>
    <t>Niue,6,3,0,0,1,1,0,0,4,1,0,1,1,1,0,0,gold,1,1,1,1,5,0,0,0,0,0,white,gold</t>
  </si>
  <si>
    <t>North-Korea,5,1,121,18,10,6,0,5,3,1,0,1,0,1,0,0,blue,1,0,0,0,1,0,0,0,0,0,blue,blue</t>
  </si>
  <si>
    <t>North-Yemen,5,1,195,9,8,2,0,3,4,1,1,0,0,1,1,0,red,0,0,0,0,1,0,0,0,0,0,red,black</t>
  </si>
  <si>
    <t>Norway,3,1,324,4,6,1,0,0,3,1,0,1,0,1,0,0,red,0,1,0,0,0,0,0,0,0,0,red,red</t>
  </si>
  <si>
    <t>Oman,5,1,212,1,8,2,0,2,3,1,1,0,0,1,0,0,red,0,0,0,0,0,0,0,1,0,0,red,green</t>
  </si>
  <si>
    <t>Pakistan,5,1,804,84,6,2,1,0,2,0,1,0,0,1,0,0,green,0,0,0,0,1,1,0,0,0,0,white,green</t>
  </si>
  <si>
    <t>Panama,2,4,76,2,2,0,0,0,3,1,0,1,0,1,0,0,red,0,0,0,4,2,0,0,0,0,0,white,white</t>
  </si>
  <si>
    <t>Papua-New-Guinea,6,2,463,3,1,5,0,0,4,1,0,0,1,1,1,0,black,0,0,0,0,5,0,1,0,1,0,red,black</t>
  </si>
  <si>
    <t>Paraguay,2,3,407,3,2,0,0,3,6,1,1,1,1,1,1,0,red,1,0,0,0,1,0,0,1,1,1,red,blue</t>
  </si>
  <si>
    <t>Peru,2,3,1285,14,2,0,3,0,2,1,0,0,0,1,0,0,red,0,0,0,0,0,0,0,0,0,0,red,red</t>
  </si>
  <si>
    <t>Philippines,6,1,300,48,10,0,0,0,4,1,0,1,1,1,0,0,blue,0,0,0,0,4,0,1,0,0,0,blue,red</t>
  </si>
  <si>
    <t>Poland,3,1,313,36,5,6,0,2,2,1,0,0,0,1,0,0,white,0,0,0,0,0,0,0,0,0,0,white,red</t>
  </si>
  <si>
    <t>Portugal,3,4,92,10,6,0,0,0,5,1,1,1,1,1,0,0,red,1,0,0,0,0,0,0,1,0,0,green,red</t>
  </si>
  <si>
    <t>Puerto-Rico,1,4,9,3,2,0,0,5,3,1,0,1,0,1,0,0,red,0,0,0,0,1,0,1,0,0,0,red,red</t>
  </si>
  <si>
    <t>Qatar,5,1,11,0,8,2,0,0,2,0,0,0,0,1,0,1,brown,0,0,0,0,0,0,0,0,0,0,white,brown</t>
  </si>
  <si>
    <t>Romania,3,1,237,22,6,6,3,0,7,1,1,1,1,1,0,1,red,0,0,0,0,2,0,0,1,1,1,blue,red</t>
  </si>
  <si>
    <t>Rwanda,4,2,26,5,10,5,3,0,4,1,1,0,1,0,1,0,red,0,0,0,0,0,0,0,0,0,1,red,green</t>
  </si>
  <si>
    <t>San-Marino,3,1,0,0,6,0,0,2,2,0,0,1,0,1,0,0,white,0,0,0,0,0,0,0,0,0,0,white,blue</t>
  </si>
  <si>
    <t>Sao Tome and Principe,4,1,0,0,6,0,0,3,4,1,1,0,1,0,1,0,green,0,0,0,0,2,0,1,0,0,0,green,green</t>
  </si>
  <si>
    <t>Saudi-Arabia,5,1,2150,9,8,2,0,0,2,0,1,0,0,1,0,0,green,0,0,0,0,0,0,0,1,0,1,green,green</t>
  </si>
  <si>
    <t>Senegal,4,4,196,6,3,2,3,0,3,1,1,0,1,0,0,0,green,0,0,0,0,1,0,0,0,0,0,green,red</t>
  </si>
  <si>
    <t>Seychelles,4,2,0,0,1,1,0,0,3,1,1,0,0,1,0,0,red,0,0,0,0,0,0,0,0,0,0,red,green</t>
  </si>
  <si>
    <t>Sierra-Leone,4,4,72,3,1,5,0,3,3,0,1,1,0,1,0,0,green,0,0,0,0,0,0,0,0,0,0,green,blue</t>
  </si>
  <si>
    <t>Singapore,5,1,1,3,7,3,0,2,2,1,0,0,0,1,0,0,white,0,0,0,0,5,1,0,0,0,0,red,white</t>
  </si>
  <si>
    <t>Soloman-Islands,6,2,30,0,1,1,0,0,4,0,1,1,1,1,0,0,green,0,0,0,0,5,0,1,0,0,0,blue,green</t>
  </si>
  <si>
    <t>Somalia,4,1,637,5,10,2,0,0,2,0,0,1,0,1,0,0,blue,0,0,0,0,1,0,0,0,0,0,blue,blue</t>
  </si>
  <si>
    <t>South-Africa,4,2,1221,29,6,1,0,3,5,1,1,1,0,1,0,1,orange,0,1,1,0,0,0,0,0,0,0,orange,blue</t>
  </si>
  <si>
    <t>South-Korea,5,1,99,39,10,7,0,0,4,1,0,1,0,1,1,0,white,1,0,0,0,0,0,0,1,0,0,white,white</t>
  </si>
  <si>
    <t>South-Yemen,5,1,288,2,8,2,0,3,4,1,0,1,0,1,1,0,red,0,0,0,0,1,0,1,0,0,0,red,black</t>
  </si>
  <si>
    <t>Spain,3,4,505,38,2,0,0,3,2,1,0,0,1,0,0,0,red,0,0,0,0,0,0,0,0,0,0,red,red</t>
  </si>
  <si>
    <t>Sri-Lanka,5,1,66,15,10,3,2,0,4,0,1,0,1,0,0,1,gold,0,0,0,0,0,0,0,1,1,0,gold,gold</t>
  </si>
  <si>
    <t>Saint Helena,4,3,0,0,1,1,0,0,7,1,1,1,1,1,0,1,blue,0,1,1,1,0,0,0,1,0,0,white,blue</t>
  </si>
  <si>
    <t>St-Kitts-Nevis,1,4,0,0,1,1,0,0,5,1,1,0,1,1,1,0,green,0,0,0,0,2,0,1,0,0,0,green,red</t>
  </si>
  <si>
    <t>St-Lucia,1,4,0,0,1,1,0,0,4,0,0,1,1,1,1,0,blue,0,0,0,0,0,0,1,0,0,0,blue,blue</t>
  </si>
  <si>
    <t>Saint Vincent and the Grenadines,1,4,0,0,1,1,5,0,4,0,1,1,1,1,0,0,green,0,0,0,0,0,0,0,1,1,1,blue,green</t>
  </si>
  <si>
    <t>Sudan,4,1,2506,20,8,2,0,3,4,1,1,0,0,1,1,0,red,0,0,0,0,0,0,1,0,0,0,red,black</t>
  </si>
  <si>
    <t>Suriname,2,4,63,0,6,1,0,5,4,1,1,0,1,1,0,0,red,0,0,0,0,1,0,0,0,0,0,green,green</t>
  </si>
  <si>
    <t>Swaziland,4,2,17,1,10,1,0,5,7,1,0,1,1,1,1,1,blue,0,0,0,0,0,0,0,1,0,0,blue,blue</t>
  </si>
  <si>
    <t>Sweden,3,1,450,8,6,1,0,0,2,0,0,1,1,0,0,0,blue,0,1,0,0,0,0,0,0,0,0,blue,blue</t>
  </si>
  <si>
    <t>Switzerland,3,1,41,6,4,1,0,0,2,1,0,0,0,1,0,0,red,0,1,0,0,0,0,0,0,0,0,red,red</t>
  </si>
  <si>
    <t>Syria,5,1,185,10,8,2,0,3,4,1,1,0,0,1,1,0,red,0,0,0,0,2,0,0,0,0,0,red,black</t>
  </si>
  <si>
    <t>Taiwan,5,1,36,18,7,3,0,0,3,1,0,1,0,1,0,0,red,1,0,0,1,1,0,0,0,0,0,blue,red</t>
  </si>
  <si>
    <t>Tanzania,4,2,945,18,10,5,0,0,4,0,1,1,1,0,1,0,green,0,0,0,0,0,0,1,0,0,0,green,blue</t>
  </si>
  <si>
    <t>Thailand,5,1,514,49,10,3,0,5,3,1,0,1,0,1,0,0,red,0,0,0,0,0,0,0,0,0,0,red,red</t>
  </si>
  <si>
    <t>Togo,4,1,57,2,3,7,0,5,4,1,1,0,1,1,0,0,green,0,0,0,1,1,0,0,0,0,0,red,green</t>
  </si>
  <si>
    <t>Tonga,6,2,1,0,10,1,0,0,2,1,0,0,0,1,0,0,red,0,1,0,1,0,0,0,0,0,0,white,red</t>
  </si>
  <si>
    <t>Trinidad-Tobago,2,4,5,1,1,1,0,0,3,1,0,0,0,1,1,0,red,0,0,0,0,0,0,1,0,0,0,white,white</t>
  </si>
  <si>
    <t>Tunisia,4,1,164,7,8,2,0,0,2,1,0,0,0,1,0,0,red,1,0,0,0,1,1,0,0,0,0,red,red</t>
  </si>
  <si>
    <t>Turkey,5,1,781,45,9,2,0,0,2,1,0,0,0,1,0,0,red,0,0,0,0,1,1,0,0,0,0,red,red</t>
  </si>
  <si>
    <t>Turks and Caicos Islands,1,4,0,0,1,1,0,0,6,1,1,1,1,1,0,1,blue,0,1,1,1,0,0,0,1,1,0,white,blue</t>
  </si>
  <si>
    <t>Tuvalu,6,2,0,0,1,1,0,0,5,1,0,1,1,1,0,0,blue,0,1,1,1,9,0,0,0,0,0,white,blue</t>
  </si>
  <si>
    <t>UAE,5,1,84,1,8,2,1,3,4,1,1,0,0,1,1,0,green,0,0,0,0,0,0,0,0,0,0,red,black</t>
  </si>
  <si>
    <t>Uganda,4,1,236,13,10,5,0,6,5,1,0,0,1,1,1,0,gold,1,0,0,0,0,0,0,0,1,0,black,red</t>
  </si>
  <si>
    <t>UK,3,4,245,56,1,1,0,0,3,1,0,1,0,1,0,0,red,0,1,1,0,0,0,0,0,0,0,white,red</t>
  </si>
  <si>
    <t>Uruguay,2,3,178,3,2,0,0,9,3,0,0,1,1,1,0,0,white,0,0,0,1,1,0,0,0,0,0,white,white</t>
  </si>
  <si>
    <t>US-Virgin-Isles,1,4,0,0,1,1,0,0,6,1,1,1,1,1,0,0,white,0,0,0,0,0,0,0,1,1,1,white,white</t>
  </si>
  <si>
    <t>USA,1,4,9363,231,1,1,0,13,3,1,0,1,0,1,0,0,white,0,0,0,1,50,0,0,0,0,0,blue,red</t>
  </si>
  <si>
    <t>USSR,5,1,22402,274,5,6,0,0,2,1,0,0,1,0,0,0,red,0,0,0,0,1,0,0,1,0,0,red,red</t>
  </si>
  <si>
    <t>Vanuatu,6,2,15,0,6,1,0,0,4,1,1,0,1,0,1,0,red,0,0,0,0,0,0,1,0,1,0,black,green</t>
  </si>
  <si>
    <t>Vatican-City,3,1,0,0,6,0,2,0,4,1,0,0,1,1,1,0,gold,0,0,0,0,0,0,0,1,0,0,gold,white</t>
  </si>
  <si>
    <t>Venezuela,2,4,912,15,2,0,0,3,7,1,1,1,1,1,1,1,red,0,0,0,0,7,0,0,1,1,0,gold,red</t>
  </si>
  <si>
    <t>Vietnam,5,1,333,60,10,6,0,0,2,1,0,0,1,0,0,0,red,0,0,0,0,1,0,0,0,0,0,red,red</t>
  </si>
  <si>
    <t>Western-Samoa,6,3,3,0,1,1,0,0,3,1,0,1,0,1,0,0,red,0,0,0,1,5,0,0,0,0,0,blue,red</t>
  </si>
  <si>
    <t>Yugoslavia,3,1,256,22,6,6,0,3,4,1,0,1,1,1,0,0,red,0,0,0,0,1,0,0,0,0,0,blue,red</t>
  </si>
  <si>
    <t>Zaire,4,2,905,28,10,5,0,0,4,1,1,0,1,0,0,1,green,1,0,0,0,0,0,0,1,1,0,green,green</t>
  </si>
  <si>
    <t>Zambia,4,2,753,6,10,5,3,0,4,1,1,0,0,0,1,1,green,0,0,0,0,0,0,0,0,1,0,green,brown</t>
  </si>
  <si>
    <t>Zimbabwe,4,2,391,8,10,5,0,7,5,1,1,0,1,1,1,0,green,0,0,0,0,1,0,1,1,1,0,green,green</t>
  </si>
  <si>
    <t>Åland Islands</t>
  </si>
  <si>
    <t>Antarctica</t>
  </si>
  <si>
    <t>Armenia</t>
  </si>
  <si>
    <t>Aruba</t>
  </si>
  <si>
    <t>Azerbaijan</t>
  </si>
  <si>
    <t>Belarus</t>
  </si>
  <si>
    <t>Bosnia and Herzegovina</t>
  </si>
  <si>
    <t>Bouvet Island</t>
  </si>
  <si>
    <t>British Indian Ocean Territory</t>
  </si>
  <si>
    <t>Cabo Verde</t>
  </si>
  <si>
    <t>Cambodia</t>
  </si>
  <si>
    <t>Caribbean Netherlands</t>
  </si>
  <si>
    <t>Christmas Island</t>
  </si>
  <si>
    <t>Cocos (Keeling) Islands</t>
  </si>
  <si>
    <t>Côte d'Ivoire</t>
  </si>
  <si>
    <t>Croatia</t>
  </si>
  <si>
    <t>Curaçao</t>
  </si>
  <si>
    <t>Czechia</t>
  </si>
  <si>
    <t>Democratic Republic of the Congo</t>
  </si>
  <si>
    <t>Eritrea</t>
  </si>
  <si>
    <t>Estonia</t>
  </si>
  <si>
    <t>European Union</t>
  </si>
  <si>
    <t>Faroe Islands (Associate Member)</t>
  </si>
  <si>
    <t>French Polynesia</t>
  </si>
  <si>
    <t>French Southern and Antarctic Lands</t>
  </si>
  <si>
    <t>Georgia</t>
  </si>
  <si>
    <t>Germany</t>
  </si>
  <si>
    <t>Guadeloupe</t>
  </si>
  <si>
    <t>Guernsey</t>
  </si>
  <si>
    <t>Heard Island And McDonald Islands</t>
  </si>
  <si>
    <t>Holy See</t>
  </si>
  <si>
    <t>Isle of Man</t>
  </si>
  <si>
    <t>Jersey</t>
  </si>
  <si>
    <t>Kazakhstan</t>
  </si>
  <si>
    <t>Kyrgyzstan</t>
  </si>
  <si>
    <t>Lao People's Democratic Republic</t>
  </si>
  <si>
    <t>Latvia</t>
  </si>
  <si>
    <t>Lithuania</t>
  </si>
  <si>
    <t>Macao</t>
  </si>
  <si>
    <t>Madagascar</t>
  </si>
  <si>
    <t>Marshall Islands</t>
  </si>
  <si>
    <t>Martinique</t>
  </si>
  <si>
    <t>Mayotte</t>
  </si>
  <si>
    <t>Micronesia (Federated States of)</t>
  </si>
  <si>
    <t>Montenegro</t>
  </si>
  <si>
    <t>Myanmar</t>
  </si>
  <si>
    <t>Namibia</t>
  </si>
  <si>
    <t>New Caledonia</t>
  </si>
  <si>
    <t>Norfolk Island</t>
  </si>
  <si>
    <t>Northern Mariana Islands</t>
  </si>
  <si>
    <t>Palau</t>
  </si>
  <si>
    <t>Palestinian Territory, Occupied</t>
  </si>
  <si>
    <t>Pitcairn Islands</t>
  </si>
  <si>
    <t>Republic of Moldova</t>
  </si>
  <si>
    <t>Réunion</t>
  </si>
  <si>
    <t xml:space="preserve">Russian </t>
  </si>
  <si>
    <t>Saint Barthélemy</t>
  </si>
  <si>
    <t>Saint Martin</t>
  </si>
  <si>
    <t>Saint Pierre and Miquelon</t>
  </si>
  <si>
    <t>Serbia</t>
  </si>
  <si>
    <t>Sint Maarten</t>
  </si>
  <si>
    <t>Slovakia</t>
  </si>
  <si>
    <t>Slovenia</t>
  </si>
  <si>
    <t>South Georgia and the South Sandwich Islands</t>
  </si>
  <si>
    <t>South Sudan</t>
  </si>
  <si>
    <t>Svalbard and Jan Mayen</t>
  </si>
  <si>
    <t>Syrian Arab Republic</t>
  </si>
  <si>
    <t>Tajikistan</t>
  </si>
  <si>
    <t>The former Yugoslav Republic of Macedonia</t>
  </si>
  <si>
    <t>Timor-Leste</t>
  </si>
  <si>
    <t>Tokelau (Associate Member)</t>
  </si>
  <si>
    <t>Turkmenistan</t>
  </si>
  <si>
    <t>Turks and Caicos Islands</t>
  </si>
  <si>
    <t>Ukraine</t>
  </si>
  <si>
    <t>United Kingdom</t>
  </si>
  <si>
    <t>United Republic of Tanzania</t>
  </si>
  <si>
    <t>United States Minor Outlying Islands</t>
  </si>
  <si>
    <t>Uzbekistan</t>
  </si>
  <si>
    <t>Wallis and Futuna</t>
  </si>
  <si>
    <t>Western Sahara</t>
  </si>
  <si>
    <t>Yemen</t>
  </si>
  <si>
    <t>Afghanistan</t>
  </si>
  <si>
    <t>Islamic Republic of Afghanistan</t>
  </si>
  <si>
    <t>AF</t>
  </si>
  <si>
    <t>AFG</t>
  </si>
  <si>
    <t>AX</t>
  </si>
  <si>
    <t>ALA</t>
  </si>
  <si>
    <t>Albania</t>
  </si>
  <si>
    <t>Republic of Albania</t>
  </si>
  <si>
    <t>AL</t>
  </si>
  <si>
    <t>ALB</t>
  </si>
  <si>
    <t>Algeria</t>
  </si>
  <si>
    <t>People's Democratic Republic of Algeria</t>
  </si>
  <si>
    <t>DZ</t>
  </si>
  <si>
    <t>DZA</t>
  </si>
  <si>
    <t>American-Samoa</t>
  </si>
  <si>
    <t>The United States Territory of American Samoa</t>
  </si>
  <si>
    <t>AS</t>
  </si>
  <si>
    <t>ASM</t>
  </si>
  <si>
    <t>Andorra</t>
  </si>
  <si>
    <t>Principality of Andorra</t>
  </si>
  <si>
    <t>AD</t>
  </si>
  <si>
    <t>AND</t>
  </si>
  <si>
    <t>Angola</t>
  </si>
  <si>
    <t>Republic of Angola</t>
  </si>
  <si>
    <t>AO</t>
  </si>
  <si>
    <t>AGO</t>
  </si>
  <si>
    <t>Anguilla</t>
  </si>
  <si>
    <t>AI</t>
  </si>
  <si>
    <t>AIA</t>
  </si>
  <si>
    <t>Antigua-Barbuda</t>
  </si>
  <si>
    <t>AQ</t>
  </si>
  <si>
    <t>ATA</t>
  </si>
  <si>
    <t>Argentina</t>
  </si>
  <si>
    <t>Antigua and Barbuda</t>
  </si>
  <si>
    <t>AG</t>
  </si>
  <si>
    <t>ATG</t>
  </si>
  <si>
    <t>Argentine</t>
  </si>
  <si>
    <t>Argentine Republic</t>
  </si>
  <si>
    <t>AR</t>
  </si>
  <si>
    <t>ARG</t>
  </si>
  <si>
    <t>Australia</t>
  </si>
  <si>
    <t>Republic of Armenia</t>
  </si>
  <si>
    <t>AM</t>
  </si>
  <si>
    <t>ARM</t>
  </si>
  <si>
    <t>Austria</t>
  </si>
  <si>
    <t>Aruba of the Kingdom of the Netherlands</t>
  </si>
  <si>
    <t>AW</t>
  </si>
  <si>
    <t>ABW</t>
  </si>
  <si>
    <t>Bahamas</t>
  </si>
  <si>
    <t>AU</t>
  </si>
  <si>
    <t>AUS</t>
  </si>
  <si>
    <t>Bahrain</t>
  </si>
  <si>
    <t>Republic of Austria</t>
  </si>
  <si>
    <t>AT</t>
  </si>
  <si>
    <t>AUT</t>
  </si>
  <si>
    <t>Bangladesh</t>
  </si>
  <si>
    <t>Republic of Azerbaijan</t>
  </si>
  <si>
    <t>AZ</t>
  </si>
  <si>
    <t>AZE</t>
  </si>
  <si>
    <t>Barbados</t>
  </si>
  <si>
    <t>Commonwealth of the Bahamas</t>
  </si>
  <si>
    <t>BS</t>
  </si>
  <si>
    <t>BHS</t>
  </si>
  <si>
    <t>Belgium</t>
  </si>
  <si>
    <t>Kingdom of Bahrain</t>
  </si>
  <si>
    <t>BH</t>
  </si>
  <si>
    <t>BHR</t>
  </si>
  <si>
    <t>Belize</t>
  </si>
  <si>
    <t>People's Republic of Bangladesh</t>
  </si>
  <si>
    <t>BD</t>
  </si>
  <si>
    <t>BGD</t>
  </si>
  <si>
    <t>Benin</t>
  </si>
  <si>
    <t>BB</t>
  </si>
  <si>
    <t>BRB</t>
  </si>
  <si>
    <t>Bermuda</t>
  </si>
  <si>
    <t>Republic of Belarus</t>
  </si>
  <si>
    <t>BY</t>
  </si>
  <si>
    <t>BLR</t>
  </si>
  <si>
    <t>Bhutan</t>
  </si>
  <si>
    <t>Kingdom of Belgium</t>
  </si>
  <si>
    <t>BE</t>
  </si>
  <si>
    <t>BEL</t>
  </si>
  <si>
    <t>Bolivia</t>
  </si>
  <si>
    <t>BZ</t>
  </si>
  <si>
    <t>BLZ</t>
  </si>
  <si>
    <t>Botswana</t>
  </si>
  <si>
    <t>Republic of Benin</t>
  </si>
  <si>
    <t>BJ</t>
  </si>
  <si>
    <t>BEN</t>
  </si>
  <si>
    <t>Brazil</t>
  </si>
  <si>
    <t>Bermudas</t>
  </si>
  <si>
    <t>BM</t>
  </si>
  <si>
    <t>BMU</t>
  </si>
  <si>
    <t>British-Virgin-Isles</t>
  </si>
  <si>
    <t>Kingdom of Bhutan</t>
  </si>
  <si>
    <t>BT</t>
  </si>
  <si>
    <t>BTN</t>
  </si>
  <si>
    <t>Brunei</t>
  </si>
  <si>
    <t>Plurinational State of Bolivia</t>
  </si>
  <si>
    <t>BO</t>
  </si>
  <si>
    <t>BOL</t>
  </si>
  <si>
    <t>Bulgaria</t>
  </si>
  <si>
    <t>Bonaire, Saint Eustatius and Saba</t>
  </si>
  <si>
    <t>BQ</t>
  </si>
  <si>
    <t>BES</t>
  </si>
  <si>
    <t>Burkina</t>
  </si>
  <si>
    <t>BA</t>
  </si>
  <si>
    <t>BIH</t>
  </si>
  <si>
    <t>Burma</t>
  </si>
  <si>
    <t>Republic of Botswana</t>
  </si>
  <si>
    <t>BW</t>
  </si>
  <si>
    <t>BWA</t>
  </si>
  <si>
    <t>Burundi</t>
  </si>
  <si>
    <t>BV</t>
  </si>
  <si>
    <t>BVT</t>
  </si>
  <si>
    <t>Cameroon</t>
  </si>
  <si>
    <t>Federative Republic of Brazil</t>
  </si>
  <si>
    <t>BR</t>
  </si>
  <si>
    <t>BRA</t>
  </si>
  <si>
    <t>Canada</t>
  </si>
  <si>
    <t>The British Indian Ocean Territory</t>
  </si>
  <si>
    <t>IO</t>
  </si>
  <si>
    <t>IOT</t>
  </si>
  <si>
    <t>Cape-Verde-Islands</t>
  </si>
  <si>
    <t>Brunei Darussalam</t>
  </si>
  <si>
    <t>BN</t>
  </si>
  <si>
    <t>BRN</t>
  </si>
  <si>
    <t>Cayman-Islands</t>
  </si>
  <si>
    <t>Republic of Bulgaria</t>
  </si>
  <si>
    <t>BG</t>
  </si>
  <si>
    <t>BGR</t>
  </si>
  <si>
    <t>Central-African-Republic</t>
  </si>
  <si>
    <t>Burkina Faso</t>
  </si>
  <si>
    <t>BF</t>
  </si>
  <si>
    <t>BFA</t>
  </si>
  <si>
    <t>Chad</t>
  </si>
  <si>
    <t>Republic of Burundi</t>
  </si>
  <si>
    <t>BI</t>
  </si>
  <si>
    <t>BDI</t>
  </si>
  <si>
    <t>Chile</t>
  </si>
  <si>
    <t>Republic of Cabo Verde</t>
  </si>
  <si>
    <t>CV</t>
  </si>
  <si>
    <t>CPV</t>
  </si>
  <si>
    <t>China</t>
  </si>
  <si>
    <t>Kingdom of Cambodia</t>
  </si>
  <si>
    <t>KH</t>
  </si>
  <si>
    <t>KHM</t>
  </si>
  <si>
    <t>Colombia</t>
  </si>
  <si>
    <t>Republic of Cameroon</t>
  </si>
  <si>
    <t>CM</t>
  </si>
  <si>
    <t>CMR</t>
  </si>
  <si>
    <t>Comorro-Islands</t>
  </si>
  <si>
    <t>CA</t>
  </si>
  <si>
    <t>CAN</t>
  </si>
  <si>
    <t>Congo</t>
  </si>
  <si>
    <t>The Cayman Islands</t>
  </si>
  <si>
    <t>KY</t>
  </si>
  <si>
    <t>CYM</t>
  </si>
  <si>
    <t>Cook-Islands</t>
  </si>
  <si>
    <t>Central African Republic</t>
  </si>
  <si>
    <t>CF</t>
  </si>
  <si>
    <t>CAF</t>
  </si>
  <si>
    <t>Costa-Rica</t>
  </si>
  <si>
    <t>Republic of Chad</t>
  </si>
  <si>
    <t>TD</t>
  </si>
  <si>
    <t>TCD</t>
  </si>
  <si>
    <t>Cuba</t>
  </si>
  <si>
    <t>Republic of Chile</t>
  </si>
  <si>
    <t>CL</t>
  </si>
  <si>
    <t>CHL</t>
  </si>
  <si>
    <t>Cyprus</t>
  </si>
  <si>
    <t>People's Republic of China</t>
  </si>
  <si>
    <t>CN</t>
  </si>
  <si>
    <t>CHN</t>
  </si>
  <si>
    <t>Czechoslovakia</t>
  </si>
  <si>
    <t>Territory of Christmas Island</t>
  </si>
  <si>
    <t>CX</t>
  </si>
  <si>
    <t>CXR</t>
  </si>
  <si>
    <t>Denmark</t>
  </si>
  <si>
    <t>Territory of Cocos (Keeling) Islands</t>
  </si>
  <si>
    <t>CC</t>
  </si>
  <si>
    <t>CCK</t>
  </si>
  <si>
    <t>Djibouti</t>
  </si>
  <si>
    <t>Republic of Colombia</t>
  </si>
  <si>
    <t>CO</t>
  </si>
  <si>
    <t>COL</t>
  </si>
  <si>
    <t>Dominica</t>
  </si>
  <si>
    <t>Comoros</t>
  </si>
  <si>
    <t>Union of the Comoros</t>
  </si>
  <si>
    <t>KM</t>
  </si>
  <si>
    <t>COM</t>
  </si>
  <si>
    <t>Dominican-Republic</t>
  </si>
  <si>
    <t>Republic of the Congo</t>
  </si>
  <si>
    <t>CG</t>
  </si>
  <si>
    <t>COG</t>
  </si>
  <si>
    <t>Ecuador</t>
  </si>
  <si>
    <t>Cook Islands</t>
  </si>
  <si>
    <t>CK</t>
  </si>
  <si>
    <t>COK</t>
  </si>
  <si>
    <t>Egypt</t>
  </si>
  <si>
    <t>Costa Rica</t>
  </si>
  <si>
    <t>Republic of Costa Rica</t>
  </si>
  <si>
    <t>CR</t>
  </si>
  <si>
    <t>CRI</t>
  </si>
  <si>
    <t>El-Salvador</t>
  </si>
  <si>
    <t>Republic of Côte d'Ivoire</t>
  </si>
  <si>
    <t>CI</t>
  </si>
  <si>
    <t>CIV</t>
  </si>
  <si>
    <t>Equatorial-Guinea</t>
  </si>
  <si>
    <t>Republic of Croatia</t>
  </si>
  <si>
    <t>HR</t>
  </si>
  <si>
    <t>HRV</t>
  </si>
  <si>
    <t>Ethiopia</t>
  </si>
  <si>
    <t>Republic of Cuba</t>
  </si>
  <si>
    <t>CU</t>
  </si>
  <si>
    <t>CUB</t>
  </si>
  <si>
    <t>Faeroes</t>
  </si>
  <si>
    <t>CW</t>
  </si>
  <si>
    <t>CUW</t>
  </si>
  <si>
    <t>Falklands-Malvinas</t>
  </si>
  <si>
    <t>Republic of Cyprus</t>
  </si>
  <si>
    <t>CY</t>
  </si>
  <si>
    <t>CYP</t>
  </si>
  <si>
    <t>Fiji</t>
  </si>
  <si>
    <t>Czech Republic</t>
  </si>
  <si>
    <t>CZ</t>
  </si>
  <si>
    <t>CZE</t>
  </si>
  <si>
    <t>Finland</t>
  </si>
  <si>
    <t>Democratic People's Republic of Korea</t>
  </si>
  <si>
    <t>KP</t>
  </si>
  <si>
    <t>PRK</t>
  </si>
  <si>
    <t>France</t>
  </si>
  <si>
    <t>Democratic Republic of Congo</t>
  </si>
  <si>
    <t>CD</t>
  </si>
  <si>
    <t>COD</t>
  </si>
  <si>
    <t>French-Guiana</t>
  </si>
  <si>
    <t>Kingdom of Denmark</t>
  </si>
  <si>
    <t>DK</t>
  </si>
  <si>
    <t>DNK</t>
  </si>
  <si>
    <t>French-Polynesia</t>
  </si>
  <si>
    <t>Republic of Djibouti</t>
  </si>
  <si>
    <t>DJ</t>
  </si>
  <si>
    <t>DJI</t>
  </si>
  <si>
    <t>Gabon</t>
  </si>
  <si>
    <t>Commonwealth of Dominica</t>
  </si>
  <si>
    <t>DM</t>
  </si>
  <si>
    <t>DMA</t>
  </si>
  <si>
    <t>Gambia</t>
  </si>
  <si>
    <t>Dominican Republic</t>
  </si>
  <si>
    <t>DO</t>
  </si>
  <si>
    <t>DOM</t>
  </si>
  <si>
    <t>Germany-DDR</t>
  </si>
  <si>
    <t>Republic of Ecuador</t>
  </si>
  <si>
    <t>EC</t>
  </si>
  <si>
    <t>ECU</t>
  </si>
  <si>
    <t>Germany-FRG</t>
  </si>
  <si>
    <t>Arab Republic of Egypt</t>
  </si>
  <si>
    <t>EG</t>
  </si>
  <si>
    <t>EGY</t>
  </si>
  <si>
    <t>Ghana</t>
  </si>
  <si>
    <t>El Salvador</t>
  </si>
  <si>
    <t>Republic of El Salvador</t>
  </si>
  <si>
    <t>SV</t>
  </si>
  <si>
    <t>SLV</t>
  </si>
  <si>
    <t>Gibraltar</t>
  </si>
  <si>
    <t>Equatorial Guinea</t>
  </si>
  <si>
    <t>Republic of Equatorial Guinea</t>
  </si>
  <si>
    <t>GQ</t>
  </si>
  <si>
    <t>GNQ</t>
  </si>
  <si>
    <t>Greece</t>
  </si>
  <si>
    <t>State of Eritrea</t>
  </si>
  <si>
    <t>ER</t>
  </si>
  <si>
    <t>ERI</t>
  </si>
  <si>
    <t>Greenland</t>
  </si>
  <si>
    <t>Republic of Estonia</t>
  </si>
  <si>
    <t>EE</t>
  </si>
  <si>
    <t>EST</t>
  </si>
  <si>
    <t>Grenada</t>
  </si>
  <si>
    <t>Federal Democratic Republic of Ethiopia</t>
  </si>
  <si>
    <t>ET</t>
  </si>
  <si>
    <t>ETH</t>
  </si>
  <si>
    <t>Guam</t>
  </si>
  <si>
    <t>EU</t>
  </si>
  <si>
    <t>EUR</t>
  </si>
  <si>
    <t>Guatemala</t>
  </si>
  <si>
    <t>Falkland Islands (Malvinas)</t>
  </si>
  <si>
    <t>Falkland Islands</t>
  </si>
  <si>
    <t>FK</t>
  </si>
  <si>
    <t>FLK</t>
  </si>
  <si>
    <t>Guinea</t>
  </si>
  <si>
    <t>Faroe Islands</t>
  </si>
  <si>
    <t>FO</t>
  </si>
  <si>
    <t>FRO</t>
  </si>
  <si>
    <t>Guinea-Bissau</t>
  </si>
  <si>
    <t>Republic of Fiji</t>
  </si>
  <si>
    <t>FJ</t>
  </si>
  <si>
    <t>FJI</t>
  </si>
  <si>
    <t>Guyana</t>
  </si>
  <si>
    <t>Republic of Finland</t>
  </si>
  <si>
    <t>FI</t>
  </si>
  <si>
    <t>FIN</t>
  </si>
  <si>
    <t>Haiti</t>
  </si>
  <si>
    <t>French Republic</t>
  </si>
  <si>
    <t>FR</t>
  </si>
  <si>
    <t>FRA</t>
  </si>
  <si>
    <t>Honduras</t>
  </si>
  <si>
    <t>French Guiana</t>
  </si>
  <si>
    <t>GF</t>
  </si>
  <si>
    <t>GUF</t>
  </si>
  <si>
    <t>Hong-Kong</t>
  </si>
  <si>
    <t>Territory of French Polynesia</t>
  </si>
  <si>
    <t>PF</t>
  </si>
  <si>
    <t>PYF</t>
  </si>
  <si>
    <t>Hungary</t>
  </si>
  <si>
    <t>Territory of the French Southern and Antarctic Lands</t>
  </si>
  <si>
    <t>TF</t>
  </si>
  <si>
    <t>ATF</t>
  </si>
  <si>
    <t>Iceland</t>
  </si>
  <si>
    <t>Gabonese Republic</t>
  </si>
  <si>
    <t>GA</t>
  </si>
  <si>
    <t>GAB</t>
  </si>
  <si>
    <t>India</t>
  </si>
  <si>
    <t>Islamic Republic of the Gambia</t>
  </si>
  <si>
    <t>GM</t>
  </si>
  <si>
    <t>GMB</t>
  </si>
  <si>
    <t>Indonesia</t>
  </si>
  <si>
    <t>GE</t>
  </si>
  <si>
    <t>GEO</t>
  </si>
  <si>
    <t>Iran</t>
  </si>
  <si>
    <t>Federal Republic of Germany</t>
  </si>
  <si>
    <t>DE</t>
  </si>
  <si>
    <t>DEU</t>
  </si>
  <si>
    <t>Iraq</t>
  </si>
  <si>
    <t>Republic of Ghana</t>
  </si>
  <si>
    <t>GH</t>
  </si>
  <si>
    <t>GHA</t>
  </si>
  <si>
    <t>Ireland</t>
  </si>
  <si>
    <t>GI</t>
  </si>
  <si>
    <t>GIB</t>
  </si>
  <si>
    <t>Israel</t>
  </si>
  <si>
    <t>Hellenic Republic</t>
  </si>
  <si>
    <t>GR</t>
  </si>
  <si>
    <t>GRC</t>
  </si>
  <si>
    <t>Italy</t>
  </si>
  <si>
    <t>GL</t>
  </si>
  <si>
    <t>GRL</t>
  </si>
  <si>
    <t>Ivory-Coast</t>
  </si>
  <si>
    <t>GD</t>
  </si>
  <si>
    <t>GRD</t>
  </si>
  <si>
    <t>Jamaica</t>
  </si>
  <si>
    <t>Department of Guadeloupe</t>
  </si>
  <si>
    <t>GP</t>
  </si>
  <si>
    <t>GLP</t>
  </si>
  <si>
    <t>Japan</t>
  </si>
  <si>
    <t>Territory of Guam</t>
  </si>
  <si>
    <t>GU</t>
  </si>
  <si>
    <t>GUM</t>
  </si>
  <si>
    <t>Jordan</t>
  </si>
  <si>
    <t>Republic of Guatemala</t>
  </si>
  <si>
    <t>GT</t>
  </si>
  <si>
    <t>GTM</t>
  </si>
  <si>
    <t>Kampuchea</t>
  </si>
  <si>
    <t>Bailiwick of Guernsey</t>
  </si>
  <si>
    <t>GG</t>
  </si>
  <si>
    <t>GGY</t>
  </si>
  <si>
    <t>Kenya</t>
  </si>
  <si>
    <t>Republic of Guinea</t>
  </si>
  <si>
    <t>GN</t>
  </si>
  <si>
    <t>GIN</t>
  </si>
  <si>
    <t>Kiribati</t>
  </si>
  <si>
    <t>Republic of Guinea-Bissau</t>
  </si>
  <si>
    <t>GW</t>
  </si>
  <si>
    <t>GNB</t>
  </si>
  <si>
    <t>Kuwait</t>
  </si>
  <si>
    <t>Republic of Guyana</t>
  </si>
  <si>
    <t>GY</t>
  </si>
  <si>
    <t>GUY</t>
  </si>
  <si>
    <t>Laos</t>
  </si>
  <si>
    <t>Republic of Haiti</t>
  </si>
  <si>
    <t>HT</t>
  </si>
  <si>
    <t>HTI</t>
  </si>
  <si>
    <t>Lebanon</t>
  </si>
  <si>
    <t>Heard and McDonald Islands</t>
  </si>
  <si>
    <t>HM</t>
  </si>
  <si>
    <t>HMD</t>
  </si>
  <si>
    <t>Lesotho</t>
  </si>
  <si>
    <t>Holy see</t>
  </si>
  <si>
    <t>VA</t>
  </si>
  <si>
    <t>VAT</t>
  </si>
  <si>
    <t>Liberia</t>
  </si>
  <si>
    <t>Republic of Honduras</t>
  </si>
  <si>
    <t>HN</t>
  </si>
  <si>
    <t>HND</t>
  </si>
  <si>
    <t>Libya</t>
  </si>
  <si>
    <t>Hong Kong</t>
  </si>
  <si>
    <t>Hong Kong Special Administrative Region of the People's Republic</t>
  </si>
  <si>
    <t>HK</t>
  </si>
  <si>
    <t>HKG</t>
  </si>
  <si>
    <t>Liechtenstein</t>
  </si>
  <si>
    <t>HU</t>
  </si>
  <si>
    <t>HUN</t>
  </si>
  <si>
    <t>Luxembourg</t>
  </si>
  <si>
    <t>Republic of Iceland</t>
  </si>
  <si>
    <t>IS</t>
  </si>
  <si>
    <t>ISL</t>
  </si>
  <si>
    <t>Malagasy</t>
  </si>
  <si>
    <t>Republic of India</t>
  </si>
  <si>
    <t>IN</t>
  </si>
  <si>
    <t>IND</t>
  </si>
  <si>
    <t>Malawi</t>
  </si>
  <si>
    <t>Republic of Indonesia</t>
  </si>
  <si>
    <t>ID</t>
  </si>
  <si>
    <t>IDN</t>
  </si>
  <si>
    <t>Malaysia</t>
  </si>
  <si>
    <t>Iran (Islamic Republic of)</t>
  </si>
  <si>
    <t>Islamic Republic of Iran</t>
  </si>
  <si>
    <t>IR</t>
  </si>
  <si>
    <t>IRN</t>
  </si>
  <si>
    <t>Maldive-Islands</t>
  </si>
  <si>
    <t>Republic of Iraq</t>
  </si>
  <si>
    <t>IQ</t>
  </si>
  <si>
    <t>IRQ</t>
  </si>
  <si>
    <t>Mali</t>
  </si>
  <si>
    <t>IE</t>
  </si>
  <si>
    <t>IRL</t>
  </si>
  <si>
    <t>Malta</t>
  </si>
  <si>
    <t>The Isle of Man</t>
  </si>
  <si>
    <t>IM</t>
  </si>
  <si>
    <t>IMN</t>
  </si>
  <si>
    <t>Marianas</t>
  </si>
  <si>
    <t>State of Israel</t>
  </si>
  <si>
    <t>IL</t>
  </si>
  <si>
    <t>ISR</t>
  </si>
  <si>
    <t>Mauritania</t>
  </si>
  <si>
    <t>Republic of Italy</t>
  </si>
  <si>
    <t>IT</t>
  </si>
  <si>
    <t>ITA</t>
  </si>
  <si>
    <t>Mauritius</t>
  </si>
  <si>
    <t>JM</t>
  </si>
  <si>
    <t>JAM</t>
  </si>
  <si>
    <t>Mexico</t>
  </si>
  <si>
    <t>JP</t>
  </si>
  <si>
    <t>JPN</t>
  </si>
  <si>
    <t>Micronesia</t>
  </si>
  <si>
    <t>Bailiwick of Jersey</t>
  </si>
  <si>
    <t>JE</t>
  </si>
  <si>
    <t>JEY</t>
  </si>
  <si>
    <t>Monaco</t>
  </si>
  <si>
    <t>Hashemite Kingdom of Jordan</t>
  </si>
  <si>
    <t>JO</t>
  </si>
  <si>
    <t>JOR</t>
  </si>
  <si>
    <t>Mongolia</t>
  </si>
  <si>
    <t>Republic of Kazakhstan</t>
  </si>
  <si>
    <t>KZ</t>
  </si>
  <si>
    <t>KAZ</t>
  </si>
  <si>
    <t>Montserrat</t>
  </si>
  <si>
    <t>Republic of Kenya</t>
  </si>
  <si>
    <t>KE</t>
  </si>
  <si>
    <t>KEN</t>
  </si>
  <si>
    <t>Morocco</t>
  </si>
  <si>
    <t>Republic of Kiribati</t>
  </si>
  <si>
    <t>KI</t>
  </si>
  <si>
    <t>KIR</t>
  </si>
  <si>
    <t>Mozambique</t>
  </si>
  <si>
    <t>State of Kuwait</t>
  </si>
  <si>
    <t>KW</t>
  </si>
  <si>
    <t>KWT</t>
  </si>
  <si>
    <t>Nauru</t>
  </si>
  <si>
    <t>Kyrgyz Republic</t>
  </si>
  <si>
    <t>KG</t>
  </si>
  <si>
    <t>KGZ</t>
  </si>
  <si>
    <t>Nepal</t>
  </si>
  <si>
    <t>LA</t>
  </si>
  <si>
    <t>LAO</t>
  </si>
  <si>
    <t>Netherlands</t>
  </si>
  <si>
    <t>Republic of Latvia</t>
  </si>
  <si>
    <t>LV</t>
  </si>
  <si>
    <t>LVA</t>
  </si>
  <si>
    <t>Netherlands-Antilles</t>
  </si>
  <si>
    <t>Lebanese Republic</t>
  </si>
  <si>
    <t>LB</t>
  </si>
  <si>
    <t>LBN</t>
  </si>
  <si>
    <t>New-Zealand</t>
  </si>
  <si>
    <t>Kingdom of Lesotho</t>
  </si>
  <si>
    <t>LS</t>
  </si>
  <si>
    <t>LSO</t>
  </si>
  <si>
    <t>Nicaragua</t>
  </si>
  <si>
    <t>Republic of Liberia</t>
  </si>
  <si>
    <t>LR</t>
  </si>
  <si>
    <t>LBR</t>
  </si>
  <si>
    <t>Niger</t>
  </si>
  <si>
    <t>LY</t>
  </si>
  <si>
    <t>LBY</t>
  </si>
  <si>
    <t>Nigeria</t>
  </si>
  <si>
    <t>Principality of Liechtenstein</t>
  </si>
  <si>
    <t>LI</t>
  </si>
  <si>
    <t>LIE</t>
  </si>
  <si>
    <t>Niue</t>
  </si>
  <si>
    <t>Republic of Lithuania</t>
  </si>
  <si>
    <t>LT</t>
  </si>
  <si>
    <t>LTU</t>
  </si>
  <si>
    <t>North-Korea</t>
  </si>
  <si>
    <t>Grand Duchy of Luxembourg</t>
  </si>
  <si>
    <t>LU</t>
  </si>
  <si>
    <t>LUX</t>
  </si>
  <si>
    <t>North-Yemen</t>
  </si>
  <si>
    <t>Macau Special Administrative Region</t>
  </si>
  <si>
    <t>MO</t>
  </si>
  <si>
    <t>MAC</t>
  </si>
  <si>
    <t>Norway</t>
  </si>
  <si>
    <t>Republic of Madagascar</t>
  </si>
  <si>
    <t>MG</t>
  </si>
  <si>
    <t>MDG</t>
  </si>
  <si>
    <t>Oman</t>
  </si>
  <si>
    <t>Republic of Malawi</t>
  </si>
  <si>
    <t>MW</t>
  </si>
  <si>
    <t>MWI</t>
  </si>
  <si>
    <t>Pakistan</t>
  </si>
  <si>
    <t>MY</t>
  </si>
  <si>
    <t>MYS</t>
  </si>
  <si>
    <t>Panama</t>
  </si>
  <si>
    <t>Maldives</t>
  </si>
  <si>
    <t>Republic of Maldives</t>
  </si>
  <si>
    <t>MV</t>
  </si>
  <si>
    <t>MDV</t>
  </si>
  <si>
    <t>Papua-New-Guinea</t>
  </si>
  <si>
    <t>Republic of Mali</t>
  </si>
  <si>
    <t>ML</t>
  </si>
  <si>
    <t>MLI</t>
  </si>
  <si>
    <t>Parguay</t>
  </si>
  <si>
    <t>Republic of Malta</t>
  </si>
  <si>
    <t>MT</t>
  </si>
  <si>
    <t>MLT</t>
  </si>
  <si>
    <t>Peru</t>
  </si>
  <si>
    <t>Republic of the Marshall Islands</t>
  </si>
  <si>
    <t>MH</t>
  </si>
  <si>
    <t>MHL</t>
  </si>
  <si>
    <t>Philippines</t>
  </si>
  <si>
    <t>Department of Martinique</t>
  </si>
  <si>
    <t>MQ</t>
  </si>
  <si>
    <t>MTQ</t>
  </si>
  <si>
    <t>Poland</t>
  </si>
  <si>
    <t>Islamic Republic of Mauritania</t>
  </si>
  <si>
    <t>MR</t>
  </si>
  <si>
    <t>MRT</t>
  </si>
  <si>
    <t>Portugal</t>
  </si>
  <si>
    <t>Republic of Mauritius</t>
  </si>
  <si>
    <t>MU</t>
  </si>
  <si>
    <t>MUS</t>
  </si>
  <si>
    <t>Puerto-Rico</t>
  </si>
  <si>
    <t>Overseas Department of Mayotte</t>
  </si>
  <si>
    <t>YT</t>
  </si>
  <si>
    <t>MYT</t>
  </si>
  <si>
    <t>Qatar</t>
  </si>
  <si>
    <t>United Mexican States</t>
  </si>
  <si>
    <t>MX</t>
  </si>
  <si>
    <t>MEX</t>
  </si>
  <si>
    <t>Romania</t>
  </si>
  <si>
    <t>Federated States of Micronesia</t>
  </si>
  <si>
    <t>FM</t>
  </si>
  <si>
    <t>FSM</t>
  </si>
  <si>
    <t>Rwanda</t>
  </si>
  <si>
    <t>Principality of Monaco</t>
  </si>
  <si>
    <t>MC</t>
  </si>
  <si>
    <t>MCO</t>
  </si>
  <si>
    <t>San-Marino</t>
  </si>
  <si>
    <t>MN</t>
  </si>
  <si>
    <t>MNG</t>
  </si>
  <si>
    <t>Sao-Tome</t>
  </si>
  <si>
    <t>ME</t>
  </si>
  <si>
    <t>MNE</t>
  </si>
  <si>
    <t>Saudi-Arabia</t>
  </si>
  <si>
    <t>MS</t>
  </si>
  <si>
    <t>MSR</t>
  </si>
  <si>
    <t>Senegal</t>
  </si>
  <si>
    <t>Kingdom of Morocco</t>
  </si>
  <si>
    <t>MA</t>
  </si>
  <si>
    <t>MAR</t>
  </si>
  <si>
    <t>Seychelles</t>
  </si>
  <si>
    <t>Republic of Mozambique</t>
  </si>
  <si>
    <t>MZ</t>
  </si>
  <si>
    <t>MOZ</t>
  </si>
  <si>
    <t>Sierra-Leone</t>
  </si>
  <si>
    <t>Republic of Union of Myanmar</t>
  </si>
  <si>
    <t>MM</t>
  </si>
  <si>
    <t>MMR</t>
  </si>
  <si>
    <t>Singapore</t>
  </si>
  <si>
    <t>Republic of Namibia</t>
  </si>
  <si>
    <t>NA</t>
  </si>
  <si>
    <t>NAM</t>
  </si>
  <si>
    <t>Soloman-Islands</t>
  </si>
  <si>
    <t>Republic of Nauru</t>
  </si>
  <si>
    <t>NR</t>
  </si>
  <si>
    <t>NRU</t>
  </si>
  <si>
    <t>Somalia</t>
  </si>
  <si>
    <t>Federal Democratic Republic of Nepal</t>
  </si>
  <si>
    <t>NP</t>
  </si>
  <si>
    <t>NPL</t>
  </si>
  <si>
    <t>South-Africa</t>
  </si>
  <si>
    <t>Kingdom of Netherlands</t>
  </si>
  <si>
    <t>NL</t>
  </si>
  <si>
    <t>NLD</t>
  </si>
  <si>
    <t>South-Korea</t>
  </si>
  <si>
    <t>Territory of New Caledonia and Dependencies</t>
  </si>
  <si>
    <t>NC</t>
  </si>
  <si>
    <t>NCL</t>
  </si>
  <si>
    <t>South-Yemen</t>
  </si>
  <si>
    <t>New Zealand</t>
  </si>
  <si>
    <t>NZ</t>
  </si>
  <si>
    <t>NZL</t>
  </si>
  <si>
    <t>Spain</t>
  </si>
  <si>
    <t>Republic of Nicaragua</t>
  </si>
  <si>
    <t>NI</t>
  </si>
  <si>
    <t>NIC</t>
  </si>
  <si>
    <t>Sri-Lanka</t>
  </si>
  <si>
    <t>Republic of Niger</t>
  </si>
  <si>
    <t>NE</t>
  </si>
  <si>
    <t>NER</t>
  </si>
  <si>
    <t>St-Helena</t>
  </si>
  <si>
    <t>Federal Republic of Nigeria</t>
  </si>
  <si>
    <t>NG</t>
  </si>
  <si>
    <t>NGA</t>
  </si>
  <si>
    <t>St-Kitts-Nevis</t>
  </si>
  <si>
    <t>NU</t>
  </si>
  <si>
    <t>NIU</t>
  </si>
  <si>
    <t>St-Lucia</t>
  </si>
  <si>
    <t>Norfolk Islands</t>
  </si>
  <si>
    <t>NF</t>
  </si>
  <si>
    <t>NFK</t>
  </si>
  <si>
    <t>St-Vincent</t>
  </si>
  <si>
    <t>Commonwealth of the Northern Mariana Islands</t>
  </si>
  <si>
    <t>MP</t>
  </si>
  <si>
    <t>MNP</t>
  </si>
  <si>
    <t>Sudan</t>
  </si>
  <si>
    <t>Kingdom of Norway</t>
  </si>
  <si>
    <t>NO</t>
  </si>
  <si>
    <t>NOR</t>
  </si>
  <si>
    <t>Surinam</t>
  </si>
  <si>
    <t>Sultanate of Oman</t>
  </si>
  <si>
    <t>OM</t>
  </si>
  <si>
    <t>OMN</t>
  </si>
  <si>
    <t>Swaziland</t>
  </si>
  <si>
    <t>Islamic Republic of Pakistan</t>
  </si>
  <si>
    <t>PK</t>
  </si>
  <si>
    <t>PAK</t>
  </si>
  <si>
    <t>Sweden</t>
  </si>
  <si>
    <t>Republic of Palau</t>
  </si>
  <si>
    <t>PW</t>
  </si>
  <si>
    <t>PLW</t>
  </si>
  <si>
    <t>Switzerland</t>
  </si>
  <si>
    <t>Occupied Palestinian Territory</t>
  </si>
  <si>
    <t>PS</t>
  </si>
  <si>
    <t>PSE</t>
  </si>
  <si>
    <t>Syria</t>
  </si>
  <si>
    <t>Republic of Panama</t>
  </si>
  <si>
    <t>PA</t>
  </si>
  <si>
    <t>PAN</t>
  </si>
  <si>
    <t>Taiwan</t>
  </si>
  <si>
    <t>Papua New Guinea</t>
  </si>
  <si>
    <t>Independent State of Papua New Guinea</t>
  </si>
  <si>
    <t>PG</t>
  </si>
  <si>
    <t>PNG</t>
  </si>
  <si>
    <t>Tanzania</t>
  </si>
  <si>
    <t>Paraguay</t>
  </si>
  <si>
    <t>Republic of Paraguay</t>
  </si>
  <si>
    <t>PY</t>
  </si>
  <si>
    <t>PRY</t>
  </si>
  <si>
    <t>Thailand</t>
  </si>
  <si>
    <t>Republic of Peru</t>
  </si>
  <si>
    <t>PE</t>
  </si>
  <si>
    <t>PER</t>
  </si>
  <si>
    <t>Togo</t>
  </si>
  <si>
    <t>Republic of Philippines</t>
  </si>
  <si>
    <t>PH</t>
  </si>
  <si>
    <t>PHL</t>
  </si>
  <si>
    <t>Tonga</t>
  </si>
  <si>
    <t>Pitcairn Group of Islands</t>
  </si>
  <si>
    <t>PN</t>
  </si>
  <si>
    <t>PCN</t>
  </si>
  <si>
    <t>Trinidad-Tobago</t>
  </si>
  <si>
    <t>Republic of Poland</t>
  </si>
  <si>
    <t>PL</t>
  </si>
  <si>
    <t>POL</t>
  </si>
  <si>
    <t>Tunisia</t>
  </si>
  <si>
    <t>Portuguese Republic</t>
  </si>
  <si>
    <t>PT</t>
  </si>
  <si>
    <t>PRT</t>
  </si>
  <si>
    <t>Turkey</t>
  </si>
  <si>
    <t>Puerto Rico</t>
  </si>
  <si>
    <t>Commonwealth of Puerto Rico</t>
  </si>
  <si>
    <t>PR</t>
  </si>
  <si>
    <t>PRI</t>
  </si>
  <si>
    <t>Turks-Cocos-Islands</t>
  </si>
  <si>
    <t>State of Qatar</t>
  </si>
  <si>
    <t>QA</t>
  </si>
  <si>
    <t>QAT</t>
  </si>
  <si>
    <t>Tuvalu</t>
  </si>
  <si>
    <t>Republic of Korea</t>
  </si>
  <si>
    <t>KR</t>
  </si>
  <si>
    <t>KOR</t>
  </si>
  <si>
    <t>UAE</t>
  </si>
  <si>
    <t>MD</t>
  </si>
  <si>
    <t>MDA</t>
  </si>
  <si>
    <t>Uganda</t>
  </si>
  <si>
    <t>Department of Reunion</t>
  </si>
  <si>
    <t>RE</t>
  </si>
  <si>
    <t>REU</t>
  </si>
  <si>
    <t>UK</t>
  </si>
  <si>
    <t>RO</t>
  </si>
  <si>
    <t>ROU</t>
  </si>
  <si>
    <t>Uruguay</t>
  </si>
  <si>
    <t>Russian Federation</t>
  </si>
  <si>
    <t>RU</t>
  </si>
  <si>
    <t>RUS</t>
  </si>
  <si>
    <t>US-Virgin-Isles</t>
  </si>
  <si>
    <t>Republic of Rwanda</t>
  </si>
  <si>
    <t>RW</t>
  </si>
  <si>
    <t>RWA</t>
  </si>
  <si>
    <t>USA</t>
  </si>
  <si>
    <t>Territorial collectivity of Saint Barthélemy</t>
  </si>
  <si>
    <t>BL</t>
  </si>
  <si>
    <t>BLM</t>
  </si>
  <si>
    <t>USSR</t>
  </si>
  <si>
    <t>Saint Helena, Ascension and Tristan da Cunha</t>
  </si>
  <si>
    <t>SH</t>
  </si>
  <si>
    <t>SHN</t>
  </si>
  <si>
    <t>Vanuatu</t>
  </si>
  <si>
    <t>Saint Kitts and Nevis</t>
  </si>
  <si>
    <t>KN</t>
  </si>
  <si>
    <t>KNA</t>
  </si>
  <si>
    <t>Vatican-City</t>
  </si>
  <si>
    <t>Saint Lucia</t>
  </si>
  <si>
    <t>LC</t>
  </si>
  <si>
    <t>LCA</t>
  </si>
  <si>
    <t>Venezuela</t>
  </si>
  <si>
    <t>MF</t>
  </si>
  <si>
    <t>MAF</t>
  </si>
  <si>
    <t>Vietnam</t>
  </si>
  <si>
    <t>PM</t>
  </si>
  <si>
    <t>SPM</t>
  </si>
  <si>
    <t>Western-Samoa</t>
  </si>
  <si>
    <t>Saint Vincent and the Grenadines</t>
  </si>
  <si>
    <t>VC</t>
  </si>
  <si>
    <t>VCT</t>
  </si>
  <si>
    <t>Yugoslavia</t>
  </si>
  <si>
    <t>Samoa</t>
  </si>
  <si>
    <t>Independent State of Samoa</t>
  </si>
  <si>
    <t>WS</t>
  </si>
  <si>
    <t>WSM</t>
  </si>
  <si>
    <t>Zaire</t>
  </si>
  <si>
    <t>San Marino</t>
  </si>
  <si>
    <t>Republic of San Marino</t>
  </si>
  <si>
    <t>SM</t>
  </si>
  <si>
    <t>SMR</t>
  </si>
  <si>
    <t>Zambia</t>
  </si>
  <si>
    <t>Sao Tome and Principe</t>
  </si>
  <si>
    <t>Democratic Republic of Sao Tome and Principe</t>
  </si>
  <si>
    <t>ST</t>
  </si>
  <si>
    <t>STP</t>
  </si>
  <si>
    <t>Zimbabwe</t>
  </si>
  <si>
    <t>Saudi Arabia</t>
  </si>
  <si>
    <t>Kingdom of Saudi Arabia</t>
  </si>
  <si>
    <t>SA</t>
  </si>
  <si>
    <t>SAU</t>
  </si>
  <si>
    <t>Republic of Senegal</t>
  </si>
  <si>
    <t>SN</t>
  </si>
  <si>
    <t>SEN</t>
  </si>
  <si>
    <t>American Samoa</t>
  </si>
  <si>
    <t>Republic of Serbia</t>
  </si>
  <si>
    <t>RS</t>
  </si>
  <si>
    <t>SRB</t>
  </si>
  <si>
    <t>Republic of Seychelles</t>
  </si>
  <si>
    <t>SC</t>
  </si>
  <si>
    <t>SYC</t>
  </si>
  <si>
    <t>Sierra Leone</t>
  </si>
  <si>
    <t>Republic of Sierra Leone</t>
  </si>
  <si>
    <t>SL</t>
  </si>
  <si>
    <t>SLE</t>
  </si>
  <si>
    <t>Republic of Singapore</t>
  </si>
  <si>
    <t>SG</t>
  </si>
  <si>
    <t>SGP</t>
  </si>
  <si>
    <t>SX</t>
  </si>
  <si>
    <t>SXM</t>
  </si>
  <si>
    <t>Slovak Republic</t>
  </si>
  <si>
    <t>SK</t>
  </si>
  <si>
    <t>SVK</t>
  </si>
  <si>
    <t>Republic of Slovenia</t>
  </si>
  <si>
    <t>SI</t>
  </si>
  <si>
    <t>SVN</t>
  </si>
  <si>
    <t>Solomon Islands</t>
  </si>
  <si>
    <t>SB</t>
  </si>
  <si>
    <t>SLB</t>
  </si>
  <si>
    <t>Federal Republic of Somalia</t>
  </si>
  <si>
    <t>SO</t>
  </si>
  <si>
    <t>SOM</t>
  </si>
  <si>
    <t>South Africa</t>
  </si>
  <si>
    <t>Republic of South Africa</t>
  </si>
  <si>
    <t>ZA</t>
  </si>
  <si>
    <t>ZAF</t>
  </si>
  <si>
    <t>GS</t>
  </si>
  <si>
    <t>SGS</t>
  </si>
  <si>
    <t>Republic of South Sudan</t>
  </si>
  <si>
    <t>SS</t>
  </si>
  <si>
    <t>SSD</t>
  </si>
  <si>
    <t>Kingdom of Spain</t>
  </si>
  <si>
    <t>ES</t>
  </si>
  <si>
    <t>ESP</t>
  </si>
  <si>
    <t>Sri Lanka</t>
  </si>
  <si>
    <t>Democratic Socialist Republic of Sri Lanka</t>
  </si>
  <si>
    <t>LK</t>
  </si>
  <si>
    <t>LKA</t>
  </si>
  <si>
    <t>Republic of Sudan</t>
  </si>
  <si>
    <t>SD</t>
  </si>
  <si>
    <t>SDN</t>
  </si>
  <si>
    <t>Suriname</t>
  </si>
  <si>
    <t>Republic of Suriname</t>
  </si>
  <si>
    <t>SR</t>
  </si>
  <si>
    <t>SUR</t>
  </si>
  <si>
    <t>SJ</t>
  </si>
  <si>
    <t>SJM</t>
  </si>
  <si>
    <t>Kingdom of Swaziland</t>
  </si>
  <si>
    <t>SZ</t>
  </si>
  <si>
    <t>SWZ</t>
  </si>
  <si>
    <t>Kingdom of Sweden</t>
  </si>
  <si>
    <t>SE</t>
  </si>
  <si>
    <t>SWE</t>
  </si>
  <si>
    <t>Swiss Confederation</t>
  </si>
  <si>
    <t>CH</t>
  </si>
  <si>
    <t>CHE</t>
  </si>
  <si>
    <t>SY</t>
  </si>
  <si>
    <t>SYR</t>
  </si>
  <si>
    <t>Republic of China</t>
  </si>
  <si>
    <t>TW</t>
  </si>
  <si>
    <t>TWN</t>
  </si>
  <si>
    <t>Republic of Tajikistan</t>
  </si>
  <si>
    <t>TJ</t>
  </si>
  <si>
    <t>TJK</t>
  </si>
  <si>
    <t>Kingdom of Thailand</t>
  </si>
  <si>
    <t>TH</t>
  </si>
  <si>
    <t>THA</t>
  </si>
  <si>
    <t>MK</t>
  </si>
  <si>
    <t>MKD</t>
  </si>
  <si>
    <t>Democratic Republic of Timor-Leste</t>
  </si>
  <si>
    <t>TL</t>
  </si>
  <si>
    <t>TLS</t>
  </si>
  <si>
    <t>Togolese Republic</t>
  </si>
  <si>
    <t>TG</t>
  </si>
  <si>
    <t>TGO</t>
  </si>
  <si>
    <t>Tokelau</t>
  </si>
  <si>
    <t>TK</t>
  </si>
  <si>
    <t>TKL</t>
  </si>
  <si>
    <t>Kingdom of Tonga</t>
  </si>
  <si>
    <t>TO</t>
  </si>
  <si>
    <t>TON</t>
  </si>
  <si>
    <t>Trinidad and Tobago</t>
  </si>
  <si>
    <t>Republic of Trinidad and Tobago</t>
  </si>
  <si>
    <t>TT</t>
  </si>
  <si>
    <t>TTO</t>
  </si>
  <si>
    <t>Republic of Tunisia</t>
  </si>
  <si>
    <t>TN</t>
  </si>
  <si>
    <t>TUN</t>
  </si>
  <si>
    <t>Republic of Turkey</t>
  </si>
  <si>
    <t>TR</t>
  </si>
  <si>
    <t>TUR</t>
  </si>
  <si>
    <t>TM</t>
  </si>
  <si>
    <t>TKM</t>
  </si>
  <si>
    <t>TC</t>
  </si>
  <si>
    <t>TCA</t>
  </si>
  <si>
    <t>TV</t>
  </si>
  <si>
    <t>TUV</t>
  </si>
  <si>
    <t>Republic of Uganda</t>
  </si>
  <si>
    <t>UG</t>
  </si>
  <si>
    <t>UGA</t>
  </si>
  <si>
    <t>UA</t>
  </si>
  <si>
    <t>UKR</t>
  </si>
  <si>
    <t>United Arab Emirates</t>
  </si>
  <si>
    <t>AE</t>
  </si>
  <si>
    <t>ARE</t>
  </si>
  <si>
    <t>United Kingdom of Great Britain and Northern Ireland</t>
  </si>
  <si>
    <t>GB</t>
  </si>
  <si>
    <t>GBR</t>
  </si>
  <si>
    <t>TZ</t>
  </si>
  <si>
    <t>TZA</t>
  </si>
  <si>
    <t>UM</t>
  </si>
  <si>
    <t>UMI</t>
  </si>
  <si>
    <t>United States of America</t>
  </si>
  <si>
    <t>US</t>
  </si>
  <si>
    <t>United States Virgin Islands</t>
  </si>
  <si>
    <t>Virgin Islands of the United States</t>
  </si>
  <si>
    <t>VI</t>
  </si>
  <si>
    <t>VIR</t>
  </si>
  <si>
    <t>Eastern Republic of Uruguay</t>
  </si>
  <si>
    <t>UY</t>
  </si>
  <si>
    <t>URY</t>
  </si>
  <si>
    <t>Republic of Uzbekistan</t>
  </si>
  <si>
    <t>UZ</t>
  </si>
  <si>
    <t>UZB</t>
  </si>
  <si>
    <t>Republic of Vanuatu</t>
  </si>
  <si>
    <t>VU</t>
  </si>
  <si>
    <t>VUT</t>
  </si>
  <si>
    <t>Venezuela (Bolivarian Republic of)</t>
  </si>
  <si>
    <t>Bolivarian Republic of Venezuela</t>
  </si>
  <si>
    <t>VE</t>
  </si>
  <si>
    <t>VEN</t>
  </si>
  <si>
    <t>Viet Nam</t>
  </si>
  <si>
    <t>Socialist Republic of Viet Nam</t>
  </si>
  <si>
    <t>VN</t>
  </si>
  <si>
    <t>VNM</t>
  </si>
  <si>
    <t>Virgin Islands</t>
  </si>
  <si>
    <t>British Virgin Islands</t>
  </si>
  <si>
    <t>VG</t>
  </si>
  <si>
    <t>VGB</t>
  </si>
  <si>
    <t>Territory of the Wallis and Futuna Islands</t>
  </si>
  <si>
    <t>WF</t>
  </si>
  <si>
    <t>WLF</t>
  </si>
  <si>
    <t>EH</t>
  </si>
  <si>
    <t>ESH</t>
  </si>
  <si>
    <t>Republic of Yemen</t>
  </si>
  <si>
    <t>YE</t>
  </si>
  <si>
    <t>YEM</t>
  </si>
  <si>
    <t>Republic of Zambia</t>
  </si>
  <si>
    <t>ZM</t>
  </si>
  <si>
    <t>ZMB</t>
  </si>
  <si>
    <t>Republic of Zimbabwe</t>
  </si>
  <si>
    <t>ZW</t>
  </si>
  <si>
    <t>ZWE</t>
  </si>
  <si>
    <t>New List</t>
  </si>
  <si>
    <t>Github list</t>
  </si>
  <si>
    <t>is country in both list</t>
  </si>
  <si>
    <t>FILENAME</t>
  </si>
  <si>
    <t>AF.svg</t>
  </si>
  <si>
    <t>AX.svg</t>
  </si>
  <si>
    <t>AL.svg</t>
  </si>
  <si>
    <t>DZ.svg</t>
  </si>
  <si>
    <t>AS.svg</t>
  </si>
  <si>
    <t>AD.svg</t>
  </si>
  <si>
    <t>AO.svg</t>
  </si>
  <si>
    <t>AI.svg</t>
  </si>
  <si>
    <t>AQ.svg</t>
  </si>
  <si>
    <t>AG.svg</t>
  </si>
  <si>
    <t>AR.svg</t>
  </si>
  <si>
    <t>yellow</t>
  </si>
  <si>
    <t>AM.svg</t>
  </si>
  <si>
    <t>AW.svg</t>
  </si>
  <si>
    <t>AU.svg</t>
  </si>
  <si>
    <t>AT.svg</t>
  </si>
  <si>
    <t>AZ.svg</t>
  </si>
  <si>
    <t>BS.svg</t>
  </si>
  <si>
    <t>BH.svg</t>
  </si>
  <si>
    <t>BD.svg</t>
  </si>
  <si>
    <t>BB.svg</t>
  </si>
  <si>
    <t>BY.svg</t>
  </si>
  <si>
    <t>BE.svg</t>
  </si>
  <si>
    <t>BZ.svg</t>
  </si>
  <si>
    <t>BJ.svg</t>
  </si>
  <si>
    <t>BM.svg</t>
  </si>
  <si>
    <t>BT.svg</t>
  </si>
  <si>
    <t>BO.svg</t>
  </si>
  <si>
    <t>BA.svg</t>
  </si>
  <si>
    <t>BW.svg</t>
  </si>
  <si>
    <t>BR.svg</t>
  </si>
  <si>
    <t>IO.svg</t>
  </si>
  <si>
    <t>VG.svg</t>
  </si>
  <si>
    <t>BN.svg</t>
  </si>
  <si>
    <t>BG.svg</t>
  </si>
  <si>
    <t>BF.svg</t>
  </si>
  <si>
    <t>BI.svg</t>
  </si>
  <si>
    <t>CV.svg</t>
  </si>
  <si>
    <t>KH.svg</t>
  </si>
  <si>
    <t>CM.svg</t>
  </si>
  <si>
    <t>CA.svg</t>
  </si>
  <si>
    <t>KY.svg</t>
  </si>
  <si>
    <t>CF.svg</t>
  </si>
  <si>
    <t>TD.svg</t>
  </si>
  <si>
    <t>CL.svg</t>
  </si>
  <si>
    <t>CN.svg</t>
  </si>
  <si>
    <t>CX.svg</t>
  </si>
  <si>
    <t>CC.svg</t>
  </si>
  <si>
    <t>CO.svg</t>
  </si>
  <si>
    <t>KM.svg</t>
  </si>
  <si>
    <t>CG.svg</t>
  </si>
  <si>
    <t>CK.svg</t>
  </si>
  <si>
    <t>CR.svg</t>
  </si>
  <si>
    <t>CI.svg</t>
  </si>
  <si>
    <t>HR.svg</t>
  </si>
  <si>
    <t>CU.svg</t>
  </si>
  <si>
    <t>CW.svg</t>
  </si>
  <si>
    <t>CY.svg</t>
  </si>
  <si>
    <t>KP.svg</t>
  </si>
  <si>
    <t>CS.svg</t>
  </si>
  <si>
    <t>CD.svg</t>
  </si>
  <si>
    <t>DK.svg</t>
  </si>
  <si>
    <t>DJ.svg</t>
  </si>
  <si>
    <t>DM.svg</t>
  </si>
  <si>
    <t>DO.svg</t>
  </si>
  <si>
    <t>EC.svg</t>
  </si>
  <si>
    <t>EG.svg</t>
  </si>
  <si>
    <t>SV.svg</t>
  </si>
  <si>
    <t>GQ.svg</t>
  </si>
  <si>
    <t>ER.svg</t>
  </si>
  <si>
    <t>EE.svg</t>
  </si>
  <si>
    <t>ET.svg</t>
  </si>
  <si>
    <t>Falklands Malvinas</t>
  </si>
  <si>
    <t>FK.svg</t>
  </si>
  <si>
    <t>FO.svg</t>
  </si>
  <si>
    <t>FJ.svg</t>
  </si>
  <si>
    <t>FI.svg</t>
  </si>
  <si>
    <t>FR.svg</t>
  </si>
  <si>
    <t>GF.svg</t>
  </si>
  <si>
    <t>PF.svg</t>
  </si>
  <si>
    <t>GA.svg</t>
  </si>
  <si>
    <t>GM.svg</t>
  </si>
  <si>
    <t>GE.svg</t>
  </si>
  <si>
    <t>DE.svg</t>
  </si>
  <si>
    <t>GH.svg</t>
  </si>
  <si>
    <t>GI.svg</t>
  </si>
  <si>
    <t>GR.svg</t>
  </si>
  <si>
    <t>GL.svg</t>
  </si>
  <si>
    <t>GD.svg</t>
  </si>
  <si>
    <t>GU.svg</t>
  </si>
  <si>
    <t>GT.svg</t>
  </si>
  <si>
    <t xml:space="preserve">white </t>
  </si>
  <si>
    <t>GG.svg</t>
  </si>
  <si>
    <t>GN.svg</t>
  </si>
  <si>
    <t>GW.svg</t>
  </si>
  <si>
    <t>GY.svg</t>
  </si>
  <si>
    <t>HT.svg</t>
  </si>
  <si>
    <t>HN.svg</t>
  </si>
  <si>
    <t>HK.svg</t>
  </si>
  <si>
    <t>HU.svg</t>
  </si>
  <si>
    <t>IS.svg</t>
  </si>
  <si>
    <t>IN.svg</t>
  </si>
  <si>
    <t>ID.svg</t>
  </si>
  <si>
    <t>IR.svg</t>
  </si>
  <si>
    <t>IQ.svg</t>
  </si>
  <si>
    <t>IE.svg</t>
  </si>
  <si>
    <t>IM.svg</t>
  </si>
  <si>
    <t>IL.svg</t>
  </si>
  <si>
    <t>IT.svg</t>
  </si>
  <si>
    <t>JM.svg</t>
  </si>
  <si>
    <t>JP.svg</t>
  </si>
  <si>
    <t>JE.svg</t>
  </si>
  <si>
    <t>JO.svg</t>
  </si>
  <si>
    <t>KZ.svg</t>
  </si>
  <si>
    <t>KE.svg</t>
  </si>
  <si>
    <t>KI.svg</t>
  </si>
  <si>
    <t>KW.svg</t>
  </si>
  <si>
    <t>KG.svg</t>
  </si>
  <si>
    <t>LA.svg</t>
  </si>
  <si>
    <t>LV.svg</t>
  </si>
  <si>
    <t>LB.svg</t>
  </si>
  <si>
    <t>LS.svg</t>
  </si>
  <si>
    <t>LR.svg</t>
  </si>
  <si>
    <t>LY.svg</t>
  </si>
  <si>
    <t>LI.svg</t>
  </si>
  <si>
    <t>LT.svg</t>
  </si>
  <si>
    <t>LU.svg</t>
  </si>
  <si>
    <t>MO.svg</t>
  </si>
  <si>
    <t>MG.svg</t>
  </si>
  <si>
    <t>MW.svg</t>
  </si>
  <si>
    <t>MY.svg</t>
  </si>
  <si>
    <t>MV.svg</t>
  </si>
  <si>
    <t>ML.svg</t>
  </si>
  <si>
    <t>MT.svg</t>
  </si>
  <si>
    <t>MP.svg</t>
  </si>
  <si>
    <t>MH.svg</t>
  </si>
  <si>
    <t>MR.svg</t>
  </si>
  <si>
    <t>MU.svg</t>
  </si>
  <si>
    <t>MX.svg</t>
  </si>
  <si>
    <t>FM.svg</t>
  </si>
  <si>
    <t>MC.svg</t>
  </si>
  <si>
    <t>MN.svg</t>
  </si>
  <si>
    <t>ME.svg</t>
  </si>
  <si>
    <t>MS.svg</t>
  </si>
  <si>
    <t>MA.svg</t>
  </si>
  <si>
    <t>MZ.svg</t>
  </si>
  <si>
    <t>MM.svg</t>
  </si>
  <si>
    <t>NA.svg</t>
  </si>
  <si>
    <t>NR.svg</t>
  </si>
  <si>
    <t>brown</t>
  </si>
  <si>
    <t>NP.svg</t>
  </si>
  <si>
    <t>NL.svg</t>
  </si>
  <si>
    <t>AN.svg</t>
  </si>
  <si>
    <t>NC.svg</t>
  </si>
  <si>
    <t>NZ.svg</t>
  </si>
  <si>
    <t>NI.svg</t>
  </si>
  <si>
    <t>NE.svg</t>
  </si>
  <si>
    <t>NG.svg</t>
  </si>
  <si>
    <t>NU.svg</t>
  </si>
  <si>
    <t>NF.svg</t>
  </si>
  <si>
    <t>NO.svg</t>
  </si>
  <si>
    <t>OM.svg</t>
  </si>
  <si>
    <t>PK.svg</t>
  </si>
  <si>
    <t>PW.svg</t>
  </si>
  <si>
    <t>Palestine</t>
  </si>
  <si>
    <t>PS.svg</t>
  </si>
  <si>
    <t>PA.svg</t>
  </si>
  <si>
    <t>PG.svg</t>
  </si>
  <si>
    <t>PY.svg</t>
  </si>
  <si>
    <t>PE.svg</t>
  </si>
  <si>
    <t>PH.svg</t>
  </si>
  <si>
    <t>PN.svg</t>
  </si>
  <si>
    <t>PL.svg</t>
  </si>
  <si>
    <t>PT.svg</t>
  </si>
  <si>
    <t>PR.svg</t>
  </si>
  <si>
    <t>QA.svg</t>
  </si>
  <si>
    <t>MD.svg</t>
  </si>
  <si>
    <t>RE.svg</t>
  </si>
  <si>
    <t>RO.svg</t>
  </si>
  <si>
    <t>Russia</t>
  </si>
  <si>
    <t>RU.svg</t>
  </si>
  <si>
    <t>RW.svg</t>
  </si>
  <si>
    <t>Saint Helena</t>
  </si>
  <si>
    <t>SH.svg</t>
  </si>
  <si>
    <t>VC.svg</t>
  </si>
  <si>
    <t>SM.svg</t>
  </si>
  <si>
    <t>ST.svg</t>
  </si>
  <si>
    <t>SA.svg</t>
  </si>
  <si>
    <t>SN.svg</t>
  </si>
  <si>
    <t>RS.svg</t>
  </si>
  <si>
    <t>SC.svg</t>
  </si>
  <si>
    <t>SL.svg</t>
  </si>
  <si>
    <t>SG.svg</t>
  </si>
  <si>
    <t>SK.svg</t>
  </si>
  <si>
    <t>SI.svg</t>
  </si>
  <si>
    <t>SB.svg</t>
  </si>
  <si>
    <t>SO.svg</t>
  </si>
  <si>
    <t>SS.svg</t>
  </si>
  <si>
    <t>ZA.svg</t>
  </si>
  <si>
    <t>South Korea</t>
  </si>
  <si>
    <t>KR.svg</t>
  </si>
  <si>
    <t>ES.svg</t>
  </si>
  <si>
    <t>LK.svg</t>
  </si>
  <si>
    <t>KN.svg</t>
  </si>
  <si>
    <t>LC.svg</t>
  </si>
  <si>
    <t>SD.svg</t>
  </si>
  <si>
    <t>SR.svg</t>
  </si>
  <si>
    <t>SZ.svg</t>
  </si>
  <si>
    <t>SE.svg</t>
  </si>
  <si>
    <t>CH.svg</t>
  </si>
  <si>
    <t>SY.svg</t>
  </si>
  <si>
    <t>TW.svg</t>
  </si>
  <si>
    <t>TJ.svg</t>
  </si>
  <si>
    <t>TZ.svg</t>
  </si>
  <si>
    <t>TH.svg</t>
  </si>
  <si>
    <t>MK.svg</t>
  </si>
  <si>
    <t>TL.svg</t>
  </si>
  <si>
    <t>TG.svg</t>
  </si>
  <si>
    <t>TK.svg</t>
  </si>
  <si>
    <t>TO.svg</t>
  </si>
  <si>
    <t>TT.svg</t>
  </si>
  <si>
    <t>TN.svg</t>
  </si>
  <si>
    <t>TR.svg</t>
  </si>
  <si>
    <t>TM.svg</t>
  </si>
  <si>
    <t>TC.svg</t>
  </si>
  <si>
    <t>TV.svg</t>
  </si>
  <si>
    <t>AE.svg</t>
  </si>
  <si>
    <t>UG.svg</t>
  </si>
  <si>
    <t>UA.svg</t>
  </si>
  <si>
    <t>GB.svg</t>
  </si>
  <si>
    <t>UY.svg</t>
  </si>
  <si>
    <t>VI.svg</t>
  </si>
  <si>
    <t>US.svg</t>
  </si>
  <si>
    <t>SU.svg</t>
  </si>
  <si>
    <t>UZ.svg</t>
  </si>
  <si>
    <t>VU.svg</t>
  </si>
  <si>
    <t>VA.svg</t>
  </si>
  <si>
    <t>VE.svg</t>
  </si>
  <si>
    <t>VN.svg</t>
  </si>
  <si>
    <t>EH.svg</t>
  </si>
  <si>
    <t>WS.svg</t>
  </si>
  <si>
    <t>YE.svg</t>
  </si>
  <si>
    <t>YU.svg</t>
  </si>
  <si>
    <t>ZR.svg</t>
  </si>
  <si>
    <t>ZM.svg</t>
  </si>
  <si>
    <t>ZW.svg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</si>
</sst>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color rgb="FF123654"/>
      <name val="Arial"/>
    </font>
    <font>
      <sz val="9.0"/>
      <color rgb="FF24292E"/>
      <name val="-apple-system"/>
    </font>
    <font>
      <sz val="9.0"/>
      <color rgb="FF24292E"/>
      <name val="Arial"/>
    </font>
    <font>
      <sz val="11.0"/>
      <color rgb="FF000000"/>
      <name val="Inconsolata"/>
    </font>
    <font>
      <sz val="11.0"/>
      <color rgb="FF000000"/>
      <name val="Arial"/>
    </font>
    <font>
      <sz val="11.0"/>
      <color rgb="FF222222"/>
      <name val="Arial"/>
    </font>
    <font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1" numFmtId="0" xfId="0" applyFill="1" applyFont="1"/>
    <xf borderId="0" fillId="0" fontId="1" numFmtId="0" xfId="0" applyAlignment="1" applyFont="1">
      <alignment readingOrder="0"/>
    </xf>
    <xf borderId="0" fillId="3" fontId="3" numFmtId="0" xfId="0" applyAlignment="1" applyFill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0" fillId="3" fontId="5" numFmtId="0" xfId="0" applyFont="1"/>
    <xf borderId="0" fillId="3" fontId="3" numFmtId="0" xfId="0" applyAlignment="1" applyFont="1">
      <alignment horizontal="left" shrinkToFit="0" wrapText="0"/>
    </xf>
    <xf borderId="0" fillId="3" fontId="6" numFmtId="0" xfId="0" applyAlignment="1" applyFont="1">
      <alignment readingOrder="0"/>
    </xf>
    <xf borderId="0" fillId="3" fontId="7" numFmtId="0" xfId="0" applyAlignment="1" applyFont="1">
      <alignment horizontal="left" readingOrder="0"/>
    </xf>
    <xf borderId="0" fillId="4" fontId="1" numFmtId="0" xfId="0" applyAlignment="1" applyFill="1" applyFont="1">
      <alignment readingOrder="0"/>
    </xf>
    <xf borderId="0" fillId="0" fontId="8" numFmtId="0" xfId="0" applyFont="1"/>
    <xf borderId="0" fillId="2" fontId="1" numFmtId="0" xfId="0" applyAlignment="1" applyFont="1">
      <alignment readingOrder="0"/>
    </xf>
    <xf borderId="0" fillId="5" fontId="1" numFmtId="0" xfId="0" applyAlignment="1" applyFill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1" t="s">
        <v>30</v>
      </c>
    </row>
    <row r="2">
      <c r="A2" s="1" t="s">
        <v>31</v>
      </c>
      <c r="B2" s="3" t="str">
        <f>IFERROR(__xludf.DUMMYFUNCTION("SPLIT(A2, "","")"),"Afghanistan")</f>
        <v>Afghanistan</v>
      </c>
      <c r="C2" s="3">
        <f>IFERROR(__xludf.DUMMYFUNCTION("""COMPUTED_VALUE"""),5.0)</f>
        <v>5</v>
      </c>
      <c r="D2" s="3">
        <f>IFERROR(__xludf.DUMMYFUNCTION("""COMPUTED_VALUE"""),1.0)</f>
        <v>1</v>
      </c>
      <c r="E2" s="3">
        <f>IFERROR(__xludf.DUMMYFUNCTION("""COMPUTED_VALUE"""),648.0)</f>
        <v>648</v>
      </c>
      <c r="F2" s="3">
        <f>IFERROR(__xludf.DUMMYFUNCTION("""COMPUTED_VALUE"""),16.0)</f>
        <v>16</v>
      </c>
      <c r="G2" s="3">
        <f>IFERROR(__xludf.DUMMYFUNCTION("""COMPUTED_VALUE"""),10.0)</f>
        <v>10</v>
      </c>
      <c r="H2" s="3">
        <f>IFERROR(__xludf.DUMMYFUNCTION("""COMPUTED_VALUE"""),2.0)</f>
        <v>2</v>
      </c>
      <c r="I2" s="3">
        <f>IFERROR(__xludf.DUMMYFUNCTION("""COMPUTED_VALUE"""),0.0)</f>
        <v>0</v>
      </c>
      <c r="J2" s="3">
        <f>IFERROR(__xludf.DUMMYFUNCTION("""COMPUTED_VALUE"""),3.0)</f>
        <v>3</v>
      </c>
      <c r="K2" s="3">
        <f>IFERROR(__xludf.DUMMYFUNCTION("""COMPUTED_VALUE"""),5.0)</f>
        <v>5</v>
      </c>
      <c r="L2" s="3">
        <f>IFERROR(__xludf.DUMMYFUNCTION("""COMPUTED_VALUE"""),1.0)</f>
        <v>1</v>
      </c>
      <c r="M2" s="3">
        <f>IFERROR(__xludf.DUMMYFUNCTION("""COMPUTED_VALUE"""),1.0)</f>
        <v>1</v>
      </c>
      <c r="N2" s="3">
        <f>IFERROR(__xludf.DUMMYFUNCTION("""COMPUTED_VALUE"""),0.0)</f>
        <v>0</v>
      </c>
      <c r="O2" s="3">
        <f>IFERROR(__xludf.DUMMYFUNCTION("""COMPUTED_VALUE"""),1.0)</f>
        <v>1</v>
      </c>
      <c r="P2" s="3">
        <f>IFERROR(__xludf.DUMMYFUNCTION("""COMPUTED_VALUE"""),1.0)</f>
        <v>1</v>
      </c>
      <c r="Q2" s="3">
        <f>IFERROR(__xludf.DUMMYFUNCTION("""COMPUTED_VALUE"""),1.0)</f>
        <v>1</v>
      </c>
      <c r="R2" s="3">
        <f>IFERROR(__xludf.DUMMYFUNCTION("""COMPUTED_VALUE"""),0.0)</f>
        <v>0</v>
      </c>
      <c r="S2" s="3" t="str">
        <f>IFERROR(__xludf.DUMMYFUNCTION("""COMPUTED_VALUE"""),"green")</f>
        <v>green</v>
      </c>
      <c r="T2" s="3">
        <f>IFERROR(__xludf.DUMMYFUNCTION("""COMPUTED_VALUE"""),0.0)</f>
        <v>0</v>
      </c>
      <c r="U2" s="3">
        <f>IFERROR(__xludf.DUMMYFUNCTION("""COMPUTED_VALUE"""),0.0)</f>
        <v>0</v>
      </c>
      <c r="V2" s="3">
        <f>IFERROR(__xludf.DUMMYFUNCTION("""COMPUTED_VALUE"""),0.0)</f>
        <v>0</v>
      </c>
      <c r="W2" s="3">
        <f>IFERROR(__xludf.DUMMYFUNCTION("""COMPUTED_VALUE"""),0.0)</f>
        <v>0</v>
      </c>
      <c r="X2" s="3">
        <f>IFERROR(__xludf.DUMMYFUNCTION("""COMPUTED_VALUE"""),1.0)</f>
        <v>1</v>
      </c>
      <c r="Y2" s="3">
        <f>IFERROR(__xludf.DUMMYFUNCTION("""COMPUTED_VALUE"""),0.0)</f>
        <v>0</v>
      </c>
      <c r="Z2" s="3">
        <f>IFERROR(__xludf.DUMMYFUNCTION("""COMPUTED_VALUE"""),0.0)</f>
        <v>0</v>
      </c>
      <c r="AA2" s="3">
        <f>IFERROR(__xludf.DUMMYFUNCTION("""COMPUTED_VALUE"""),1.0)</f>
        <v>1</v>
      </c>
      <c r="AB2" s="3">
        <f>IFERROR(__xludf.DUMMYFUNCTION("""COMPUTED_VALUE"""),0.0)</f>
        <v>0</v>
      </c>
      <c r="AC2" s="3">
        <f>IFERROR(__xludf.DUMMYFUNCTION("""COMPUTED_VALUE"""),0.0)</f>
        <v>0</v>
      </c>
      <c r="AD2" s="3" t="str">
        <f>IFERROR(__xludf.DUMMYFUNCTION("""COMPUTED_VALUE"""),"black")</f>
        <v>black</v>
      </c>
      <c r="AE2" s="3" t="str">
        <f>IFERROR(__xludf.DUMMYFUNCTION("""COMPUTED_VALUE"""),"green")</f>
        <v>green</v>
      </c>
      <c r="AF2" s="1">
        <v>9.0</v>
      </c>
    </row>
    <row r="3">
      <c r="A3" s="1" t="s">
        <v>32</v>
      </c>
      <c r="B3" s="3" t="str">
        <f>IFERROR(__xludf.DUMMYFUNCTION("SPLIT(A3, "","")"),"Albania")</f>
        <v>Albania</v>
      </c>
      <c r="C3" s="3">
        <f>IFERROR(__xludf.DUMMYFUNCTION("""COMPUTED_VALUE"""),3.0)</f>
        <v>3</v>
      </c>
      <c r="D3" s="3">
        <f>IFERROR(__xludf.DUMMYFUNCTION("""COMPUTED_VALUE"""),1.0)</f>
        <v>1</v>
      </c>
      <c r="E3" s="3">
        <f>IFERROR(__xludf.DUMMYFUNCTION("""COMPUTED_VALUE"""),29.0)</f>
        <v>29</v>
      </c>
      <c r="F3" s="3">
        <f>IFERROR(__xludf.DUMMYFUNCTION("""COMPUTED_VALUE"""),3.0)</f>
        <v>3</v>
      </c>
      <c r="G3" s="3">
        <f>IFERROR(__xludf.DUMMYFUNCTION("""COMPUTED_VALUE"""),6.0)</f>
        <v>6</v>
      </c>
      <c r="H3" s="3">
        <f>IFERROR(__xludf.DUMMYFUNCTION("""COMPUTED_VALUE"""),6.0)</f>
        <v>6</v>
      </c>
      <c r="I3" s="3">
        <f>IFERROR(__xludf.DUMMYFUNCTION("""COMPUTED_VALUE"""),0.0)</f>
        <v>0</v>
      </c>
      <c r="J3" s="3">
        <f>IFERROR(__xludf.DUMMYFUNCTION("""COMPUTED_VALUE"""),0.0)</f>
        <v>0</v>
      </c>
      <c r="K3" s="3">
        <f>IFERROR(__xludf.DUMMYFUNCTION("""COMPUTED_VALUE"""),3.0)</f>
        <v>3</v>
      </c>
      <c r="L3" s="3">
        <f>IFERROR(__xludf.DUMMYFUNCTION("""COMPUTED_VALUE"""),1.0)</f>
        <v>1</v>
      </c>
      <c r="M3" s="3">
        <f>IFERROR(__xludf.DUMMYFUNCTION("""COMPUTED_VALUE"""),0.0)</f>
        <v>0</v>
      </c>
      <c r="N3" s="3">
        <f>IFERROR(__xludf.DUMMYFUNCTION("""COMPUTED_VALUE"""),0.0)</f>
        <v>0</v>
      </c>
      <c r="O3" s="3">
        <f>IFERROR(__xludf.DUMMYFUNCTION("""COMPUTED_VALUE"""),1.0)</f>
        <v>1</v>
      </c>
      <c r="P3" s="3">
        <f>IFERROR(__xludf.DUMMYFUNCTION("""COMPUTED_VALUE"""),0.0)</f>
        <v>0</v>
      </c>
      <c r="Q3" s="3">
        <f>IFERROR(__xludf.DUMMYFUNCTION("""COMPUTED_VALUE"""),1.0)</f>
        <v>1</v>
      </c>
      <c r="R3" s="3">
        <f>IFERROR(__xludf.DUMMYFUNCTION("""COMPUTED_VALUE"""),0.0)</f>
        <v>0</v>
      </c>
      <c r="S3" s="3" t="str">
        <f>IFERROR(__xludf.DUMMYFUNCTION("""COMPUTED_VALUE"""),"red")</f>
        <v>red</v>
      </c>
      <c r="T3" s="3">
        <f>IFERROR(__xludf.DUMMYFUNCTION("""COMPUTED_VALUE"""),0.0)</f>
        <v>0</v>
      </c>
      <c r="U3" s="3">
        <f>IFERROR(__xludf.DUMMYFUNCTION("""COMPUTED_VALUE"""),0.0)</f>
        <v>0</v>
      </c>
      <c r="V3" s="3">
        <f>IFERROR(__xludf.DUMMYFUNCTION("""COMPUTED_VALUE"""),0.0)</f>
        <v>0</v>
      </c>
      <c r="W3" s="3">
        <f>IFERROR(__xludf.DUMMYFUNCTION("""COMPUTED_VALUE"""),0.0)</f>
        <v>0</v>
      </c>
      <c r="X3" s="3">
        <f>IFERROR(__xludf.DUMMYFUNCTION("""COMPUTED_VALUE"""),1.0)</f>
        <v>1</v>
      </c>
      <c r="Y3" s="3">
        <f>IFERROR(__xludf.DUMMYFUNCTION("""COMPUTED_VALUE"""),0.0)</f>
        <v>0</v>
      </c>
      <c r="Z3" s="3">
        <f>IFERROR(__xludf.DUMMYFUNCTION("""COMPUTED_VALUE"""),0.0)</f>
        <v>0</v>
      </c>
      <c r="AA3" s="3">
        <f>IFERROR(__xludf.DUMMYFUNCTION("""COMPUTED_VALUE"""),0.0)</f>
        <v>0</v>
      </c>
      <c r="AB3" s="3">
        <f>IFERROR(__xludf.DUMMYFUNCTION("""COMPUTED_VALUE"""),1.0)</f>
        <v>1</v>
      </c>
      <c r="AC3" s="3">
        <f>IFERROR(__xludf.DUMMYFUNCTION("""COMPUTED_VALUE"""),0.0)</f>
        <v>0</v>
      </c>
      <c r="AD3" s="3" t="str">
        <f>IFERROR(__xludf.DUMMYFUNCTION("""COMPUTED_VALUE"""),"red")</f>
        <v>red</v>
      </c>
      <c r="AE3" s="3" t="str">
        <f>IFERROR(__xludf.DUMMYFUNCTION("""COMPUTED_VALUE"""),"red")</f>
        <v>red</v>
      </c>
    </row>
    <row r="4">
      <c r="A4" s="1" t="s">
        <v>33</v>
      </c>
      <c r="B4" s="3" t="str">
        <f>IFERROR(__xludf.DUMMYFUNCTION("SPLIT(A4, "","")"),"Algeria")</f>
        <v>Algeria</v>
      </c>
      <c r="C4" s="3">
        <f>IFERROR(__xludf.DUMMYFUNCTION("""COMPUTED_VALUE"""),4.0)</f>
        <v>4</v>
      </c>
      <c r="D4" s="3">
        <f>IFERROR(__xludf.DUMMYFUNCTION("""COMPUTED_VALUE"""),1.0)</f>
        <v>1</v>
      </c>
      <c r="E4" s="3">
        <f>IFERROR(__xludf.DUMMYFUNCTION("""COMPUTED_VALUE"""),2388.0)</f>
        <v>2388</v>
      </c>
      <c r="F4" s="3">
        <f>IFERROR(__xludf.DUMMYFUNCTION("""COMPUTED_VALUE"""),20.0)</f>
        <v>20</v>
      </c>
      <c r="G4" s="3">
        <f>IFERROR(__xludf.DUMMYFUNCTION("""COMPUTED_VALUE"""),8.0)</f>
        <v>8</v>
      </c>
      <c r="H4" s="3">
        <f>IFERROR(__xludf.DUMMYFUNCTION("""COMPUTED_VALUE"""),2.0)</f>
        <v>2</v>
      </c>
      <c r="I4" s="3">
        <f>IFERROR(__xludf.DUMMYFUNCTION("""COMPUTED_VALUE"""),2.0)</f>
        <v>2</v>
      </c>
      <c r="J4" s="3">
        <f>IFERROR(__xludf.DUMMYFUNCTION("""COMPUTED_VALUE"""),0.0)</f>
        <v>0</v>
      </c>
      <c r="K4" s="3">
        <f>IFERROR(__xludf.DUMMYFUNCTION("""COMPUTED_VALUE"""),3.0)</f>
        <v>3</v>
      </c>
      <c r="L4" s="3">
        <f>IFERROR(__xludf.DUMMYFUNCTION("""COMPUTED_VALUE"""),1.0)</f>
        <v>1</v>
      </c>
      <c r="M4" s="3">
        <f>IFERROR(__xludf.DUMMYFUNCTION("""COMPUTED_VALUE"""),1.0)</f>
        <v>1</v>
      </c>
      <c r="N4" s="3">
        <f>IFERROR(__xludf.DUMMYFUNCTION("""COMPUTED_VALUE"""),0.0)</f>
        <v>0</v>
      </c>
      <c r="O4" s="3">
        <f>IFERROR(__xludf.DUMMYFUNCTION("""COMPUTED_VALUE"""),0.0)</f>
        <v>0</v>
      </c>
      <c r="P4" s="3">
        <f>IFERROR(__xludf.DUMMYFUNCTION("""COMPUTED_VALUE"""),1.0)</f>
        <v>1</v>
      </c>
      <c r="Q4" s="3">
        <f>IFERROR(__xludf.DUMMYFUNCTION("""COMPUTED_VALUE"""),0.0)</f>
        <v>0</v>
      </c>
      <c r="R4" s="3">
        <f>IFERROR(__xludf.DUMMYFUNCTION("""COMPUTED_VALUE"""),0.0)</f>
        <v>0</v>
      </c>
      <c r="S4" s="3" t="str">
        <f>IFERROR(__xludf.DUMMYFUNCTION("""COMPUTED_VALUE"""),"green")</f>
        <v>green</v>
      </c>
      <c r="T4" s="3">
        <f>IFERROR(__xludf.DUMMYFUNCTION("""COMPUTED_VALUE"""),0.0)</f>
        <v>0</v>
      </c>
      <c r="U4" s="3">
        <f>IFERROR(__xludf.DUMMYFUNCTION("""COMPUTED_VALUE"""),0.0)</f>
        <v>0</v>
      </c>
      <c r="V4" s="3">
        <f>IFERROR(__xludf.DUMMYFUNCTION("""COMPUTED_VALUE"""),0.0)</f>
        <v>0</v>
      </c>
      <c r="W4" s="3">
        <f>IFERROR(__xludf.DUMMYFUNCTION("""COMPUTED_VALUE"""),0.0)</f>
        <v>0</v>
      </c>
      <c r="X4" s="3">
        <f>IFERROR(__xludf.DUMMYFUNCTION("""COMPUTED_VALUE"""),1.0)</f>
        <v>1</v>
      </c>
      <c r="Y4" s="3">
        <f>IFERROR(__xludf.DUMMYFUNCTION("""COMPUTED_VALUE"""),1.0)</f>
        <v>1</v>
      </c>
      <c r="Z4" s="3">
        <f>IFERROR(__xludf.DUMMYFUNCTION("""COMPUTED_VALUE"""),0.0)</f>
        <v>0</v>
      </c>
      <c r="AA4" s="3">
        <f>IFERROR(__xludf.DUMMYFUNCTION("""COMPUTED_VALUE"""),0.0)</f>
        <v>0</v>
      </c>
      <c r="AB4" s="3">
        <f>IFERROR(__xludf.DUMMYFUNCTION("""COMPUTED_VALUE"""),0.0)</f>
        <v>0</v>
      </c>
      <c r="AC4" s="3">
        <f>IFERROR(__xludf.DUMMYFUNCTION("""COMPUTED_VALUE"""),0.0)</f>
        <v>0</v>
      </c>
      <c r="AD4" s="3" t="str">
        <f>IFERROR(__xludf.DUMMYFUNCTION("""COMPUTED_VALUE"""),"green")</f>
        <v>green</v>
      </c>
      <c r="AE4" s="3" t="str">
        <f>IFERROR(__xludf.DUMMYFUNCTION("""COMPUTED_VALUE"""),"white")</f>
        <v>white</v>
      </c>
    </row>
    <row r="5">
      <c r="A5" s="1" t="s">
        <v>34</v>
      </c>
      <c r="B5" s="3" t="str">
        <f>IFERROR(__xludf.DUMMYFUNCTION("SPLIT(A5, "","")"),"American-Samoa")</f>
        <v>American-Samoa</v>
      </c>
      <c r="C5" s="3">
        <f>IFERROR(__xludf.DUMMYFUNCTION("""COMPUTED_VALUE"""),6.0)</f>
        <v>6</v>
      </c>
      <c r="D5" s="3">
        <f>IFERROR(__xludf.DUMMYFUNCTION("""COMPUTED_VALUE"""),3.0)</f>
        <v>3</v>
      </c>
      <c r="E5" s="3">
        <f>IFERROR(__xludf.DUMMYFUNCTION("""COMPUTED_VALUE"""),0.0)</f>
        <v>0</v>
      </c>
      <c r="F5" s="3">
        <f>IFERROR(__xludf.DUMMYFUNCTION("""COMPUTED_VALUE"""),0.0)</f>
        <v>0</v>
      </c>
      <c r="G5" s="3">
        <f>IFERROR(__xludf.DUMMYFUNCTION("""COMPUTED_VALUE"""),1.0)</f>
        <v>1</v>
      </c>
      <c r="H5" s="3">
        <f>IFERROR(__xludf.DUMMYFUNCTION("""COMPUTED_VALUE"""),1.0)</f>
        <v>1</v>
      </c>
      <c r="I5" s="3">
        <f>IFERROR(__xludf.DUMMYFUNCTION("""COMPUTED_VALUE"""),0.0)</f>
        <v>0</v>
      </c>
      <c r="J5" s="3">
        <f>IFERROR(__xludf.DUMMYFUNCTION("""COMPUTED_VALUE"""),0.0)</f>
        <v>0</v>
      </c>
      <c r="K5" s="3">
        <f>IFERROR(__xludf.DUMMYFUNCTION("""COMPUTED_VALUE"""),5.0)</f>
        <v>5</v>
      </c>
      <c r="L5" s="3">
        <f>IFERROR(__xludf.DUMMYFUNCTION("""COMPUTED_VALUE"""),1.0)</f>
        <v>1</v>
      </c>
      <c r="M5" s="3">
        <f>IFERROR(__xludf.DUMMYFUNCTION("""COMPUTED_VALUE"""),0.0)</f>
        <v>0</v>
      </c>
      <c r="N5" s="3">
        <f>IFERROR(__xludf.DUMMYFUNCTION("""COMPUTED_VALUE"""),1.0)</f>
        <v>1</v>
      </c>
      <c r="O5" s="3">
        <f>IFERROR(__xludf.DUMMYFUNCTION("""COMPUTED_VALUE"""),1.0)</f>
        <v>1</v>
      </c>
      <c r="P5" s="3">
        <f>IFERROR(__xludf.DUMMYFUNCTION("""COMPUTED_VALUE"""),1.0)</f>
        <v>1</v>
      </c>
      <c r="Q5" s="3">
        <f>IFERROR(__xludf.DUMMYFUNCTION("""COMPUTED_VALUE"""),0.0)</f>
        <v>0</v>
      </c>
      <c r="R5" s="3">
        <f>IFERROR(__xludf.DUMMYFUNCTION("""COMPUTED_VALUE"""),1.0)</f>
        <v>1</v>
      </c>
      <c r="S5" s="3" t="str">
        <f>IFERROR(__xludf.DUMMYFUNCTION("""COMPUTED_VALUE"""),"blue")</f>
        <v>blue</v>
      </c>
      <c r="T5" s="3">
        <f>IFERROR(__xludf.DUMMYFUNCTION("""COMPUTED_VALUE"""),0.0)</f>
        <v>0</v>
      </c>
      <c r="U5" s="3">
        <f>IFERROR(__xludf.DUMMYFUNCTION("""COMPUTED_VALUE"""),0.0)</f>
        <v>0</v>
      </c>
      <c r="V5" s="3">
        <f>IFERROR(__xludf.DUMMYFUNCTION("""COMPUTED_VALUE"""),0.0)</f>
        <v>0</v>
      </c>
      <c r="W5" s="3">
        <f>IFERROR(__xludf.DUMMYFUNCTION("""COMPUTED_VALUE"""),0.0)</f>
        <v>0</v>
      </c>
      <c r="X5" s="3">
        <f>IFERROR(__xludf.DUMMYFUNCTION("""COMPUTED_VALUE"""),0.0)</f>
        <v>0</v>
      </c>
      <c r="Y5" s="3">
        <f>IFERROR(__xludf.DUMMYFUNCTION("""COMPUTED_VALUE"""),0.0)</f>
        <v>0</v>
      </c>
      <c r="Z5" s="3">
        <f>IFERROR(__xludf.DUMMYFUNCTION("""COMPUTED_VALUE"""),1.0)</f>
        <v>1</v>
      </c>
      <c r="AA5" s="3">
        <f>IFERROR(__xludf.DUMMYFUNCTION("""COMPUTED_VALUE"""),1.0)</f>
        <v>1</v>
      </c>
      <c r="AB5" s="3">
        <f>IFERROR(__xludf.DUMMYFUNCTION("""COMPUTED_VALUE"""),1.0)</f>
        <v>1</v>
      </c>
      <c r="AC5" s="3">
        <f>IFERROR(__xludf.DUMMYFUNCTION("""COMPUTED_VALUE"""),0.0)</f>
        <v>0</v>
      </c>
      <c r="AD5" s="3" t="str">
        <f>IFERROR(__xludf.DUMMYFUNCTION("""COMPUTED_VALUE"""),"blue")</f>
        <v>blue</v>
      </c>
      <c r="AE5" s="3" t="str">
        <f>IFERROR(__xludf.DUMMYFUNCTION("""COMPUTED_VALUE"""),"red")</f>
        <v>red</v>
      </c>
    </row>
    <row r="6">
      <c r="A6" s="1" t="s">
        <v>35</v>
      </c>
      <c r="B6" s="3" t="str">
        <f>IFERROR(__xludf.DUMMYFUNCTION("SPLIT(A6, "","")"),"Andorra")</f>
        <v>Andorra</v>
      </c>
      <c r="C6" s="3">
        <f>IFERROR(__xludf.DUMMYFUNCTION("""COMPUTED_VALUE"""),3.0)</f>
        <v>3</v>
      </c>
      <c r="D6" s="3">
        <f>IFERROR(__xludf.DUMMYFUNCTION("""COMPUTED_VALUE"""),1.0)</f>
        <v>1</v>
      </c>
      <c r="E6" s="3">
        <f>IFERROR(__xludf.DUMMYFUNCTION("""COMPUTED_VALUE"""),0.0)</f>
        <v>0</v>
      </c>
      <c r="F6" s="3">
        <f>IFERROR(__xludf.DUMMYFUNCTION("""COMPUTED_VALUE"""),0.0)</f>
        <v>0</v>
      </c>
      <c r="G6" s="3">
        <f>IFERROR(__xludf.DUMMYFUNCTION("""COMPUTED_VALUE"""),6.0)</f>
        <v>6</v>
      </c>
      <c r="H6" s="3">
        <f>IFERROR(__xludf.DUMMYFUNCTION("""COMPUTED_VALUE"""),0.0)</f>
        <v>0</v>
      </c>
      <c r="I6" s="3">
        <f>IFERROR(__xludf.DUMMYFUNCTION("""COMPUTED_VALUE"""),3.0)</f>
        <v>3</v>
      </c>
      <c r="J6" s="3">
        <f>IFERROR(__xludf.DUMMYFUNCTION("""COMPUTED_VALUE"""),0.0)</f>
        <v>0</v>
      </c>
      <c r="K6" s="3">
        <f>IFERROR(__xludf.DUMMYFUNCTION("""COMPUTED_VALUE"""),3.0)</f>
        <v>3</v>
      </c>
      <c r="L6" s="3">
        <f>IFERROR(__xludf.DUMMYFUNCTION("""COMPUTED_VALUE"""),1.0)</f>
        <v>1</v>
      </c>
      <c r="M6" s="3">
        <f>IFERROR(__xludf.DUMMYFUNCTION("""COMPUTED_VALUE"""),0.0)</f>
        <v>0</v>
      </c>
      <c r="N6" s="3">
        <f>IFERROR(__xludf.DUMMYFUNCTION("""COMPUTED_VALUE"""),1.0)</f>
        <v>1</v>
      </c>
      <c r="O6" s="3">
        <f>IFERROR(__xludf.DUMMYFUNCTION("""COMPUTED_VALUE"""),1.0)</f>
        <v>1</v>
      </c>
      <c r="P6" s="3">
        <f>IFERROR(__xludf.DUMMYFUNCTION("""COMPUTED_VALUE"""),0.0)</f>
        <v>0</v>
      </c>
      <c r="Q6" s="3">
        <f>IFERROR(__xludf.DUMMYFUNCTION("""COMPUTED_VALUE"""),0.0)</f>
        <v>0</v>
      </c>
      <c r="R6" s="3">
        <f>IFERROR(__xludf.DUMMYFUNCTION("""COMPUTED_VALUE"""),0.0)</f>
        <v>0</v>
      </c>
      <c r="S6" s="3" t="str">
        <f>IFERROR(__xludf.DUMMYFUNCTION("""COMPUTED_VALUE"""),"gold")</f>
        <v>gold</v>
      </c>
      <c r="T6" s="3">
        <f>IFERROR(__xludf.DUMMYFUNCTION("""COMPUTED_VALUE"""),0.0)</f>
        <v>0</v>
      </c>
      <c r="U6" s="3">
        <f>IFERROR(__xludf.DUMMYFUNCTION("""COMPUTED_VALUE"""),0.0)</f>
        <v>0</v>
      </c>
      <c r="V6" s="3">
        <f>IFERROR(__xludf.DUMMYFUNCTION("""COMPUTED_VALUE"""),0.0)</f>
        <v>0</v>
      </c>
      <c r="W6" s="3">
        <f>IFERROR(__xludf.DUMMYFUNCTION("""COMPUTED_VALUE"""),0.0)</f>
        <v>0</v>
      </c>
      <c r="X6" s="3">
        <f>IFERROR(__xludf.DUMMYFUNCTION("""COMPUTED_VALUE"""),0.0)</f>
        <v>0</v>
      </c>
      <c r="Y6" s="3">
        <f>IFERROR(__xludf.DUMMYFUNCTION("""COMPUTED_VALUE"""),0.0)</f>
        <v>0</v>
      </c>
      <c r="Z6" s="3">
        <f>IFERROR(__xludf.DUMMYFUNCTION("""COMPUTED_VALUE"""),0.0)</f>
        <v>0</v>
      </c>
      <c r="AA6" s="3">
        <f>IFERROR(__xludf.DUMMYFUNCTION("""COMPUTED_VALUE"""),0.0)</f>
        <v>0</v>
      </c>
      <c r="AB6" s="3">
        <f>IFERROR(__xludf.DUMMYFUNCTION("""COMPUTED_VALUE"""),0.0)</f>
        <v>0</v>
      </c>
      <c r="AC6" s="3">
        <f>IFERROR(__xludf.DUMMYFUNCTION("""COMPUTED_VALUE"""),0.0)</f>
        <v>0</v>
      </c>
      <c r="AD6" s="3" t="str">
        <f>IFERROR(__xludf.DUMMYFUNCTION("""COMPUTED_VALUE"""),"blue")</f>
        <v>blue</v>
      </c>
      <c r="AE6" s="3" t="str">
        <f>IFERROR(__xludf.DUMMYFUNCTION("""COMPUTED_VALUE"""),"red")</f>
        <v>red</v>
      </c>
    </row>
    <row r="7">
      <c r="A7" s="1" t="s">
        <v>36</v>
      </c>
      <c r="B7" s="3" t="str">
        <f>IFERROR(__xludf.DUMMYFUNCTION("SPLIT(A7, "","")"),"Angola")</f>
        <v>Angola</v>
      </c>
      <c r="C7" s="3">
        <f>IFERROR(__xludf.DUMMYFUNCTION("""COMPUTED_VALUE"""),4.0)</f>
        <v>4</v>
      </c>
      <c r="D7" s="3">
        <f>IFERROR(__xludf.DUMMYFUNCTION("""COMPUTED_VALUE"""),2.0)</f>
        <v>2</v>
      </c>
      <c r="E7" s="3">
        <f>IFERROR(__xludf.DUMMYFUNCTION("""COMPUTED_VALUE"""),1247.0)</f>
        <v>1247</v>
      </c>
      <c r="F7" s="3">
        <f>IFERROR(__xludf.DUMMYFUNCTION("""COMPUTED_VALUE"""),7.0)</f>
        <v>7</v>
      </c>
      <c r="G7" s="3">
        <f>IFERROR(__xludf.DUMMYFUNCTION("""COMPUTED_VALUE"""),10.0)</f>
        <v>10</v>
      </c>
      <c r="H7" s="3">
        <f>IFERROR(__xludf.DUMMYFUNCTION("""COMPUTED_VALUE"""),5.0)</f>
        <v>5</v>
      </c>
      <c r="I7" s="3">
        <f>IFERROR(__xludf.DUMMYFUNCTION("""COMPUTED_VALUE"""),0.0)</f>
        <v>0</v>
      </c>
      <c r="J7" s="3">
        <f>IFERROR(__xludf.DUMMYFUNCTION("""COMPUTED_VALUE"""),2.0)</f>
        <v>2</v>
      </c>
      <c r="K7" s="3">
        <f>IFERROR(__xludf.DUMMYFUNCTION("""COMPUTED_VALUE"""),3.0)</f>
        <v>3</v>
      </c>
      <c r="L7" s="3">
        <f>IFERROR(__xludf.DUMMYFUNCTION("""COMPUTED_VALUE"""),1.0)</f>
        <v>1</v>
      </c>
      <c r="M7" s="3">
        <f>IFERROR(__xludf.DUMMYFUNCTION("""COMPUTED_VALUE"""),0.0)</f>
        <v>0</v>
      </c>
      <c r="N7" s="3">
        <f>IFERROR(__xludf.DUMMYFUNCTION("""COMPUTED_VALUE"""),0.0)</f>
        <v>0</v>
      </c>
      <c r="O7" s="3">
        <f>IFERROR(__xludf.DUMMYFUNCTION("""COMPUTED_VALUE"""),1.0)</f>
        <v>1</v>
      </c>
      <c r="P7" s="3">
        <f>IFERROR(__xludf.DUMMYFUNCTION("""COMPUTED_VALUE"""),0.0)</f>
        <v>0</v>
      </c>
      <c r="Q7" s="3">
        <f>IFERROR(__xludf.DUMMYFUNCTION("""COMPUTED_VALUE"""),1.0)</f>
        <v>1</v>
      </c>
      <c r="R7" s="3">
        <f>IFERROR(__xludf.DUMMYFUNCTION("""COMPUTED_VALUE"""),0.0)</f>
        <v>0</v>
      </c>
      <c r="S7" s="3" t="str">
        <f>IFERROR(__xludf.DUMMYFUNCTION("""COMPUTED_VALUE"""),"red")</f>
        <v>red</v>
      </c>
      <c r="T7" s="3">
        <f>IFERROR(__xludf.DUMMYFUNCTION("""COMPUTED_VALUE"""),0.0)</f>
        <v>0</v>
      </c>
      <c r="U7" s="3">
        <f>IFERROR(__xludf.DUMMYFUNCTION("""COMPUTED_VALUE"""),0.0)</f>
        <v>0</v>
      </c>
      <c r="V7" s="3">
        <f>IFERROR(__xludf.DUMMYFUNCTION("""COMPUTED_VALUE"""),0.0)</f>
        <v>0</v>
      </c>
      <c r="W7" s="3">
        <f>IFERROR(__xludf.DUMMYFUNCTION("""COMPUTED_VALUE"""),0.0)</f>
        <v>0</v>
      </c>
      <c r="X7" s="3">
        <f>IFERROR(__xludf.DUMMYFUNCTION("""COMPUTED_VALUE"""),1.0)</f>
        <v>1</v>
      </c>
      <c r="Y7" s="3">
        <f>IFERROR(__xludf.DUMMYFUNCTION("""COMPUTED_VALUE"""),0.0)</f>
        <v>0</v>
      </c>
      <c r="Z7" s="3">
        <f>IFERROR(__xludf.DUMMYFUNCTION("""COMPUTED_VALUE"""),0.0)</f>
        <v>0</v>
      </c>
      <c r="AA7" s="3">
        <f>IFERROR(__xludf.DUMMYFUNCTION("""COMPUTED_VALUE"""),1.0)</f>
        <v>1</v>
      </c>
      <c r="AB7" s="3">
        <f>IFERROR(__xludf.DUMMYFUNCTION("""COMPUTED_VALUE"""),0.0)</f>
        <v>0</v>
      </c>
      <c r="AC7" s="3">
        <f>IFERROR(__xludf.DUMMYFUNCTION("""COMPUTED_VALUE"""),0.0)</f>
        <v>0</v>
      </c>
      <c r="AD7" s="3" t="str">
        <f>IFERROR(__xludf.DUMMYFUNCTION("""COMPUTED_VALUE"""),"red")</f>
        <v>red</v>
      </c>
      <c r="AE7" s="3" t="str">
        <f>IFERROR(__xludf.DUMMYFUNCTION("""COMPUTED_VALUE"""),"black")</f>
        <v>black</v>
      </c>
    </row>
    <row r="8">
      <c r="A8" s="1" t="s">
        <v>37</v>
      </c>
      <c r="B8" s="3" t="str">
        <f>IFERROR(__xludf.DUMMYFUNCTION("SPLIT(A8, "","")"),"Anguilla")</f>
        <v>Anguilla</v>
      </c>
      <c r="C8" s="3">
        <f>IFERROR(__xludf.DUMMYFUNCTION("""COMPUTED_VALUE"""),1.0)</f>
        <v>1</v>
      </c>
      <c r="D8" s="3">
        <f>IFERROR(__xludf.DUMMYFUNCTION("""COMPUTED_VALUE"""),4.0)</f>
        <v>4</v>
      </c>
      <c r="E8" s="3">
        <f>IFERROR(__xludf.DUMMYFUNCTION("""COMPUTED_VALUE"""),0.0)</f>
        <v>0</v>
      </c>
      <c r="F8" s="3">
        <f>IFERROR(__xludf.DUMMYFUNCTION("""COMPUTED_VALUE"""),0.0)</f>
        <v>0</v>
      </c>
      <c r="G8" s="3">
        <f>IFERROR(__xludf.DUMMYFUNCTION("""COMPUTED_VALUE"""),1.0)</f>
        <v>1</v>
      </c>
      <c r="H8" s="3">
        <f>IFERROR(__xludf.DUMMYFUNCTION("""COMPUTED_VALUE"""),1.0)</f>
        <v>1</v>
      </c>
      <c r="I8" s="3">
        <f>IFERROR(__xludf.DUMMYFUNCTION("""COMPUTED_VALUE"""),0.0)</f>
        <v>0</v>
      </c>
      <c r="J8" s="3">
        <f>IFERROR(__xludf.DUMMYFUNCTION("""COMPUTED_VALUE"""),1.0)</f>
        <v>1</v>
      </c>
      <c r="K8" s="3">
        <f>IFERROR(__xludf.DUMMYFUNCTION("""COMPUTED_VALUE"""),3.0)</f>
        <v>3</v>
      </c>
      <c r="L8" s="3">
        <f>IFERROR(__xludf.DUMMYFUNCTION("""COMPUTED_VALUE"""),0.0)</f>
        <v>0</v>
      </c>
      <c r="M8" s="3">
        <f>IFERROR(__xludf.DUMMYFUNCTION("""COMPUTED_VALUE"""),0.0)</f>
        <v>0</v>
      </c>
      <c r="N8" s="3">
        <f>IFERROR(__xludf.DUMMYFUNCTION("""COMPUTED_VALUE"""),1.0)</f>
        <v>1</v>
      </c>
      <c r="O8" s="3">
        <f>IFERROR(__xludf.DUMMYFUNCTION("""COMPUTED_VALUE"""),0.0)</f>
        <v>0</v>
      </c>
      <c r="P8" s="3">
        <f>IFERROR(__xludf.DUMMYFUNCTION("""COMPUTED_VALUE"""),1.0)</f>
        <v>1</v>
      </c>
      <c r="Q8" s="3">
        <f>IFERROR(__xludf.DUMMYFUNCTION("""COMPUTED_VALUE"""),0.0)</f>
        <v>0</v>
      </c>
      <c r="R8" s="3">
        <f>IFERROR(__xludf.DUMMYFUNCTION("""COMPUTED_VALUE"""),1.0)</f>
        <v>1</v>
      </c>
      <c r="S8" s="3" t="str">
        <f>IFERROR(__xludf.DUMMYFUNCTION("""COMPUTED_VALUE"""),"white")</f>
        <v>white</v>
      </c>
      <c r="T8" s="3">
        <f>IFERROR(__xludf.DUMMYFUNCTION("""COMPUTED_VALUE"""),0.0)</f>
        <v>0</v>
      </c>
      <c r="U8" s="3">
        <f>IFERROR(__xludf.DUMMYFUNCTION("""COMPUTED_VALUE"""),0.0)</f>
        <v>0</v>
      </c>
      <c r="V8" s="3">
        <f>IFERROR(__xludf.DUMMYFUNCTION("""COMPUTED_VALUE"""),0.0)</f>
        <v>0</v>
      </c>
      <c r="W8" s="3">
        <f>IFERROR(__xludf.DUMMYFUNCTION("""COMPUTED_VALUE"""),0.0)</f>
        <v>0</v>
      </c>
      <c r="X8" s="3">
        <f>IFERROR(__xludf.DUMMYFUNCTION("""COMPUTED_VALUE"""),0.0)</f>
        <v>0</v>
      </c>
      <c r="Y8" s="3">
        <f>IFERROR(__xludf.DUMMYFUNCTION("""COMPUTED_VALUE"""),0.0)</f>
        <v>0</v>
      </c>
      <c r="Z8" s="3">
        <f>IFERROR(__xludf.DUMMYFUNCTION("""COMPUTED_VALUE"""),0.0)</f>
        <v>0</v>
      </c>
      <c r="AA8" s="3">
        <f>IFERROR(__xludf.DUMMYFUNCTION("""COMPUTED_VALUE"""),0.0)</f>
        <v>0</v>
      </c>
      <c r="AB8" s="3">
        <f>IFERROR(__xludf.DUMMYFUNCTION("""COMPUTED_VALUE"""),1.0)</f>
        <v>1</v>
      </c>
      <c r="AC8" s="3">
        <f>IFERROR(__xludf.DUMMYFUNCTION("""COMPUTED_VALUE"""),0.0)</f>
        <v>0</v>
      </c>
      <c r="AD8" s="3" t="str">
        <f>IFERROR(__xludf.DUMMYFUNCTION("""COMPUTED_VALUE"""),"white")</f>
        <v>white</v>
      </c>
      <c r="AE8" s="3" t="str">
        <f>IFERROR(__xludf.DUMMYFUNCTION("""COMPUTED_VALUE"""),"blue")</f>
        <v>blue</v>
      </c>
    </row>
    <row r="9">
      <c r="A9" s="1" t="s">
        <v>38</v>
      </c>
      <c r="B9" s="3" t="str">
        <f>IFERROR(__xludf.DUMMYFUNCTION("SPLIT(A9, "","")"),"Antigua-Barbuda")</f>
        <v>Antigua-Barbuda</v>
      </c>
      <c r="C9" s="3">
        <f>IFERROR(__xludf.DUMMYFUNCTION("""COMPUTED_VALUE"""),1.0)</f>
        <v>1</v>
      </c>
      <c r="D9" s="3">
        <f>IFERROR(__xludf.DUMMYFUNCTION("""COMPUTED_VALUE"""),4.0)</f>
        <v>4</v>
      </c>
      <c r="E9" s="3">
        <f>IFERROR(__xludf.DUMMYFUNCTION("""COMPUTED_VALUE"""),0.0)</f>
        <v>0</v>
      </c>
      <c r="F9" s="3">
        <f>IFERROR(__xludf.DUMMYFUNCTION("""COMPUTED_VALUE"""),0.0)</f>
        <v>0</v>
      </c>
      <c r="G9" s="3">
        <f>IFERROR(__xludf.DUMMYFUNCTION("""COMPUTED_VALUE"""),1.0)</f>
        <v>1</v>
      </c>
      <c r="H9" s="3">
        <f>IFERROR(__xludf.DUMMYFUNCTION("""COMPUTED_VALUE"""),1.0)</f>
        <v>1</v>
      </c>
      <c r="I9" s="3">
        <f>IFERROR(__xludf.DUMMYFUNCTION("""COMPUTED_VALUE"""),0.0)</f>
        <v>0</v>
      </c>
      <c r="J9" s="3">
        <f>IFERROR(__xludf.DUMMYFUNCTION("""COMPUTED_VALUE"""),1.0)</f>
        <v>1</v>
      </c>
      <c r="K9" s="3">
        <f>IFERROR(__xludf.DUMMYFUNCTION("""COMPUTED_VALUE"""),5.0)</f>
        <v>5</v>
      </c>
      <c r="L9" s="3">
        <f>IFERROR(__xludf.DUMMYFUNCTION("""COMPUTED_VALUE"""),1.0)</f>
        <v>1</v>
      </c>
      <c r="M9" s="3">
        <f>IFERROR(__xludf.DUMMYFUNCTION("""COMPUTED_VALUE"""),0.0)</f>
        <v>0</v>
      </c>
      <c r="N9" s="3">
        <f>IFERROR(__xludf.DUMMYFUNCTION("""COMPUTED_VALUE"""),1.0)</f>
        <v>1</v>
      </c>
      <c r="O9" s="3">
        <f>IFERROR(__xludf.DUMMYFUNCTION("""COMPUTED_VALUE"""),1.0)</f>
        <v>1</v>
      </c>
      <c r="P9" s="3">
        <f>IFERROR(__xludf.DUMMYFUNCTION("""COMPUTED_VALUE"""),1.0)</f>
        <v>1</v>
      </c>
      <c r="Q9" s="3">
        <f>IFERROR(__xludf.DUMMYFUNCTION("""COMPUTED_VALUE"""),1.0)</f>
        <v>1</v>
      </c>
      <c r="R9" s="3">
        <f>IFERROR(__xludf.DUMMYFUNCTION("""COMPUTED_VALUE"""),0.0)</f>
        <v>0</v>
      </c>
      <c r="S9" s="3" t="str">
        <f>IFERROR(__xludf.DUMMYFUNCTION("""COMPUTED_VALUE"""),"red")</f>
        <v>red</v>
      </c>
      <c r="T9" s="3">
        <f>IFERROR(__xludf.DUMMYFUNCTION("""COMPUTED_VALUE"""),0.0)</f>
        <v>0</v>
      </c>
      <c r="U9" s="3">
        <f>IFERROR(__xludf.DUMMYFUNCTION("""COMPUTED_VALUE"""),0.0)</f>
        <v>0</v>
      </c>
      <c r="V9" s="3">
        <f>IFERROR(__xludf.DUMMYFUNCTION("""COMPUTED_VALUE"""),0.0)</f>
        <v>0</v>
      </c>
      <c r="W9" s="3">
        <f>IFERROR(__xludf.DUMMYFUNCTION("""COMPUTED_VALUE"""),0.0)</f>
        <v>0</v>
      </c>
      <c r="X9" s="3">
        <f>IFERROR(__xludf.DUMMYFUNCTION("""COMPUTED_VALUE"""),1.0)</f>
        <v>1</v>
      </c>
      <c r="Y9" s="3">
        <f>IFERROR(__xludf.DUMMYFUNCTION("""COMPUTED_VALUE"""),0.0)</f>
        <v>0</v>
      </c>
      <c r="Z9" s="3">
        <f>IFERROR(__xludf.DUMMYFUNCTION("""COMPUTED_VALUE"""),1.0)</f>
        <v>1</v>
      </c>
      <c r="AA9" s="3">
        <f>IFERROR(__xludf.DUMMYFUNCTION("""COMPUTED_VALUE"""),0.0)</f>
        <v>0</v>
      </c>
      <c r="AB9" s="3">
        <f>IFERROR(__xludf.DUMMYFUNCTION("""COMPUTED_VALUE"""),0.0)</f>
        <v>0</v>
      </c>
      <c r="AC9" s="3">
        <f>IFERROR(__xludf.DUMMYFUNCTION("""COMPUTED_VALUE"""),0.0)</f>
        <v>0</v>
      </c>
      <c r="AD9" s="3" t="str">
        <f>IFERROR(__xludf.DUMMYFUNCTION("""COMPUTED_VALUE"""),"black")</f>
        <v>black</v>
      </c>
      <c r="AE9" s="3" t="str">
        <f>IFERROR(__xludf.DUMMYFUNCTION("""COMPUTED_VALUE"""),"red")</f>
        <v>red</v>
      </c>
    </row>
    <row r="10">
      <c r="A10" s="1" t="s">
        <v>39</v>
      </c>
      <c r="B10" s="3" t="str">
        <f>IFERROR(__xludf.DUMMYFUNCTION("SPLIT(A10, "","")"),"Argentina")</f>
        <v>Argentina</v>
      </c>
      <c r="C10" s="3">
        <f>IFERROR(__xludf.DUMMYFUNCTION("""COMPUTED_VALUE"""),2.0)</f>
        <v>2</v>
      </c>
      <c r="D10" s="3">
        <f>IFERROR(__xludf.DUMMYFUNCTION("""COMPUTED_VALUE"""),3.0)</f>
        <v>3</v>
      </c>
      <c r="E10" s="3">
        <f>IFERROR(__xludf.DUMMYFUNCTION("""COMPUTED_VALUE"""),2777.0)</f>
        <v>2777</v>
      </c>
      <c r="F10" s="3">
        <f>IFERROR(__xludf.DUMMYFUNCTION("""COMPUTED_VALUE"""),28.0)</f>
        <v>28</v>
      </c>
      <c r="G10" s="3">
        <f>IFERROR(__xludf.DUMMYFUNCTION("""COMPUTED_VALUE"""),2.0)</f>
        <v>2</v>
      </c>
      <c r="H10" s="3">
        <f>IFERROR(__xludf.DUMMYFUNCTION("""COMPUTED_VALUE"""),0.0)</f>
        <v>0</v>
      </c>
      <c r="I10" s="3">
        <f>IFERROR(__xludf.DUMMYFUNCTION("""COMPUTED_VALUE"""),0.0)</f>
        <v>0</v>
      </c>
      <c r="J10" s="3">
        <f>IFERROR(__xludf.DUMMYFUNCTION("""COMPUTED_VALUE"""),3.0)</f>
        <v>3</v>
      </c>
      <c r="K10" s="3">
        <f>IFERROR(__xludf.DUMMYFUNCTION("""COMPUTED_VALUE"""),3.0)</f>
        <v>3</v>
      </c>
      <c r="L10" s="3">
        <f>IFERROR(__xludf.DUMMYFUNCTION("""COMPUTED_VALUE"""),0.0)</f>
        <v>0</v>
      </c>
      <c r="M10" s="3">
        <f>IFERROR(__xludf.DUMMYFUNCTION("""COMPUTED_VALUE"""),0.0)</f>
        <v>0</v>
      </c>
      <c r="N10" s="3">
        <f>IFERROR(__xludf.DUMMYFUNCTION("""COMPUTED_VALUE"""),1.0)</f>
        <v>1</v>
      </c>
      <c r="O10" s="3">
        <f>IFERROR(__xludf.DUMMYFUNCTION("""COMPUTED_VALUE"""),1.0)</f>
        <v>1</v>
      </c>
      <c r="P10" s="3">
        <f>IFERROR(__xludf.DUMMYFUNCTION("""COMPUTED_VALUE"""),1.0)</f>
        <v>1</v>
      </c>
      <c r="Q10" s="3">
        <f>IFERROR(__xludf.DUMMYFUNCTION("""COMPUTED_VALUE"""),0.0)</f>
        <v>0</v>
      </c>
      <c r="R10" s="3">
        <f>IFERROR(__xludf.DUMMYFUNCTION("""COMPUTED_VALUE"""),0.0)</f>
        <v>0</v>
      </c>
      <c r="S10" s="3" t="str">
        <f>IFERROR(__xludf.DUMMYFUNCTION("""COMPUTED_VALUE"""),"blue")</f>
        <v>blue</v>
      </c>
      <c r="T10" s="3">
        <f>IFERROR(__xludf.DUMMYFUNCTION("""COMPUTED_VALUE"""),0.0)</f>
        <v>0</v>
      </c>
      <c r="U10" s="3">
        <f>IFERROR(__xludf.DUMMYFUNCTION("""COMPUTED_VALUE"""),0.0)</f>
        <v>0</v>
      </c>
      <c r="V10" s="3">
        <f>IFERROR(__xludf.DUMMYFUNCTION("""COMPUTED_VALUE"""),0.0)</f>
        <v>0</v>
      </c>
      <c r="W10" s="3">
        <f>IFERROR(__xludf.DUMMYFUNCTION("""COMPUTED_VALUE"""),0.0)</f>
        <v>0</v>
      </c>
      <c r="X10" s="3">
        <f>IFERROR(__xludf.DUMMYFUNCTION("""COMPUTED_VALUE"""),1.0)</f>
        <v>1</v>
      </c>
      <c r="Y10" s="3">
        <f>IFERROR(__xludf.DUMMYFUNCTION("""COMPUTED_VALUE"""),0.0)</f>
        <v>0</v>
      </c>
      <c r="Z10" s="3">
        <f>IFERROR(__xludf.DUMMYFUNCTION("""COMPUTED_VALUE"""),0.0)</f>
        <v>0</v>
      </c>
      <c r="AA10" s="3">
        <f>IFERROR(__xludf.DUMMYFUNCTION("""COMPUTED_VALUE"""),0.0)</f>
        <v>0</v>
      </c>
      <c r="AB10" s="3">
        <f>IFERROR(__xludf.DUMMYFUNCTION("""COMPUTED_VALUE"""),0.0)</f>
        <v>0</v>
      </c>
      <c r="AC10" s="3">
        <f>IFERROR(__xludf.DUMMYFUNCTION("""COMPUTED_VALUE"""),0.0)</f>
        <v>0</v>
      </c>
      <c r="AD10" s="3" t="str">
        <f>IFERROR(__xludf.DUMMYFUNCTION("""COMPUTED_VALUE"""),"blue")</f>
        <v>blue</v>
      </c>
      <c r="AE10" s="3" t="str">
        <f>IFERROR(__xludf.DUMMYFUNCTION("""COMPUTED_VALUE"""),"blue")</f>
        <v>blue</v>
      </c>
    </row>
    <row r="11">
      <c r="A11" s="1" t="s">
        <v>40</v>
      </c>
      <c r="B11" s="3" t="str">
        <f>IFERROR(__xludf.DUMMYFUNCTION("SPLIT(A11, "","")"),"Australia")</f>
        <v>Australia</v>
      </c>
      <c r="C11" s="3">
        <f>IFERROR(__xludf.DUMMYFUNCTION("""COMPUTED_VALUE"""),6.0)</f>
        <v>6</v>
      </c>
      <c r="D11" s="3">
        <f>IFERROR(__xludf.DUMMYFUNCTION("""COMPUTED_VALUE"""),2.0)</f>
        <v>2</v>
      </c>
      <c r="E11" s="3">
        <f>IFERROR(__xludf.DUMMYFUNCTION("""COMPUTED_VALUE"""),7690.0)</f>
        <v>7690</v>
      </c>
      <c r="F11" s="3">
        <f>IFERROR(__xludf.DUMMYFUNCTION("""COMPUTED_VALUE"""),15.0)</f>
        <v>15</v>
      </c>
      <c r="G11" s="3">
        <f>IFERROR(__xludf.DUMMYFUNCTION("""COMPUTED_VALUE"""),1.0)</f>
        <v>1</v>
      </c>
      <c r="H11" s="3">
        <f>IFERROR(__xludf.DUMMYFUNCTION("""COMPUTED_VALUE"""),1.0)</f>
        <v>1</v>
      </c>
      <c r="I11" s="3">
        <f>IFERROR(__xludf.DUMMYFUNCTION("""COMPUTED_VALUE"""),0.0)</f>
        <v>0</v>
      </c>
      <c r="J11" s="3">
        <f>IFERROR(__xludf.DUMMYFUNCTION("""COMPUTED_VALUE"""),0.0)</f>
        <v>0</v>
      </c>
      <c r="K11" s="3">
        <f>IFERROR(__xludf.DUMMYFUNCTION("""COMPUTED_VALUE"""),3.0)</f>
        <v>3</v>
      </c>
      <c r="L11" s="3">
        <f>IFERROR(__xludf.DUMMYFUNCTION("""COMPUTED_VALUE"""),1.0)</f>
        <v>1</v>
      </c>
      <c r="M11" s="3">
        <f>IFERROR(__xludf.DUMMYFUNCTION("""COMPUTED_VALUE"""),0.0)</f>
        <v>0</v>
      </c>
      <c r="N11" s="3">
        <f>IFERROR(__xludf.DUMMYFUNCTION("""COMPUTED_VALUE"""),1.0)</f>
        <v>1</v>
      </c>
      <c r="O11" s="3">
        <f>IFERROR(__xludf.DUMMYFUNCTION("""COMPUTED_VALUE"""),0.0)</f>
        <v>0</v>
      </c>
      <c r="P11" s="3">
        <f>IFERROR(__xludf.DUMMYFUNCTION("""COMPUTED_VALUE"""),1.0)</f>
        <v>1</v>
      </c>
      <c r="Q11" s="3">
        <f>IFERROR(__xludf.DUMMYFUNCTION("""COMPUTED_VALUE"""),0.0)</f>
        <v>0</v>
      </c>
      <c r="R11" s="3">
        <f>IFERROR(__xludf.DUMMYFUNCTION("""COMPUTED_VALUE"""),0.0)</f>
        <v>0</v>
      </c>
      <c r="S11" s="3" t="str">
        <f>IFERROR(__xludf.DUMMYFUNCTION("""COMPUTED_VALUE"""),"blue")</f>
        <v>blue</v>
      </c>
      <c r="T11" s="3">
        <f>IFERROR(__xludf.DUMMYFUNCTION("""COMPUTED_VALUE"""),0.0)</f>
        <v>0</v>
      </c>
      <c r="U11" s="3">
        <f>IFERROR(__xludf.DUMMYFUNCTION("""COMPUTED_VALUE"""),1.0)</f>
        <v>1</v>
      </c>
      <c r="V11" s="3">
        <f>IFERROR(__xludf.DUMMYFUNCTION("""COMPUTED_VALUE"""),1.0)</f>
        <v>1</v>
      </c>
      <c r="W11" s="3">
        <f>IFERROR(__xludf.DUMMYFUNCTION("""COMPUTED_VALUE"""),1.0)</f>
        <v>1</v>
      </c>
      <c r="X11" s="3">
        <f>IFERROR(__xludf.DUMMYFUNCTION("""COMPUTED_VALUE"""),6.0)</f>
        <v>6</v>
      </c>
      <c r="Y11" s="3">
        <f>IFERROR(__xludf.DUMMYFUNCTION("""COMPUTED_VALUE"""),0.0)</f>
        <v>0</v>
      </c>
      <c r="Z11" s="3">
        <f>IFERROR(__xludf.DUMMYFUNCTION("""COMPUTED_VALUE"""),0.0)</f>
        <v>0</v>
      </c>
      <c r="AA11" s="3">
        <f>IFERROR(__xludf.DUMMYFUNCTION("""COMPUTED_VALUE"""),0.0)</f>
        <v>0</v>
      </c>
      <c r="AB11" s="3">
        <f>IFERROR(__xludf.DUMMYFUNCTION("""COMPUTED_VALUE"""),0.0)</f>
        <v>0</v>
      </c>
      <c r="AC11" s="3">
        <f>IFERROR(__xludf.DUMMYFUNCTION("""COMPUTED_VALUE"""),0.0)</f>
        <v>0</v>
      </c>
      <c r="AD11" s="3" t="str">
        <f>IFERROR(__xludf.DUMMYFUNCTION("""COMPUTED_VALUE"""),"white")</f>
        <v>white</v>
      </c>
      <c r="AE11" s="3" t="str">
        <f>IFERROR(__xludf.DUMMYFUNCTION("""COMPUTED_VALUE"""),"blue")</f>
        <v>blue</v>
      </c>
    </row>
    <row r="12">
      <c r="A12" s="1" t="s">
        <v>41</v>
      </c>
      <c r="B12" s="3" t="str">
        <f>IFERROR(__xludf.DUMMYFUNCTION("SPLIT(A12, "","")"),"Austria")</f>
        <v>Austria</v>
      </c>
      <c r="C12" s="3">
        <f>IFERROR(__xludf.DUMMYFUNCTION("""COMPUTED_VALUE"""),3.0)</f>
        <v>3</v>
      </c>
      <c r="D12" s="3">
        <f>IFERROR(__xludf.DUMMYFUNCTION("""COMPUTED_VALUE"""),1.0)</f>
        <v>1</v>
      </c>
      <c r="E12" s="3">
        <f>IFERROR(__xludf.DUMMYFUNCTION("""COMPUTED_VALUE"""),84.0)</f>
        <v>84</v>
      </c>
      <c r="F12" s="3">
        <f>IFERROR(__xludf.DUMMYFUNCTION("""COMPUTED_VALUE"""),8.0)</f>
        <v>8</v>
      </c>
      <c r="G12" s="3">
        <f>IFERROR(__xludf.DUMMYFUNCTION("""COMPUTED_VALUE"""),4.0)</f>
        <v>4</v>
      </c>
      <c r="H12" s="3">
        <f>IFERROR(__xludf.DUMMYFUNCTION("""COMPUTED_VALUE"""),0.0)</f>
        <v>0</v>
      </c>
      <c r="I12" s="3">
        <f>IFERROR(__xludf.DUMMYFUNCTION("""COMPUTED_VALUE"""),0.0)</f>
        <v>0</v>
      </c>
      <c r="J12" s="3">
        <f>IFERROR(__xludf.DUMMYFUNCTION("""COMPUTED_VALUE"""),3.0)</f>
        <v>3</v>
      </c>
      <c r="K12" s="3">
        <f>IFERROR(__xludf.DUMMYFUNCTION("""COMPUTED_VALUE"""),2.0)</f>
        <v>2</v>
      </c>
      <c r="L12" s="3">
        <f>IFERROR(__xludf.DUMMYFUNCTION("""COMPUTED_VALUE"""),1.0)</f>
        <v>1</v>
      </c>
      <c r="M12" s="3">
        <f>IFERROR(__xludf.DUMMYFUNCTION("""COMPUTED_VALUE"""),0.0)</f>
        <v>0</v>
      </c>
      <c r="N12" s="3">
        <f>IFERROR(__xludf.DUMMYFUNCTION("""COMPUTED_VALUE"""),0.0)</f>
        <v>0</v>
      </c>
      <c r="O12" s="3">
        <f>IFERROR(__xludf.DUMMYFUNCTION("""COMPUTED_VALUE"""),0.0)</f>
        <v>0</v>
      </c>
      <c r="P12" s="3">
        <f>IFERROR(__xludf.DUMMYFUNCTION("""COMPUTED_VALUE"""),1.0)</f>
        <v>1</v>
      </c>
      <c r="Q12" s="3">
        <f>IFERROR(__xludf.DUMMYFUNCTION("""COMPUTED_VALUE"""),0.0)</f>
        <v>0</v>
      </c>
      <c r="R12" s="3">
        <f>IFERROR(__xludf.DUMMYFUNCTION("""COMPUTED_VALUE"""),0.0)</f>
        <v>0</v>
      </c>
      <c r="S12" s="3" t="str">
        <f>IFERROR(__xludf.DUMMYFUNCTION("""COMPUTED_VALUE"""),"red")</f>
        <v>red</v>
      </c>
      <c r="T12" s="3">
        <f>IFERROR(__xludf.DUMMYFUNCTION("""COMPUTED_VALUE"""),0.0)</f>
        <v>0</v>
      </c>
      <c r="U12" s="3">
        <f>IFERROR(__xludf.DUMMYFUNCTION("""COMPUTED_VALUE"""),0.0)</f>
        <v>0</v>
      </c>
      <c r="V12" s="3">
        <f>IFERROR(__xludf.DUMMYFUNCTION("""COMPUTED_VALUE"""),0.0)</f>
        <v>0</v>
      </c>
      <c r="W12" s="3">
        <f>IFERROR(__xludf.DUMMYFUNCTION("""COMPUTED_VALUE"""),0.0)</f>
        <v>0</v>
      </c>
      <c r="X12" s="3">
        <f>IFERROR(__xludf.DUMMYFUNCTION("""COMPUTED_VALUE"""),0.0)</f>
        <v>0</v>
      </c>
      <c r="Y12" s="3">
        <f>IFERROR(__xludf.DUMMYFUNCTION("""COMPUTED_VALUE"""),0.0)</f>
        <v>0</v>
      </c>
      <c r="Z12" s="3">
        <f>IFERROR(__xludf.DUMMYFUNCTION("""COMPUTED_VALUE"""),0.0)</f>
        <v>0</v>
      </c>
      <c r="AA12" s="3">
        <f>IFERROR(__xludf.DUMMYFUNCTION("""COMPUTED_VALUE"""),0.0)</f>
        <v>0</v>
      </c>
      <c r="AB12" s="3">
        <f>IFERROR(__xludf.DUMMYFUNCTION("""COMPUTED_VALUE"""),0.0)</f>
        <v>0</v>
      </c>
      <c r="AC12" s="3">
        <f>IFERROR(__xludf.DUMMYFUNCTION("""COMPUTED_VALUE"""),0.0)</f>
        <v>0</v>
      </c>
      <c r="AD12" s="3" t="str">
        <f>IFERROR(__xludf.DUMMYFUNCTION("""COMPUTED_VALUE"""),"red")</f>
        <v>red</v>
      </c>
      <c r="AE12" s="3" t="str">
        <f>IFERROR(__xludf.DUMMYFUNCTION("""COMPUTED_VALUE"""),"red")</f>
        <v>red</v>
      </c>
    </row>
    <row r="13">
      <c r="A13" s="1" t="s">
        <v>42</v>
      </c>
      <c r="B13" s="3" t="str">
        <f>IFERROR(__xludf.DUMMYFUNCTION("SPLIT(A13, "","")"),"Bahamas")</f>
        <v>Bahamas</v>
      </c>
      <c r="C13" s="3">
        <f>IFERROR(__xludf.DUMMYFUNCTION("""COMPUTED_VALUE"""),1.0)</f>
        <v>1</v>
      </c>
      <c r="D13" s="3">
        <f>IFERROR(__xludf.DUMMYFUNCTION("""COMPUTED_VALUE"""),4.0)</f>
        <v>4</v>
      </c>
      <c r="E13" s="3">
        <f>IFERROR(__xludf.DUMMYFUNCTION("""COMPUTED_VALUE"""),19.0)</f>
        <v>19</v>
      </c>
      <c r="F13" s="3">
        <f>IFERROR(__xludf.DUMMYFUNCTION("""COMPUTED_VALUE"""),0.0)</f>
        <v>0</v>
      </c>
      <c r="G13" s="3">
        <f>IFERROR(__xludf.DUMMYFUNCTION("""COMPUTED_VALUE"""),1.0)</f>
        <v>1</v>
      </c>
      <c r="H13" s="3">
        <f>IFERROR(__xludf.DUMMYFUNCTION("""COMPUTED_VALUE"""),1.0)</f>
        <v>1</v>
      </c>
      <c r="I13" s="3">
        <f>IFERROR(__xludf.DUMMYFUNCTION("""COMPUTED_VALUE"""),0.0)</f>
        <v>0</v>
      </c>
      <c r="J13" s="3">
        <f>IFERROR(__xludf.DUMMYFUNCTION("""COMPUTED_VALUE"""),3.0)</f>
        <v>3</v>
      </c>
      <c r="K13" s="3">
        <f>IFERROR(__xludf.DUMMYFUNCTION("""COMPUTED_VALUE"""),3.0)</f>
        <v>3</v>
      </c>
      <c r="L13" s="3">
        <f>IFERROR(__xludf.DUMMYFUNCTION("""COMPUTED_VALUE"""),0.0)</f>
        <v>0</v>
      </c>
      <c r="M13" s="3">
        <f>IFERROR(__xludf.DUMMYFUNCTION("""COMPUTED_VALUE"""),0.0)</f>
        <v>0</v>
      </c>
      <c r="N13" s="3">
        <f>IFERROR(__xludf.DUMMYFUNCTION("""COMPUTED_VALUE"""),1.0)</f>
        <v>1</v>
      </c>
      <c r="O13" s="3">
        <f>IFERROR(__xludf.DUMMYFUNCTION("""COMPUTED_VALUE"""),1.0)</f>
        <v>1</v>
      </c>
      <c r="P13" s="3">
        <f>IFERROR(__xludf.DUMMYFUNCTION("""COMPUTED_VALUE"""),0.0)</f>
        <v>0</v>
      </c>
      <c r="Q13" s="3">
        <f>IFERROR(__xludf.DUMMYFUNCTION("""COMPUTED_VALUE"""),1.0)</f>
        <v>1</v>
      </c>
      <c r="R13" s="3">
        <f>IFERROR(__xludf.DUMMYFUNCTION("""COMPUTED_VALUE"""),0.0)</f>
        <v>0</v>
      </c>
      <c r="S13" s="3" t="str">
        <f>IFERROR(__xludf.DUMMYFUNCTION("""COMPUTED_VALUE"""),"blue")</f>
        <v>blue</v>
      </c>
      <c r="T13" s="3">
        <f>IFERROR(__xludf.DUMMYFUNCTION("""COMPUTED_VALUE"""),0.0)</f>
        <v>0</v>
      </c>
      <c r="U13" s="3">
        <f>IFERROR(__xludf.DUMMYFUNCTION("""COMPUTED_VALUE"""),0.0)</f>
        <v>0</v>
      </c>
      <c r="V13" s="3">
        <f>IFERROR(__xludf.DUMMYFUNCTION("""COMPUTED_VALUE"""),0.0)</f>
        <v>0</v>
      </c>
      <c r="W13" s="3">
        <f>IFERROR(__xludf.DUMMYFUNCTION("""COMPUTED_VALUE"""),0.0)</f>
        <v>0</v>
      </c>
      <c r="X13" s="3">
        <f>IFERROR(__xludf.DUMMYFUNCTION("""COMPUTED_VALUE"""),0.0)</f>
        <v>0</v>
      </c>
      <c r="Y13" s="3">
        <f>IFERROR(__xludf.DUMMYFUNCTION("""COMPUTED_VALUE"""),0.0)</f>
        <v>0</v>
      </c>
      <c r="Z13" s="3">
        <f>IFERROR(__xludf.DUMMYFUNCTION("""COMPUTED_VALUE"""),1.0)</f>
        <v>1</v>
      </c>
      <c r="AA13" s="3">
        <f>IFERROR(__xludf.DUMMYFUNCTION("""COMPUTED_VALUE"""),0.0)</f>
        <v>0</v>
      </c>
      <c r="AB13" s="3">
        <f>IFERROR(__xludf.DUMMYFUNCTION("""COMPUTED_VALUE"""),0.0)</f>
        <v>0</v>
      </c>
      <c r="AC13" s="3">
        <f>IFERROR(__xludf.DUMMYFUNCTION("""COMPUTED_VALUE"""),0.0)</f>
        <v>0</v>
      </c>
      <c r="AD13" s="3" t="str">
        <f>IFERROR(__xludf.DUMMYFUNCTION("""COMPUTED_VALUE"""),"blue")</f>
        <v>blue</v>
      </c>
      <c r="AE13" s="3" t="str">
        <f>IFERROR(__xludf.DUMMYFUNCTION("""COMPUTED_VALUE"""),"blue")</f>
        <v>blue</v>
      </c>
    </row>
    <row r="14">
      <c r="A14" s="1" t="s">
        <v>43</v>
      </c>
      <c r="B14" s="3" t="str">
        <f>IFERROR(__xludf.DUMMYFUNCTION("SPLIT(A14, "","")"),"Bahrain")</f>
        <v>Bahrain</v>
      </c>
      <c r="C14" s="3">
        <f>IFERROR(__xludf.DUMMYFUNCTION("""COMPUTED_VALUE"""),5.0)</f>
        <v>5</v>
      </c>
      <c r="D14" s="3">
        <f>IFERROR(__xludf.DUMMYFUNCTION("""COMPUTED_VALUE"""),1.0)</f>
        <v>1</v>
      </c>
      <c r="E14" s="3">
        <f>IFERROR(__xludf.DUMMYFUNCTION("""COMPUTED_VALUE"""),1.0)</f>
        <v>1</v>
      </c>
      <c r="F14" s="3">
        <f>IFERROR(__xludf.DUMMYFUNCTION("""COMPUTED_VALUE"""),0.0)</f>
        <v>0</v>
      </c>
      <c r="G14" s="3">
        <f>IFERROR(__xludf.DUMMYFUNCTION("""COMPUTED_VALUE"""),8.0)</f>
        <v>8</v>
      </c>
      <c r="H14" s="3">
        <f>IFERROR(__xludf.DUMMYFUNCTION("""COMPUTED_VALUE"""),2.0)</f>
        <v>2</v>
      </c>
      <c r="I14" s="3">
        <f>IFERROR(__xludf.DUMMYFUNCTION("""COMPUTED_VALUE"""),0.0)</f>
        <v>0</v>
      </c>
      <c r="J14" s="3">
        <f>IFERROR(__xludf.DUMMYFUNCTION("""COMPUTED_VALUE"""),0.0)</f>
        <v>0</v>
      </c>
      <c r="K14" s="3">
        <f>IFERROR(__xludf.DUMMYFUNCTION("""COMPUTED_VALUE"""),2.0)</f>
        <v>2</v>
      </c>
      <c r="L14" s="3">
        <f>IFERROR(__xludf.DUMMYFUNCTION("""COMPUTED_VALUE"""),1.0)</f>
        <v>1</v>
      </c>
      <c r="M14" s="3">
        <f>IFERROR(__xludf.DUMMYFUNCTION("""COMPUTED_VALUE"""),0.0)</f>
        <v>0</v>
      </c>
      <c r="N14" s="3">
        <f>IFERROR(__xludf.DUMMYFUNCTION("""COMPUTED_VALUE"""),0.0)</f>
        <v>0</v>
      </c>
      <c r="O14" s="3">
        <f>IFERROR(__xludf.DUMMYFUNCTION("""COMPUTED_VALUE"""),0.0)</f>
        <v>0</v>
      </c>
      <c r="P14" s="3">
        <f>IFERROR(__xludf.DUMMYFUNCTION("""COMPUTED_VALUE"""),1.0)</f>
        <v>1</v>
      </c>
      <c r="Q14" s="3">
        <f>IFERROR(__xludf.DUMMYFUNCTION("""COMPUTED_VALUE"""),0.0)</f>
        <v>0</v>
      </c>
      <c r="R14" s="3">
        <f>IFERROR(__xludf.DUMMYFUNCTION("""COMPUTED_VALUE"""),0.0)</f>
        <v>0</v>
      </c>
      <c r="S14" s="3" t="str">
        <f>IFERROR(__xludf.DUMMYFUNCTION("""COMPUTED_VALUE"""),"red")</f>
        <v>red</v>
      </c>
      <c r="T14" s="3">
        <f>IFERROR(__xludf.DUMMYFUNCTION("""COMPUTED_VALUE"""),0.0)</f>
        <v>0</v>
      </c>
      <c r="U14" s="3">
        <f>IFERROR(__xludf.DUMMYFUNCTION("""COMPUTED_VALUE"""),0.0)</f>
        <v>0</v>
      </c>
      <c r="V14" s="3">
        <f>IFERROR(__xludf.DUMMYFUNCTION("""COMPUTED_VALUE"""),0.0)</f>
        <v>0</v>
      </c>
      <c r="W14" s="3">
        <f>IFERROR(__xludf.DUMMYFUNCTION("""COMPUTED_VALUE"""),0.0)</f>
        <v>0</v>
      </c>
      <c r="X14" s="3">
        <f>IFERROR(__xludf.DUMMYFUNCTION("""COMPUTED_VALUE"""),0.0)</f>
        <v>0</v>
      </c>
      <c r="Y14" s="3">
        <f>IFERROR(__xludf.DUMMYFUNCTION("""COMPUTED_VALUE"""),0.0)</f>
        <v>0</v>
      </c>
      <c r="Z14" s="3">
        <f>IFERROR(__xludf.DUMMYFUNCTION("""COMPUTED_VALUE"""),0.0)</f>
        <v>0</v>
      </c>
      <c r="AA14" s="3">
        <f>IFERROR(__xludf.DUMMYFUNCTION("""COMPUTED_VALUE"""),0.0)</f>
        <v>0</v>
      </c>
      <c r="AB14" s="3">
        <f>IFERROR(__xludf.DUMMYFUNCTION("""COMPUTED_VALUE"""),0.0)</f>
        <v>0</v>
      </c>
      <c r="AC14" s="3">
        <f>IFERROR(__xludf.DUMMYFUNCTION("""COMPUTED_VALUE"""),0.0)</f>
        <v>0</v>
      </c>
      <c r="AD14" s="3" t="str">
        <f>IFERROR(__xludf.DUMMYFUNCTION("""COMPUTED_VALUE"""),"white")</f>
        <v>white</v>
      </c>
      <c r="AE14" s="3" t="str">
        <f>IFERROR(__xludf.DUMMYFUNCTION("""COMPUTED_VALUE"""),"red")</f>
        <v>red</v>
      </c>
    </row>
    <row r="15">
      <c r="A15" s="1" t="s">
        <v>44</v>
      </c>
      <c r="B15" s="3" t="str">
        <f>IFERROR(__xludf.DUMMYFUNCTION("SPLIT(A15, "","")"),"Bangladesh")</f>
        <v>Bangladesh</v>
      </c>
      <c r="C15" s="3">
        <f>IFERROR(__xludf.DUMMYFUNCTION("""COMPUTED_VALUE"""),5.0)</f>
        <v>5</v>
      </c>
      <c r="D15" s="3">
        <f>IFERROR(__xludf.DUMMYFUNCTION("""COMPUTED_VALUE"""),1.0)</f>
        <v>1</v>
      </c>
      <c r="E15" s="3">
        <f>IFERROR(__xludf.DUMMYFUNCTION("""COMPUTED_VALUE"""),143.0)</f>
        <v>143</v>
      </c>
      <c r="F15" s="3">
        <f>IFERROR(__xludf.DUMMYFUNCTION("""COMPUTED_VALUE"""),90.0)</f>
        <v>90</v>
      </c>
      <c r="G15" s="3">
        <f>IFERROR(__xludf.DUMMYFUNCTION("""COMPUTED_VALUE"""),6.0)</f>
        <v>6</v>
      </c>
      <c r="H15" s="3">
        <f>IFERROR(__xludf.DUMMYFUNCTION("""COMPUTED_VALUE"""),2.0)</f>
        <v>2</v>
      </c>
      <c r="I15" s="3">
        <f>IFERROR(__xludf.DUMMYFUNCTION("""COMPUTED_VALUE"""),0.0)</f>
        <v>0</v>
      </c>
      <c r="J15" s="3">
        <f>IFERROR(__xludf.DUMMYFUNCTION("""COMPUTED_VALUE"""),0.0)</f>
        <v>0</v>
      </c>
      <c r="K15" s="3">
        <f>IFERROR(__xludf.DUMMYFUNCTION("""COMPUTED_VALUE"""),2.0)</f>
        <v>2</v>
      </c>
      <c r="L15" s="3">
        <f>IFERROR(__xludf.DUMMYFUNCTION("""COMPUTED_VALUE"""),1.0)</f>
        <v>1</v>
      </c>
      <c r="M15" s="3">
        <f>IFERROR(__xludf.DUMMYFUNCTION("""COMPUTED_VALUE"""),1.0)</f>
        <v>1</v>
      </c>
      <c r="N15" s="3">
        <f>IFERROR(__xludf.DUMMYFUNCTION("""COMPUTED_VALUE"""),0.0)</f>
        <v>0</v>
      </c>
      <c r="O15" s="3">
        <f>IFERROR(__xludf.DUMMYFUNCTION("""COMPUTED_VALUE"""),0.0)</f>
        <v>0</v>
      </c>
      <c r="P15" s="3">
        <f>IFERROR(__xludf.DUMMYFUNCTION("""COMPUTED_VALUE"""),0.0)</f>
        <v>0</v>
      </c>
      <c r="Q15" s="3">
        <f>IFERROR(__xludf.DUMMYFUNCTION("""COMPUTED_VALUE"""),0.0)</f>
        <v>0</v>
      </c>
      <c r="R15" s="3">
        <f>IFERROR(__xludf.DUMMYFUNCTION("""COMPUTED_VALUE"""),0.0)</f>
        <v>0</v>
      </c>
      <c r="S15" s="3" t="str">
        <f>IFERROR(__xludf.DUMMYFUNCTION("""COMPUTED_VALUE"""),"green")</f>
        <v>green</v>
      </c>
      <c r="T15" s="3">
        <f>IFERROR(__xludf.DUMMYFUNCTION("""COMPUTED_VALUE"""),1.0)</f>
        <v>1</v>
      </c>
      <c r="U15" s="3">
        <f>IFERROR(__xludf.DUMMYFUNCTION("""COMPUTED_VALUE"""),0.0)</f>
        <v>0</v>
      </c>
      <c r="V15" s="3">
        <f>IFERROR(__xludf.DUMMYFUNCTION("""COMPUTED_VALUE"""),0.0)</f>
        <v>0</v>
      </c>
      <c r="W15" s="3">
        <f>IFERROR(__xludf.DUMMYFUNCTION("""COMPUTED_VALUE"""),0.0)</f>
        <v>0</v>
      </c>
      <c r="X15" s="3">
        <f>IFERROR(__xludf.DUMMYFUNCTION("""COMPUTED_VALUE"""),0.0)</f>
        <v>0</v>
      </c>
      <c r="Y15" s="3">
        <f>IFERROR(__xludf.DUMMYFUNCTION("""COMPUTED_VALUE"""),0.0)</f>
        <v>0</v>
      </c>
      <c r="Z15" s="3">
        <f>IFERROR(__xludf.DUMMYFUNCTION("""COMPUTED_VALUE"""),0.0)</f>
        <v>0</v>
      </c>
      <c r="AA15" s="3">
        <f>IFERROR(__xludf.DUMMYFUNCTION("""COMPUTED_VALUE"""),0.0)</f>
        <v>0</v>
      </c>
      <c r="AB15" s="3">
        <f>IFERROR(__xludf.DUMMYFUNCTION("""COMPUTED_VALUE"""),0.0)</f>
        <v>0</v>
      </c>
      <c r="AC15" s="3">
        <f>IFERROR(__xludf.DUMMYFUNCTION("""COMPUTED_VALUE"""),0.0)</f>
        <v>0</v>
      </c>
      <c r="AD15" s="3" t="str">
        <f>IFERROR(__xludf.DUMMYFUNCTION("""COMPUTED_VALUE"""),"green")</f>
        <v>green</v>
      </c>
      <c r="AE15" s="3" t="str">
        <f>IFERROR(__xludf.DUMMYFUNCTION("""COMPUTED_VALUE"""),"green")</f>
        <v>green</v>
      </c>
    </row>
    <row r="16">
      <c r="A16" s="1" t="s">
        <v>45</v>
      </c>
      <c r="B16" s="3" t="str">
        <f>IFERROR(__xludf.DUMMYFUNCTION("SPLIT(A16, "","")"),"Barbados")</f>
        <v>Barbados</v>
      </c>
      <c r="C16" s="3">
        <f>IFERROR(__xludf.DUMMYFUNCTION("""COMPUTED_VALUE"""),1.0)</f>
        <v>1</v>
      </c>
      <c r="D16" s="3">
        <f>IFERROR(__xludf.DUMMYFUNCTION("""COMPUTED_VALUE"""),4.0)</f>
        <v>4</v>
      </c>
      <c r="E16" s="3">
        <f>IFERROR(__xludf.DUMMYFUNCTION("""COMPUTED_VALUE"""),0.0)</f>
        <v>0</v>
      </c>
      <c r="F16" s="3">
        <f>IFERROR(__xludf.DUMMYFUNCTION("""COMPUTED_VALUE"""),0.0)</f>
        <v>0</v>
      </c>
      <c r="G16" s="3">
        <f>IFERROR(__xludf.DUMMYFUNCTION("""COMPUTED_VALUE"""),1.0)</f>
        <v>1</v>
      </c>
      <c r="H16" s="3">
        <f>IFERROR(__xludf.DUMMYFUNCTION("""COMPUTED_VALUE"""),1.0)</f>
        <v>1</v>
      </c>
      <c r="I16" s="3">
        <f>IFERROR(__xludf.DUMMYFUNCTION("""COMPUTED_VALUE"""),3.0)</f>
        <v>3</v>
      </c>
      <c r="J16" s="3">
        <f>IFERROR(__xludf.DUMMYFUNCTION("""COMPUTED_VALUE"""),0.0)</f>
        <v>0</v>
      </c>
      <c r="K16" s="3">
        <f>IFERROR(__xludf.DUMMYFUNCTION("""COMPUTED_VALUE"""),3.0)</f>
        <v>3</v>
      </c>
      <c r="L16" s="3">
        <f>IFERROR(__xludf.DUMMYFUNCTION("""COMPUTED_VALUE"""),0.0)</f>
        <v>0</v>
      </c>
      <c r="M16" s="3">
        <f>IFERROR(__xludf.DUMMYFUNCTION("""COMPUTED_VALUE"""),0.0)</f>
        <v>0</v>
      </c>
      <c r="N16" s="3">
        <f>IFERROR(__xludf.DUMMYFUNCTION("""COMPUTED_VALUE"""),1.0)</f>
        <v>1</v>
      </c>
      <c r="O16" s="3">
        <f>IFERROR(__xludf.DUMMYFUNCTION("""COMPUTED_VALUE"""),1.0)</f>
        <v>1</v>
      </c>
      <c r="P16" s="3">
        <f>IFERROR(__xludf.DUMMYFUNCTION("""COMPUTED_VALUE"""),0.0)</f>
        <v>0</v>
      </c>
      <c r="Q16" s="3">
        <f>IFERROR(__xludf.DUMMYFUNCTION("""COMPUTED_VALUE"""),1.0)</f>
        <v>1</v>
      </c>
      <c r="R16" s="3">
        <f>IFERROR(__xludf.DUMMYFUNCTION("""COMPUTED_VALUE"""),0.0)</f>
        <v>0</v>
      </c>
      <c r="S16" s="3" t="str">
        <f>IFERROR(__xludf.DUMMYFUNCTION("""COMPUTED_VALUE"""),"blue")</f>
        <v>blue</v>
      </c>
      <c r="T16" s="3">
        <f>IFERROR(__xludf.DUMMYFUNCTION("""COMPUTED_VALUE"""),0.0)</f>
        <v>0</v>
      </c>
      <c r="U16" s="3">
        <f>IFERROR(__xludf.DUMMYFUNCTION("""COMPUTED_VALUE"""),0.0)</f>
        <v>0</v>
      </c>
      <c r="V16" s="3">
        <f>IFERROR(__xludf.DUMMYFUNCTION("""COMPUTED_VALUE"""),0.0)</f>
        <v>0</v>
      </c>
      <c r="W16" s="3">
        <f>IFERROR(__xludf.DUMMYFUNCTION("""COMPUTED_VALUE"""),0.0)</f>
        <v>0</v>
      </c>
      <c r="X16" s="3">
        <f>IFERROR(__xludf.DUMMYFUNCTION("""COMPUTED_VALUE"""),0.0)</f>
        <v>0</v>
      </c>
      <c r="Y16" s="3">
        <f>IFERROR(__xludf.DUMMYFUNCTION("""COMPUTED_VALUE"""),0.0)</f>
        <v>0</v>
      </c>
      <c r="Z16" s="3">
        <f>IFERROR(__xludf.DUMMYFUNCTION("""COMPUTED_VALUE"""),0.0)</f>
        <v>0</v>
      </c>
      <c r="AA16" s="3">
        <f>IFERROR(__xludf.DUMMYFUNCTION("""COMPUTED_VALUE"""),1.0)</f>
        <v>1</v>
      </c>
      <c r="AB16" s="3">
        <f>IFERROR(__xludf.DUMMYFUNCTION("""COMPUTED_VALUE"""),0.0)</f>
        <v>0</v>
      </c>
      <c r="AC16" s="3">
        <f>IFERROR(__xludf.DUMMYFUNCTION("""COMPUTED_VALUE"""),0.0)</f>
        <v>0</v>
      </c>
      <c r="AD16" s="3" t="str">
        <f>IFERROR(__xludf.DUMMYFUNCTION("""COMPUTED_VALUE"""),"blue")</f>
        <v>blue</v>
      </c>
      <c r="AE16" s="3" t="str">
        <f>IFERROR(__xludf.DUMMYFUNCTION("""COMPUTED_VALUE"""),"blue")</f>
        <v>blue</v>
      </c>
    </row>
    <row r="17">
      <c r="A17" s="1" t="s">
        <v>46</v>
      </c>
      <c r="B17" s="3" t="str">
        <f>IFERROR(__xludf.DUMMYFUNCTION("SPLIT(A17, "","")"),"Belgium")</f>
        <v>Belgium</v>
      </c>
      <c r="C17" s="3">
        <f>IFERROR(__xludf.DUMMYFUNCTION("""COMPUTED_VALUE"""),3.0)</f>
        <v>3</v>
      </c>
      <c r="D17" s="3">
        <f>IFERROR(__xludf.DUMMYFUNCTION("""COMPUTED_VALUE"""),1.0)</f>
        <v>1</v>
      </c>
      <c r="E17" s="3">
        <f>IFERROR(__xludf.DUMMYFUNCTION("""COMPUTED_VALUE"""),31.0)</f>
        <v>31</v>
      </c>
      <c r="F17" s="3">
        <f>IFERROR(__xludf.DUMMYFUNCTION("""COMPUTED_VALUE"""),10.0)</f>
        <v>10</v>
      </c>
      <c r="G17" s="3">
        <f>IFERROR(__xludf.DUMMYFUNCTION("""COMPUTED_VALUE"""),6.0)</f>
        <v>6</v>
      </c>
      <c r="H17" s="3">
        <f>IFERROR(__xludf.DUMMYFUNCTION("""COMPUTED_VALUE"""),0.0)</f>
        <v>0</v>
      </c>
      <c r="I17" s="3">
        <f>IFERROR(__xludf.DUMMYFUNCTION("""COMPUTED_VALUE"""),3.0)</f>
        <v>3</v>
      </c>
      <c r="J17" s="3">
        <f>IFERROR(__xludf.DUMMYFUNCTION("""COMPUTED_VALUE"""),0.0)</f>
        <v>0</v>
      </c>
      <c r="K17" s="3">
        <f>IFERROR(__xludf.DUMMYFUNCTION("""COMPUTED_VALUE"""),3.0)</f>
        <v>3</v>
      </c>
      <c r="L17" s="3">
        <f>IFERROR(__xludf.DUMMYFUNCTION("""COMPUTED_VALUE"""),1.0)</f>
        <v>1</v>
      </c>
      <c r="M17" s="3">
        <f>IFERROR(__xludf.DUMMYFUNCTION("""COMPUTED_VALUE"""),0.0)</f>
        <v>0</v>
      </c>
      <c r="N17" s="3">
        <f>IFERROR(__xludf.DUMMYFUNCTION("""COMPUTED_VALUE"""),0.0)</f>
        <v>0</v>
      </c>
      <c r="O17" s="3">
        <f>IFERROR(__xludf.DUMMYFUNCTION("""COMPUTED_VALUE"""),1.0)</f>
        <v>1</v>
      </c>
      <c r="P17" s="3">
        <f>IFERROR(__xludf.DUMMYFUNCTION("""COMPUTED_VALUE"""),0.0)</f>
        <v>0</v>
      </c>
      <c r="Q17" s="3">
        <f>IFERROR(__xludf.DUMMYFUNCTION("""COMPUTED_VALUE"""),1.0)</f>
        <v>1</v>
      </c>
      <c r="R17" s="3">
        <f>IFERROR(__xludf.DUMMYFUNCTION("""COMPUTED_VALUE"""),0.0)</f>
        <v>0</v>
      </c>
      <c r="S17" s="3" t="str">
        <f>IFERROR(__xludf.DUMMYFUNCTION("""COMPUTED_VALUE"""),"gold")</f>
        <v>gold</v>
      </c>
      <c r="T17" s="3">
        <f>IFERROR(__xludf.DUMMYFUNCTION("""COMPUTED_VALUE"""),0.0)</f>
        <v>0</v>
      </c>
      <c r="U17" s="3">
        <f>IFERROR(__xludf.DUMMYFUNCTION("""COMPUTED_VALUE"""),0.0)</f>
        <v>0</v>
      </c>
      <c r="V17" s="3">
        <f>IFERROR(__xludf.DUMMYFUNCTION("""COMPUTED_VALUE"""),0.0)</f>
        <v>0</v>
      </c>
      <c r="W17" s="3">
        <f>IFERROR(__xludf.DUMMYFUNCTION("""COMPUTED_VALUE"""),0.0)</f>
        <v>0</v>
      </c>
      <c r="X17" s="3">
        <f>IFERROR(__xludf.DUMMYFUNCTION("""COMPUTED_VALUE"""),0.0)</f>
        <v>0</v>
      </c>
      <c r="Y17" s="3">
        <f>IFERROR(__xludf.DUMMYFUNCTION("""COMPUTED_VALUE"""),0.0)</f>
        <v>0</v>
      </c>
      <c r="Z17" s="3">
        <f>IFERROR(__xludf.DUMMYFUNCTION("""COMPUTED_VALUE"""),0.0)</f>
        <v>0</v>
      </c>
      <c r="AA17" s="3">
        <f>IFERROR(__xludf.DUMMYFUNCTION("""COMPUTED_VALUE"""),0.0)</f>
        <v>0</v>
      </c>
      <c r="AB17" s="3">
        <f>IFERROR(__xludf.DUMMYFUNCTION("""COMPUTED_VALUE"""),0.0)</f>
        <v>0</v>
      </c>
      <c r="AC17" s="3">
        <f>IFERROR(__xludf.DUMMYFUNCTION("""COMPUTED_VALUE"""),0.0)</f>
        <v>0</v>
      </c>
      <c r="AD17" s="3" t="str">
        <f>IFERROR(__xludf.DUMMYFUNCTION("""COMPUTED_VALUE"""),"black")</f>
        <v>black</v>
      </c>
      <c r="AE17" s="3" t="str">
        <f>IFERROR(__xludf.DUMMYFUNCTION("""COMPUTED_VALUE"""),"red")</f>
        <v>red</v>
      </c>
    </row>
    <row r="18">
      <c r="A18" s="1" t="s">
        <v>47</v>
      </c>
      <c r="B18" s="3" t="str">
        <f>IFERROR(__xludf.DUMMYFUNCTION("SPLIT(A18, "","")"),"Belize")</f>
        <v>Belize</v>
      </c>
      <c r="C18" s="3">
        <f>IFERROR(__xludf.DUMMYFUNCTION("""COMPUTED_VALUE"""),1.0)</f>
        <v>1</v>
      </c>
      <c r="D18" s="3">
        <f>IFERROR(__xludf.DUMMYFUNCTION("""COMPUTED_VALUE"""),4.0)</f>
        <v>4</v>
      </c>
      <c r="E18" s="3">
        <f>IFERROR(__xludf.DUMMYFUNCTION("""COMPUTED_VALUE"""),23.0)</f>
        <v>23</v>
      </c>
      <c r="F18" s="3">
        <f>IFERROR(__xludf.DUMMYFUNCTION("""COMPUTED_VALUE"""),0.0)</f>
        <v>0</v>
      </c>
      <c r="G18" s="3">
        <f>IFERROR(__xludf.DUMMYFUNCTION("""COMPUTED_VALUE"""),1.0)</f>
        <v>1</v>
      </c>
      <c r="H18" s="3">
        <f>IFERROR(__xludf.DUMMYFUNCTION("""COMPUTED_VALUE"""),1.0)</f>
        <v>1</v>
      </c>
      <c r="I18" s="3">
        <f>IFERROR(__xludf.DUMMYFUNCTION("""COMPUTED_VALUE"""),0.0)</f>
        <v>0</v>
      </c>
      <c r="J18" s="3">
        <f>IFERROR(__xludf.DUMMYFUNCTION("""COMPUTED_VALUE"""),2.0)</f>
        <v>2</v>
      </c>
      <c r="K18" s="3">
        <f>IFERROR(__xludf.DUMMYFUNCTION("""COMPUTED_VALUE"""),8.0)</f>
        <v>8</v>
      </c>
      <c r="L18" s="3">
        <f>IFERROR(__xludf.DUMMYFUNCTION("""COMPUTED_VALUE"""),1.0)</f>
        <v>1</v>
      </c>
      <c r="M18" s="3">
        <f>IFERROR(__xludf.DUMMYFUNCTION("""COMPUTED_VALUE"""),1.0)</f>
        <v>1</v>
      </c>
      <c r="N18" s="3">
        <f>IFERROR(__xludf.DUMMYFUNCTION("""COMPUTED_VALUE"""),1.0)</f>
        <v>1</v>
      </c>
      <c r="O18" s="3">
        <f>IFERROR(__xludf.DUMMYFUNCTION("""COMPUTED_VALUE"""),1.0)</f>
        <v>1</v>
      </c>
      <c r="P18" s="3">
        <f>IFERROR(__xludf.DUMMYFUNCTION("""COMPUTED_VALUE"""),1.0)</f>
        <v>1</v>
      </c>
      <c r="Q18" s="3">
        <f>IFERROR(__xludf.DUMMYFUNCTION("""COMPUTED_VALUE"""),1.0)</f>
        <v>1</v>
      </c>
      <c r="R18" s="3">
        <f>IFERROR(__xludf.DUMMYFUNCTION("""COMPUTED_VALUE"""),1.0)</f>
        <v>1</v>
      </c>
      <c r="S18" s="3" t="str">
        <f>IFERROR(__xludf.DUMMYFUNCTION("""COMPUTED_VALUE"""),"blue")</f>
        <v>blue</v>
      </c>
      <c r="T18" s="3">
        <f>IFERROR(__xludf.DUMMYFUNCTION("""COMPUTED_VALUE"""),1.0)</f>
        <v>1</v>
      </c>
      <c r="U18" s="3">
        <f>IFERROR(__xludf.DUMMYFUNCTION("""COMPUTED_VALUE"""),0.0)</f>
        <v>0</v>
      </c>
      <c r="V18" s="3">
        <f>IFERROR(__xludf.DUMMYFUNCTION("""COMPUTED_VALUE"""),0.0)</f>
        <v>0</v>
      </c>
      <c r="W18" s="3">
        <f>IFERROR(__xludf.DUMMYFUNCTION("""COMPUTED_VALUE"""),0.0)</f>
        <v>0</v>
      </c>
      <c r="X18" s="3">
        <f>IFERROR(__xludf.DUMMYFUNCTION("""COMPUTED_VALUE"""),0.0)</f>
        <v>0</v>
      </c>
      <c r="Y18" s="3">
        <f>IFERROR(__xludf.DUMMYFUNCTION("""COMPUTED_VALUE"""),0.0)</f>
        <v>0</v>
      </c>
      <c r="Z18" s="3">
        <f>IFERROR(__xludf.DUMMYFUNCTION("""COMPUTED_VALUE"""),0.0)</f>
        <v>0</v>
      </c>
      <c r="AA18" s="3">
        <f>IFERROR(__xludf.DUMMYFUNCTION("""COMPUTED_VALUE"""),1.0)</f>
        <v>1</v>
      </c>
      <c r="AB18" s="3">
        <f>IFERROR(__xludf.DUMMYFUNCTION("""COMPUTED_VALUE"""),1.0)</f>
        <v>1</v>
      </c>
      <c r="AC18" s="3">
        <f>IFERROR(__xludf.DUMMYFUNCTION("""COMPUTED_VALUE"""),1.0)</f>
        <v>1</v>
      </c>
      <c r="AD18" s="3" t="str">
        <f>IFERROR(__xludf.DUMMYFUNCTION("""COMPUTED_VALUE"""),"red")</f>
        <v>red</v>
      </c>
      <c r="AE18" s="3" t="str">
        <f>IFERROR(__xludf.DUMMYFUNCTION("""COMPUTED_VALUE"""),"red")</f>
        <v>red</v>
      </c>
    </row>
    <row r="19">
      <c r="A19" s="1" t="s">
        <v>48</v>
      </c>
      <c r="B19" s="3" t="str">
        <f>IFERROR(__xludf.DUMMYFUNCTION("SPLIT(A19, "","")"),"Benin")</f>
        <v>Benin</v>
      </c>
      <c r="C19" s="3">
        <f>IFERROR(__xludf.DUMMYFUNCTION("""COMPUTED_VALUE"""),4.0)</f>
        <v>4</v>
      </c>
      <c r="D19" s="3">
        <f>IFERROR(__xludf.DUMMYFUNCTION("""COMPUTED_VALUE"""),1.0)</f>
        <v>1</v>
      </c>
      <c r="E19" s="3">
        <f>IFERROR(__xludf.DUMMYFUNCTION("""COMPUTED_VALUE"""),113.0)</f>
        <v>113</v>
      </c>
      <c r="F19" s="3">
        <f>IFERROR(__xludf.DUMMYFUNCTION("""COMPUTED_VALUE"""),3.0)</f>
        <v>3</v>
      </c>
      <c r="G19" s="3">
        <f>IFERROR(__xludf.DUMMYFUNCTION("""COMPUTED_VALUE"""),3.0)</f>
        <v>3</v>
      </c>
      <c r="H19" s="3">
        <f>IFERROR(__xludf.DUMMYFUNCTION("""COMPUTED_VALUE"""),5.0)</f>
        <v>5</v>
      </c>
      <c r="I19" s="3">
        <f>IFERROR(__xludf.DUMMYFUNCTION("""COMPUTED_VALUE"""),0.0)</f>
        <v>0</v>
      </c>
      <c r="J19" s="3">
        <f>IFERROR(__xludf.DUMMYFUNCTION("""COMPUTED_VALUE"""),0.0)</f>
        <v>0</v>
      </c>
      <c r="K19" s="3">
        <f>IFERROR(__xludf.DUMMYFUNCTION("""COMPUTED_VALUE"""),2.0)</f>
        <v>2</v>
      </c>
      <c r="L19" s="3">
        <f>IFERROR(__xludf.DUMMYFUNCTION("""COMPUTED_VALUE"""),1.0)</f>
        <v>1</v>
      </c>
      <c r="M19" s="3">
        <f>IFERROR(__xludf.DUMMYFUNCTION("""COMPUTED_VALUE"""),1.0)</f>
        <v>1</v>
      </c>
      <c r="N19" s="3">
        <f>IFERROR(__xludf.DUMMYFUNCTION("""COMPUTED_VALUE"""),0.0)</f>
        <v>0</v>
      </c>
      <c r="O19" s="3">
        <f>IFERROR(__xludf.DUMMYFUNCTION("""COMPUTED_VALUE"""),0.0)</f>
        <v>0</v>
      </c>
      <c r="P19" s="3">
        <f>IFERROR(__xludf.DUMMYFUNCTION("""COMPUTED_VALUE"""),0.0)</f>
        <v>0</v>
      </c>
      <c r="Q19" s="3">
        <f>IFERROR(__xludf.DUMMYFUNCTION("""COMPUTED_VALUE"""),0.0)</f>
        <v>0</v>
      </c>
      <c r="R19" s="3">
        <f>IFERROR(__xludf.DUMMYFUNCTION("""COMPUTED_VALUE"""),0.0)</f>
        <v>0</v>
      </c>
      <c r="S19" s="3" t="str">
        <f>IFERROR(__xludf.DUMMYFUNCTION("""COMPUTED_VALUE"""),"green")</f>
        <v>green</v>
      </c>
      <c r="T19" s="3">
        <f>IFERROR(__xludf.DUMMYFUNCTION("""COMPUTED_VALUE"""),0.0)</f>
        <v>0</v>
      </c>
      <c r="U19" s="3">
        <f>IFERROR(__xludf.DUMMYFUNCTION("""COMPUTED_VALUE"""),0.0)</f>
        <v>0</v>
      </c>
      <c r="V19" s="3">
        <f>IFERROR(__xludf.DUMMYFUNCTION("""COMPUTED_VALUE"""),0.0)</f>
        <v>0</v>
      </c>
      <c r="W19" s="3">
        <f>IFERROR(__xludf.DUMMYFUNCTION("""COMPUTED_VALUE"""),0.0)</f>
        <v>0</v>
      </c>
      <c r="X19" s="3">
        <f>IFERROR(__xludf.DUMMYFUNCTION("""COMPUTED_VALUE"""),1.0)</f>
        <v>1</v>
      </c>
      <c r="Y19" s="3">
        <f>IFERROR(__xludf.DUMMYFUNCTION("""COMPUTED_VALUE"""),0.0)</f>
        <v>0</v>
      </c>
      <c r="Z19" s="3">
        <f>IFERROR(__xludf.DUMMYFUNCTION("""COMPUTED_VALUE"""),0.0)</f>
        <v>0</v>
      </c>
      <c r="AA19" s="3">
        <f>IFERROR(__xludf.DUMMYFUNCTION("""COMPUTED_VALUE"""),0.0)</f>
        <v>0</v>
      </c>
      <c r="AB19" s="3">
        <f>IFERROR(__xludf.DUMMYFUNCTION("""COMPUTED_VALUE"""),0.0)</f>
        <v>0</v>
      </c>
      <c r="AC19" s="3">
        <f>IFERROR(__xludf.DUMMYFUNCTION("""COMPUTED_VALUE"""),0.0)</f>
        <v>0</v>
      </c>
      <c r="AD19" s="3" t="str">
        <f>IFERROR(__xludf.DUMMYFUNCTION("""COMPUTED_VALUE"""),"green")</f>
        <v>green</v>
      </c>
      <c r="AE19" s="3" t="str">
        <f>IFERROR(__xludf.DUMMYFUNCTION("""COMPUTED_VALUE"""),"green")</f>
        <v>green</v>
      </c>
    </row>
    <row r="20">
      <c r="A20" s="1" t="s">
        <v>49</v>
      </c>
      <c r="B20" s="3" t="str">
        <f>IFERROR(__xludf.DUMMYFUNCTION("SPLIT(A20, "","")"),"Bermuda")</f>
        <v>Bermuda</v>
      </c>
      <c r="C20" s="3">
        <f>IFERROR(__xludf.DUMMYFUNCTION("""COMPUTED_VALUE"""),1.0)</f>
        <v>1</v>
      </c>
      <c r="D20" s="3">
        <f>IFERROR(__xludf.DUMMYFUNCTION("""COMPUTED_VALUE"""),4.0)</f>
        <v>4</v>
      </c>
      <c r="E20" s="3">
        <f>IFERROR(__xludf.DUMMYFUNCTION("""COMPUTED_VALUE"""),0.0)</f>
        <v>0</v>
      </c>
      <c r="F20" s="3">
        <f>IFERROR(__xludf.DUMMYFUNCTION("""COMPUTED_VALUE"""),0.0)</f>
        <v>0</v>
      </c>
      <c r="G20" s="3">
        <f>IFERROR(__xludf.DUMMYFUNCTION("""COMPUTED_VALUE"""),1.0)</f>
        <v>1</v>
      </c>
      <c r="H20" s="3">
        <f>IFERROR(__xludf.DUMMYFUNCTION("""COMPUTED_VALUE"""),1.0)</f>
        <v>1</v>
      </c>
      <c r="I20" s="3">
        <f>IFERROR(__xludf.DUMMYFUNCTION("""COMPUTED_VALUE"""),0.0)</f>
        <v>0</v>
      </c>
      <c r="J20" s="3">
        <f>IFERROR(__xludf.DUMMYFUNCTION("""COMPUTED_VALUE"""),0.0)</f>
        <v>0</v>
      </c>
      <c r="K20" s="3">
        <f>IFERROR(__xludf.DUMMYFUNCTION("""COMPUTED_VALUE"""),6.0)</f>
        <v>6</v>
      </c>
      <c r="L20" s="3">
        <f>IFERROR(__xludf.DUMMYFUNCTION("""COMPUTED_VALUE"""),1.0)</f>
        <v>1</v>
      </c>
      <c r="M20" s="3">
        <f>IFERROR(__xludf.DUMMYFUNCTION("""COMPUTED_VALUE"""),1.0)</f>
        <v>1</v>
      </c>
      <c r="N20" s="3">
        <f>IFERROR(__xludf.DUMMYFUNCTION("""COMPUTED_VALUE"""),1.0)</f>
        <v>1</v>
      </c>
      <c r="O20" s="3">
        <f>IFERROR(__xludf.DUMMYFUNCTION("""COMPUTED_VALUE"""),1.0)</f>
        <v>1</v>
      </c>
      <c r="P20" s="3">
        <f>IFERROR(__xludf.DUMMYFUNCTION("""COMPUTED_VALUE"""),1.0)</f>
        <v>1</v>
      </c>
      <c r="Q20" s="3">
        <f>IFERROR(__xludf.DUMMYFUNCTION("""COMPUTED_VALUE"""),1.0)</f>
        <v>1</v>
      </c>
      <c r="R20" s="3">
        <f>IFERROR(__xludf.DUMMYFUNCTION("""COMPUTED_VALUE"""),0.0)</f>
        <v>0</v>
      </c>
      <c r="S20" s="3" t="str">
        <f>IFERROR(__xludf.DUMMYFUNCTION("""COMPUTED_VALUE"""),"red")</f>
        <v>red</v>
      </c>
      <c r="T20" s="3">
        <f>IFERROR(__xludf.DUMMYFUNCTION("""COMPUTED_VALUE"""),1.0)</f>
        <v>1</v>
      </c>
      <c r="U20" s="3">
        <f>IFERROR(__xludf.DUMMYFUNCTION("""COMPUTED_VALUE"""),1.0)</f>
        <v>1</v>
      </c>
      <c r="V20" s="3">
        <f>IFERROR(__xludf.DUMMYFUNCTION("""COMPUTED_VALUE"""),1.0)</f>
        <v>1</v>
      </c>
      <c r="W20" s="3">
        <f>IFERROR(__xludf.DUMMYFUNCTION("""COMPUTED_VALUE"""),1.0)</f>
        <v>1</v>
      </c>
      <c r="X20" s="3">
        <f>IFERROR(__xludf.DUMMYFUNCTION("""COMPUTED_VALUE"""),0.0)</f>
        <v>0</v>
      </c>
      <c r="Y20" s="3">
        <f>IFERROR(__xludf.DUMMYFUNCTION("""COMPUTED_VALUE"""),0.0)</f>
        <v>0</v>
      </c>
      <c r="Z20" s="3">
        <f>IFERROR(__xludf.DUMMYFUNCTION("""COMPUTED_VALUE"""),0.0)</f>
        <v>0</v>
      </c>
      <c r="AA20" s="3">
        <f>IFERROR(__xludf.DUMMYFUNCTION("""COMPUTED_VALUE"""),1.0)</f>
        <v>1</v>
      </c>
      <c r="AB20" s="3">
        <f>IFERROR(__xludf.DUMMYFUNCTION("""COMPUTED_VALUE"""),1.0)</f>
        <v>1</v>
      </c>
      <c r="AC20" s="3">
        <f>IFERROR(__xludf.DUMMYFUNCTION("""COMPUTED_VALUE"""),0.0)</f>
        <v>0</v>
      </c>
      <c r="AD20" s="3" t="str">
        <f>IFERROR(__xludf.DUMMYFUNCTION("""COMPUTED_VALUE"""),"white")</f>
        <v>white</v>
      </c>
      <c r="AE20" s="3" t="str">
        <f>IFERROR(__xludf.DUMMYFUNCTION("""COMPUTED_VALUE"""),"red")</f>
        <v>red</v>
      </c>
    </row>
    <row r="21">
      <c r="A21" s="1" t="s">
        <v>50</v>
      </c>
      <c r="B21" s="3" t="str">
        <f>IFERROR(__xludf.DUMMYFUNCTION("SPLIT(A21, "","")"),"Bhutan")</f>
        <v>Bhutan</v>
      </c>
      <c r="C21" s="3">
        <f>IFERROR(__xludf.DUMMYFUNCTION("""COMPUTED_VALUE"""),5.0)</f>
        <v>5</v>
      </c>
      <c r="D21" s="3">
        <f>IFERROR(__xludf.DUMMYFUNCTION("""COMPUTED_VALUE"""),1.0)</f>
        <v>1</v>
      </c>
      <c r="E21" s="3">
        <f>IFERROR(__xludf.DUMMYFUNCTION("""COMPUTED_VALUE"""),47.0)</f>
        <v>47</v>
      </c>
      <c r="F21" s="3">
        <f>IFERROR(__xludf.DUMMYFUNCTION("""COMPUTED_VALUE"""),1.0)</f>
        <v>1</v>
      </c>
      <c r="G21" s="3">
        <f>IFERROR(__xludf.DUMMYFUNCTION("""COMPUTED_VALUE"""),10.0)</f>
        <v>10</v>
      </c>
      <c r="H21" s="3">
        <f>IFERROR(__xludf.DUMMYFUNCTION("""COMPUTED_VALUE"""),3.0)</f>
        <v>3</v>
      </c>
      <c r="I21" s="3">
        <f>IFERROR(__xludf.DUMMYFUNCTION("""COMPUTED_VALUE"""),0.0)</f>
        <v>0</v>
      </c>
      <c r="J21" s="3">
        <f>IFERROR(__xludf.DUMMYFUNCTION("""COMPUTED_VALUE"""),0.0)</f>
        <v>0</v>
      </c>
      <c r="K21" s="3">
        <f>IFERROR(__xludf.DUMMYFUNCTION("""COMPUTED_VALUE"""),4.0)</f>
        <v>4</v>
      </c>
      <c r="L21" s="3">
        <f>IFERROR(__xludf.DUMMYFUNCTION("""COMPUTED_VALUE"""),1.0)</f>
        <v>1</v>
      </c>
      <c r="M21" s="3">
        <f>IFERROR(__xludf.DUMMYFUNCTION("""COMPUTED_VALUE"""),0.0)</f>
        <v>0</v>
      </c>
      <c r="N21" s="3">
        <f>IFERROR(__xludf.DUMMYFUNCTION("""COMPUTED_VALUE"""),0.0)</f>
        <v>0</v>
      </c>
      <c r="O21" s="3">
        <f>IFERROR(__xludf.DUMMYFUNCTION("""COMPUTED_VALUE"""),0.0)</f>
        <v>0</v>
      </c>
      <c r="P21" s="3">
        <f>IFERROR(__xludf.DUMMYFUNCTION("""COMPUTED_VALUE"""),1.0)</f>
        <v>1</v>
      </c>
      <c r="Q21" s="3">
        <f>IFERROR(__xludf.DUMMYFUNCTION("""COMPUTED_VALUE"""),1.0)</f>
        <v>1</v>
      </c>
      <c r="R21" s="3">
        <f>IFERROR(__xludf.DUMMYFUNCTION("""COMPUTED_VALUE"""),1.0)</f>
        <v>1</v>
      </c>
      <c r="S21" s="3" t="str">
        <f>IFERROR(__xludf.DUMMYFUNCTION("""COMPUTED_VALUE"""),"orange")</f>
        <v>orange</v>
      </c>
      <c r="T21" s="3">
        <f>IFERROR(__xludf.DUMMYFUNCTION("""COMPUTED_VALUE"""),4.0)</f>
        <v>4</v>
      </c>
      <c r="U21" s="3">
        <f>IFERROR(__xludf.DUMMYFUNCTION("""COMPUTED_VALUE"""),0.0)</f>
        <v>0</v>
      </c>
      <c r="V21" s="3">
        <f>IFERROR(__xludf.DUMMYFUNCTION("""COMPUTED_VALUE"""),0.0)</f>
        <v>0</v>
      </c>
      <c r="W21" s="3">
        <f>IFERROR(__xludf.DUMMYFUNCTION("""COMPUTED_VALUE"""),0.0)</f>
        <v>0</v>
      </c>
      <c r="X21" s="3">
        <f>IFERROR(__xludf.DUMMYFUNCTION("""COMPUTED_VALUE"""),0.0)</f>
        <v>0</v>
      </c>
      <c r="Y21" s="3">
        <f>IFERROR(__xludf.DUMMYFUNCTION("""COMPUTED_VALUE"""),0.0)</f>
        <v>0</v>
      </c>
      <c r="Z21" s="3">
        <f>IFERROR(__xludf.DUMMYFUNCTION("""COMPUTED_VALUE"""),0.0)</f>
        <v>0</v>
      </c>
      <c r="AA21" s="3">
        <f>IFERROR(__xludf.DUMMYFUNCTION("""COMPUTED_VALUE"""),0.0)</f>
        <v>0</v>
      </c>
      <c r="AB21" s="3">
        <f>IFERROR(__xludf.DUMMYFUNCTION("""COMPUTED_VALUE"""),1.0)</f>
        <v>1</v>
      </c>
      <c r="AC21" s="3">
        <f>IFERROR(__xludf.DUMMYFUNCTION("""COMPUTED_VALUE"""),0.0)</f>
        <v>0</v>
      </c>
      <c r="AD21" s="3" t="str">
        <f>IFERROR(__xludf.DUMMYFUNCTION("""COMPUTED_VALUE"""),"orange")</f>
        <v>orange</v>
      </c>
      <c r="AE21" s="3" t="str">
        <f>IFERROR(__xludf.DUMMYFUNCTION("""COMPUTED_VALUE"""),"red")</f>
        <v>red</v>
      </c>
    </row>
    <row r="22">
      <c r="A22" s="1" t="s">
        <v>51</v>
      </c>
      <c r="B22" s="3" t="str">
        <f>IFERROR(__xludf.DUMMYFUNCTION("SPLIT(A22, "","")"),"Bolivia")</f>
        <v>Bolivia</v>
      </c>
      <c r="C22" s="3">
        <f>IFERROR(__xludf.DUMMYFUNCTION("""COMPUTED_VALUE"""),2.0)</f>
        <v>2</v>
      </c>
      <c r="D22" s="3">
        <f>IFERROR(__xludf.DUMMYFUNCTION("""COMPUTED_VALUE"""),3.0)</f>
        <v>3</v>
      </c>
      <c r="E22" s="3">
        <f>IFERROR(__xludf.DUMMYFUNCTION("""COMPUTED_VALUE"""),1099.0)</f>
        <v>1099</v>
      </c>
      <c r="F22" s="3">
        <f>IFERROR(__xludf.DUMMYFUNCTION("""COMPUTED_VALUE"""),6.0)</f>
        <v>6</v>
      </c>
      <c r="G22" s="3">
        <f>IFERROR(__xludf.DUMMYFUNCTION("""COMPUTED_VALUE"""),2.0)</f>
        <v>2</v>
      </c>
      <c r="H22" s="3">
        <f>IFERROR(__xludf.DUMMYFUNCTION("""COMPUTED_VALUE"""),0.0)</f>
        <v>0</v>
      </c>
      <c r="I22" s="3">
        <f>IFERROR(__xludf.DUMMYFUNCTION("""COMPUTED_VALUE"""),0.0)</f>
        <v>0</v>
      </c>
      <c r="J22" s="3">
        <f>IFERROR(__xludf.DUMMYFUNCTION("""COMPUTED_VALUE"""),3.0)</f>
        <v>3</v>
      </c>
      <c r="K22" s="3">
        <f>IFERROR(__xludf.DUMMYFUNCTION("""COMPUTED_VALUE"""),3.0)</f>
        <v>3</v>
      </c>
      <c r="L22" s="3">
        <f>IFERROR(__xludf.DUMMYFUNCTION("""COMPUTED_VALUE"""),1.0)</f>
        <v>1</v>
      </c>
      <c r="M22" s="3">
        <f>IFERROR(__xludf.DUMMYFUNCTION("""COMPUTED_VALUE"""),1.0)</f>
        <v>1</v>
      </c>
      <c r="N22" s="3">
        <f>IFERROR(__xludf.DUMMYFUNCTION("""COMPUTED_VALUE"""),0.0)</f>
        <v>0</v>
      </c>
      <c r="O22" s="3">
        <f>IFERROR(__xludf.DUMMYFUNCTION("""COMPUTED_VALUE"""),1.0)</f>
        <v>1</v>
      </c>
      <c r="P22" s="3">
        <f>IFERROR(__xludf.DUMMYFUNCTION("""COMPUTED_VALUE"""),0.0)</f>
        <v>0</v>
      </c>
      <c r="Q22" s="3">
        <f>IFERROR(__xludf.DUMMYFUNCTION("""COMPUTED_VALUE"""),0.0)</f>
        <v>0</v>
      </c>
      <c r="R22" s="3">
        <f>IFERROR(__xludf.DUMMYFUNCTION("""COMPUTED_VALUE"""),0.0)</f>
        <v>0</v>
      </c>
      <c r="S22" s="3" t="str">
        <f>IFERROR(__xludf.DUMMYFUNCTION("""COMPUTED_VALUE"""),"red")</f>
        <v>red</v>
      </c>
      <c r="T22" s="3">
        <f>IFERROR(__xludf.DUMMYFUNCTION("""COMPUTED_VALUE"""),0.0)</f>
        <v>0</v>
      </c>
      <c r="U22" s="3">
        <f>IFERROR(__xludf.DUMMYFUNCTION("""COMPUTED_VALUE"""),0.0)</f>
        <v>0</v>
      </c>
      <c r="V22" s="3">
        <f>IFERROR(__xludf.DUMMYFUNCTION("""COMPUTED_VALUE"""),0.0)</f>
        <v>0</v>
      </c>
      <c r="W22" s="3">
        <f>IFERROR(__xludf.DUMMYFUNCTION("""COMPUTED_VALUE"""),0.0)</f>
        <v>0</v>
      </c>
      <c r="X22" s="3">
        <f>IFERROR(__xludf.DUMMYFUNCTION("""COMPUTED_VALUE"""),0.0)</f>
        <v>0</v>
      </c>
      <c r="Y22" s="3">
        <f>IFERROR(__xludf.DUMMYFUNCTION("""COMPUTED_VALUE"""),0.0)</f>
        <v>0</v>
      </c>
      <c r="Z22" s="3">
        <f>IFERROR(__xludf.DUMMYFUNCTION("""COMPUTED_VALUE"""),0.0)</f>
        <v>0</v>
      </c>
      <c r="AA22" s="3">
        <f>IFERROR(__xludf.DUMMYFUNCTION("""COMPUTED_VALUE"""),0.0)</f>
        <v>0</v>
      </c>
      <c r="AB22" s="3">
        <f>IFERROR(__xludf.DUMMYFUNCTION("""COMPUTED_VALUE"""),0.0)</f>
        <v>0</v>
      </c>
      <c r="AC22" s="3">
        <f>IFERROR(__xludf.DUMMYFUNCTION("""COMPUTED_VALUE"""),0.0)</f>
        <v>0</v>
      </c>
      <c r="AD22" s="3" t="str">
        <f>IFERROR(__xludf.DUMMYFUNCTION("""COMPUTED_VALUE"""),"red")</f>
        <v>red</v>
      </c>
      <c r="AE22" s="3" t="str">
        <f>IFERROR(__xludf.DUMMYFUNCTION("""COMPUTED_VALUE"""),"green")</f>
        <v>green</v>
      </c>
    </row>
    <row r="23">
      <c r="A23" s="1" t="s">
        <v>52</v>
      </c>
      <c r="B23" s="3" t="str">
        <f>IFERROR(__xludf.DUMMYFUNCTION("SPLIT(A23, "","")"),"Botswana")</f>
        <v>Botswana</v>
      </c>
      <c r="C23" s="3">
        <f>IFERROR(__xludf.DUMMYFUNCTION("""COMPUTED_VALUE"""),4.0)</f>
        <v>4</v>
      </c>
      <c r="D23" s="3">
        <f>IFERROR(__xludf.DUMMYFUNCTION("""COMPUTED_VALUE"""),2.0)</f>
        <v>2</v>
      </c>
      <c r="E23" s="3">
        <f>IFERROR(__xludf.DUMMYFUNCTION("""COMPUTED_VALUE"""),600.0)</f>
        <v>600</v>
      </c>
      <c r="F23" s="3">
        <f>IFERROR(__xludf.DUMMYFUNCTION("""COMPUTED_VALUE"""),1.0)</f>
        <v>1</v>
      </c>
      <c r="G23" s="3">
        <f>IFERROR(__xludf.DUMMYFUNCTION("""COMPUTED_VALUE"""),10.0)</f>
        <v>10</v>
      </c>
      <c r="H23" s="3">
        <f>IFERROR(__xludf.DUMMYFUNCTION("""COMPUTED_VALUE"""),5.0)</f>
        <v>5</v>
      </c>
      <c r="I23" s="3">
        <f>IFERROR(__xludf.DUMMYFUNCTION("""COMPUTED_VALUE"""),0.0)</f>
        <v>0</v>
      </c>
      <c r="J23" s="3">
        <f>IFERROR(__xludf.DUMMYFUNCTION("""COMPUTED_VALUE"""),5.0)</f>
        <v>5</v>
      </c>
      <c r="K23" s="3">
        <f>IFERROR(__xludf.DUMMYFUNCTION("""COMPUTED_VALUE"""),3.0)</f>
        <v>3</v>
      </c>
      <c r="L23" s="3">
        <f>IFERROR(__xludf.DUMMYFUNCTION("""COMPUTED_VALUE"""),0.0)</f>
        <v>0</v>
      </c>
      <c r="M23" s="3">
        <f>IFERROR(__xludf.DUMMYFUNCTION("""COMPUTED_VALUE"""),0.0)</f>
        <v>0</v>
      </c>
      <c r="N23" s="3">
        <f>IFERROR(__xludf.DUMMYFUNCTION("""COMPUTED_VALUE"""),1.0)</f>
        <v>1</v>
      </c>
      <c r="O23" s="3">
        <f>IFERROR(__xludf.DUMMYFUNCTION("""COMPUTED_VALUE"""),0.0)</f>
        <v>0</v>
      </c>
      <c r="P23" s="3">
        <f>IFERROR(__xludf.DUMMYFUNCTION("""COMPUTED_VALUE"""),1.0)</f>
        <v>1</v>
      </c>
      <c r="Q23" s="3">
        <f>IFERROR(__xludf.DUMMYFUNCTION("""COMPUTED_VALUE"""),1.0)</f>
        <v>1</v>
      </c>
      <c r="R23" s="3">
        <f>IFERROR(__xludf.DUMMYFUNCTION("""COMPUTED_VALUE"""),0.0)</f>
        <v>0</v>
      </c>
      <c r="S23" s="3" t="str">
        <f>IFERROR(__xludf.DUMMYFUNCTION("""COMPUTED_VALUE"""),"blue")</f>
        <v>blue</v>
      </c>
      <c r="T23" s="3">
        <f>IFERROR(__xludf.DUMMYFUNCTION("""COMPUTED_VALUE"""),0.0)</f>
        <v>0</v>
      </c>
      <c r="U23" s="3">
        <f>IFERROR(__xludf.DUMMYFUNCTION("""COMPUTED_VALUE"""),0.0)</f>
        <v>0</v>
      </c>
      <c r="V23" s="3">
        <f>IFERROR(__xludf.DUMMYFUNCTION("""COMPUTED_VALUE"""),0.0)</f>
        <v>0</v>
      </c>
      <c r="W23" s="3">
        <f>IFERROR(__xludf.DUMMYFUNCTION("""COMPUTED_VALUE"""),0.0)</f>
        <v>0</v>
      </c>
      <c r="X23" s="3">
        <f>IFERROR(__xludf.DUMMYFUNCTION("""COMPUTED_VALUE"""),0.0)</f>
        <v>0</v>
      </c>
      <c r="Y23" s="3">
        <f>IFERROR(__xludf.DUMMYFUNCTION("""COMPUTED_VALUE"""),0.0)</f>
        <v>0</v>
      </c>
      <c r="Z23" s="3">
        <f>IFERROR(__xludf.DUMMYFUNCTION("""COMPUTED_VALUE"""),0.0)</f>
        <v>0</v>
      </c>
      <c r="AA23" s="3">
        <f>IFERROR(__xludf.DUMMYFUNCTION("""COMPUTED_VALUE"""),0.0)</f>
        <v>0</v>
      </c>
      <c r="AB23" s="3">
        <f>IFERROR(__xludf.DUMMYFUNCTION("""COMPUTED_VALUE"""),0.0)</f>
        <v>0</v>
      </c>
      <c r="AC23" s="3">
        <f>IFERROR(__xludf.DUMMYFUNCTION("""COMPUTED_VALUE"""),0.0)</f>
        <v>0</v>
      </c>
      <c r="AD23" s="3" t="str">
        <f>IFERROR(__xludf.DUMMYFUNCTION("""COMPUTED_VALUE"""),"blue")</f>
        <v>blue</v>
      </c>
      <c r="AE23" s="3" t="str">
        <f>IFERROR(__xludf.DUMMYFUNCTION("""COMPUTED_VALUE"""),"blue")</f>
        <v>blue</v>
      </c>
    </row>
    <row r="24">
      <c r="A24" s="1" t="s">
        <v>53</v>
      </c>
      <c r="B24" s="3" t="str">
        <f>IFERROR(__xludf.DUMMYFUNCTION("SPLIT(A24, "","")"),"Brazil")</f>
        <v>Brazil</v>
      </c>
      <c r="C24" s="3">
        <f>IFERROR(__xludf.DUMMYFUNCTION("""COMPUTED_VALUE"""),2.0)</f>
        <v>2</v>
      </c>
      <c r="D24" s="3">
        <f>IFERROR(__xludf.DUMMYFUNCTION("""COMPUTED_VALUE"""),3.0)</f>
        <v>3</v>
      </c>
      <c r="E24" s="3">
        <f>IFERROR(__xludf.DUMMYFUNCTION("""COMPUTED_VALUE"""),8512.0)</f>
        <v>8512</v>
      </c>
      <c r="F24" s="3">
        <f>IFERROR(__xludf.DUMMYFUNCTION("""COMPUTED_VALUE"""),119.0)</f>
        <v>119</v>
      </c>
      <c r="G24" s="3">
        <f>IFERROR(__xludf.DUMMYFUNCTION("""COMPUTED_VALUE"""),6.0)</f>
        <v>6</v>
      </c>
      <c r="H24" s="3">
        <f>IFERROR(__xludf.DUMMYFUNCTION("""COMPUTED_VALUE"""),0.0)</f>
        <v>0</v>
      </c>
      <c r="I24" s="3">
        <f>IFERROR(__xludf.DUMMYFUNCTION("""COMPUTED_VALUE"""),0.0)</f>
        <v>0</v>
      </c>
      <c r="J24" s="3">
        <f>IFERROR(__xludf.DUMMYFUNCTION("""COMPUTED_VALUE"""),0.0)</f>
        <v>0</v>
      </c>
      <c r="K24" s="3">
        <f>IFERROR(__xludf.DUMMYFUNCTION("""COMPUTED_VALUE"""),4.0)</f>
        <v>4</v>
      </c>
      <c r="L24" s="3">
        <f>IFERROR(__xludf.DUMMYFUNCTION("""COMPUTED_VALUE"""),0.0)</f>
        <v>0</v>
      </c>
      <c r="M24" s="3">
        <f>IFERROR(__xludf.DUMMYFUNCTION("""COMPUTED_VALUE"""),1.0)</f>
        <v>1</v>
      </c>
      <c r="N24" s="3">
        <f>IFERROR(__xludf.DUMMYFUNCTION("""COMPUTED_VALUE"""),1.0)</f>
        <v>1</v>
      </c>
      <c r="O24" s="3">
        <f>IFERROR(__xludf.DUMMYFUNCTION("""COMPUTED_VALUE"""),1.0)</f>
        <v>1</v>
      </c>
      <c r="P24" s="3">
        <f>IFERROR(__xludf.DUMMYFUNCTION("""COMPUTED_VALUE"""),1.0)</f>
        <v>1</v>
      </c>
      <c r="Q24" s="3">
        <f>IFERROR(__xludf.DUMMYFUNCTION("""COMPUTED_VALUE"""),0.0)</f>
        <v>0</v>
      </c>
      <c r="R24" s="3">
        <f>IFERROR(__xludf.DUMMYFUNCTION("""COMPUTED_VALUE"""),0.0)</f>
        <v>0</v>
      </c>
      <c r="S24" s="3" t="str">
        <f>IFERROR(__xludf.DUMMYFUNCTION("""COMPUTED_VALUE"""),"green")</f>
        <v>green</v>
      </c>
      <c r="T24" s="3">
        <f>IFERROR(__xludf.DUMMYFUNCTION("""COMPUTED_VALUE"""),1.0)</f>
        <v>1</v>
      </c>
      <c r="U24" s="3">
        <f>IFERROR(__xludf.DUMMYFUNCTION("""COMPUTED_VALUE"""),0.0)</f>
        <v>0</v>
      </c>
      <c r="V24" s="3">
        <f>IFERROR(__xludf.DUMMYFUNCTION("""COMPUTED_VALUE"""),0.0)</f>
        <v>0</v>
      </c>
      <c r="W24" s="3">
        <f>IFERROR(__xludf.DUMMYFUNCTION("""COMPUTED_VALUE"""),0.0)</f>
        <v>0</v>
      </c>
      <c r="X24" s="3">
        <f>IFERROR(__xludf.DUMMYFUNCTION("""COMPUTED_VALUE"""),22.0)</f>
        <v>22</v>
      </c>
      <c r="Y24" s="3">
        <f>IFERROR(__xludf.DUMMYFUNCTION("""COMPUTED_VALUE"""),0.0)</f>
        <v>0</v>
      </c>
      <c r="Z24" s="3">
        <f>IFERROR(__xludf.DUMMYFUNCTION("""COMPUTED_VALUE"""),0.0)</f>
        <v>0</v>
      </c>
      <c r="AA24" s="3">
        <f>IFERROR(__xludf.DUMMYFUNCTION("""COMPUTED_VALUE"""),0.0)</f>
        <v>0</v>
      </c>
      <c r="AB24" s="3">
        <f>IFERROR(__xludf.DUMMYFUNCTION("""COMPUTED_VALUE"""),0.0)</f>
        <v>0</v>
      </c>
      <c r="AC24" s="3">
        <f>IFERROR(__xludf.DUMMYFUNCTION("""COMPUTED_VALUE"""),1.0)</f>
        <v>1</v>
      </c>
      <c r="AD24" s="3" t="str">
        <f>IFERROR(__xludf.DUMMYFUNCTION("""COMPUTED_VALUE"""),"green")</f>
        <v>green</v>
      </c>
      <c r="AE24" s="3" t="str">
        <f>IFERROR(__xludf.DUMMYFUNCTION("""COMPUTED_VALUE"""),"green")</f>
        <v>green</v>
      </c>
    </row>
    <row r="25">
      <c r="A25" s="1" t="s">
        <v>54</v>
      </c>
      <c r="B25" s="3" t="str">
        <f>IFERROR(__xludf.DUMMYFUNCTION("SPLIT(A25, "","")"),"British-Virgin-Isles")</f>
        <v>British-Virgin-Isles</v>
      </c>
      <c r="C25" s="3">
        <f>IFERROR(__xludf.DUMMYFUNCTION("""COMPUTED_VALUE"""),1.0)</f>
        <v>1</v>
      </c>
      <c r="D25" s="3">
        <f>IFERROR(__xludf.DUMMYFUNCTION("""COMPUTED_VALUE"""),4.0)</f>
        <v>4</v>
      </c>
      <c r="E25" s="3">
        <f>IFERROR(__xludf.DUMMYFUNCTION("""COMPUTED_VALUE"""),0.0)</f>
        <v>0</v>
      </c>
      <c r="F25" s="3">
        <f>IFERROR(__xludf.DUMMYFUNCTION("""COMPUTED_VALUE"""),0.0)</f>
        <v>0</v>
      </c>
      <c r="G25" s="3">
        <f>IFERROR(__xludf.DUMMYFUNCTION("""COMPUTED_VALUE"""),1.0)</f>
        <v>1</v>
      </c>
      <c r="H25" s="3">
        <f>IFERROR(__xludf.DUMMYFUNCTION("""COMPUTED_VALUE"""),1.0)</f>
        <v>1</v>
      </c>
      <c r="I25" s="3">
        <f>IFERROR(__xludf.DUMMYFUNCTION("""COMPUTED_VALUE"""),0.0)</f>
        <v>0</v>
      </c>
      <c r="J25" s="3">
        <f>IFERROR(__xludf.DUMMYFUNCTION("""COMPUTED_VALUE"""),0.0)</f>
        <v>0</v>
      </c>
      <c r="K25" s="3">
        <f>IFERROR(__xludf.DUMMYFUNCTION("""COMPUTED_VALUE"""),6.0)</f>
        <v>6</v>
      </c>
      <c r="L25" s="3">
        <f>IFERROR(__xludf.DUMMYFUNCTION("""COMPUTED_VALUE"""),1.0)</f>
        <v>1</v>
      </c>
      <c r="M25" s="3">
        <f>IFERROR(__xludf.DUMMYFUNCTION("""COMPUTED_VALUE"""),1.0)</f>
        <v>1</v>
      </c>
      <c r="N25" s="3">
        <f>IFERROR(__xludf.DUMMYFUNCTION("""COMPUTED_VALUE"""),1.0)</f>
        <v>1</v>
      </c>
      <c r="O25" s="3">
        <f>IFERROR(__xludf.DUMMYFUNCTION("""COMPUTED_VALUE"""),1.0)</f>
        <v>1</v>
      </c>
      <c r="P25" s="3">
        <f>IFERROR(__xludf.DUMMYFUNCTION("""COMPUTED_VALUE"""),1.0)</f>
        <v>1</v>
      </c>
      <c r="Q25" s="3">
        <f>IFERROR(__xludf.DUMMYFUNCTION("""COMPUTED_VALUE"""),0.0)</f>
        <v>0</v>
      </c>
      <c r="R25" s="3">
        <f>IFERROR(__xludf.DUMMYFUNCTION("""COMPUTED_VALUE"""),1.0)</f>
        <v>1</v>
      </c>
      <c r="S25" s="3" t="str">
        <f>IFERROR(__xludf.DUMMYFUNCTION("""COMPUTED_VALUE"""),"blue")</f>
        <v>blue</v>
      </c>
      <c r="T25" s="3">
        <f>IFERROR(__xludf.DUMMYFUNCTION("""COMPUTED_VALUE"""),0.0)</f>
        <v>0</v>
      </c>
      <c r="U25" s="3">
        <f>IFERROR(__xludf.DUMMYFUNCTION("""COMPUTED_VALUE"""),1.0)</f>
        <v>1</v>
      </c>
      <c r="V25" s="3">
        <f>IFERROR(__xludf.DUMMYFUNCTION("""COMPUTED_VALUE"""),1.0)</f>
        <v>1</v>
      </c>
      <c r="W25" s="3">
        <f>IFERROR(__xludf.DUMMYFUNCTION("""COMPUTED_VALUE"""),1.0)</f>
        <v>1</v>
      </c>
      <c r="X25" s="3">
        <f>IFERROR(__xludf.DUMMYFUNCTION("""COMPUTED_VALUE"""),0.0)</f>
        <v>0</v>
      </c>
      <c r="Y25" s="3">
        <f>IFERROR(__xludf.DUMMYFUNCTION("""COMPUTED_VALUE"""),0.0)</f>
        <v>0</v>
      </c>
      <c r="Z25" s="3">
        <f>IFERROR(__xludf.DUMMYFUNCTION("""COMPUTED_VALUE"""),0.0)</f>
        <v>0</v>
      </c>
      <c r="AA25" s="3">
        <f>IFERROR(__xludf.DUMMYFUNCTION("""COMPUTED_VALUE"""),1.0)</f>
        <v>1</v>
      </c>
      <c r="AB25" s="3">
        <f>IFERROR(__xludf.DUMMYFUNCTION("""COMPUTED_VALUE"""),1.0)</f>
        <v>1</v>
      </c>
      <c r="AC25" s="3">
        <f>IFERROR(__xludf.DUMMYFUNCTION("""COMPUTED_VALUE"""),1.0)</f>
        <v>1</v>
      </c>
      <c r="AD25" s="3" t="str">
        <f>IFERROR(__xludf.DUMMYFUNCTION("""COMPUTED_VALUE"""),"white")</f>
        <v>white</v>
      </c>
      <c r="AE25" s="3" t="str">
        <f>IFERROR(__xludf.DUMMYFUNCTION("""COMPUTED_VALUE"""),"blue")</f>
        <v>blue</v>
      </c>
    </row>
    <row r="26">
      <c r="A26" s="1" t="s">
        <v>55</v>
      </c>
      <c r="B26" s="3" t="str">
        <f>IFERROR(__xludf.DUMMYFUNCTION("SPLIT(A26, "","")"),"Brunei")</f>
        <v>Brunei</v>
      </c>
      <c r="C26" s="3">
        <f>IFERROR(__xludf.DUMMYFUNCTION("""COMPUTED_VALUE"""),5.0)</f>
        <v>5</v>
      </c>
      <c r="D26" s="3">
        <f>IFERROR(__xludf.DUMMYFUNCTION("""COMPUTED_VALUE"""),1.0)</f>
        <v>1</v>
      </c>
      <c r="E26" s="3">
        <f>IFERROR(__xludf.DUMMYFUNCTION("""COMPUTED_VALUE"""),6.0)</f>
        <v>6</v>
      </c>
      <c r="F26" s="3">
        <f>IFERROR(__xludf.DUMMYFUNCTION("""COMPUTED_VALUE"""),0.0)</f>
        <v>0</v>
      </c>
      <c r="G26" s="3">
        <f>IFERROR(__xludf.DUMMYFUNCTION("""COMPUTED_VALUE"""),10.0)</f>
        <v>10</v>
      </c>
      <c r="H26" s="3">
        <f>IFERROR(__xludf.DUMMYFUNCTION("""COMPUTED_VALUE"""),2.0)</f>
        <v>2</v>
      </c>
      <c r="I26" s="3">
        <f>IFERROR(__xludf.DUMMYFUNCTION("""COMPUTED_VALUE"""),0.0)</f>
        <v>0</v>
      </c>
      <c r="J26" s="3">
        <f>IFERROR(__xludf.DUMMYFUNCTION("""COMPUTED_VALUE"""),0.0)</f>
        <v>0</v>
      </c>
      <c r="K26" s="3">
        <f>IFERROR(__xludf.DUMMYFUNCTION("""COMPUTED_VALUE"""),4.0)</f>
        <v>4</v>
      </c>
      <c r="L26" s="3">
        <f>IFERROR(__xludf.DUMMYFUNCTION("""COMPUTED_VALUE"""),1.0)</f>
        <v>1</v>
      </c>
      <c r="M26" s="3">
        <f>IFERROR(__xludf.DUMMYFUNCTION("""COMPUTED_VALUE"""),0.0)</f>
        <v>0</v>
      </c>
      <c r="N26" s="3">
        <f>IFERROR(__xludf.DUMMYFUNCTION("""COMPUTED_VALUE"""),0.0)</f>
        <v>0</v>
      </c>
      <c r="O26" s="3">
        <f>IFERROR(__xludf.DUMMYFUNCTION("""COMPUTED_VALUE"""),1.0)</f>
        <v>1</v>
      </c>
      <c r="P26" s="3">
        <f>IFERROR(__xludf.DUMMYFUNCTION("""COMPUTED_VALUE"""),1.0)</f>
        <v>1</v>
      </c>
      <c r="Q26" s="3">
        <f>IFERROR(__xludf.DUMMYFUNCTION("""COMPUTED_VALUE"""),1.0)</f>
        <v>1</v>
      </c>
      <c r="R26" s="3">
        <f>IFERROR(__xludf.DUMMYFUNCTION("""COMPUTED_VALUE"""),0.0)</f>
        <v>0</v>
      </c>
      <c r="S26" s="3" t="str">
        <f>IFERROR(__xludf.DUMMYFUNCTION("""COMPUTED_VALUE"""),"gold")</f>
        <v>gold</v>
      </c>
      <c r="T26" s="3">
        <f>IFERROR(__xludf.DUMMYFUNCTION("""COMPUTED_VALUE"""),0.0)</f>
        <v>0</v>
      </c>
      <c r="U26" s="3">
        <f>IFERROR(__xludf.DUMMYFUNCTION("""COMPUTED_VALUE"""),0.0)</f>
        <v>0</v>
      </c>
      <c r="V26" s="3">
        <f>IFERROR(__xludf.DUMMYFUNCTION("""COMPUTED_VALUE"""),0.0)</f>
        <v>0</v>
      </c>
      <c r="W26" s="3">
        <f>IFERROR(__xludf.DUMMYFUNCTION("""COMPUTED_VALUE"""),0.0)</f>
        <v>0</v>
      </c>
      <c r="X26" s="3">
        <f>IFERROR(__xludf.DUMMYFUNCTION("""COMPUTED_VALUE"""),0.0)</f>
        <v>0</v>
      </c>
      <c r="Y26" s="3">
        <f>IFERROR(__xludf.DUMMYFUNCTION("""COMPUTED_VALUE"""),0.0)</f>
        <v>0</v>
      </c>
      <c r="Z26" s="3">
        <f>IFERROR(__xludf.DUMMYFUNCTION("""COMPUTED_VALUE"""),1.0)</f>
        <v>1</v>
      </c>
      <c r="AA26" s="3">
        <f>IFERROR(__xludf.DUMMYFUNCTION("""COMPUTED_VALUE"""),1.0)</f>
        <v>1</v>
      </c>
      <c r="AB26" s="3">
        <f>IFERROR(__xludf.DUMMYFUNCTION("""COMPUTED_VALUE"""),1.0)</f>
        <v>1</v>
      </c>
      <c r="AC26" s="3">
        <f>IFERROR(__xludf.DUMMYFUNCTION("""COMPUTED_VALUE"""),1.0)</f>
        <v>1</v>
      </c>
      <c r="AD26" s="3" t="str">
        <f>IFERROR(__xludf.DUMMYFUNCTION("""COMPUTED_VALUE"""),"white")</f>
        <v>white</v>
      </c>
      <c r="AE26" s="3" t="str">
        <f>IFERROR(__xludf.DUMMYFUNCTION("""COMPUTED_VALUE"""),"gold")</f>
        <v>gold</v>
      </c>
    </row>
    <row r="27">
      <c r="A27" s="1" t="s">
        <v>56</v>
      </c>
      <c r="B27" s="3" t="str">
        <f>IFERROR(__xludf.DUMMYFUNCTION("SPLIT(A27, "","")"),"Bulgaria")</f>
        <v>Bulgaria</v>
      </c>
      <c r="C27" s="3">
        <f>IFERROR(__xludf.DUMMYFUNCTION("""COMPUTED_VALUE"""),3.0)</f>
        <v>3</v>
      </c>
      <c r="D27" s="3">
        <f>IFERROR(__xludf.DUMMYFUNCTION("""COMPUTED_VALUE"""),1.0)</f>
        <v>1</v>
      </c>
      <c r="E27" s="3">
        <f>IFERROR(__xludf.DUMMYFUNCTION("""COMPUTED_VALUE"""),111.0)</f>
        <v>111</v>
      </c>
      <c r="F27" s="3">
        <f>IFERROR(__xludf.DUMMYFUNCTION("""COMPUTED_VALUE"""),9.0)</f>
        <v>9</v>
      </c>
      <c r="G27" s="3">
        <f>IFERROR(__xludf.DUMMYFUNCTION("""COMPUTED_VALUE"""),5.0)</f>
        <v>5</v>
      </c>
      <c r="H27" s="3">
        <f>IFERROR(__xludf.DUMMYFUNCTION("""COMPUTED_VALUE"""),6.0)</f>
        <v>6</v>
      </c>
      <c r="I27" s="3">
        <f>IFERROR(__xludf.DUMMYFUNCTION("""COMPUTED_VALUE"""),0.0)</f>
        <v>0</v>
      </c>
      <c r="J27" s="3">
        <f>IFERROR(__xludf.DUMMYFUNCTION("""COMPUTED_VALUE"""),3.0)</f>
        <v>3</v>
      </c>
      <c r="K27" s="3">
        <f>IFERROR(__xludf.DUMMYFUNCTION("""COMPUTED_VALUE"""),5.0)</f>
        <v>5</v>
      </c>
      <c r="L27" s="3">
        <f>IFERROR(__xludf.DUMMYFUNCTION("""COMPUTED_VALUE"""),1.0)</f>
        <v>1</v>
      </c>
      <c r="M27" s="3">
        <f>IFERROR(__xludf.DUMMYFUNCTION("""COMPUTED_VALUE"""),1.0)</f>
        <v>1</v>
      </c>
      <c r="N27" s="3">
        <f>IFERROR(__xludf.DUMMYFUNCTION("""COMPUTED_VALUE"""),1.0)</f>
        <v>1</v>
      </c>
      <c r="O27" s="3">
        <f>IFERROR(__xludf.DUMMYFUNCTION("""COMPUTED_VALUE"""),1.0)</f>
        <v>1</v>
      </c>
      <c r="P27" s="3">
        <f>IFERROR(__xludf.DUMMYFUNCTION("""COMPUTED_VALUE"""),1.0)</f>
        <v>1</v>
      </c>
      <c r="Q27" s="3">
        <f>IFERROR(__xludf.DUMMYFUNCTION("""COMPUTED_VALUE"""),0.0)</f>
        <v>0</v>
      </c>
      <c r="R27" s="3">
        <f>IFERROR(__xludf.DUMMYFUNCTION("""COMPUTED_VALUE"""),0.0)</f>
        <v>0</v>
      </c>
      <c r="S27" s="3" t="str">
        <f>IFERROR(__xludf.DUMMYFUNCTION("""COMPUTED_VALUE"""),"red")</f>
        <v>red</v>
      </c>
      <c r="T27" s="3">
        <f>IFERROR(__xludf.DUMMYFUNCTION("""COMPUTED_VALUE"""),0.0)</f>
        <v>0</v>
      </c>
      <c r="U27" s="3">
        <f>IFERROR(__xludf.DUMMYFUNCTION("""COMPUTED_VALUE"""),0.0)</f>
        <v>0</v>
      </c>
      <c r="V27" s="3">
        <f>IFERROR(__xludf.DUMMYFUNCTION("""COMPUTED_VALUE"""),0.0)</f>
        <v>0</v>
      </c>
      <c r="W27" s="3">
        <f>IFERROR(__xludf.DUMMYFUNCTION("""COMPUTED_VALUE"""),0.0)</f>
        <v>0</v>
      </c>
      <c r="X27" s="3">
        <f>IFERROR(__xludf.DUMMYFUNCTION("""COMPUTED_VALUE"""),1.0)</f>
        <v>1</v>
      </c>
      <c r="Y27" s="3">
        <f>IFERROR(__xludf.DUMMYFUNCTION("""COMPUTED_VALUE"""),0.0)</f>
        <v>0</v>
      </c>
      <c r="Z27" s="3">
        <f>IFERROR(__xludf.DUMMYFUNCTION("""COMPUTED_VALUE"""),0.0)</f>
        <v>0</v>
      </c>
      <c r="AA27" s="3">
        <f>IFERROR(__xludf.DUMMYFUNCTION("""COMPUTED_VALUE"""),1.0)</f>
        <v>1</v>
      </c>
      <c r="AB27" s="3">
        <f>IFERROR(__xludf.DUMMYFUNCTION("""COMPUTED_VALUE"""),1.0)</f>
        <v>1</v>
      </c>
      <c r="AC27" s="3">
        <f>IFERROR(__xludf.DUMMYFUNCTION("""COMPUTED_VALUE"""),0.0)</f>
        <v>0</v>
      </c>
      <c r="AD27" s="3" t="str">
        <f>IFERROR(__xludf.DUMMYFUNCTION("""COMPUTED_VALUE"""),"white")</f>
        <v>white</v>
      </c>
      <c r="AE27" s="3" t="str">
        <f>IFERROR(__xludf.DUMMYFUNCTION("""COMPUTED_VALUE"""),"red")</f>
        <v>red</v>
      </c>
    </row>
    <row r="28">
      <c r="A28" s="1" t="s">
        <v>57</v>
      </c>
      <c r="B28" s="3" t="str">
        <f>IFERROR(__xludf.DUMMYFUNCTION("SPLIT(A28, "","")"),"Burkina Faso")</f>
        <v>Burkina Faso</v>
      </c>
      <c r="C28" s="3">
        <f>IFERROR(__xludf.DUMMYFUNCTION("""COMPUTED_VALUE"""),4.0)</f>
        <v>4</v>
      </c>
      <c r="D28" s="3">
        <f>IFERROR(__xludf.DUMMYFUNCTION("""COMPUTED_VALUE"""),4.0)</f>
        <v>4</v>
      </c>
      <c r="E28" s="3">
        <f>IFERROR(__xludf.DUMMYFUNCTION("""COMPUTED_VALUE"""),274.0)</f>
        <v>274</v>
      </c>
      <c r="F28" s="3">
        <f>IFERROR(__xludf.DUMMYFUNCTION("""COMPUTED_VALUE"""),7.0)</f>
        <v>7</v>
      </c>
      <c r="G28" s="3">
        <f>IFERROR(__xludf.DUMMYFUNCTION("""COMPUTED_VALUE"""),3.0)</f>
        <v>3</v>
      </c>
      <c r="H28" s="3">
        <f>IFERROR(__xludf.DUMMYFUNCTION("""COMPUTED_VALUE"""),5.0)</f>
        <v>5</v>
      </c>
      <c r="I28" s="3">
        <f>IFERROR(__xludf.DUMMYFUNCTION("""COMPUTED_VALUE"""),0.0)</f>
        <v>0</v>
      </c>
      <c r="J28" s="3">
        <f>IFERROR(__xludf.DUMMYFUNCTION("""COMPUTED_VALUE"""),2.0)</f>
        <v>2</v>
      </c>
      <c r="K28" s="3">
        <f>IFERROR(__xludf.DUMMYFUNCTION("""COMPUTED_VALUE"""),3.0)</f>
        <v>3</v>
      </c>
      <c r="L28" s="3">
        <f>IFERROR(__xludf.DUMMYFUNCTION("""COMPUTED_VALUE"""),1.0)</f>
        <v>1</v>
      </c>
      <c r="M28" s="3">
        <f>IFERROR(__xludf.DUMMYFUNCTION("""COMPUTED_VALUE"""),1.0)</f>
        <v>1</v>
      </c>
      <c r="N28" s="3">
        <f>IFERROR(__xludf.DUMMYFUNCTION("""COMPUTED_VALUE"""),0.0)</f>
        <v>0</v>
      </c>
      <c r="O28" s="3">
        <f>IFERROR(__xludf.DUMMYFUNCTION("""COMPUTED_VALUE"""),1.0)</f>
        <v>1</v>
      </c>
      <c r="P28" s="3">
        <f>IFERROR(__xludf.DUMMYFUNCTION("""COMPUTED_VALUE"""),0.0)</f>
        <v>0</v>
      </c>
      <c r="Q28" s="3">
        <f>IFERROR(__xludf.DUMMYFUNCTION("""COMPUTED_VALUE"""),0.0)</f>
        <v>0</v>
      </c>
      <c r="R28" s="3">
        <f>IFERROR(__xludf.DUMMYFUNCTION("""COMPUTED_VALUE"""),0.0)</f>
        <v>0</v>
      </c>
      <c r="S28" s="3" t="str">
        <f>IFERROR(__xludf.DUMMYFUNCTION("""COMPUTED_VALUE"""),"red")</f>
        <v>red</v>
      </c>
      <c r="T28" s="3">
        <f>IFERROR(__xludf.DUMMYFUNCTION("""COMPUTED_VALUE"""),0.0)</f>
        <v>0</v>
      </c>
      <c r="U28" s="3">
        <f>IFERROR(__xludf.DUMMYFUNCTION("""COMPUTED_VALUE"""),0.0)</f>
        <v>0</v>
      </c>
      <c r="V28" s="3">
        <f>IFERROR(__xludf.DUMMYFUNCTION("""COMPUTED_VALUE"""),0.0)</f>
        <v>0</v>
      </c>
      <c r="W28" s="3">
        <f>IFERROR(__xludf.DUMMYFUNCTION("""COMPUTED_VALUE"""),0.0)</f>
        <v>0</v>
      </c>
      <c r="X28" s="3">
        <f>IFERROR(__xludf.DUMMYFUNCTION("""COMPUTED_VALUE"""),1.0)</f>
        <v>1</v>
      </c>
      <c r="Y28" s="3">
        <f>IFERROR(__xludf.DUMMYFUNCTION("""COMPUTED_VALUE"""),0.0)</f>
        <v>0</v>
      </c>
      <c r="Z28" s="3">
        <f>IFERROR(__xludf.DUMMYFUNCTION("""COMPUTED_VALUE"""),0.0)</f>
        <v>0</v>
      </c>
      <c r="AA28" s="3">
        <f>IFERROR(__xludf.DUMMYFUNCTION("""COMPUTED_VALUE"""),0.0)</f>
        <v>0</v>
      </c>
      <c r="AB28" s="3">
        <f>IFERROR(__xludf.DUMMYFUNCTION("""COMPUTED_VALUE"""),0.0)</f>
        <v>0</v>
      </c>
      <c r="AC28" s="3">
        <f>IFERROR(__xludf.DUMMYFUNCTION("""COMPUTED_VALUE"""),0.0)</f>
        <v>0</v>
      </c>
      <c r="AD28" s="3" t="str">
        <f>IFERROR(__xludf.DUMMYFUNCTION("""COMPUTED_VALUE"""),"red")</f>
        <v>red</v>
      </c>
      <c r="AE28" s="3" t="str">
        <f>IFERROR(__xludf.DUMMYFUNCTION("""COMPUTED_VALUE"""),"green")</f>
        <v>green</v>
      </c>
    </row>
    <row r="29">
      <c r="A29" s="1" t="s">
        <v>58</v>
      </c>
      <c r="B29" s="3" t="str">
        <f>IFERROR(__xludf.DUMMYFUNCTION("SPLIT(A29, "","")"),"Burma")</f>
        <v>Burma</v>
      </c>
      <c r="C29" s="3">
        <f>IFERROR(__xludf.DUMMYFUNCTION("""COMPUTED_VALUE"""),5.0)</f>
        <v>5</v>
      </c>
      <c r="D29" s="3">
        <f>IFERROR(__xludf.DUMMYFUNCTION("""COMPUTED_VALUE"""),1.0)</f>
        <v>1</v>
      </c>
      <c r="E29" s="3">
        <f>IFERROR(__xludf.DUMMYFUNCTION("""COMPUTED_VALUE"""),678.0)</f>
        <v>678</v>
      </c>
      <c r="F29" s="3">
        <f>IFERROR(__xludf.DUMMYFUNCTION("""COMPUTED_VALUE"""),35.0)</f>
        <v>35</v>
      </c>
      <c r="G29" s="3">
        <f>IFERROR(__xludf.DUMMYFUNCTION("""COMPUTED_VALUE"""),10.0)</f>
        <v>10</v>
      </c>
      <c r="H29" s="3">
        <f>IFERROR(__xludf.DUMMYFUNCTION("""COMPUTED_VALUE"""),3.0)</f>
        <v>3</v>
      </c>
      <c r="I29" s="3">
        <f>IFERROR(__xludf.DUMMYFUNCTION("""COMPUTED_VALUE"""),0.0)</f>
        <v>0</v>
      </c>
      <c r="J29" s="3">
        <f>IFERROR(__xludf.DUMMYFUNCTION("""COMPUTED_VALUE"""),0.0)</f>
        <v>0</v>
      </c>
      <c r="K29" s="3">
        <f>IFERROR(__xludf.DUMMYFUNCTION("""COMPUTED_VALUE"""),3.0)</f>
        <v>3</v>
      </c>
      <c r="L29" s="3">
        <f>IFERROR(__xludf.DUMMYFUNCTION("""COMPUTED_VALUE"""),1.0)</f>
        <v>1</v>
      </c>
      <c r="M29" s="3">
        <f>IFERROR(__xludf.DUMMYFUNCTION("""COMPUTED_VALUE"""),0.0)</f>
        <v>0</v>
      </c>
      <c r="N29" s="3">
        <f>IFERROR(__xludf.DUMMYFUNCTION("""COMPUTED_VALUE"""),1.0)</f>
        <v>1</v>
      </c>
      <c r="O29" s="3">
        <f>IFERROR(__xludf.DUMMYFUNCTION("""COMPUTED_VALUE"""),0.0)</f>
        <v>0</v>
      </c>
      <c r="P29" s="3">
        <f>IFERROR(__xludf.DUMMYFUNCTION("""COMPUTED_VALUE"""),1.0)</f>
        <v>1</v>
      </c>
      <c r="Q29" s="3">
        <f>IFERROR(__xludf.DUMMYFUNCTION("""COMPUTED_VALUE"""),0.0)</f>
        <v>0</v>
      </c>
      <c r="R29" s="3">
        <f>IFERROR(__xludf.DUMMYFUNCTION("""COMPUTED_VALUE"""),0.0)</f>
        <v>0</v>
      </c>
      <c r="S29" s="3" t="str">
        <f>IFERROR(__xludf.DUMMYFUNCTION("""COMPUTED_VALUE"""),"red")</f>
        <v>red</v>
      </c>
      <c r="T29" s="3">
        <f>IFERROR(__xludf.DUMMYFUNCTION("""COMPUTED_VALUE"""),0.0)</f>
        <v>0</v>
      </c>
      <c r="U29" s="3">
        <f>IFERROR(__xludf.DUMMYFUNCTION("""COMPUTED_VALUE"""),0.0)</f>
        <v>0</v>
      </c>
      <c r="V29" s="3">
        <f>IFERROR(__xludf.DUMMYFUNCTION("""COMPUTED_VALUE"""),0.0)</f>
        <v>0</v>
      </c>
      <c r="W29" s="3">
        <f>IFERROR(__xludf.DUMMYFUNCTION("""COMPUTED_VALUE"""),1.0)</f>
        <v>1</v>
      </c>
      <c r="X29" s="3">
        <f>IFERROR(__xludf.DUMMYFUNCTION("""COMPUTED_VALUE"""),14.0)</f>
        <v>14</v>
      </c>
      <c r="Y29" s="3">
        <f>IFERROR(__xludf.DUMMYFUNCTION("""COMPUTED_VALUE"""),0.0)</f>
        <v>0</v>
      </c>
      <c r="Z29" s="3">
        <f>IFERROR(__xludf.DUMMYFUNCTION("""COMPUTED_VALUE"""),0.0)</f>
        <v>0</v>
      </c>
      <c r="AA29" s="3">
        <f>IFERROR(__xludf.DUMMYFUNCTION("""COMPUTED_VALUE"""),1.0)</f>
        <v>1</v>
      </c>
      <c r="AB29" s="3">
        <f>IFERROR(__xludf.DUMMYFUNCTION("""COMPUTED_VALUE"""),1.0)</f>
        <v>1</v>
      </c>
      <c r="AC29" s="3">
        <f>IFERROR(__xludf.DUMMYFUNCTION("""COMPUTED_VALUE"""),0.0)</f>
        <v>0</v>
      </c>
      <c r="AD29" s="3" t="str">
        <f>IFERROR(__xludf.DUMMYFUNCTION("""COMPUTED_VALUE"""),"blue")</f>
        <v>blue</v>
      </c>
      <c r="AE29" s="3" t="str">
        <f>IFERROR(__xludf.DUMMYFUNCTION("""COMPUTED_VALUE"""),"red")</f>
        <v>red</v>
      </c>
    </row>
    <row r="30">
      <c r="A30" s="1" t="s">
        <v>59</v>
      </c>
      <c r="B30" s="3" t="str">
        <f>IFERROR(__xludf.DUMMYFUNCTION("SPLIT(A30, "","")"),"Burundi")</f>
        <v>Burundi</v>
      </c>
      <c r="C30" s="3">
        <f>IFERROR(__xludf.DUMMYFUNCTION("""COMPUTED_VALUE"""),4.0)</f>
        <v>4</v>
      </c>
      <c r="D30" s="3">
        <f>IFERROR(__xludf.DUMMYFUNCTION("""COMPUTED_VALUE"""),2.0)</f>
        <v>2</v>
      </c>
      <c r="E30" s="3">
        <f>IFERROR(__xludf.DUMMYFUNCTION("""COMPUTED_VALUE"""),28.0)</f>
        <v>28</v>
      </c>
      <c r="F30" s="3">
        <f>IFERROR(__xludf.DUMMYFUNCTION("""COMPUTED_VALUE"""),4.0)</f>
        <v>4</v>
      </c>
      <c r="G30" s="3">
        <f>IFERROR(__xludf.DUMMYFUNCTION("""COMPUTED_VALUE"""),10.0)</f>
        <v>10</v>
      </c>
      <c r="H30" s="3">
        <f>IFERROR(__xludf.DUMMYFUNCTION("""COMPUTED_VALUE"""),5.0)</f>
        <v>5</v>
      </c>
      <c r="I30" s="3">
        <f>IFERROR(__xludf.DUMMYFUNCTION("""COMPUTED_VALUE"""),0.0)</f>
        <v>0</v>
      </c>
      <c r="J30" s="3">
        <f>IFERROR(__xludf.DUMMYFUNCTION("""COMPUTED_VALUE"""),0.0)</f>
        <v>0</v>
      </c>
      <c r="K30" s="3">
        <f>IFERROR(__xludf.DUMMYFUNCTION("""COMPUTED_VALUE"""),3.0)</f>
        <v>3</v>
      </c>
      <c r="L30" s="3">
        <f>IFERROR(__xludf.DUMMYFUNCTION("""COMPUTED_VALUE"""),1.0)</f>
        <v>1</v>
      </c>
      <c r="M30" s="3">
        <f>IFERROR(__xludf.DUMMYFUNCTION("""COMPUTED_VALUE"""),1.0)</f>
        <v>1</v>
      </c>
      <c r="N30" s="3">
        <f>IFERROR(__xludf.DUMMYFUNCTION("""COMPUTED_VALUE"""),0.0)</f>
        <v>0</v>
      </c>
      <c r="O30" s="3">
        <f>IFERROR(__xludf.DUMMYFUNCTION("""COMPUTED_VALUE"""),0.0)</f>
        <v>0</v>
      </c>
      <c r="P30" s="3">
        <f>IFERROR(__xludf.DUMMYFUNCTION("""COMPUTED_VALUE"""),1.0)</f>
        <v>1</v>
      </c>
      <c r="Q30" s="3">
        <f>IFERROR(__xludf.DUMMYFUNCTION("""COMPUTED_VALUE"""),0.0)</f>
        <v>0</v>
      </c>
      <c r="R30" s="3">
        <f>IFERROR(__xludf.DUMMYFUNCTION("""COMPUTED_VALUE"""),0.0)</f>
        <v>0</v>
      </c>
      <c r="S30" s="3" t="str">
        <f>IFERROR(__xludf.DUMMYFUNCTION("""COMPUTED_VALUE"""),"red")</f>
        <v>red</v>
      </c>
      <c r="T30" s="3">
        <f>IFERROR(__xludf.DUMMYFUNCTION("""COMPUTED_VALUE"""),1.0)</f>
        <v>1</v>
      </c>
      <c r="U30" s="3">
        <f>IFERROR(__xludf.DUMMYFUNCTION("""COMPUTED_VALUE"""),0.0)</f>
        <v>0</v>
      </c>
      <c r="V30" s="3">
        <f>IFERROR(__xludf.DUMMYFUNCTION("""COMPUTED_VALUE"""),1.0)</f>
        <v>1</v>
      </c>
      <c r="W30" s="3">
        <f>IFERROR(__xludf.DUMMYFUNCTION("""COMPUTED_VALUE"""),0.0)</f>
        <v>0</v>
      </c>
      <c r="X30" s="3">
        <f>IFERROR(__xludf.DUMMYFUNCTION("""COMPUTED_VALUE"""),3.0)</f>
        <v>3</v>
      </c>
      <c r="Y30" s="3">
        <f>IFERROR(__xludf.DUMMYFUNCTION("""COMPUTED_VALUE"""),0.0)</f>
        <v>0</v>
      </c>
      <c r="Z30" s="3">
        <f>IFERROR(__xludf.DUMMYFUNCTION("""COMPUTED_VALUE"""),0.0)</f>
        <v>0</v>
      </c>
      <c r="AA30" s="3">
        <f>IFERROR(__xludf.DUMMYFUNCTION("""COMPUTED_VALUE"""),0.0)</f>
        <v>0</v>
      </c>
      <c r="AB30" s="3">
        <f>IFERROR(__xludf.DUMMYFUNCTION("""COMPUTED_VALUE"""),0.0)</f>
        <v>0</v>
      </c>
      <c r="AC30" s="3">
        <f>IFERROR(__xludf.DUMMYFUNCTION("""COMPUTED_VALUE"""),0.0)</f>
        <v>0</v>
      </c>
      <c r="AD30" s="3" t="str">
        <f>IFERROR(__xludf.DUMMYFUNCTION("""COMPUTED_VALUE"""),"white")</f>
        <v>white</v>
      </c>
      <c r="AE30" s="3" t="str">
        <f>IFERROR(__xludf.DUMMYFUNCTION("""COMPUTED_VALUE"""),"white")</f>
        <v>white</v>
      </c>
    </row>
    <row r="31">
      <c r="A31" s="1" t="s">
        <v>60</v>
      </c>
      <c r="B31" s="3" t="str">
        <f>IFERROR(__xludf.DUMMYFUNCTION("SPLIT(A31, "","")"),"Cameroon")</f>
        <v>Cameroon</v>
      </c>
      <c r="C31" s="3">
        <f>IFERROR(__xludf.DUMMYFUNCTION("""COMPUTED_VALUE"""),4.0)</f>
        <v>4</v>
      </c>
      <c r="D31" s="3">
        <f>IFERROR(__xludf.DUMMYFUNCTION("""COMPUTED_VALUE"""),1.0)</f>
        <v>1</v>
      </c>
      <c r="E31" s="3">
        <f>IFERROR(__xludf.DUMMYFUNCTION("""COMPUTED_VALUE"""),474.0)</f>
        <v>474</v>
      </c>
      <c r="F31" s="3">
        <f>IFERROR(__xludf.DUMMYFUNCTION("""COMPUTED_VALUE"""),8.0)</f>
        <v>8</v>
      </c>
      <c r="G31" s="3">
        <f>IFERROR(__xludf.DUMMYFUNCTION("""COMPUTED_VALUE"""),3.0)</f>
        <v>3</v>
      </c>
      <c r="H31" s="3">
        <f>IFERROR(__xludf.DUMMYFUNCTION("""COMPUTED_VALUE"""),1.0)</f>
        <v>1</v>
      </c>
      <c r="I31" s="3">
        <f>IFERROR(__xludf.DUMMYFUNCTION("""COMPUTED_VALUE"""),3.0)</f>
        <v>3</v>
      </c>
      <c r="J31" s="3">
        <f>IFERROR(__xludf.DUMMYFUNCTION("""COMPUTED_VALUE"""),0.0)</f>
        <v>0</v>
      </c>
      <c r="K31" s="3">
        <f>IFERROR(__xludf.DUMMYFUNCTION("""COMPUTED_VALUE"""),3.0)</f>
        <v>3</v>
      </c>
      <c r="L31" s="3">
        <f>IFERROR(__xludf.DUMMYFUNCTION("""COMPUTED_VALUE"""),1.0)</f>
        <v>1</v>
      </c>
      <c r="M31" s="3">
        <f>IFERROR(__xludf.DUMMYFUNCTION("""COMPUTED_VALUE"""),1.0)</f>
        <v>1</v>
      </c>
      <c r="N31" s="3">
        <f>IFERROR(__xludf.DUMMYFUNCTION("""COMPUTED_VALUE"""),0.0)</f>
        <v>0</v>
      </c>
      <c r="O31" s="3">
        <f>IFERROR(__xludf.DUMMYFUNCTION("""COMPUTED_VALUE"""),1.0)</f>
        <v>1</v>
      </c>
      <c r="P31" s="3">
        <f>IFERROR(__xludf.DUMMYFUNCTION("""COMPUTED_VALUE"""),0.0)</f>
        <v>0</v>
      </c>
      <c r="Q31" s="3">
        <f>IFERROR(__xludf.DUMMYFUNCTION("""COMPUTED_VALUE"""),0.0)</f>
        <v>0</v>
      </c>
      <c r="R31" s="3">
        <f>IFERROR(__xludf.DUMMYFUNCTION("""COMPUTED_VALUE"""),0.0)</f>
        <v>0</v>
      </c>
      <c r="S31" s="3" t="str">
        <f>IFERROR(__xludf.DUMMYFUNCTION("""COMPUTED_VALUE"""),"gold")</f>
        <v>gold</v>
      </c>
      <c r="T31" s="3">
        <f>IFERROR(__xludf.DUMMYFUNCTION("""COMPUTED_VALUE"""),0.0)</f>
        <v>0</v>
      </c>
      <c r="U31" s="3">
        <f>IFERROR(__xludf.DUMMYFUNCTION("""COMPUTED_VALUE"""),0.0)</f>
        <v>0</v>
      </c>
      <c r="V31" s="3">
        <f>IFERROR(__xludf.DUMMYFUNCTION("""COMPUTED_VALUE"""),0.0)</f>
        <v>0</v>
      </c>
      <c r="W31" s="3">
        <f>IFERROR(__xludf.DUMMYFUNCTION("""COMPUTED_VALUE"""),0.0)</f>
        <v>0</v>
      </c>
      <c r="X31" s="3">
        <f>IFERROR(__xludf.DUMMYFUNCTION("""COMPUTED_VALUE"""),1.0)</f>
        <v>1</v>
      </c>
      <c r="Y31" s="3">
        <f>IFERROR(__xludf.DUMMYFUNCTION("""COMPUTED_VALUE"""),0.0)</f>
        <v>0</v>
      </c>
      <c r="Z31" s="3">
        <f>IFERROR(__xludf.DUMMYFUNCTION("""COMPUTED_VALUE"""),0.0)</f>
        <v>0</v>
      </c>
      <c r="AA31" s="3">
        <f>IFERROR(__xludf.DUMMYFUNCTION("""COMPUTED_VALUE"""),0.0)</f>
        <v>0</v>
      </c>
      <c r="AB31" s="3">
        <f>IFERROR(__xludf.DUMMYFUNCTION("""COMPUTED_VALUE"""),0.0)</f>
        <v>0</v>
      </c>
      <c r="AC31" s="3">
        <f>IFERROR(__xludf.DUMMYFUNCTION("""COMPUTED_VALUE"""),0.0)</f>
        <v>0</v>
      </c>
      <c r="AD31" s="3" t="str">
        <f>IFERROR(__xludf.DUMMYFUNCTION("""COMPUTED_VALUE"""),"green")</f>
        <v>green</v>
      </c>
      <c r="AE31" s="3" t="str">
        <f>IFERROR(__xludf.DUMMYFUNCTION("""COMPUTED_VALUE"""),"gold")</f>
        <v>gold</v>
      </c>
    </row>
    <row r="32">
      <c r="A32" s="1" t="s">
        <v>61</v>
      </c>
      <c r="B32" s="3" t="str">
        <f>IFERROR(__xludf.DUMMYFUNCTION("SPLIT(A32, "","")"),"Canada")</f>
        <v>Canada</v>
      </c>
      <c r="C32" s="3">
        <f>IFERROR(__xludf.DUMMYFUNCTION("""COMPUTED_VALUE"""),1.0)</f>
        <v>1</v>
      </c>
      <c r="D32" s="3">
        <f>IFERROR(__xludf.DUMMYFUNCTION("""COMPUTED_VALUE"""),4.0)</f>
        <v>4</v>
      </c>
      <c r="E32" s="3">
        <f>IFERROR(__xludf.DUMMYFUNCTION("""COMPUTED_VALUE"""),9976.0)</f>
        <v>9976</v>
      </c>
      <c r="F32" s="3">
        <f>IFERROR(__xludf.DUMMYFUNCTION("""COMPUTED_VALUE"""),24.0)</f>
        <v>24</v>
      </c>
      <c r="G32" s="3">
        <f>IFERROR(__xludf.DUMMYFUNCTION("""COMPUTED_VALUE"""),1.0)</f>
        <v>1</v>
      </c>
      <c r="H32" s="3">
        <f>IFERROR(__xludf.DUMMYFUNCTION("""COMPUTED_VALUE"""),1.0)</f>
        <v>1</v>
      </c>
      <c r="I32" s="3">
        <f>IFERROR(__xludf.DUMMYFUNCTION("""COMPUTED_VALUE"""),2.0)</f>
        <v>2</v>
      </c>
      <c r="J32" s="3">
        <f>IFERROR(__xludf.DUMMYFUNCTION("""COMPUTED_VALUE"""),0.0)</f>
        <v>0</v>
      </c>
      <c r="K32" s="3">
        <f>IFERROR(__xludf.DUMMYFUNCTION("""COMPUTED_VALUE"""),2.0)</f>
        <v>2</v>
      </c>
      <c r="L32" s="3">
        <f>IFERROR(__xludf.DUMMYFUNCTION("""COMPUTED_VALUE"""),1.0)</f>
        <v>1</v>
      </c>
      <c r="M32" s="3">
        <f>IFERROR(__xludf.DUMMYFUNCTION("""COMPUTED_VALUE"""),0.0)</f>
        <v>0</v>
      </c>
      <c r="N32" s="3">
        <f>IFERROR(__xludf.DUMMYFUNCTION("""COMPUTED_VALUE"""),0.0)</f>
        <v>0</v>
      </c>
      <c r="O32" s="3">
        <f>IFERROR(__xludf.DUMMYFUNCTION("""COMPUTED_VALUE"""),0.0)</f>
        <v>0</v>
      </c>
      <c r="P32" s="3">
        <f>IFERROR(__xludf.DUMMYFUNCTION("""COMPUTED_VALUE"""),1.0)</f>
        <v>1</v>
      </c>
      <c r="Q32" s="3">
        <f>IFERROR(__xludf.DUMMYFUNCTION("""COMPUTED_VALUE"""),0.0)</f>
        <v>0</v>
      </c>
      <c r="R32" s="3">
        <f>IFERROR(__xludf.DUMMYFUNCTION("""COMPUTED_VALUE"""),0.0)</f>
        <v>0</v>
      </c>
      <c r="S32" s="3" t="str">
        <f>IFERROR(__xludf.DUMMYFUNCTION("""COMPUTED_VALUE"""),"red")</f>
        <v>red</v>
      </c>
      <c r="T32" s="3">
        <f>IFERROR(__xludf.DUMMYFUNCTION("""COMPUTED_VALUE"""),0.0)</f>
        <v>0</v>
      </c>
      <c r="U32" s="3">
        <f>IFERROR(__xludf.DUMMYFUNCTION("""COMPUTED_VALUE"""),0.0)</f>
        <v>0</v>
      </c>
      <c r="V32" s="3">
        <f>IFERROR(__xludf.DUMMYFUNCTION("""COMPUTED_VALUE"""),0.0)</f>
        <v>0</v>
      </c>
      <c r="W32" s="3">
        <f>IFERROR(__xludf.DUMMYFUNCTION("""COMPUTED_VALUE"""),0.0)</f>
        <v>0</v>
      </c>
      <c r="X32" s="3">
        <f>IFERROR(__xludf.DUMMYFUNCTION("""COMPUTED_VALUE"""),0.0)</f>
        <v>0</v>
      </c>
      <c r="Y32" s="3">
        <f>IFERROR(__xludf.DUMMYFUNCTION("""COMPUTED_VALUE"""),0.0)</f>
        <v>0</v>
      </c>
      <c r="Z32" s="3">
        <f>IFERROR(__xludf.DUMMYFUNCTION("""COMPUTED_VALUE"""),0.0)</f>
        <v>0</v>
      </c>
      <c r="AA32" s="3">
        <f>IFERROR(__xludf.DUMMYFUNCTION("""COMPUTED_VALUE"""),0.0)</f>
        <v>0</v>
      </c>
      <c r="AB32" s="3">
        <f>IFERROR(__xludf.DUMMYFUNCTION("""COMPUTED_VALUE"""),1.0)</f>
        <v>1</v>
      </c>
      <c r="AC32" s="3">
        <f>IFERROR(__xludf.DUMMYFUNCTION("""COMPUTED_VALUE"""),0.0)</f>
        <v>0</v>
      </c>
      <c r="AD32" s="3" t="str">
        <f>IFERROR(__xludf.DUMMYFUNCTION("""COMPUTED_VALUE"""),"red")</f>
        <v>red</v>
      </c>
      <c r="AE32" s="3" t="str">
        <f>IFERROR(__xludf.DUMMYFUNCTION("""COMPUTED_VALUE"""),"red")</f>
        <v>red</v>
      </c>
    </row>
    <row r="33">
      <c r="A33" s="1" t="s">
        <v>62</v>
      </c>
      <c r="B33" s="3" t="str">
        <f>IFERROR(__xludf.DUMMYFUNCTION("SPLIT(A33, "","")"),"Cape-Verde-Islands")</f>
        <v>Cape-Verde-Islands</v>
      </c>
      <c r="C33" s="3">
        <f>IFERROR(__xludf.DUMMYFUNCTION("""COMPUTED_VALUE"""),4.0)</f>
        <v>4</v>
      </c>
      <c r="D33" s="3">
        <f>IFERROR(__xludf.DUMMYFUNCTION("""COMPUTED_VALUE"""),4.0)</f>
        <v>4</v>
      </c>
      <c r="E33" s="3">
        <f>IFERROR(__xludf.DUMMYFUNCTION("""COMPUTED_VALUE"""),4.0)</f>
        <v>4</v>
      </c>
      <c r="F33" s="3">
        <f>IFERROR(__xludf.DUMMYFUNCTION("""COMPUTED_VALUE"""),0.0)</f>
        <v>0</v>
      </c>
      <c r="G33" s="3">
        <f>IFERROR(__xludf.DUMMYFUNCTION("""COMPUTED_VALUE"""),6.0)</f>
        <v>6</v>
      </c>
      <c r="H33" s="3">
        <f>IFERROR(__xludf.DUMMYFUNCTION("""COMPUTED_VALUE"""),0.0)</f>
        <v>0</v>
      </c>
      <c r="I33" s="3">
        <f>IFERROR(__xludf.DUMMYFUNCTION("""COMPUTED_VALUE"""),1.0)</f>
        <v>1</v>
      </c>
      <c r="J33" s="3">
        <f>IFERROR(__xludf.DUMMYFUNCTION("""COMPUTED_VALUE"""),2.0)</f>
        <v>2</v>
      </c>
      <c r="K33" s="3">
        <f>IFERROR(__xludf.DUMMYFUNCTION("""COMPUTED_VALUE"""),5.0)</f>
        <v>5</v>
      </c>
      <c r="L33" s="3">
        <f>IFERROR(__xludf.DUMMYFUNCTION("""COMPUTED_VALUE"""),1.0)</f>
        <v>1</v>
      </c>
      <c r="M33" s="3">
        <f>IFERROR(__xludf.DUMMYFUNCTION("""COMPUTED_VALUE"""),1.0)</f>
        <v>1</v>
      </c>
      <c r="N33" s="3">
        <f>IFERROR(__xludf.DUMMYFUNCTION("""COMPUTED_VALUE"""),0.0)</f>
        <v>0</v>
      </c>
      <c r="O33" s="3">
        <f>IFERROR(__xludf.DUMMYFUNCTION("""COMPUTED_VALUE"""),1.0)</f>
        <v>1</v>
      </c>
      <c r="P33" s="3">
        <f>IFERROR(__xludf.DUMMYFUNCTION("""COMPUTED_VALUE"""),0.0)</f>
        <v>0</v>
      </c>
      <c r="Q33" s="3">
        <f>IFERROR(__xludf.DUMMYFUNCTION("""COMPUTED_VALUE"""),1.0)</f>
        <v>1</v>
      </c>
      <c r="R33" s="3">
        <f>IFERROR(__xludf.DUMMYFUNCTION("""COMPUTED_VALUE"""),1.0)</f>
        <v>1</v>
      </c>
      <c r="S33" s="3" t="str">
        <f>IFERROR(__xludf.DUMMYFUNCTION("""COMPUTED_VALUE"""),"gold")</f>
        <v>gold</v>
      </c>
      <c r="T33" s="3">
        <f>IFERROR(__xludf.DUMMYFUNCTION("""COMPUTED_VALUE"""),0.0)</f>
        <v>0</v>
      </c>
      <c r="U33" s="3">
        <f>IFERROR(__xludf.DUMMYFUNCTION("""COMPUTED_VALUE"""),0.0)</f>
        <v>0</v>
      </c>
      <c r="V33" s="3">
        <f>IFERROR(__xludf.DUMMYFUNCTION("""COMPUTED_VALUE"""),0.0)</f>
        <v>0</v>
      </c>
      <c r="W33" s="3">
        <f>IFERROR(__xludf.DUMMYFUNCTION("""COMPUTED_VALUE"""),0.0)</f>
        <v>0</v>
      </c>
      <c r="X33" s="3">
        <f>IFERROR(__xludf.DUMMYFUNCTION("""COMPUTED_VALUE"""),1.0)</f>
        <v>1</v>
      </c>
      <c r="Y33" s="3">
        <f>IFERROR(__xludf.DUMMYFUNCTION("""COMPUTED_VALUE"""),0.0)</f>
        <v>0</v>
      </c>
      <c r="Z33" s="3">
        <f>IFERROR(__xludf.DUMMYFUNCTION("""COMPUTED_VALUE"""),0.0)</f>
        <v>0</v>
      </c>
      <c r="AA33" s="3">
        <f>IFERROR(__xludf.DUMMYFUNCTION("""COMPUTED_VALUE"""),0.0)</f>
        <v>0</v>
      </c>
      <c r="AB33" s="3">
        <f>IFERROR(__xludf.DUMMYFUNCTION("""COMPUTED_VALUE"""),1.0)</f>
        <v>1</v>
      </c>
      <c r="AC33" s="3">
        <f>IFERROR(__xludf.DUMMYFUNCTION("""COMPUTED_VALUE"""),0.0)</f>
        <v>0</v>
      </c>
      <c r="AD33" s="3" t="str">
        <f>IFERROR(__xludf.DUMMYFUNCTION("""COMPUTED_VALUE"""),"red")</f>
        <v>red</v>
      </c>
      <c r="AE33" s="3" t="str">
        <f>IFERROR(__xludf.DUMMYFUNCTION("""COMPUTED_VALUE"""),"green")</f>
        <v>green</v>
      </c>
    </row>
    <row r="34">
      <c r="A34" s="1" t="s">
        <v>63</v>
      </c>
      <c r="B34" s="3" t="str">
        <f>IFERROR(__xludf.DUMMYFUNCTION("SPLIT(A34, "","")"),"Cayman-Islands")</f>
        <v>Cayman-Islands</v>
      </c>
      <c r="C34" s="3">
        <f>IFERROR(__xludf.DUMMYFUNCTION("""COMPUTED_VALUE"""),1.0)</f>
        <v>1</v>
      </c>
      <c r="D34" s="3">
        <f>IFERROR(__xludf.DUMMYFUNCTION("""COMPUTED_VALUE"""),4.0)</f>
        <v>4</v>
      </c>
      <c r="E34" s="3">
        <f>IFERROR(__xludf.DUMMYFUNCTION("""COMPUTED_VALUE"""),0.0)</f>
        <v>0</v>
      </c>
      <c r="F34" s="3">
        <f>IFERROR(__xludf.DUMMYFUNCTION("""COMPUTED_VALUE"""),0.0)</f>
        <v>0</v>
      </c>
      <c r="G34" s="3">
        <f>IFERROR(__xludf.DUMMYFUNCTION("""COMPUTED_VALUE"""),1.0)</f>
        <v>1</v>
      </c>
      <c r="H34" s="3">
        <f>IFERROR(__xludf.DUMMYFUNCTION("""COMPUTED_VALUE"""),1.0)</f>
        <v>1</v>
      </c>
      <c r="I34" s="3">
        <f>IFERROR(__xludf.DUMMYFUNCTION("""COMPUTED_VALUE"""),0.0)</f>
        <v>0</v>
      </c>
      <c r="J34" s="3">
        <f>IFERROR(__xludf.DUMMYFUNCTION("""COMPUTED_VALUE"""),0.0)</f>
        <v>0</v>
      </c>
      <c r="K34" s="3">
        <f>IFERROR(__xludf.DUMMYFUNCTION("""COMPUTED_VALUE"""),6.0)</f>
        <v>6</v>
      </c>
      <c r="L34" s="3">
        <f>IFERROR(__xludf.DUMMYFUNCTION("""COMPUTED_VALUE"""),1.0)</f>
        <v>1</v>
      </c>
      <c r="M34" s="3">
        <f>IFERROR(__xludf.DUMMYFUNCTION("""COMPUTED_VALUE"""),1.0)</f>
        <v>1</v>
      </c>
      <c r="N34" s="3">
        <f>IFERROR(__xludf.DUMMYFUNCTION("""COMPUTED_VALUE"""),1.0)</f>
        <v>1</v>
      </c>
      <c r="O34" s="3">
        <f>IFERROR(__xludf.DUMMYFUNCTION("""COMPUTED_VALUE"""),1.0)</f>
        <v>1</v>
      </c>
      <c r="P34" s="3">
        <f>IFERROR(__xludf.DUMMYFUNCTION("""COMPUTED_VALUE"""),1.0)</f>
        <v>1</v>
      </c>
      <c r="Q34" s="3">
        <f>IFERROR(__xludf.DUMMYFUNCTION("""COMPUTED_VALUE"""),0.0)</f>
        <v>0</v>
      </c>
      <c r="R34" s="3">
        <f>IFERROR(__xludf.DUMMYFUNCTION("""COMPUTED_VALUE"""),1.0)</f>
        <v>1</v>
      </c>
      <c r="S34" s="3" t="str">
        <f>IFERROR(__xludf.DUMMYFUNCTION("""COMPUTED_VALUE"""),"blue")</f>
        <v>blue</v>
      </c>
      <c r="T34" s="3">
        <f>IFERROR(__xludf.DUMMYFUNCTION("""COMPUTED_VALUE"""),1.0)</f>
        <v>1</v>
      </c>
      <c r="U34" s="3">
        <f>IFERROR(__xludf.DUMMYFUNCTION("""COMPUTED_VALUE"""),1.0)</f>
        <v>1</v>
      </c>
      <c r="V34" s="3">
        <f>IFERROR(__xludf.DUMMYFUNCTION("""COMPUTED_VALUE"""),1.0)</f>
        <v>1</v>
      </c>
      <c r="W34" s="3">
        <f>IFERROR(__xludf.DUMMYFUNCTION("""COMPUTED_VALUE"""),1.0)</f>
        <v>1</v>
      </c>
      <c r="X34" s="3">
        <f>IFERROR(__xludf.DUMMYFUNCTION("""COMPUTED_VALUE"""),4.0)</f>
        <v>4</v>
      </c>
      <c r="Y34" s="3">
        <f>IFERROR(__xludf.DUMMYFUNCTION("""COMPUTED_VALUE"""),0.0)</f>
        <v>0</v>
      </c>
      <c r="Z34" s="3">
        <f>IFERROR(__xludf.DUMMYFUNCTION("""COMPUTED_VALUE"""),0.0)</f>
        <v>0</v>
      </c>
      <c r="AA34" s="3">
        <f>IFERROR(__xludf.DUMMYFUNCTION("""COMPUTED_VALUE"""),1.0)</f>
        <v>1</v>
      </c>
      <c r="AB34" s="3">
        <f>IFERROR(__xludf.DUMMYFUNCTION("""COMPUTED_VALUE"""),1.0)</f>
        <v>1</v>
      </c>
      <c r="AC34" s="3">
        <f>IFERROR(__xludf.DUMMYFUNCTION("""COMPUTED_VALUE"""),1.0)</f>
        <v>1</v>
      </c>
      <c r="AD34" s="3" t="str">
        <f>IFERROR(__xludf.DUMMYFUNCTION("""COMPUTED_VALUE"""),"white")</f>
        <v>white</v>
      </c>
      <c r="AE34" s="3" t="str">
        <f>IFERROR(__xludf.DUMMYFUNCTION("""COMPUTED_VALUE"""),"blue")</f>
        <v>blue</v>
      </c>
    </row>
    <row r="35">
      <c r="A35" s="1" t="s">
        <v>64</v>
      </c>
      <c r="B35" s="3" t="str">
        <f>IFERROR(__xludf.DUMMYFUNCTION("SPLIT(A35, "","")"),"Central-African-Republic")</f>
        <v>Central-African-Republic</v>
      </c>
      <c r="C35" s="3">
        <f>IFERROR(__xludf.DUMMYFUNCTION("""COMPUTED_VALUE"""),4.0)</f>
        <v>4</v>
      </c>
      <c r="D35" s="3">
        <f>IFERROR(__xludf.DUMMYFUNCTION("""COMPUTED_VALUE"""),1.0)</f>
        <v>1</v>
      </c>
      <c r="E35" s="3">
        <f>IFERROR(__xludf.DUMMYFUNCTION("""COMPUTED_VALUE"""),623.0)</f>
        <v>623</v>
      </c>
      <c r="F35" s="3">
        <f>IFERROR(__xludf.DUMMYFUNCTION("""COMPUTED_VALUE"""),2.0)</f>
        <v>2</v>
      </c>
      <c r="G35" s="3">
        <f>IFERROR(__xludf.DUMMYFUNCTION("""COMPUTED_VALUE"""),10.0)</f>
        <v>10</v>
      </c>
      <c r="H35" s="3">
        <f>IFERROR(__xludf.DUMMYFUNCTION("""COMPUTED_VALUE"""),5.0)</f>
        <v>5</v>
      </c>
      <c r="I35" s="3">
        <f>IFERROR(__xludf.DUMMYFUNCTION("""COMPUTED_VALUE"""),1.0)</f>
        <v>1</v>
      </c>
      <c r="J35" s="3">
        <f>IFERROR(__xludf.DUMMYFUNCTION("""COMPUTED_VALUE"""),0.0)</f>
        <v>0</v>
      </c>
      <c r="K35" s="3">
        <f>IFERROR(__xludf.DUMMYFUNCTION("""COMPUTED_VALUE"""),5.0)</f>
        <v>5</v>
      </c>
      <c r="L35" s="3">
        <f>IFERROR(__xludf.DUMMYFUNCTION("""COMPUTED_VALUE"""),1.0)</f>
        <v>1</v>
      </c>
      <c r="M35" s="3">
        <f>IFERROR(__xludf.DUMMYFUNCTION("""COMPUTED_VALUE"""),1.0)</f>
        <v>1</v>
      </c>
      <c r="N35" s="3">
        <f>IFERROR(__xludf.DUMMYFUNCTION("""COMPUTED_VALUE"""),1.0)</f>
        <v>1</v>
      </c>
      <c r="O35" s="3">
        <f>IFERROR(__xludf.DUMMYFUNCTION("""COMPUTED_VALUE"""),1.0)</f>
        <v>1</v>
      </c>
      <c r="P35" s="3">
        <f>IFERROR(__xludf.DUMMYFUNCTION("""COMPUTED_VALUE"""),1.0)</f>
        <v>1</v>
      </c>
      <c r="Q35" s="3">
        <f>IFERROR(__xludf.DUMMYFUNCTION("""COMPUTED_VALUE"""),0.0)</f>
        <v>0</v>
      </c>
      <c r="R35" s="3">
        <f>IFERROR(__xludf.DUMMYFUNCTION("""COMPUTED_VALUE"""),0.0)</f>
        <v>0</v>
      </c>
      <c r="S35" s="3" t="str">
        <f>IFERROR(__xludf.DUMMYFUNCTION("""COMPUTED_VALUE"""),"gold")</f>
        <v>gold</v>
      </c>
      <c r="T35" s="3">
        <f>IFERROR(__xludf.DUMMYFUNCTION("""COMPUTED_VALUE"""),0.0)</f>
        <v>0</v>
      </c>
      <c r="U35" s="3">
        <f>IFERROR(__xludf.DUMMYFUNCTION("""COMPUTED_VALUE"""),0.0)</f>
        <v>0</v>
      </c>
      <c r="V35" s="3">
        <f>IFERROR(__xludf.DUMMYFUNCTION("""COMPUTED_VALUE"""),0.0)</f>
        <v>0</v>
      </c>
      <c r="W35" s="3">
        <f>IFERROR(__xludf.DUMMYFUNCTION("""COMPUTED_VALUE"""),0.0)</f>
        <v>0</v>
      </c>
      <c r="X35" s="3">
        <f>IFERROR(__xludf.DUMMYFUNCTION("""COMPUTED_VALUE"""),1.0)</f>
        <v>1</v>
      </c>
      <c r="Y35" s="3">
        <f>IFERROR(__xludf.DUMMYFUNCTION("""COMPUTED_VALUE"""),0.0)</f>
        <v>0</v>
      </c>
      <c r="Z35" s="3">
        <f>IFERROR(__xludf.DUMMYFUNCTION("""COMPUTED_VALUE"""),0.0)</f>
        <v>0</v>
      </c>
      <c r="AA35" s="3">
        <f>IFERROR(__xludf.DUMMYFUNCTION("""COMPUTED_VALUE"""),0.0)</f>
        <v>0</v>
      </c>
      <c r="AB35" s="3">
        <f>IFERROR(__xludf.DUMMYFUNCTION("""COMPUTED_VALUE"""),0.0)</f>
        <v>0</v>
      </c>
      <c r="AC35" s="3">
        <f>IFERROR(__xludf.DUMMYFUNCTION("""COMPUTED_VALUE"""),0.0)</f>
        <v>0</v>
      </c>
      <c r="AD35" s="3" t="str">
        <f>IFERROR(__xludf.DUMMYFUNCTION("""COMPUTED_VALUE"""),"blue")</f>
        <v>blue</v>
      </c>
      <c r="AE35" s="3" t="str">
        <f>IFERROR(__xludf.DUMMYFUNCTION("""COMPUTED_VALUE"""),"gold")</f>
        <v>gold</v>
      </c>
    </row>
    <row r="36">
      <c r="A36" s="1" t="s">
        <v>65</v>
      </c>
      <c r="B36" s="3" t="str">
        <f>IFERROR(__xludf.DUMMYFUNCTION("SPLIT(A36, "","")"),"Chad")</f>
        <v>Chad</v>
      </c>
      <c r="C36" s="3">
        <f>IFERROR(__xludf.DUMMYFUNCTION("""COMPUTED_VALUE"""),4.0)</f>
        <v>4</v>
      </c>
      <c r="D36" s="3">
        <f>IFERROR(__xludf.DUMMYFUNCTION("""COMPUTED_VALUE"""),1.0)</f>
        <v>1</v>
      </c>
      <c r="E36" s="3">
        <f>IFERROR(__xludf.DUMMYFUNCTION("""COMPUTED_VALUE"""),1284.0)</f>
        <v>1284</v>
      </c>
      <c r="F36" s="3">
        <f>IFERROR(__xludf.DUMMYFUNCTION("""COMPUTED_VALUE"""),4.0)</f>
        <v>4</v>
      </c>
      <c r="G36" s="3">
        <f>IFERROR(__xludf.DUMMYFUNCTION("""COMPUTED_VALUE"""),3.0)</f>
        <v>3</v>
      </c>
      <c r="H36" s="3">
        <f>IFERROR(__xludf.DUMMYFUNCTION("""COMPUTED_VALUE"""),5.0)</f>
        <v>5</v>
      </c>
      <c r="I36" s="3">
        <f>IFERROR(__xludf.DUMMYFUNCTION("""COMPUTED_VALUE"""),3.0)</f>
        <v>3</v>
      </c>
      <c r="J36" s="3">
        <f>IFERROR(__xludf.DUMMYFUNCTION("""COMPUTED_VALUE"""),0.0)</f>
        <v>0</v>
      </c>
      <c r="K36" s="3">
        <f>IFERROR(__xludf.DUMMYFUNCTION("""COMPUTED_VALUE"""),3.0)</f>
        <v>3</v>
      </c>
      <c r="L36" s="3">
        <f>IFERROR(__xludf.DUMMYFUNCTION("""COMPUTED_VALUE"""),1.0)</f>
        <v>1</v>
      </c>
      <c r="M36" s="3">
        <f>IFERROR(__xludf.DUMMYFUNCTION("""COMPUTED_VALUE"""),0.0)</f>
        <v>0</v>
      </c>
      <c r="N36" s="3">
        <f>IFERROR(__xludf.DUMMYFUNCTION("""COMPUTED_VALUE"""),1.0)</f>
        <v>1</v>
      </c>
      <c r="O36" s="3">
        <f>IFERROR(__xludf.DUMMYFUNCTION("""COMPUTED_VALUE"""),1.0)</f>
        <v>1</v>
      </c>
      <c r="P36" s="3">
        <f>IFERROR(__xludf.DUMMYFUNCTION("""COMPUTED_VALUE"""),0.0)</f>
        <v>0</v>
      </c>
      <c r="Q36" s="3">
        <f>IFERROR(__xludf.DUMMYFUNCTION("""COMPUTED_VALUE"""),0.0)</f>
        <v>0</v>
      </c>
      <c r="R36" s="3">
        <f>IFERROR(__xludf.DUMMYFUNCTION("""COMPUTED_VALUE"""),0.0)</f>
        <v>0</v>
      </c>
      <c r="S36" s="3" t="str">
        <f>IFERROR(__xludf.DUMMYFUNCTION("""COMPUTED_VALUE"""),"gold")</f>
        <v>gold</v>
      </c>
      <c r="T36" s="3">
        <f>IFERROR(__xludf.DUMMYFUNCTION("""COMPUTED_VALUE"""),0.0)</f>
        <v>0</v>
      </c>
      <c r="U36" s="3">
        <f>IFERROR(__xludf.DUMMYFUNCTION("""COMPUTED_VALUE"""),0.0)</f>
        <v>0</v>
      </c>
      <c r="V36" s="3">
        <f>IFERROR(__xludf.DUMMYFUNCTION("""COMPUTED_VALUE"""),0.0)</f>
        <v>0</v>
      </c>
      <c r="W36" s="3">
        <f>IFERROR(__xludf.DUMMYFUNCTION("""COMPUTED_VALUE"""),0.0)</f>
        <v>0</v>
      </c>
      <c r="X36" s="3">
        <f>IFERROR(__xludf.DUMMYFUNCTION("""COMPUTED_VALUE"""),0.0)</f>
        <v>0</v>
      </c>
      <c r="Y36" s="3">
        <f>IFERROR(__xludf.DUMMYFUNCTION("""COMPUTED_VALUE"""),0.0)</f>
        <v>0</v>
      </c>
      <c r="Z36" s="3">
        <f>IFERROR(__xludf.DUMMYFUNCTION("""COMPUTED_VALUE"""),0.0)</f>
        <v>0</v>
      </c>
      <c r="AA36" s="3">
        <f>IFERROR(__xludf.DUMMYFUNCTION("""COMPUTED_VALUE"""),0.0)</f>
        <v>0</v>
      </c>
      <c r="AB36" s="3">
        <f>IFERROR(__xludf.DUMMYFUNCTION("""COMPUTED_VALUE"""),0.0)</f>
        <v>0</v>
      </c>
      <c r="AC36" s="3">
        <f>IFERROR(__xludf.DUMMYFUNCTION("""COMPUTED_VALUE"""),0.0)</f>
        <v>0</v>
      </c>
      <c r="AD36" s="3" t="str">
        <f>IFERROR(__xludf.DUMMYFUNCTION("""COMPUTED_VALUE"""),"blue")</f>
        <v>blue</v>
      </c>
      <c r="AE36" s="3" t="str">
        <f>IFERROR(__xludf.DUMMYFUNCTION("""COMPUTED_VALUE"""),"red")</f>
        <v>red</v>
      </c>
    </row>
    <row r="37">
      <c r="A37" s="1" t="s">
        <v>66</v>
      </c>
      <c r="B37" s="3" t="str">
        <f>IFERROR(__xludf.DUMMYFUNCTION("SPLIT(A37, "","")"),"Chile")</f>
        <v>Chile</v>
      </c>
      <c r="C37" s="3">
        <f>IFERROR(__xludf.DUMMYFUNCTION("""COMPUTED_VALUE"""),2.0)</f>
        <v>2</v>
      </c>
      <c r="D37" s="3">
        <f>IFERROR(__xludf.DUMMYFUNCTION("""COMPUTED_VALUE"""),3.0)</f>
        <v>3</v>
      </c>
      <c r="E37" s="3">
        <f>IFERROR(__xludf.DUMMYFUNCTION("""COMPUTED_VALUE"""),757.0)</f>
        <v>757</v>
      </c>
      <c r="F37" s="3">
        <f>IFERROR(__xludf.DUMMYFUNCTION("""COMPUTED_VALUE"""),11.0)</f>
        <v>11</v>
      </c>
      <c r="G37" s="3">
        <f>IFERROR(__xludf.DUMMYFUNCTION("""COMPUTED_VALUE"""),2.0)</f>
        <v>2</v>
      </c>
      <c r="H37" s="3">
        <f>IFERROR(__xludf.DUMMYFUNCTION("""COMPUTED_VALUE"""),0.0)</f>
        <v>0</v>
      </c>
      <c r="I37" s="3">
        <f>IFERROR(__xludf.DUMMYFUNCTION("""COMPUTED_VALUE"""),0.0)</f>
        <v>0</v>
      </c>
      <c r="J37" s="3">
        <f>IFERROR(__xludf.DUMMYFUNCTION("""COMPUTED_VALUE"""),2.0)</f>
        <v>2</v>
      </c>
      <c r="K37" s="3">
        <f>IFERROR(__xludf.DUMMYFUNCTION("""COMPUTED_VALUE"""),3.0)</f>
        <v>3</v>
      </c>
      <c r="L37" s="3">
        <f>IFERROR(__xludf.DUMMYFUNCTION("""COMPUTED_VALUE"""),1.0)</f>
        <v>1</v>
      </c>
      <c r="M37" s="3">
        <f>IFERROR(__xludf.DUMMYFUNCTION("""COMPUTED_VALUE"""),0.0)</f>
        <v>0</v>
      </c>
      <c r="N37" s="3">
        <f>IFERROR(__xludf.DUMMYFUNCTION("""COMPUTED_VALUE"""),1.0)</f>
        <v>1</v>
      </c>
      <c r="O37" s="3">
        <f>IFERROR(__xludf.DUMMYFUNCTION("""COMPUTED_VALUE"""),0.0)</f>
        <v>0</v>
      </c>
      <c r="P37" s="3">
        <f>IFERROR(__xludf.DUMMYFUNCTION("""COMPUTED_VALUE"""),1.0)</f>
        <v>1</v>
      </c>
      <c r="Q37" s="3">
        <f>IFERROR(__xludf.DUMMYFUNCTION("""COMPUTED_VALUE"""),0.0)</f>
        <v>0</v>
      </c>
      <c r="R37" s="3">
        <f>IFERROR(__xludf.DUMMYFUNCTION("""COMPUTED_VALUE"""),0.0)</f>
        <v>0</v>
      </c>
      <c r="S37" s="3" t="str">
        <f>IFERROR(__xludf.DUMMYFUNCTION("""COMPUTED_VALUE"""),"red")</f>
        <v>red</v>
      </c>
      <c r="T37" s="3">
        <f>IFERROR(__xludf.DUMMYFUNCTION("""COMPUTED_VALUE"""),0.0)</f>
        <v>0</v>
      </c>
      <c r="U37" s="3">
        <f>IFERROR(__xludf.DUMMYFUNCTION("""COMPUTED_VALUE"""),0.0)</f>
        <v>0</v>
      </c>
      <c r="V37" s="3">
        <f>IFERROR(__xludf.DUMMYFUNCTION("""COMPUTED_VALUE"""),0.0)</f>
        <v>0</v>
      </c>
      <c r="W37" s="3">
        <f>IFERROR(__xludf.DUMMYFUNCTION("""COMPUTED_VALUE"""),1.0)</f>
        <v>1</v>
      </c>
      <c r="X37" s="3">
        <f>IFERROR(__xludf.DUMMYFUNCTION("""COMPUTED_VALUE"""),1.0)</f>
        <v>1</v>
      </c>
      <c r="Y37" s="3">
        <f>IFERROR(__xludf.DUMMYFUNCTION("""COMPUTED_VALUE"""),0.0)</f>
        <v>0</v>
      </c>
      <c r="Z37" s="3">
        <f>IFERROR(__xludf.DUMMYFUNCTION("""COMPUTED_VALUE"""),0.0)</f>
        <v>0</v>
      </c>
      <c r="AA37" s="3">
        <f>IFERROR(__xludf.DUMMYFUNCTION("""COMPUTED_VALUE"""),0.0)</f>
        <v>0</v>
      </c>
      <c r="AB37" s="3">
        <f>IFERROR(__xludf.DUMMYFUNCTION("""COMPUTED_VALUE"""),0.0)</f>
        <v>0</v>
      </c>
      <c r="AC37" s="3">
        <f>IFERROR(__xludf.DUMMYFUNCTION("""COMPUTED_VALUE"""),0.0)</f>
        <v>0</v>
      </c>
      <c r="AD37" s="3" t="str">
        <f>IFERROR(__xludf.DUMMYFUNCTION("""COMPUTED_VALUE"""),"blue")</f>
        <v>blue</v>
      </c>
      <c r="AE37" s="3" t="str">
        <f>IFERROR(__xludf.DUMMYFUNCTION("""COMPUTED_VALUE"""),"red")</f>
        <v>red</v>
      </c>
    </row>
    <row r="38">
      <c r="A38" s="1" t="s">
        <v>67</v>
      </c>
      <c r="B38" s="3" t="str">
        <f>IFERROR(__xludf.DUMMYFUNCTION("SPLIT(A38, "","")"),"China")</f>
        <v>China</v>
      </c>
      <c r="C38" s="3">
        <f>IFERROR(__xludf.DUMMYFUNCTION("""COMPUTED_VALUE"""),5.0)</f>
        <v>5</v>
      </c>
      <c r="D38" s="3">
        <f>IFERROR(__xludf.DUMMYFUNCTION("""COMPUTED_VALUE"""),1.0)</f>
        <v>1</v>
      </c>
      <c r="E38" s="3">
        <f>IFERROR(__xludf.DUMMYFUNCTION("""COMPUTED_VALUE"""),9561.0)</f>
        <v>9561</v>
      </c>
      <c r="F38" s="3">
        <f>IFERROR(__xludf.DUMMYFUNCTION("""COMPUTED_VALUE"""),1008.0)</f>
        <v>1008</v>
      </c>
      <c r="G38" s="3">
        <f>IFERROR(__xludf.DUMMYFUNCTION("""COMPUTED_VALUE"""),7.0)</f>
        <v>7</v>
      </c>
      <c r="H38" s="3">
        <f>IFERROR(__xludf.DUMMYFUNCTION("""COMPUTED_VALUE"""),6.0)</f>
        <v>6</v>
      </c>
      <c r="I38" s="3">
        <f>IFERROR(__xludf.DUMMYFUNCTION("""COMPUTED_VALUE"""),0.0)</f>
        <v>0</v>
      </c>
      <c r="J38" s="3">
        <f>IFERROR(__xludf.DUMMYFUNCTION("""COMPUTED_VALUE"""),0.0)</f>
        <v>0</v>
      </c>
      <c r="K38" s="3">
        <f>IFERROR(__xludf.DUMMYFUNCTION("""COMPUTED_VALUE"""),2.0)</f>
        <v>2</v>
      </c>
      <c r="L38" s="3">
        <f>IFERROR(__xludf.DUMMYFUNCTION("""COMPUTED_VALUE"""),1.0)</f>
        <v>1</v>
      </c>
      <c r="M38" s="3">
        <f>IFERROR(__xludf.DUMMYFUNCTION("""COMPUTED_VALUE"""),0.0)</f>
        <v>0</v>
      </c>
      <c r="N38" s="3">
        <f>IFERROR(__xludf.DUMMYFUNCTION("""COMPUTED_VALUE"""),0.0)</f>
        <v>0</v>
      </c>
      <c r="O38" s="3">
        <f>IFERROR(__xludf.DUMMYFUNCTION("""COMPUTED_VALUE"""),1.0)</f>
        <v>1</v>
      </c>
      <c r="P38" s="3">
        <f>IFERROR(__xludf.DUMMYFUNCTION("""COMPUTED_VALUE"""),0.0)</f>
        <v>0</v>
      </c>
      <c r="Q38" s="3">
        <f>IFERROR(__xludf.DUMMYFUNCTION("""COMPUTED_VALUE"""),0.0)</f>
        <v>0</v>
      </c>
      <c r="R38" s="3">
        <f>IFERROR(__xludf.DUMMYFUNCTION("""COMPUTED_VALUE"""),0.0)</f>
        <v>0</v>
      </c>
      <c r="S38" s="3" t="str">
        <f>IFERROR(__xludf.DUMMYFUNCTION("""COMPUTED_VALUE"""),"red")</f>
        <v>red</v>
      </c>
      <c r="T38" s="3">
        <f>IFERROR(__xludf.DUMMYFUNCTION("""COMPUTED_VALUE"""),0.0)</f>
        <v>0</v>
      </c>
      <c r="U38" s="3">
        <f>IFERROR(__xludf.DUMMYFUNCTION("""COMPUTED_VALUE"""),0.0)</f>
        <v>0</v>
      </c>
      <c r="V38" s="3">
        <f>IFERROR(__xludf.DUMMYFUNCTION("""COMPUTED_VALUE"""),0.0)</f>
        <v>0</v>
      </c>
      <c r="W38" s="3">
        <f>IFERROR(__xludf.DUMMYFUNCTION("""COMPUTED_VALUE"""),0.0)</f>
        <v>0</v>
      </c>
      <c r="X38" s="3">
        <f>IFERROR(__xludf.DUMMYFUNCTION("""COMPUTED_VALUE"""),5.0)</f>
        <v>5</v>
      </c>
      <c r="Y38" s="3">
        <f>IFERROR(__xludf.DUMMYFUNCTION("""COMPUTED_VALUE"""),0.0)</f>
        <v>0</v>
      </c>
      <c r="Z38" s="3">
        <f>IFERROR(__xludf.DUMMYFUNCTION("""COMPUTED_VALUE"""),0.0)</f>
        <v>0</v>
      </c>
      <c r="AA38" s="3">
        <f>IFERROR(__xludf.DUMMYFUNCTION("""COMPUTED_VALUE"""),0.0)</f>
        <v>0</v>
      </c>
      <c r="AB38" s="3">
        <f>IFERROR(__xludf.DUMMYFUNCTION("""COMPUTED_VALUE"""),0.0)</f>
        <v>0</v>
      </c>
      <c r="AC38" s="3">
        <f>IFERROR(__xludf.DUMMYFUNCTION("""COMPUTED_VALUE"""),0.0)</f>
        <v>0</v>
      </c>
      <c r="AD38" s="3" t="str">
        <f>IFERROR(__xludf.DUMMYFUNCTION("""COMPUTED_VALUE"""),"red")</f>
        <v>red</v>
      </c>
      <c r="AE38" s="3" t="str">
        <f>IFERROR(__xludf.DUMMYFUNCTION("""COMPUTED_VALUE"""),"red")</f>
        <v>red</v>
      </c>
    </row>
    <row r="39">
      <c r="A39" s="1" t="s">
        <v>68</v>
      </c>
      <c r="B39" s="3" t="str">
        <f>IFERROR(__xludf.DUMMYFUNCTION("SPLIT(A39, "","")"),"Colombia")</f>
        <v>Colombia</v>
      </c>
      <c r="C39" s="3">
        <f>IFERROR(__xludf.DUMMYFUNCTION("""COMPUTED_VALUE"""),2.0)</f>
        <v>2</v>
      </c>
      <c r="D39" s="3">
        <f>IFERROR(__xludf.DUMMYFUNCTION("""COMPUTED_VALUE"""),4.0)</f>
        <v>4</v>
      </c>
      <c r="E39" s="3">
        <f>IFERROR(__xludf.DUMMYFUNCTION("""COMPUTED_VALUE"""),1139.0)</f>
        <v>1139</v>
      </c>
      <c r="F39" s="3">
        <f>IFERROR(__xludf.DUMMYFUNCTION("""COMPUTED_VALUE"""),28.0)</f>
        <v>28</v>
      </c>
      <c r="G39" s="3">
        <f>IFERROR(__xludf.DUMMYFUNCTION("""COMPUTED_VALUE"""),2.0)</f>
        <v>2</v>
      </c>
      <c r="H39" s="3">
        <f>IFERROR(__xludf.DUMMYFUNCTION("""COMPUTED_VALUE"""),0.0)</f>
        <v>0</v>
      </c>
      <c r="I39" s="3">
        <f>IFERROR(__xludf.DUMMYFUNCTION("""COMPUTED_VALUE"""),0.0)</f>
        <v>0</v>
      </c>
      <c r="J39" s="3">
        <f>IFERROR(__xludf.DUMMYFUNCTION("""COMPUTED_VALUE"""),3.0)</f>
        <v>3</v>
      </c>
      <c r="K39" s="3">
        <f>IFERROR(__xludf.DUMMYFUNCTION("""COMPUTED_VALUE"""),3.0)</f>
        <v>3</v>
      </c>
      <c r="L39" s="3">
        <f>IFERROR(__xludf.DUMMYFUNCTION("""COMPUTED_VALUE"""),1.0)</f>
        <v>1</v>
      </c>
      <c r="M39" s="3">
        <f>IFERROR(__xludf.DUMMYFUNCTION("""COMPUTED_VALUE"""),0.0)</f>
        <v>0</v>
      </c>
      <c r="N39" s="3">
        <f>IFERROR(__xludf.DUMMYFUNCTION("""COMPUTED_VALUE"""),1.0)</f>
        <v>1</v>
      </c>
      <c r="O39" s="3">
        <f>IFERROR(__xludf.DUMMYFUNCTION("""COMPUTED_VALUE"""),1.0)</f>
        <v>1</v>
      </c>
      <c r="P39" s="3">
        <f>IFERROR(__xludf.DUMMYFUNCTION("""COMPUTED_VALUE"""),0.0)</f>
        <v>0</v>
      </c>
      <c r="Q39" s="3">
        <f>IFERROR(__xludf.DUMMYFUNCTION("""COMPUTED_VALUE"""),0.0)</f>
        <v>0</v>
      </c>
      <c r="R39" s="3">
        <f>IFERROR(__xludf.DUMMYFUNCTION("""COMPUTED_VALUE"""),0.0)</f>
        <v>0</v>
      </c>
      <c r="S39" s="3" t="str">
        <f>IFERROR(__xludf.DUMMYFUNCTION("""COMPUTED_VALUE"""),"gold")</f>
        <v>gold</v>
      </c>
      <c r="T39" s="3">
        <f>IFERROR(__xludf.DUMMYFUNCTION("""COMPUTED_VALUE"""),0.0)</f>
        <v>0</v>
      </c>
      <c r="U39" s="3">
        <f>IFERROR(__xludf.DUMMYFUNCTION("""COMPUTED_VALUE"""),0.0)</f>
        <v>0</v>
      </c>
      <c r="V39" s="3">
        <f>IFERROR(__xludf.DUMMYFUNCTION("""COMPUTED_VALUE"""),0.0)</f>
        <v>0</v>
      </c>
      <c r="W39" s="3">
        <f>IFERROR(__xludf.DUMMYFUNCTION("""COMPUTED_VALUE"""),0.0)</f>
        <v>0</v>
      </c>
      <c r="X39" s="3">
        <f>IFERROR(__xludf.DUMMYFUNCTION("""COMPUTED_VALUE"""),0.0)</f>
        <v>0</v>
      </c>
      <c r="Y39" s="3">
        <f>IFERROR(__xludf.DUMMYFUNCTION("""COMPUTED_VALUE"""),0.0)</f>
        <v>0</v>
      </c>
      <c r="Z39" s="3">
        <f>IFERROR(__xludf.DUMMYFUNCTION("""COMPUTED_VALUE"""),0.0)</f>
        <v>0</v>
      </c>
      <c r="AA39" s="3">
        <f>IFERROR(__xludf.DUMMYFUNCTION("""COMPUTED_VALUE"""),0.0)</f>
        <v>0</v>
      </c>
      <c r="AB39" s="3">
        <f>IFERROR(__xludf.DUMMYFUNCTION("""COMPUTED_VALUE"""),0.0)</f>
        <v>0</v>
      </c>
      <c r="AC39" s="3">
        <f>IFERROR(__xludf.DUMMYFUNCTION("""COMPUTED_VALUE"""),0.0)</f>
        <v>0</v>
      </c>
      <c r="AD39" s="3" t="str">
        <f>IFERROR(__xludf.DUMMYFUNCTION("""COMPUTED_VALUE"""),"gold")</f>
        <v>gold</v>
      </c>
      <c r="AE39" s="3" t="str">
        <f>IFERROR(__xludf.DUMMYFUNCTION("""COMPUTED_VALUE"""),"red")</f>
        <v>red</v>
      </c>
    </row>
    <row r="40">
      <c r="A40" s="1" t="s">
        <v>69</v>
      </c>
      <c r="B40" s="3" t="str">
        <f>IFERROR(__xludf.DUMMYFUNCTION("SPLIT(A40, "","")"),"Comorro-Islands")</f>
        <v>Comorro-Islands</v>
      </c>
      <c r="C40" s="3">
        <f>IFERROR(__xludf.DUMMYFUNCTION("""COMPUTED_VALUE"""),4.0)</f>
        <v>4</v>
      </c>
      <c r="D40" s="3">
        <f>IFERROR(__xludf.DUMMYFUNCTION("""COMPUTED_VALUE"""),2.0)</f>
        <v>2</v>
      </c>
      <c r="E40" s="3">
        <f>IFERROR(__xludf.DUMMYFUNCTION("""COMPUTED_VALUE"""),2.0)</f>
        <v>2</v>
      </c>
      <c r="F40" s="3">
        <f>IFERROR(__xludf.DUMMYFUNCTION("""COMPUTED_VALUE"""),0.0)</f>
        <v>0</v>
      </c>
      <c r="G40" s="3">
        <f>IFERROR(__xludf.DUMMYFUNCTION("""COMPUTED_VALUE"""),3.0)</f>
        <v>3</v>
      </c>
      <c r="H40" s="3">
        <f>IFERROR(__xludf.DUMMYFUNCTION("""COMPUTED_VALUE"""),2.0)</f>
        <v>2</v>
      </c>
      <c r="I40" s="3">
        <f>IFERROR(__xludf.DUMMYFUNCTION("""COMPUTED_VALUE"""),0.0)</f>
        <v>0</v>
      </c>
      <c r="J40" s="3">
        <f>IFERROR(__xludf.DUMMYFUNCTION("""COMPUTED_VALUE"""),0.0)</f>
        <v>0</v>
      </c>
      <c r="K40" s="3">
        <f>IFERROR(__xludf.DUMMYFUNCTION("""COMPUTED_VALUE"""),2.0)</f>
        <v>2</v>
      </c>
      <c r="L40" s="3">
        <f>IFERROR(__xludf.DUMMYFUNCTION("""COMPUTED_VALUE"""),0.0)</f>
        <v>0</v>
      </c>
      <c r="M40" s="3">
        <f>IFERROR(__xludf.DUMMYFUNCTION("""COMPUTED_VALUE"""),1.0)</f>
        <v>1</v>
      </c>
      <c r="N40" s="3">
        <f>IFERROR(__xludf.DUMMYFUNCTION("""COMPUTED_VALUE"""),0.0)</f>
        <v>0</v>
      </c>
      <c r="O40" s="3">
        <f>IFERROR(__xludf.DUMMYFUNCTION("""COMPUTED_VALUE"""),0.0)</f>
        <v>0</v>
      </c>
      <c r="P40" s="3">
        <f>IFERROR(__xludf.DUMMYFUNCTION("""COMPUTED_VALUE"""),1.0)</f>
        <v>1</v>
      </c>
      <c r="Q40" s="3">
        <f>IFERROR(__xludf.DUMMYFUNCTION("""COMPUTED_VALUE"""),0.0)</f>
        <v>0</v>
      </c>
      <c r="R40" s="3">
        <f>IFERROR(__xludf.DUMMYFUNCTION("""COMPUTED_VALUE"""),0.0)</f>
        <v>0</v>
      </c>
      <c r="S40" s="3" t="str">
        <f>IFERROR(__xludf.DUMMYFUNCTION("""COMPUTED_VALUE"""),"green")</f>
        <v>green</v>
      </c>
      <c r="T40" s="3">
        <f>IFERROR(__xludf.DUMMYFUNCTION("""COMPUTED_VALUE"""),0.0)</f>
        <v>0</v>
      </c>
      <c r="U40" s="3">
        <f>IFERROR(__xludf.DUMMYFUNCTION("""COMPUTED_VALUE"""),0.0)</f>
        <v>0</v>
      </c>
      <c r="V40" s="3">
        <f>IFERROR(__xludf.DUMMYFUNCTION("""COMPUTED_VALUE"""),0.0)</f>
        <v>0</v>
      </c>
      <c r="W40" s="3">
        <f>IFERROR(__xludf.DUMMYFUNCTION("""COMPUTED_VALUE"""),0.0)</f>
        <v>0</v>
      </c>
      <c r="X40" s="3">
        <f>IFERROR(__xludf.DUMMYFUNCTION("""COMPUTED_VALUE"""),4.0)</f>
        <v>4</v>
      </c>
      <c r="Y40" s="3">
        <f>IFERROR(__xludf.DUMMYFUNCTION("""COMPUTED_VALUE"""),1.0)</f>
        <v>1</v>
      </c>
      <c r="Z40" s="3">
        <f>IFERROR(__xludf.DUMMYFUNCTION("""COMPUTED_VALUE"""),0.0)</f>
        <v>0</v>
      </c>
      <c r="AA40" s="3">
        <f>IFERROR(__xludf.DUMMYFUNCTION("""COMPUTED_VALUE"""),0.0)</f>
        <v>0</v>
      </c>
      <c r="AB40" s="3">
        <f>IFERROR(__xludf.DUMMYFUNCTION("""COMPUTED_VALUE"""),0.0)</f>
        <v>0</v>
      </c>
      <c r="AC40" s="3">
        <f>IFERROR(__xludf.DUMMYFUNCTION("""COMPUTED_VALUE"""),0.0)</f>
        <v>0</v>
      </c>
      <c r="AD40" s="3" t="str">
        <f>IFERROR(__xludf.DUMMYFUNCTION("""COMPUTED_VALUE"""),"green")</f>
        <v>green</v>
      </c>
      <c r="AE40" s="3" t="str">
        <f>IFERROR(__xludf.DUMMYFUNCTION("""COMPUTED_VALUE"""),"green")</f>
        <v>green</v>
      </c>
    </row>
    <row r="41">
      <c r="A41" s="1" t="s">
        <v>70</v>
      </c>
      <c r="B41" s="3" t="str">
        <f>IFERROR(__xludf.DUMMYFUNCTION("SPLIT(A41, "","")"),"Congo")</f>
        <v>Congo</v>
      </c>
      <c r="C41" s="3">
        <f>IFERROR(__xludf.DUMMYFUNCTION("""COMPUTED_VALUE"""),4.0)</f>
        <v>4</v>
      </c>
      <c r="D41" s="3">
        <f>IFERROR(__xludf.DUMMYFUNCTION("""COMPUTED_VALUE"""),2.0)</f>
        <v>2</v>
      </c>
      <c r="E41" s="3">
        <f>IFERROR(__xludf.DUMMYFUNCTION("""COMPUTED_VALUE"""),342.0)</f>
        <v>342</v>
      </c>
      <c r="F41" s="3">
        <f>IFERROR(__xludf.DUMMYFUNCTION("""COMPUTED_VALUE"""),2.0)</f>
        <v>2</v>
      </c>
      <c r="G41" s="3">
        <f>IFERROR(__xludf.DUMMYFUNCTION("""COMPUTED_VALUE"""),10.0)</f>
        <v>10</v>
      </c>
      <c r="H41" s="3">
        <f>IFERROR(__xludf.DUMMYFUNCTION("""COMPUTED_VALUE"""),5.0)</f>
        <v>5</v>
      </c>
      <c r="I41" s="3">
        <f>IFERROR(__xludf.DUMMYFUNCTION("""COMPUTED_VALUE"""),0.0)</f>
        <v>0</v>
      </c>
      <c r="J41" s="3">
        <f>IFERROR(__xludf.DUMMYFUNCTION("""COMPUTED_VALUE"""),0.0)</f>
        <v>0</v>
      </c>
      <c r="K41" s="3">
        <f>IFERROR(__xludf.DUMMYFUNCTION("""COMPUTED_VALUE"""),3.0)</f>
        <v>3</v>
      </c>
      <c r="L41" s="3">
        <f>IFERROR(__xludf.DUMMYFUNCTION("""COMPUTED_VALUE"""),1.0)</f>
        <v>1</v>
      </c>
      <c r="M41" s="3">
        <f>IFERROR(__xludf.DUMMYFUNCTION("""COMPUTED_VALUE"""),1.0)</f>
        <v>1</v>
      </c>
      <c r="N41" s="3">
        <f>IFERROR(__xludf.DUMMYFUNCTION("""COMPUTED_VALUE"""),0.0)</f>
        <v>0</v>
      </c>
      <c r="O41" s="3">
        <f>IFERROR(__xludf.DUMMYFUNCTION("""COMPUTED_VALUE"""),1.0)</f>
        <v>1</v>
      </c>
      <c r="P41" s="3">
        <f>IFERROR(__xludf.DUMMYFUNCTION("""COMPUTED_VALUE"""),0.0)</f>
        <v>0</v>
      </c>
      <c r="Q41" s="3">
        <f>IFERROR(__xludf.DUMMYFUNCTION("""COMPUTED_VALUE"""),0.0)</f>
        <v>0</v>
      </c>
      <c r="R41" s="3">
        <f>IFERROR(__xludf.DUMMYFUNCTION("""COMPUTED_VALUE"""),0.0)</f>
        <v>0</v>
      </c>
      <c r="S41" s="3" t="str">
        <f>IFERROR(__xludf.DUMMYFUNCTION("""COMPUTED_VALUE"""),"red")</f>
        <v>red</v>
      </c>
      <c r="T41" s="3">
        <f>IFERROR(__xludf.DUMMYFUNCTION("""COMPUTED_VALUE"""),0.0)</f>
        <v>0</v>
      </c>
      <c r="U41" s="3">
        <f>IFERROR(__xludf.DUMMYFUNCTION("""COMPUTED_VALUE"""),0.0)</f>
        <v>0</v>
      </c>
      <c r="V41" s="3">
        <f>IFERROR(__xludf.DUMMYFUNCTION("""COMPUTED_VALUE"""),0.0)</f>
        <v>0</v>
      </c>
      <c r="W41" s="3">
        <f>IFERROR(__xludf.DUMMYFUNCTION("""COMPUTED_VALUE"""),0.0)</f>
        <v>0</v>
      </c>
      <c r="X41" s="3">
        <f>IFERROR(__xludf.DUMMYFUNCTION("""COMPUTED_VALUE"""),1.0)</f>
        <v>1</v>
      </c>
      <c r="Y41" s="3">
        <f>IFERROR(__xludf.DUMMYFUNCTION("""COMPUTED_VALUE"""),0.0)</f>
        <v>0</v>
      </c>
      <c r="Z41" s="3">
        <f>IFERROR(__xludf.DUMMYFUNCTION("""COMPUTED_VALUE"""),0.0)</f>
        <v>0</v>
      </c>
      <c r="AA41" s="3">
        <f>IFERROR(__xludf.DUMMYFUNCTION("""COMPUTED_VALUE"""),1.0)</f>
        <v>1</v>
      </c>
      <c r="AB41" s="3">
        <f>IFERROR(__xludf.DUMMYFUNCTION("""COMPUTED_VALUE"""),1.0)</f>
        <v>1</v>
      </c>
      <c r="AC41" s="3">
        <f>IFERROR(__xludf.DUMMYFUNCTION("""COMPUTED_VALUE"""),0.0)</f>
        <v>0</v>
      </c>
      <c r="AD41" s="3" t="str">
        <f>IFERROR(__xludf.DUMMYFUNCTION("""COMPUTED_VALUE"""),"red")</f>
        <v>red</v>
      </c>
      <c r="AE41" s="3" t="str">
        <f>IFERROR(__xludf.DUMMYFUNCTION("""COMPUTED_VALUE"""),"red")</f>
        <v>red</v>
      </c>
    </row>
    <row r="42">
      <c r="A42" s="1" t="s">
        <v>71</v>
      </c>
      <c r="B42" s="3" t="str">
        <f>IFERROR(__xludf.DUMMYFUNCTION("SPLIT(A42, "","")"),"Cook-Islands")</f>
        <v>Cook-Islands</v>
      </c>
      <c r="C42" s="3">
        <f>IFERROR(__xludf.DUMMYFUNCTION("""COMPUTED_VALUE"""),6.0)</f>
        <v>6</v>
      </c>
      <c r="D42" s="3">
        <f>IFERROR(__xludf.DUMMYFUNCTION("""COMPUTED_VALUE"""),3.0)</f>
        <v>3</v>
      </c>
      <c r="E42" s="3">
        <f>IFERROR(__xludf.DUMMYFUNCTION("""COMPUTED_VALUE"""),0.0)</f>
        <v>0</v>
      </c>
      <c r="F42" s="3">
        <f>IFERROR(__xludf.DUMMYFUNCTION("""COMPUTED_VALUE"""),0.0)</f>
        <v>0</v>
      </c>
      <c r="G42" s="3">
        <f>IFERROR(__xludf.DUMMYFUNCTION("""COMPUTED_VALUE"""),1.0)</f>
        <v>1</v>
      </c>
      <c r="H42" s="3">
        <f>IFERROR(__xludf.DUMMYFUNCTION("""COMPUTED_VALUE"""),1.0)</f>
        <v>1</v>
      </c>
      <c r="I42" s="3">
        <f>IFERROR(__xludf.DUMMYFUNCTION("""COMPUTED_VALUE"""),0.0)</f>
        <v>0</v>
      </c>
      <c r="J42" s="3">
        <f>IFERROR(__xludf.DUMMYFUNCTION("""COMPUTED_VALUE"""),0.0)</f>
        <v>0</v>
      </c>
      <c r="K42" s="3">
        <f>IFERROR(__xludf.DUMMYFUNCTION("""COMPUTED_VALUE"""),4.0)</f>
        <v>4</v>
      </c>
      <c r="L42" s="3">
        <f>IFERROR(__xludf.DUMMYFUNCTION("""COMPUTED_VALUE"""),1.0)</f>
        <v>1</v>
      </c>
      <c r="M42" s="3">
        <f>IFERROR(__xludf.DUMMYFUNCTION("""COMPUTED_VALUE"""),0.0)</f>
        <v>0</v>
      </c>
      <c r="N42" s="3">
        <f>IFERROR(__xludf.DUMMYFUNCTION("""COMPUTED_VALUE"""),1.0)</f>
        <v>1</v>
      </c>
      <c r="O42" s="3">
        <f>IFERROR(__xludf.DUMMYFUNCTION("""COMPUTED_VALUE"""),0.0)</f>
        <v>0</v>
      </c>
      <c r="P42" s="3">
        <f>IFERROR(__xludf.DUMMYFUNCTION("""COMPUTED_VALUE"""),1.0)</f>
        <v>1</v>
      </c>
      <c r="Q42" s="3">
        <f>IFERROR(__xludf.DUMMYFUNCTION("""COMPUTED_VALUE"""),0.0)</f>
        <v>0</v>
      </c>
      <c r="R42" s="3">
        <f>IFERROR(__xludf.DUMMYFUNCTION("""COMPUTED_VALUE"""),0.0)</f>
        <v>0</v>
      </c>
      <c r="S42" s="3" t="str">
        <f>IFERROR(__xludf.DUMMYFUNCTION("""COMPUTED_VALUE"""),"blue")</f>
        <v>blue</v>
      </c>
      <c r="T42" s="3">
        <f>IFERROR(__xludf.DUMMYFUNCTION("""COMPUTED_VALUE"""),1.0)</f>
        <v>1</v>
      </c>
      <c r="U42" s="3">
        <f>IFERROR(__xludf.DUMMYFUNCTION("""COMPUTED_VALUE"""),1.0)</f>
        <v>1</v>
      </c>
      <c r="V42" s="3">
        <f>IFERROR(__xludf.DUMMYFUNCTION("""COMPUTED_VALUE"""),1.0)</f>
        <v>1</v>
      </c>
      <c r="W42" s="3">
        <f>IFERROR(__xludf.DUMMYFUNCTION("""COMPUTED_VALUE"""),1.0)</f>
        <v>1</v>
      </c>
      <c r="X42" s="3">
        <f>IFERROR(__xludf.DUMMYFUNCTION("""COMPUTED_VALUE"""),15.0)</f>
        <v>15</v>
      </c>
      <c r="Y42" s="3">
        <f>IFERROR(__xludf.DUMMYFUNCTION("""COMPUTED_VALUE"""),0.0)</f>
        <v>0</v>
      </c>
      <c r="Z42" s="3">
        <f>IFERROR(__xludf.DUMMYFUNCTION("""COMPUTED_VALUE"""),0.0)</f>
        <v>0</v>
      </c>
      <c r="AA42" s="3">
        <f>IFERROR(__xludf.DUMMYFUNCTION("""COMPUTED_VALUE"""),0.0)</f>
        <v>0</v>
      </c>
      <c r="AB42" s="3">
        <f>IFERROR(__xludf.DUMMYFUNCTION("""COMPUTED_VALUE"""),0.0)</f>
        <v>0</v>
      </c>
      <c r="AC42" s="3">
        <f>IFERROR(__xludf.DUMMYFUNCTION("""COMPUTED_VALUE"""),0.0)</f>
        <v>0</v>
      </c>
      <c r="AD42" s="3" t="str">
        <f>IFERROR(__xludf.DUMMYFUNCTION("""COMPUTED_VALUE"""),"white")</f>
        <v>white</v>
      </c>
      <c r="AE42" s="3" t="str">
        <f>IFERROR(__xludf.DUMMYFUNCTION("""COMPUTED_VALUE"""),"blue")</f>
        <v>blue</v>
      </c>
    </row>
    <row r="43">
      <c r="A43" s="1" t="s">
        <v>72</v>
      </c>
      <c r="B43" s="3" t="str">
        <f>IFERROR(__xludf.DUMMYFUNCTION("SPLIT(A43, "","")"),"Costa-Rica")</f>
        <v>Costa-Rica</v>
      </c>
      <c r="C43" s="3">
        <f>IFERROR(__xludf.DUMMYFUNCTION("""COMPUTED_VALUE"""),1.0)</f>
        <v>1</v>
      </c>
      <c r="D43" s="3">
        <f>IFERROR(__xludf.DUMMYFUNCTION("""COMPUTED_VALUE"""),4.0)</f>
        <v>4</v>
      </c>
      <c r="E43" s="3">
        <f>IFERROR(__xludf.DUMMYFUNCTION("""COMPUTED_VALUE"""),51.0)</f>
        <v>51</v>
      </c>
      <c r="F43" s="3">
        <f>IFERROR(__xludf.DUMMYFUNCTION("""COMPUTED_VALUE"""),2.0)</f>
        <v>2</v>
      </c>
      <c r="G43" s="3">
        <f>IFERROR(__xludf.DUMMYFUNCTION("""COMPUTED_VALUE"""),2.0)</f>
        <v>2</v>
      </c>
      <c r="H43" s="3">
        <f>IFERROR(__xludf.DUMMYFUNCTION("""COMPUTED_VALUE"""),0.0)</f>
        <v>0</v>
      </c>
      <c r="I43" s="3">
        <f>IFERROR(__xludf.DUMMYFUNCTION("""COMPUTED_VALUE"""),0.0)</f>
        <v>0</v>
      </c>
      <c r="J43" s="3">
        <f>IFERROR(__xludf.DUMMYFUNCTION("""COMPUTED_VALUE"""),5.0)</f>
        <v>5</v>
      </c>
      <c r="K43" s="3">
        <f>IFERROR(__xludf.DUMMYFUNCTION("""COMPUTED_VALUE"""),3.0)</f>
        <v>3</v>
      </c>
      <c r="L43" s="3">
        <f>IFERROR(__xludf.DUMMYFUNCTION("""COMPUTED_VALUE"""),1.0)</f>
        <v>1</v>
      </c>
      <c r="M43" s="3">
        <f>IFERROR(__xludf.DUMMYFUNCTION("""COMPUTED_VALUE"""),0.0)</f>
        <v>0</v>
      </c>
      <c r="N43" s="3">
        <f>IFERROR(__xludf.DUMMYFUNCTION("""COMPUTED_VALUE"""),1.0)</f>
        <v>1</v>
      </c>
      <c r="O43" s="3">
        <f>IFERROR(__xludf.DUMMYFUNCTION("""COMPUTED_VALUE"""),0.0)</f>
        <v>0</v>
      </c>
      <c r="P43" s="3">
        <f>IFERROR(__xludf.DUMMYFUNCTION("""COMPUTED_VALUE"""),1.0)</f>
        <v>1</v>
      </c>
      <c r="Q43" s="3">
        <f>IFERROR(__xludf.DUMMYFUNCTION("""COMPUTED_VALUE"""),0.0)</f>
        <v>0</v>
      </c>
      <c r="R43" s="3">
        <f>IFERROR(__xludf.DUMMYFUNCTION("""COMPUTED_VALUE"""),0.0)</f>
        <v>0</v>
      </c>
      <c r="S43" s="3" t="str">
        <f>IFERROR(__xludf.DUMMYFUNCTION("""COMPUTED_VALUE"""),"blue")</f>
        <v>blue</v>
      </c>
      <c r="T43" s="3">
        <f>IFERROR(__xludf.DUMMYFUNCTION("""COMPUTED_VALUE"""),0.0)</f>
        <v>0</v>
      </c>
      <c r="U43" s="3">
        <f>IFERROR(__xludf.DUMMYFUNCTION("""COMPUTED_VALUE"""),0.0)</f>
        <v>0</v>
      </c>
      <c r="V43" s="3">
        <f>IFERROR(__xludf.DUMMYFUNCTION("""COMPUTED_VALUE"""),0.0)</f>
        <v>0</v>
      </c>
      <c r="W43" s="3">
        <f>IFERROR(__xludf.DUMMYFUNCTION("""COMPUTED_VALUE"""),0.0)</f>
        <v>0</v>
      </c>
      <c r="X43" s="3">
        <f>IFERROR(__xludf.DUMMYFUNCTION("""COMPUTED_VALUE"""),0.0)</f>
        <v>0</v>
      </c>
      <c r="Y43" s="3">
        <f>IFERROR(__xludf.DUMMYFUNCTION("""COMPUTED_VALUE"""),0.0)</f>
        <v>0</v>
      </c>
      <c r="Z43" s="3">
        <f>IFERROR(__xludf.DUMMYFUNCTION("""COMPUTED_VALUE"""),0.0)</f>
        <v>0</v>
      </c>
      <c r="AA43" s="3">
        <f>IFERROR(__xludf.DUMMYFUNCTION("""COMPUTED_VALUE"""),0.0)</f>
        <v>0</v>
      </c>
      <c r="AB43" s="3">
        <f>IFERROR(__xludf.DUMMYFUNCTION("""COMPUTED_VALUE"""),0.0)</f>
        <v>0</v>
      </c>
      <c r="AC43" s="3">
        <f>IFERROR(__xludf.DUMMYFUNCTION("""COMPUTED_VALUE"""),0.0)</f>
        <v>0</v>
      </c>
      <c r="AD43" s="3" t="str">
        <f>IFERROR(__xludf.DUMMYFUNCTION("""COMPUTED_VALUE"""),"blue")</f>
        <v>blue</v>
      </c>
      <c r="AE43" s="3" t="str">
        <f>IFERROR(__xludf.DUMMYFUNCTION("""COMPUTED_VALUE"""),"blue")</f>
        <v>blue</v>
      </c>
    </row>
    <row r="44">
      <c r="A44" s="1" t="s">
        <v>73</v>
      </c>
      <c r="B44" s="3" t="str">
        <f>IFERROR(__xludf.DUMMYFUNCTION("SPLIT(A44, "","")"),"Cuba")</f>
        <v>Cuba</v>
      </c>
      <c r="C44" s="3">
        <f>IFERROR(__xludf.DUMMYFUNCTION("""COMPUTED_VALUE"""),1.0)</f>
        <v>1</v>
      </c>
      <c r="D44" s="3">
        <f>IFERROR(__xludf.DUMMYFUNCTION("""COMPUTED_VALUE"""),4.0)</f>
        <v>4</v>
      </c>
      <c r="E44" s="3">
        <f>IFERROR(__xludf.DUMMYFUNCTION("""COMPUTED_VALUE"""),115.0)</f>
        <v>115</v>
      </c>
      <c r="F44" s="3">
        <f>IFERROR(__xludf.DUMMYFUNCTION("""COMPUTED_VALUE"""),10.0)</f>
        <v>10</v>
      </c>
      <c r="G44" s="3">
        <f>IFERROR(__xludf.DUMMYFUNCTION("""COMPUTED_VALUE"""),2.0)</f>
        <v>2</v>
      </c>
      <c r="H44" s="3">
        <f>IFERROR(__xludf.DUMMYFUNCTION("""COMPUTED_VALUE"""),6.0)</f>
        <v>6</v>
      </c>
      <c r="I44" s="3">
        <f>IFERROR(__xludf.DUMMYFUNCTION("""COMPUTED_VALUE"""),0.0)</f>
        <v>0</v>
      </c>
      <c r="J44" s="3">
        <f>IFERROR(__xludf.DUMMYFUNCTION("""COMPUTED_VALUE"""),5.0)</f>
        <v>5</v>
      </c>
      <c r="K44" s="3">
        <f>IFERROR(__xludf.DUMMYFUNCTION("""COMPUTED_VALUE"""),3.0)</f>
        <v>3</v>
      </c>
      <c r="L44" s="3">
        <f>IFERROR(__xludf.DUMMYFUNCTION("""COMPUTED_VALUE"""),1.0)</f>
        <v>1</v>
      </c>
      <c r="M44" s="3">
        <f>IFERROR(__xludf.DUMMYFUNCTION("""COMPUTED_VALUE"""),0.0)</f>
        <v>0</v>
      </c>
      <c r="N44" s="3">
        <f>IFERROR(__xludf.DUMMYFUNCTION("""COMPUTED_VALUE"""),1.0)</f>
        <v>1</v>
      </c>
      <c r="O44" s="3">
        <f>IFERROR(__xludf.DUMMYFUNCTION("""COMPUTED_VALUE"""),0.0)</f>
        <v>0</v>
      </c>
      <c r="P44" s="3">
        <f>IFERROR(__xludf.DUMMYFUNCTION("""COMPUTED_VALUE"""),1.0)</f>
        <v>1</v>
      </c>
      <c r="Q44" s="3">
        <f>IFERROR(__xludf.DUMMYFUNCTION("""COMPUTED_VALUE"""),0.0)</f>
        <v>0</v>
      </c>
      <c r="R44" s="3">
        <f>IFERROR(__xludf.DUMMYFUNCTION("""COMPUTED_VALUE"""),0.0)</f>
        <v>0</v>
      </c>
      <c r="S44" s="3" t="str">
        <f>IFERROR(__xludf.DUMMYFUNCTION("""COMPUTED_VALUE"""),"blue")</f>
        <v>blue</v>
      </c>
      <c r="T44" s="3">
        <f>IFERROR(__xludf.DUMMYFUNCTION("""COMPUTED_VALUE"""),0.0)</f>
        <v>0</v>
      </c>
      <c r="U44" s="3">
        <f>IFERROR(__xludf.DUMMYFUNCTION("""COMPUTED_VALUE"""),0.0)</f>
        <v>0</v>
      </c>
      <c r="V44" s="3">
        <f>IFERROR(__xludf.DUMMYFUNCTION("""COMPUTED_VALUE"""),0.0)</f>
        <v>0</v>
      </c>
      <c r="W44" s="3">
        <f>IFERROR(__xludf.DUMMYFUNCTION("""COMPUTED_VALUE"""),0.0)</f>
        <v>0</v>
      </c>
      <c r="X44" s="3">
        <f>IFERROR(__xludf.DUMMYFUNCTION("""COMPUTED_VALUE"""),1.0)</f>
        <v>1</v>
      </c>
      <c r="Y44" s="3">
        <f>IFERROR(__xludf.DUMMYFUNCTION("""COMPUTED_VALUE"""),0.0)</f>
        <v>0</v>
      </c>
      <c r="Z44" s="3">
        <f>IFERROR(__xludf.DUMMYFUNCTION("""COMPUTED_VALUE"""),1.0)</f>
        <v>1</v>
      </c>
      <c r="AA44" s="3">
        <f>IFERROR(__xludf.DUMMYFUNCTION("""COMPUTED_VALUE"""),0.0)</f>
        <v>0</v>
      </c>
      <c r="AB44" s="3">
        <f>IFERROR(__xludf.DUMMYFUNCTION("""COMPUTED_VALUE"""),0.0)</f>
        <v>0</v>
      </c>
      <c r="AC44" s="3">
        <f>IFERROR(__xludf.DUMMYFUNCTION("""COMPUTED_VALUE"""),0.0)</f>
        <v>0</v>
      </c>
      <c r="AD44" s="3" t="str">
        <f>IFERROR(__xludf.DUMMYFUNCTION("""COMPUTED_VALUE"""),"blue")</f>
        <v>blue</v>
      </c>
      <c r="AE44" s="3" t="str">
        <f>IFERROR(__xludf.DUMMYFUNCTION("""COMPUTED_VALUE"""),"blue")</f>
        <v>blue</v>
      </c>
    </row>
    <row r="45">
      <c r="A45" s="1" t="s">
        <v>74</v>
      </c>
      <c r="B45" s="3" t="str">
        <f>IFERROR(__xludf.DUMMYFUNCTION("SPLIT(A45, "","")"),"Cyprus")</f>
        <v>Cyprus</v>
      </c>
      <c r="C45" s="3">
        <f>IFERROR(__xludf.DUMMYFUNCTION("""COMPUTED_VALUE"""),3.0)</f>
        <v>3</v>
      </c>
      <c r="D45" s="3">
        <f>IFERROR(__xludf.DUMMYFUNCTION("""COMPUTED_VALUE"""),1.0)</f>
        <v>1</v>
      </c>
      <c r="E45" s="3">
        <f>IFERROR(__xludf.DUMMYFUNCTION("""COMPUTED_VALUE"""),9.0)</f>
        <v>9</v>
      </c>
      <c r="F45" s="3">
        <f>IFERROR(__xludf.DUMMYFUNCTION("""COMPUTED_VALUE"""),1.0)</f>
        <v>1</v>
      </c>
      <c r="G45" s="3">
        <f>IFERROR(__xludf.DUMMYFUNCTION("""COMPUTED_VALUE"""),6.0)</f>
        <v>6</v>
      </c>
      <c r="H45" s="3">
        <f>IFERROR(__xludf.DUMMYFUNCTION("""COMPUTED_VALUE"""),1.0)</f>
        <v>1</v>
      </c>
      <c r="I45" s="3">
        <f>IFERROR(__xludf.DUMMYFUNCTION("""COMPUTED_VALUE"""),0.0)</f>
        <v>0</v>
      </c>
      <c r="J45" s="3">
        <f>IFERROR(__xludf.DUMMYFUNCTION("""COMPUTED_VALUE"""),0.0)</f>
        <v>0</v>
      </c>
      <c r="K45" s="3">
        <f>IFERROR(__xludf.DUMMYFUNCTION("""COMPUTED_VALUE"""),3.0)</f>
        <v>3</v>
      </c>
      <c r="L45" s="3">
        <f>IFERROR(__xludf.DUMMYFUNCTION("""COMPUTED_VALUE"""),0.0)</f>
        <v>0</v>
      </c>
      <c r="M45" s="3">
        <f>IFERROR(__xludf.DUMMYFUNCTION("""COMPUTED_VALUE"""),1.0)</f>
        <v>1</v>
      </c>
      <c r="N45" s="3">
        <f>IFERROR(__xludf.DUMMYFUNCTION("""COMPUTED_VALUE"""),0.0)</f>
        <v>0</v>
      </c>
      <c r="O45" s="3">
        <f>IFERROR(__xludf.DUMMYFUNCTION("""COMPUTED_VALUE"""),1.0)</f>
        <v>1</v>
      </c>
      <c r="P45" s="3">
        <f>IFERROR(__xludf.DUMMYFUNCTION("""COMPUTED_VALUE"""),1.0)</f>
        <v>1</v>
      </c>
      <c r="Q45" s="3">
        <f>IFERROR(__xludf.DUMMYFUNCTION("""COMPUTED_VALUE"""),0.0)</f>
        <v>0</v>
      </c>
      <c r="R45" s="3">
        <f>IFERROR(__xludf.DUMMYFUNCTION("""COMPUTED_VALUE"""),0.0)</f>
        <v>0</v>
      </c>
      <c r="S45" s="3" t="str">
        <f>IFERROR(__xludf.DUMMYFUNCTION("""COMPUTED_VALUE"""),"white")</f>
        <v>white</v>
      </c>
      <c r="T45" s="3">
        <f>IFERROR(__xludf.DUMMYFUNCTION("""COMPUTED_VALUE"""),0.0)</f>
        <v>0</v>
      </c>
      <c r="U45" s="3">
        <f>IFERROR(__xludf.DUMMYFUNCTION("""COMPUTED_VALUE"""),0.0)</f>
        <v>0</v>
      </c>
      <c r="V45" s="3">
        <f>IFERROR(__xludf.DUMMYFUNCTION("""COMPUTED_VALUE"""),0.0)</f>
        <v>0</v>
      </c>
      <c r="W45" s="3">
        <f>IFERROR(__xludf.DUMMYFUNCTION("""COMPUTED_VALUE"""),0.0)</f>
        <v>0</v>
      </c>
      <c r="X45" s="3">
        <f>IFERROR(__xludf.DUMMYFUNCTION("""COMPUTED_VALUE"""),0.0)</f>
        <v>0</v>
      </c>
      <c r="Y45" s="3">
        <f>IFERROR(__xludf.DUMMYFUNCTION("""COMPUTED_VALUE"""),0.0)</f>
        <v>0</v>
      </c>
      <c r="Z45" s="3">
        <f>IFERROR(__xludf.DUMMYFUNCTION("""COMPUTED_VALUE"""),0.0)</f>
        <v>0</v>
      </c>
      <c r="AA45" s="3">
        <f>IFERROR(__xludf.DUMMYFUNCTION("""COMPUTED_VALUE"""),1.0)</f>
        <v>1</v>
      </c>
      <c r="AB45" s="3">
        <f>IFERROR(__xludf.DUMMYFUNCTION("""COMPUTED_VALUE"""),1.0)</f>
        <v>1</v>
      </c>
      <c r="AC45" s="3">
        <f>IFERROR(__xludf.DUMMYFUNCTION("""COMPUTED_VALUE"""),0.0)</f>
        <v>0</v>
      </c>
      <c r="AD45" s="3" t="str">
        <f>IFERROR(__xludf.DUMMYFUNCTION("""COMPUTED_VALUE"""),"white")</f>
        <v>white</v>
      </c>
      <c r="AE45" s="3" t="str">
        <f>IFERROR(__xludf.DUMMYFUNCTION("""COMPUTED_VALUE"""),"white")</f>
        <v>white</v>
      </c>
    </row>
    <row r="46">
      <c r="A46" s="1" t="s">
        <v>75</v>
      </c>
      <c r="B46" s="3" t="str">
        <f>IFERROR(__xludf.DUMMYFUNCTION("SPLIT(A46, "","")"),"Czechoslovakia")</f>
        <v>Czechoslovakia</v>
      </c>
      <c r="C46" s="3">
        <f>IFERROR(__xludf.DUMMYFUNCTION("""COMPUTED_VALUE"""),3.0)</f>
        <v>3</v>
      </c>
      <c r="D46" s="3">
        <f>IFERROR(__xludf.DUMMYFUNCTION("""COMPUTED_VALUE"""),1.0)</f>
        <v>1</v>
      </c>
      <c r="E46" s="3">
        <f>IFERROR(__xludf.DUMMYFUNCTION("""COMPUTED_VALUE"""),128.0)</f>
        <v>128</v>
      </c>
      <c r="F46" s="3">
        <f>IFERROR(__xludf.DUMMYFUNCTION("""COMPUTED_VALUE"""),15.0)</f>
        <v>15</v>
      </c>
      <c r="G46" s="3">
        <f>IFERROR(__xludf.DUMMYFUNCTION("""COMPUTED_VALUE"""),5.0)</f>
        <v>5</v>
      </c>
      <c r="H46" s="3">
        <f>IFERROR(__xludf.DUMMYFUNCTION("""COMPUTED_VALUE"""),6.0)</f>
        <v>6</v>
      </c>
      <c r="I46" s="3">
        <f>IFERROR(__xludf.DUMMYFUNCTION("""COMPUTED_VALUE"""),0.0)</f>
        <v>0</v>
      </c>
      <c r="J46" s="3">
        <f>IFERROR(__xludf.DUMMYFUNCTION("""COMPUTED_VALUE"""),0.0)</f>
        <v>0</v>
      </c>
      <c r="K46" s="3">
        <f>IFERROR(__xludf.DUMMYFUNCTION("""COMPUTED_VALUE"""),3.0)</f>
        <v>3</v>
      </c>
      <c r="L46" s="3">
        <f>IFERROR(__xludf.DUMMYFUNCTION("""COMPUTED_VALUE"""),1.0)</f>
        <v>1</v>
      </c>
      <c r="M46" s="3">
        <f>IFERROR(__xludf.DUMMYFUNCTION("""COMPUTED_VALUE"""),0.0)</f>
        <v>0</v>
      </c>
      <c r="N46" s="3">
        <f>IFERROR(__xludf.DUMMYFUNCTION("""COMPUTED_VALUE"""),1.0)</f>
        <v>1</v>
      </c>
      <c r="O46" s="3">
        <f>IFERROR(__xludf.DUMMYFUNCTION("""COMPUTED_VALUE"""),0.0)</f>
        <v>0</v>
      </c>
      <c r="P46" s="3">
        <f>IFERROR(__xludf.DUMMYFUNCTION("""COMPUTED_VALUE"""),1.0)</f>
        <v>1</v>
      </c>
      <c r="Q46" s="3">
        <f>IFERROR(__xludf.DUMMYFUNCTION("""COMPUTED_VALUE"""),0.0)</f>
        <v>0</v>
      </c>
      <c r="R46" s="3">
        <f>IFERROR(__xludf.DUMMYFUNCTION("""COMPUTED_VALUE"""),0.0)</f>
        <v>0</v>
      </c>
      <c r="S46" s="3" t="str">
        <f>IFERROR(__xludf.DUMMYFUNCTION("""COMPUTED_VALUE"""),"white")</f>
        <v>white</v>
      </c>
      <c r="T46" s="3">
        <f>IFERROR(__xludf.DUMMYFUNCTION("""COMPUTED_VALUE"""),0.0)</f>
        <v>0</v>
      </c>
      <c r="U46" s="3">
        <f>IFERROR(__xludf.DUMMYFUNCTION("""COMPUTED_VALUE"""),0.0)</f>
        <v>0</v>
      </c>
      <c r="V46" s="3">
        <f>IFERROR(__xludf.DUMMYFUNCTION("""COMPUTED_VALUE"""),0.0)</f>
        <v>0</v>
      </c>
      <c r="W46" s="3">
        <f>IFERROR(__xludf.DUMMYFUNCTION("""COMPUTED_VALUE"""),0.0)</f>
        <v>0</v>
      </c>
      <c r="X46" s="3">
        <f>IFERROR(__xludf.DUMMYFUNCTION("""COMPUTED_VALUE"""),0.0)</f>
        <v>0</v>
      </c>
      <c r="Y46" s="3">
        <f>IFERROR(__xludf.DUMMYFUNCTION("""COMPUTED_VALUE"""),0.0)</f>
        <v>0</v>
      </c>
      <c r="Z46" s="3">
        <f>IFERROR(__xludf.DUMMYFUNCTION("""COMPUTED_VALUE"""),1.0)</f>
        <v>1</v>
      </c>
      <c r="AA46" s="3">
        <f>IFERROR(__xludf.DUMMYFUNCTION("""COMPUTED_VALUE"""),0.0)</f>
        <v>0</v>
      </c>
      <c r="AB46" s="3">
        <f>IFERROR(__xludf.DUMMYFUNCTION("""COMPUTED_VALUE"""),0.0)</f>
        <v>0</v>
      </c>
      <c r="AC46" s="3">
        <f>IFERROR(__xludf.DUMMYFUNCTION("""COMPUTED_VALUE"""),0.0)</f>
        <v>0</v>
      </c>
      <c r="AD46" s="3" t="str">
        <f>IFERROR(__xludf.DUMMYFUNCTION("""COMPUTED_VALUE"""),"white")</f>
        <v>white</v>
      </c>
      <c r="AE46" s="3" t="str">
        <f>IFERROR(__xludf.DUMMYFUNCTION("""COMPUTED_VALUE"""),"red")</f>
        <v>red</v>
      </c>
    </row>
    <row r="47">
      <c r="A47" s="1" t="s">
        <v>76</v>
      </c>
      <c r="B47" s="3" t="str">
        <f>IFERROR(__xludf.DUMMYFUNCTION("SPLIT(A47, "","")"),"Denmark")</f>
        <v>Denmark</v>
      </c>
      <c r="C47" s="3">
        <f>IFERROR(__xludf.DUMMYFUNCTION("""COMPUTED_VALUE"""),3.0)</f>
        <v>3</v>
      </c>
      <c r="D47" s="3">
        <f>IFERROR(__xludf.DUMMYFUNCTION("""COMPUTED_VALUE"""),1.0)</f>
        <v>1</v>
      </c>
      <c r="E47" s="3">
        <f>IFERROR(__xludf.DUMMYFUNCTION("""COMPUTED_VALUE"""),43.0)</f>
        <v>43</v>
      </c>
      <c r="F47" s="3">
        <f>IFERROR(__xludf.DUMMYFUNCTION("""COMPUTED_VALUE"""),5.0)</f>
        <v>5</v>
      </c>
      <c r="G47" s="3">
        <f>IFERROR(__xludf.DUMMYFUNCTION("""COMPUTED_VALUE"""),6.0)</f>
        <v>6</v>
      </c>
      <c r="H47" s="3">
        <f>IFERROR(__xludf.DUMMYFUNCTION("""COMPUTED_VALUE"""),1.0)</f>
        <v>1</v>
      </c>
      <c r="I47" s="3">
        <f>IFERROR(__xludf.DUMMYFUNCTION("""COMPUTED_VALUE"""),0.0)</f>
        <v>0</v>
      </c>
      <c r="J47" s="3">
        <f>IFERROR(__xludf.DUMMYFUNCTION("""COMPUTED_VALUE"""),0.0)</f>
        <v>0</v>
      </c>
      <c r="K47" s="3">
        <f>IFERROR(__xludf.DUMMYFUNCTION("""COMPUTED_VALUE"""),2.0)</f>
        <v>2</v>
      </c>
      <c r="L47" s="3">
        <f>IFERROR(__xludf.DUMMYFUNCTION("""COMPUTED_VALUE"""),1.0)</f>
        <v>1</v>
      </c>
      <c r="M47" s="3">
        <f>IFERROR(__xludf.DUMMYFUNCTION("""COMPUTED_VALUE"""),0.0)</f>
        <v>0</v>
      </c>
      <c r="N47" s="3">
        <f>IFERROR(__xludf.DUMMYFUNCTION("""COMPUTED_VALUE"""),0.0)</f>
        <v>0</v>
      </c>
      <c r="O47" s="3">
        <f>IFERROR(__xludf.DUMMYFUNCTION("""COMPUTED_VALUE"""),0.0)</f>
        <v>0</v>
      </c>
      <c r="P47" s="3">
        <f>IFERROR(__xludf.DUMMYFUNCTION("""COMPUTED_VALUE"""),1.0)</f>
        <v>1</v>
      </c>
      <c r="Q47" s="3">
        <f>IFERROR(__xludf.DUMMYFUNCTION("""COMPUTED_VALUE"""),0.0)</f>
        <v>0</v>
      </c>
      <c r="R47" s="3">
        <f>IFERROR(__xludf.DUMMYFUNCTION("""COMPUTED_VALUE"""),0.0)</f>
        <v>0</v>
      </c>
      <c r="S47" s="3" t="str">
        <f>IFERROR(__xludf.DUMMYFUNCTION("""COMPUTED_VALUE"""),"red")</f>
        <v>red</v>
      </c>
      <c r="T47" s="3">
        <f>IFERROR(__xludf.DUMMYFUNCTION("""COMPUTED_VALUE"""),0.0)</f>
        <v>0</v>
      </c>
      <c r="U47" s="3">
        <f>IFERROR(__xludf.DUMMYFUNCTION("""COMPUTED_VALUE"""),1.0)</f>
        <v>1</v>
      </c>
      <c r="V47" s="3">
        <f>IFERROR(__xludf.DUMMYFUNCTION("""COMPUTED_VALUE"""),0.0)</f>
        <v>0</v>
      </c>
      <c r="W47" s="3">
        <f>IFERROR(__xludf.DUMMYFUNCTION("""COMPUTED_VALUE"""),0.0)</f>
        <v>0</v>
      </c>
      <c r="X47" s="3">
        <f>IFERROR(__xludf.DUMMYFUNCTION("""COMPUTED_VALUE"""),0.0)</f>
        <v>0</v>
      </c>
      <c r="Y47" s="3">
        <f>IFERROR(__xludf.DUMMYFUNCTION("""COMPUTED_VALUE"""),0.0)</f>
        <v>0</v>
      </c>
      <c r="Z47" s="3">
        <f>IFERROR(__xludf.DUMMYFUNCTION("""COMPUTED_VALUE"""),0.0)</f>
        <v>0</v>
      </c>
      <c r="AA47" s="3">
        <f>IFERROR(__xludf.DUMMYFUNCTION("""COMPUTED_VALUE"""),0.0)</f>
        <v>0</v>
      </c>
      <c r="AB47" s="3">
        <f>IFERROR(__xludf.DUMMYFUNCTION("""COMPUTED_VALUE"""),0.0)</f>
        <v>0</v>
      </c>
      <c r="AC47" s="3">
        <f>IFERROR(__xludf.DUMMYFUNCTION("""COMPUTED_VALUE"""),0.0)</f>
        <v>0</v>
      </c>
      <c r="AD47" s="3" t="str">
        <f>IFERROR(__xludf.DUMMYFUNCTION("""COMPUTED_VALUE"""),"red")</f>
        <v>red</v>
      </c>
      <c r="AE47" s="3" t="str">
        <f>IFERROR(__xludf.DUMMYFUNCTION("""COMPUTED_VALUE"""),"red")</f>
        <v>red</v>
      </c>
    </row>
    <row r="48">
      <c r="A48" s="1" t="s">
        <v>77</v>
      </c>
      <c r="B48" s="3" t="str">
        <f>IFERROR(__xludf.DUMMYFUNCTION("SPLIT(A48, "","")"),"Djibouti")</f>
        <v>Djibouti</v>
      </c>
      <c r="C48" s="3">
        <f>IFERROR(__xludf.DUMMYFUNCTION("""COMPUTED_VALUE"""),4.0)</f>
        <v>4</v>
      </c>
      <c r="D48" s="3">
        <f>IFERROR(__xludf.DUMMYFUNCTION("""COMPUTED_VALUE"""),1.0)</f>
        <v>1</v>
      </c>
      <c r="E48" s="3">
        <f>IFERROR(__xludf.DUMMYFUNCTION("""COMPUTED_VALUE"""),22.0)</f>
        <v>22</v>
      </c>
      <c r="F48" s="3">
        <f>IFERROR(__xludf.DUMMYFUNCTION("""COMPUTED_VALUE"""),0.0)</f>
        <v>0</v>
      </c>
      <c r="G48" s="3">
        <f>IFERROR(__xludf.DUMMYFUNCTION("""COMPUTED_VALUE"""),3.0)</f>
        <v>3</v>
      </c>
      <c r="H48" s="3">
        <f>IFERROR(__xludf.DUMMYFUNCTION("""COMPUTED_VALUE"""),2.0)</f>
        <v>2</v>
      </c>
      <c r="I48" s="3">
        <f>IFERROR(__xludf.DUMMYFUNCTION("""COMPUTED_VALUE"""),0.0)</f>
        <v>0</v>
      </c>
      <c r="J48" s="3">
        <f>IFERROR(__xludf.DUMMYFUNCTION("""COMPUTED_VALUE"""),0.0)</f>
        <v>0</v>
      </c>
      <c r="K48" s="3">
        <f>IFERROR(__xludf.DUMMYFUNCTION("""COMPUTED_VALUE"""),4.0)</f>
        <v>4</v>
      </c>
      <c r="L48" s="3">
        <f>IFERROR(__xludf.DUMMYFUNCTION("""COMPUTED_VALUE"""),1.0)</f>
        <v>1</v>
      </c>
      <c r="M48" s="3">
        <f>IFERROR(__xludf.DUMMYFUNCTION("""COMPUTED_VALUE"""),1.0)</f>
        <v>1</v>
      </c>
      <c r="N48" s="3">
        <f>IFERROR(__xludf.DUMMYFUNCTION("""COMPUTED_VALUE"""),1.0)</f>
        <v>1</v>
      </c>
      <c r="O48" s="3">
        <f>IFERROR(__xludf.DUMMYFUNCTION("""COMPUTED_VALUE"""),0.0)</f>
        <v>0</v>
      </c>
      <c r="P48" s="3">
        <f>IFERROR(__xludf.DUMMYFUNCTION("""COMPUTED_VALUE"""),1.0)</f>
        <v>1</v>
      </c>
      <c r="Q48" s="3">
        <f>IFERROR(__xludf.DUMMYFUNCTION("""COMPUTED_VALUE"""),0.0)</f>
        <v>0</v>
      </c>
      <c r="R48" s="3">
        <f>IFERROR(__xludf.DUMMYFUNCTION("""COMPUTED_VALUE"""),0.0)</f>
        <v>0</v>
      </c>
      <c r="S48" s="3" t="str">
        <f>IFERROR(__xludf.DUMMYFUNCTION("""COMPUTED_VALUE"""),"blue")</f>
        <v>blue</v>
      </c>
      <c r="T48" s="3">
        <f>IFERROR(__xludf.DUMMYFUNCTION("""COMPUTED_VALUE"""),0.0)</f>
        <v>0</v>
      </c>
      <c r="U48" s="3">
        <f>IFERROR(__xludf.DUMMYFUNCTION("""COMPUTED_VALUE"""),0.0)</f>
        <v>0</v>
      </c>
      <c r="V48" s="3">
        <f>IFERROR(__xludf.DUMMYFUNCTION("""COMPUTED_VALUE"""),0.0)</f>
        <v>0</v>
      </c>
      <c r="W48" s="3">
        <f>IFERROR(__xludf.DUMMYFUNCTION("""COMPUTED_VALUE"""),0.0)</f>
        <v>0</v>
      </c>
      <c r="X48" s="3">
        <f>IFERROR(__xludf.DUMMYFUNCTION("""COMPUTED_VALUE"""),1.0)</f>
        <v>1</v>
      </c>
      <c r="Y48" s="3">
        <f>IFERROR(__xludf.DUMMYFUNCTION("""COMPUTED_VALUE"""),0.0)</f>
        <v>0</v>
      </c>
      <c r="Z48" s="3">
        <f>IFERROR(__xludf.DUMMYFUNCTION("""COMPUTED_VALUE"""),1.0)</f>
        <v>1</v>
      </c>
      <c r="AA48" s="3">
        <f>IFERROR(__xludf.DUMMYFUNCTION("""COMPUTED_VALUE"""),0.0)</f>
        <v>0</v>
      </c>
      <c r="AB48" s="3">
        <f>IFERROR(__xludf.DUMMYFUNCTION("""COMPUTED_VALUE"""),0.0)</f>
        <v>0</v>
      </c>
      <c r="AC48" s="3">
        <f>IFERROR(__xludf.DUMMYFUNCTION("""COMPUTED_VALUE"""),0.0)</f>
        <v>0</v>
      </c>
      <c r="AD48" s="3" t="str">
        <f>IFERROR(__xludf.DUMMYFUNCTION("""COMPUTED_VALUE"""),"white")</f>
        <v>white</v>
      </c>
      <c r="AE48" s="3" t="str">
        <f>IFERROR(__xludf.DUMMYFUNCTION("""COMPUTED_VALUE"""),"green")</f>
        <v>green</v>
      </c>
    </row>
    <row r="49">
      <c r="A49" s="1" t="s">
        <v>78</v>
      </c>
      <c r="B49" s="3" t="str">
        <f>IFERROR(__xludf.DUMMYFUNCTION("SPLIT(A49, "","")"),"Dominica")</f>
        <v>Dominica</v>
      </c>
      <c r="C49" s="3">
        <f>IFERROR(__xludf.DUMMYFUNCTION("""COMPUTED_VALUE"""),1.0)</f>
        <v>1</v>
      </c>
      <c r="D49" s="3">
        <f>IFERROR(__xludf.DUMMYFUNCTION("""COMPUTED_VALUE"""),4.0)</f>
        <v>4</v>
      </c>
      <c r="E49" s="3">
        <f>IFERROR(__xludf.DUMMYFUNCTION("""COMPUTED_VALUE"""),0.0)</f>
        <v>0</v>
      </c>
      <c r="F49" s="3">
        <f>IFERROR(__xludf.DUMMYFUNCTION("""COMPUTED_VALUE"""),0.0)</f>
        <v>0</v>
      </c>
      <c r="G49" s="3">
        <f>IFERROR(__xludf.DUMMYFUNCTION("""COMPUTED_VALUE"""),1.0)</f>
        <v>1</v>
      </c>
      <c r="H49" s="3">
        <f>IFERROR(__xludf.DUMMYFUNCTION("""COMPUTED_VALUE"""),1.0)</f>
        <v>1</v>
      </c>
      <c r="I49" s="3">
        <f>IFERROR(__xludf.DUMMYFUNCTION("""COMPUTED_VALUE"""),0.0)</f>
        <v>0</v>
      </c>
      <c r="J49" s="3">
        <f>IFERROR(__xludf.DUMMYFUNCTION("""COMPUTED_VALUE"""),0.0)</f>
        <v>0</v>
      </c>
      <c r="K49" s="3">
        <f>IFERROR(__xludf.DUMMYFUNCTION("""COMPUTED_VALUE"""),6.0)</f>
        <v>6</v>
      </c>
      <c r="L49" s="3">
        <f>IFERROR(__xludf.DUMMYFUNCTION("""COMPUTED_VALUE"""),1.0)</f>
        <v>1</v>
      </c>
      <c r="M49" s="3">
        <f>IFERROR(__xludf.DUMMYFUNCTION("""COMPUTED_VALUE"""),1.0)</f>
        <v>1</v>
      </c>
      <c r="N49" s="3">
        <f>IFERROR(__xludf.DUMMYFUNCTION("""COMPUTED_VALUE"""),1.0)</f>
        <v>1</v>
      </c>
      <c r="O49" s="3">
        <f>IFERROR(__xludf.DUMMYFUNCTION("""COMPUTED_VALUE"""),1.0)</f>
        <v>1</v>
      </c>
      <c r="P49" s="3">
        <f>IFERROR(__xludf.DUMMYFUNCTION("""COMPUTED_VALUE"""),1.0)</f>
        <v>1</v>
      </c>
      <c r="Q49" s="3">
        <f>IFERROR(__xludf.DUMMYFUNCTION("""COMPUTED_VALUE"""),1.0)</f>
        <v>1</v>
      </c>
      <c r="R49" s="3">
        <f>IFERROR(__xludf.DUMMYFUNCTION("""COMPUTED_VALUE"""),0.0)</f>
        <v>0</v>
      </c>
      <c r="S49" s="3" t="str">
        <f>IFERROR(__xludf.DUMMYFUNCTION("""COMPUTED_VALUE"""),"green")</f>
        <v>green</v>
      </c>
      <c r="T49" s="3">
        <f>IFERROR(__xludf.DUMMYFUNCTION("""COMPUTED_VALUE"""),1.0)</f>
        <v>1</v>
      </c>
      <c r="U49" s="3">
        <f>IFERROR(__xludf.DUMMYFUNCTION("""COMPUTED_VALUE"""),0.0)</f>
        <v>0</v>
      </c>
      <c r="V49" s="3">
        <f>IFERROR(__xludf.DUMMYFUNCTION("""COMPUTED_VALUE"""),0.0)</f>
        <v>0</v>
      </c>
      <c r="W49" s="3">
        <f>IFERROR(__xludf.DUMMYFUNCTION("""COMPUTED_VALUE"""),0.0)</f>
        <v>0</v>
      </c>
      <c r="X49" s="3">
        <f>IFERROR(__xludf.DUMMYFUNCTION("""COMPUTED_VALUE"""),10.0)</f>
        <v>10</v>
      </c>
      <c r="Y49" s="3">
        <f>IFERROR(__xludf.DUMMYFUNCTION("""COMPUTED_VALUE"""),0.0)</f>
        <v>0</v>
      </c>
      <c r="Z49" s="3">
        <f>IFERROR(__xludf.DUMMYFUNCTION("""COMPUTED_VALUE"""),0.0)</f>
        <v>0</v>
      </c>
      <c r="AA49" s="3">
        <f>IFERROR(__xludf.DUMMYFUNCTION("""COMPUTED_VALUE"""),0.0)</f>
        <v>0</v>
      </c>
      <c r="AB49" s="3">
        <f>IFERROR(__xludf.DUMMYFUNCTION("""COMPUTED_VALUE"""),1.0)</f>
        <v>1</v>
      </c>
      <c r="AC49" s="3">
        <f>IFERROR(__xludf.DUMMYFUNCTION("""COMPUTED_VALUE"""),0.0)</f>
        <v>0</v>
      </c>
      <c r="AD49" s="3" t="str">
        <f>IFERROR(__xludf.DUMMYFUNCTION("""COMPUTED_VALUE"""),"green")</f>
        <v>green</v>
      </c>
      <c r="AE49" s="3" t="str">
        <f>IFERROR(__xludf.DUMMYFUNCTION("""COMPUTED_VALUE"""),"green")</f>
        <v>green</v>
      </c>
    </row>
    <row r="50">
      <c r="A50" s="1" t="s">
        <v>79</v>
      </c>
      <c r="B50" s="3" t="str">
        <f>IFERROR(__xludf.DUMMYFUNCTION("SPLIT(A50, "","")"),"Dominican-Republic")</f>
        <v>Dominican-Republic</v>
      </c>
      <c r="C50" s="3">
        <f>IFERROR(__xludf.DUMMYFUNCTION("""COMPUTED_VALUE"""),1.0)</f>
        <v>1</v>
      </c>
      <c r="D50" s="3">
        <f>IFERROR(__xludf.DUMMYFUNCTION("""COMPUTED_VALUE"""),4.0)</f>
        <v>4</v>
      </c>
      <c r="E50" s="3">
        <f>IFERROR(__xludf.DUMMYFUNCTION("""COMPUTED_VALUE"""),49.0)</f>
        <v>49</v>
      </c>
      <c r="F50" s="3">
        <f>IFERROR(__xludf.DUMMYFUNCTION("""COMPUTED_VALUE"""),6.0)</f>
        <v>6</v>
      </c>
      <c r="G50" s="3">
        <f>IFERROR(__xludf.DUMMYFUNCTION("""COMPUTED_VALUE"""),2.0)</f>
        <v>2</v>
      </c>
      <c r="H50" s="3">
        <f>IFERROR(__xludf.DUMMYFUNCTION("""COMPUTED_VALUE"""),0.0)</f>
        <v>0</v>
      </c>
      <c r="I50" s="3">
        <f>IFERROR(__xludf.DUMMYFUNCTION("""COMPUTED_VALUE"""),0.0)</f>
        <v>0</v>
      </c>
      <c r="J50" s="3">
        <f>IFERROR(__xludf.DUMMYFUNCTION("""COMPUTED_VALUE"""),0.0)</f>
        <v>0</v>
      </c>
      <c r="K50" s="3">
        <f>IFERROR(__xludf.DUMMYFUNCTION("""COMPUTED_VALUE"""),3.0)</f>
        <v>3</v>
      </c>
      <c r="L50" s="3">
        <f>IFERROR(__xludf.DUMMYFUNCTION("""COMPUTED_VALUE"""),1.0)</f>
        <v>1</v>
      </c>
      <c r="M50" s="3">
        <f>IFERROR(__xludf.DUMMYFUNCTION("""COMPUTED_VALUE"""),0.0)</f>
        <v>0</v>
      </c>
      <c r="N50" s="3">
        <f>IFERROR(__xludf.DUMMYFUNCTION("""COMPUTED_VALUE"""),1.0)</f>
        <v>1</v>
      </c>
      <c r="O50" s="3">
        <f>IFERROR(__xludf.DUMMYFUNCTION("""COMPUTED_VALUE"""),0.0)</f>
        <v>0</v>
      </c>
      <c r="P50" s="3">
        <f>IFERROR(__xludf.DUMMYFUNCTION("""COMPUTED_VALUE"""),1.0)</f>
        <v>1</v>
      </c>
      <c r="Q50" s="3">
        <f>IFERROR(__xludf.DUMMYFUNCTION("""COMPUTED_VALUE"""),0.0)</f>
        <v>0</v>
      </c>
      <c r="R50" s="3">
        <f>IFERROR(__xludf.DUMMYFUNCTION("""COMPUTED_VALUE"""),0.0)</f>
        <v>0</v>
      </c>
      <c r="S50" s="3" t="str">
        <f>IFERROR(__xludf.DUMMYFUNCTION("""COMPUTED_VALUE"""),"blue")</f>
        <v>blue</v>
      </c>
      <c r="T50" s="3">
        <f>IFERROR(__xludf.DUMMYFUNCTION("""COMPUTED_VALUE"""),0.0)</f>
        <v>0</v>
      </c>
      <c r="U50" s="3">
        <f>IFERROR(__xludf.DUMMYFUNCTION("""COMPUTED_VALUE"""),1.0)</f>
        <v>1</v>
      </c>
      <c r="V50" s="3">
        <f>IFERROR(__xludf.DUMMYFUNCTION("""COMPUTED_VALUE"""),0.0)</f>
        <v>0</v>
      </c>
      <c r="W50" s="3">
        <f>IFERROR(__xludf.DUMMYFUNCTION("""COMPUTED_VALUE"""),0.0)</f>
        <v>0</v>
      </c>
      <c r="X50" s="3">
        <f>IFERROR(__xludf.DUMMYFUNCTION("""COMPUTED_VALUE"""),0.0)</f>
        <v>0</v>
      </c>
      <c r="Y50" s="3">
        <f>IFERROR(__xludf.DUMMYFUNCTION("""COMPUTED_VALUE"""),0.0)</f>
        <v>0</v>
      </c>
      <c r="Z50" s="3">
        <f>IFERROR(__xludf.DUMMYFUNCTION("""COMPUTED_VALUE"""),0.0)</f>
        <v>0</v>
      </c>
      <c r="AA50" s="3">
        <f>IFERROR(__xludf.DUMMYFUNCTION("""COMPUTED_VALUE"""),0.0)</f>
        <v>0</v>
      </c>
      <c r="AB50" s="3">
        <f>IFERROR(__xludf.DUMMYFUNCTION("""COMPUTED_VALUE"""),0.0)</f>
        <v>0</v>
      </c>
      <c r="AC50" s="3">
        <f>IFERROR(__xludf.DUMMYFUNCTION("""COMPUTED_VALUE"""),0.0)</f>
        <v>0</v>
      </c>
      <c r="AD50" s="3" t="str">
        <f>IFERROR(__xludf.DUMMYFUNCTION("""COMPUTED_VALUE"""),"blue")</f>
        <v>blue</v>
      </c>
      <c r="AE50" s="3" t="str">
        <f>IFERROR(__xludf.DUMMYFUNCTION("""COMPUTED_VALUE"""),"blue")</f>
        <v>blue</v>
      </c>
    </row>
    <row r="51">
      <c r="A51" s="1" t="s">
        <v>80</v>
      </c>
      <c r="B51" s="3" t="str">
        <f>IFERROR(__xludf.DUMMYFUNCTION("SPLIT(A51, "","")"),"Ecuador")</f>
        <v>Ecuador</v>
      </c>
      <c r="C51" s="3">
        <f>IFERROR(__xludf.DUMMYFUNCTION("""COMPUTED_VALUE"""),2.0)</f>
        <v>2</v>
      </c>
      <c r="D51" s="3">
        <f>IFERROR(__xludf.DUMMYFUNCTION("""COMPUTED_VALUE"""),3.0)</f>
        <v>3</v>
      </c>
      <c r="E51" s="3">
        <f>IFERROR(__xludf.DUMMYFUNCTION("""COMPUTED_VALUE"""),284.0)</f>
        <v>284</v>
      </c>
      <c r="F51" s="3">
        <f>IFERROR(__xludf.DUMMYFUNCTION("""COMPUTED_VALUE"""),8.0)</f>
        <v>8</v>
      </c>
      <c r="G51" s="3">
        <f>IFERROR(__xludf.DUMMYFUNCTION("""COMPUTED_VALUE"""),2.0)</f>
        <v>2</v>
      </c>
      <c r="H51" s="3">
        <f>IFERROR(__xludf.DUMMYFUNCTION("""COMPUTED_VALUE"""),0.0)</f>
        <v>0</v>
      </c>
      <c r="I51" s="3">
        <f>IFERROR(__xludf.DUMMYFUNCTION("""COMPUTED_VALUE"""),0.0)</f>
        <v>0</v>
      </c>
      <c r="J51" s="3">
        <f>IFERROR(__xludf.DUMMYFUNCTION("""COMPUTED_VALUE"""),3.0)</f>
        <v>3</v>
      </c>
      <c r="K51" s="3">
        <f>IFERROR(__xludf.DUMMYFUNCTION("""COMPUTED_VALUE"""),3.0)</f>
        <v>3</v>
      </c>
      <c r="L51" s="3">
        <f>IFERROR(__xludf.DUMMYFUNCTION("""COMPUTED_VALUE"""),1.0)</f>
        <v>1</v>
      </c>
      <c r="M51" s="3">
        <f>IFERROR(__xludf.DUMMYFUNCTION("""COMPUTED_VALUE"""),0.0)</f>
        <v>0</v>
      </c>
      <c r="N51" s="3">
        <f>IFERROR(__xludf.DUMMYFUNCTION("""COMPUTED_VALUE"""),1.0)</f>
        <v>1</v>
      </c>
      <c r="O51" s="3">
        <f>IFERROR(__xludf.DUMMYFUNCTION("""COMPUTED_VALUE"""),1.0)</f>
        <v>1</v>
      </c>
      <c r="P51" s="3">
        <f>IFERROR(__xludf.DUMMYFUNCTION("""COMPUTED_VALUE"""),0.0)</f>
        <v>0</v>
      </c>
      <c r="Q51" s="3">
        <f>IFERROR(__xludf.DUMMYFUNCTION("""COMPUTED_VALUE"""),0.0)</f>
        <v>0</v>
      </c>
      <c r="R51" s="3">
        <f>IFERROR(__xludf.DUMMYFUNCTION("""COMPUTED_VALUE"""),0.0)</f>
        <v>0</v>
      </c>
      <c r="S51" s="3" t="str">
        <f>IFERROR(__xludf.DUMMYFUNCTION("""COMPUTED_VALUE"""),"gold")</f>
        <v>gold</v>
      </c>
      <c r="T51" s="3">
        <f>IFERROR(__xludf.DUMMYFUNCTION("""COMPUTED_VALUE"""),0.0)</f>
        <v>0</v>
      </c>
      <c r="U51" s="3">
        <f>IFERROR(__xludf.DUMMYFUNCTION("""COMPUTED_VALUE"""),0.0)</f>
        <v>0</v>
      </c>
      <c r="V51" s="3">
        <f>IFERROR(__xludf.DUMMYFUNCTION("""COMPUTED_VALUE"""),0.0)</f>
        <v>0</v>
      </c>
      <c r="W51" s="3">
        <f>IFERROR(__xludf.DUMMYFUNCTION("""COMPUTED_VALUE"""),0.0)</f>
        <v>0</v>
      </c>
      <c r="X51" s="3">
        <f>IFERROR(__xludf.DUMMYFUNCTION("""COMPUTED_VALUE"""),0.0)</f>
        <v>0</v>
      </c>
      <c r="Y51" s="3">
        <f>IFERROR(__xludf.DUMMYFUNCTION("""COMPUTED_VALUE"""),0.0)</f>
        <v>0</v>
      </c>
      <c r="Z51" s="3">
        <f>IFERROR(__xludf.DUMMYFUNCTION("""COMPUTED_VALUE"""),0.0)</f>
        <v>0</v>
      </c>
      <c r="AA51" s="3">
        <f>IFERROR(__xludf.DUMMYFUNCTION("""COMPUTED_VALUE"""),0.0)</f>
        <v>0</v>
      </c>
      <c r="AB51" s="3">
        <f>IFERROR(__xludf.DUMMYFUNCTION("""COMPUTED_VALUE"""),0.0)</f>
        <v>0</v>
      </c>
      <c r="AC51" s="3">
        <f>IFERROR(__xludf.DUMMYFUNCTION("""COMPUTED_VALUE"""),0.0)</f>
        <v>0</v>
      </c>
      <c r="AD51" s="3" t="str">
        <f>IFERROR(__xludf.DUMMYFUNCTION("""COMPUTED_VALUE"""),"gold")</f>
        <v>gold</v>
      </c>
      <c r="AE51" s="3" t="str">
        <f>IFERROR(__xludf.DUMMYFUNCTION("""COMPUTED_VALUE"""),"red")</f>
        <v>red</v>
      </c>
    </row>
    <row r="52">
      <c r="A52" s="1" t="s">
        <v>81</v>
      </c>
      <c r="B52" s="3" t="str">
        <f>IFERROR(__xludf.DUMMYFUNCTION("SPLIT(A52, "","")"),"Egypt")</f>
        <v>Egypt</v>
      </c>
      <c r="C52" s="3">
        <f>IFERROR(__xludf.DUMMYFUNCTION("""COMPUTED_VALUE"""),4.0)</f>
        <v>4</v>
      </c>
      <c r="D52" s="3">
        <f>IFERROR(__xludf.DUMMYFUNCTION("""COMPUTED_VALUE"""),1.0)</f>
        <v>1</v>
      </c>
      <c r="E52" s="3">
        <f>IFERROR(__xludf.DUMMYFUNCTION("""COMPUTED_VALUE"""),1001.0)</f>
        <v>1001</v>
      </c>
      <c r="F52" s="3">
        <f>IFERROR(__xludf.DUMMYFUNCTION("""COMPUTED_VALUE"""),47.0)</f>
        <v>47</v>
      </c>
      <c r="G52" s="3">
        <f>IFERROR(__xludf.DUMMYFUNCTION("""COMPUTED_VALUE"""),8.0)</f>
        <v>8</v>
      </c>
      <c r="H52" s="3">
        <f>IFERROR(__xludf.DUMMYFUNCTION("""COMPUTED_VALUE"""),2.0)</f>
        <v>2</v>
      </c>
      <c r="I52" s="3">
        <f>IFERROR(__xludf.DUMMYFUNCTION("""COMPUTED_VALUE"""),0.0)</f>
        <v>0</v>
      </c>
      <c r="J52" s="3">
        <f>IFERROR(__xludf.DUMMYFUNCTION("""COMPUTED_VALUE"""),3.0)</f>
        <v>3</v>
      </c>
      <c r="K52" s="3">
        <f>IFERROR(__xludf.DUMMYFUNCTION("""COMPUTED_VALUE"""),4.0)</f>
        <v>4</v>
      </c>
      <c r="L52" s="3">
        <f>IFERROR(__xludf.DUMMYFUNCTION("""COMPUTED_VALUE"""),1.0)</f>
        <v>1</v>
      </c>
      <c r="M52" s="3">
        <f>IFERROR(__xludf.DUMMYFUNCTION("""COMPUTED_VALUE"""),0.0)</f>
        <v>0</v>
      </c>
      <c r="N52" s="3">
        <f>IFERROR(__xludf.DUMMYFUNCTION("""COMPUTED_VALUE"""),0.0)</f>
        <v>0</v>
      </c>
      <c r="O52" s="3">
        <f>IFERROR(__xludf.DUMMYFUNCTION("""COMPUTED_VALUE"""),1.0)</f>
        <v>1</v>
      </c>
      <c r="P52" s="3">
        <f>IFERROR(__xludf.DUMMYFUNCTION("""COMPUTED_VALUE"""),1.0)</f>
        <v>1</v>
      </c>
      <c r="Q52" s="3">
        <f>IFERROR(__xludf.DUMMYFUNCTION("""COMPUTED_VALUE"""),1.0)</f>
        <v>1</v>
      </c>
      <c r="R52" s="3">
        <f>IFERROR(__xludf.DUMMYFUNCTION("""COMPUTED_VALUE"""),0.0)</f>
        <v>0</v>
      </c>
      <c r="S52" s="3" t="str">
        <f>IFERROR(__xludf.DUMMYFUNCTION("""COMPUTED_VALUE"""),"black")</f>
        <v>black</v>
      </c>
      <c r="T52" s="3">
        <f>IFERROR(__xludf.DUMMYFUNCTION("""COMPUTED_VALUE"""),0.0)</f>
        <v>0</v>
      </c>
      <c r="U52" s="3">
        <f>IFERROR(__xludf.DUMMYFUNCTION("""COMPUTED_VALUE"""),0.0)</f>
        <v>0</v>
      </c>
      <c r="V52" s="3">
        <f>IFERROR(__xludf.DUMMYFUNCTION("""COMPUTED_VALUE"""),0.0)</f>
        <v>0</v>
      </c>
      <c r="W52" s="3">
        <f>IFERROR(__xludf.DUMMYFUNCTION("""COMPUTED_VALUE"""),0.0)</f>
        <v>0</v>
      </c>
      <c r="X52" s="3">
        <f>IFERROR(__xludf.DUMMYFUNCTION("""COMPUTED_VALUE"""),0.0)</f>
        <v>0</v>
      </c>
      <c r="Y52" s="3">
        <f>IFERROR(__xludf.DUMMYFUNCTION("""COMPUTED_VALUE"""),0.0)</f>
        <v>0</v>
      </c>
      <c r="Z52" s="3">
        <f>IFERROR(__xludf.DUMMYFUNCTION("""COMPUTED_VALUE"""),0.0)</f>
        <v>0</v>
      </c>
      <c r="AA52" s="3">
        <f>IFERROR(__xludf.DUMMYFUNCTION("""COMPUTED_VALUE"""),0.0)</f>
        <v>0</v>
      </c>
      <c r="AB52" s="3">
        <f>IFERROR(__xludf.DUMMYFUNCTION("""COMPUTED_VALUE"""),1.0)</f>
        <v>1</v>
      </c>
      <c r="AC52" s="3">
        <f>IFERROR(__xludf.DUMMYFUNCTION("""COMPUTED_VALUE"""),1.0)</f>
        <v>1</v>
      </c>
      <c r="AD52" s="3" t="str">
        <f>IFERROR(__xludf.DUMMYFUNCTION("""COMPUTED_VALUE"""),"red")</f>
        <v>red</v>
      </c>
      <c r="AE52" s="3" t="str">
        <f>IFERROR(__xludf.DUMMYFUNCTION("""COMPUTED_VALUE"""),"black")</f>
        <v>black</v>
      </c>
    </row>
    <row r="53">
      <c r="A53" s="1" t="s">
        <v>82</v>
      </c>
      <c r="B53" s="3" t="str">
        <f>IFERROR(__xludf.DUMMYFUNCTION("SPLIT(A53, "","")"),"El-Salvador")</f>
        <v>El-Salvador</v>
      </c>
      <c r="C53" s="3">
        <f>IFERROR(__xludf.DUMMYFUNCTION("""COMPUTED_VALUE"""),1.0)</f>
        <v>1</v>
      </c>
      <c r="D53" s="3">
        <f>IFERROR(__xludf.DUMMYFUNCTION("""COMPUTED_VALUE"""),4.0)</f>
        <v>4</v>
      </c>
      <c r="E53" s="3">
        <f>IFERROR(__xludf.DUMMYFUNCTION("""COMPUTED_VALUE"""),21.0)</f>
        <v>21</v>
      </c>
      <c r="F53" s="3">
        <f>IFERROR(__xludf.DUMMYFUNCTION("""COMPUTED_VALUE"""),5.0)</f>
        <v>5</v>
      </c>
      <c r="G53" s="3">
        <f>IFERROR(__xludf.DUMMYFUNCTION("""COMPUTED_VALUE"""),2.0)</f>
        <v>2</v>
      </c>
      <c r="H53" s="3">
        <f>IFERROR(__xludf.DUMMYFUNCTION("""COMPUTED_VALUE"""),0.0)</f>
        <v>0</v>
      </c>
      <c r="I53" s="3">
        <f>IFERROR(__xludf.DUMMYFUNCTION("""COMPUTED_VALUE"""),0.0)</f>
        <v>0</v>
      </c>
      <c r="J53" s="3">
        <f>IFERROR(__xludf.DUMMYFUNCTION("""COMPUTED_VALUE"""),3.0)</f>
        <v>3</v>
      </c>
      <c r="K53" s="3">
        <f>IFERROR(__xludf.DUMMYFUNCTION("""COMPUTED_VALUE"""),2.0)</f>
        <v>2</v>
      </c>
      <c r="L53" s="3">
        <f>IFERROR(__xludf.DUMMYFUNCTION("""COMPUTED_VALUE"""),0.0)</f>
        <v>0</v>
      </c>
      <c r="M53" s="3">
        <f>IFERROR(__xludf.DUMMYFUNCTION("""COMPUTED_VALUE"""),0.0)</f>
        <v>0</v>
      </c>
      <c r="N53" s="3">
        <f>IFERROR(__xludf.DUMMYFUNCTION("""COMPUTED_VALUE"""),1.0)</f>
        <v>1</v>
      </c>
      <c r="O53" s="3">
        <f>IFERROR(__xludf.DUMMYFUNCTION("""COMPUTED_VALUE"""),0.0)</f>
        <v>0</v>
      </c>
      <c r="P53" s="3">
        <f>IFERROR(__xludf.DUMMYFUNCTION("""COMPUTED_VALUE"""),1.0)</f>
        <v>1</v>
      </c>
      <c r="Q53" s="3">
        <f>IFERROR(__xludf.DUMMYFUNCTION("""COMPUTED_VALUE"""),0.0)</f>
        <v>0</v>
      </c>
      <c r="R53" s="3">
        <f>IFERROR(__xludf.DUMMYFUNCTION("""COMPUTED_VALUE"""),0.0)</f>
        <v>0</v>
      </c>
      <c r="S53" s="3" t="str">
        <f>IFERROR(__xludf.DUMMYFUNCTION("""COMPUTED_VALUE"""),"blue")</f>
        <v>blue</v>
      </c>
      <c r="T53" s="3">
        <f>IFERROR(__xludf.DUMMYFUNCTION("""COMPUTED_VALUE"""),0.0)</f>
        <v>0</v>
      </c>
      <c r="U53" s="3">
        <f>IFERROR(__xludf.DUMMYFUNCTION("""COMPUTED_VALUE"""),0.0)</f>
        <v>0</v>
      </c>
      <c r="V53" s="3">
        <f>IFERROR(__xludf.DUMMYFUNCTION("""COMPUTED_VALUE"""),0.0)</f>
        <v>0</v>
      </c>
      <c r="W53" s="3">
        <f>IFERROR(__xludf.DUMMYFUNCTION("""COMPUTED_VALUE"""),0.0)</f>
        <v>0</v>
      </c>
      <c r="X53" s="3">
        <f>IFERROR(__xludf.DUMMYFUNCTION("""COMPUTED_VALUE"""),0.0)</f>
        <v>0</v>
      </c>
      <c r="Y53" s="3">
        <f>IFERROR(__xludf.DUMMYFUNCTION("""COMPUTED_VALUE"""),0.0)</f>
        <v>0</v>
      </c>
      <c r="Z53" s="3">
        <f>IFERROR(__xludf.DUMMYFUNCTION("""COMPUTED_VALUE"""),0.0)</f>
        <v>0</v>
      </c>
      <c r="AA53" s="3">
        <f>IFERROR(__xludf.DUMMYFUNCTION("""COMPUTED_VALUE"""),0.0)</f>
        <v>0</v>
      </c>
      <c r="AB53" s="3">
        <f>IFERROR(__xludf.DUMMYFUNCTION("""COMPUTED_VALUE"""),0.0)</f>
        <v>0</v>
      </c>
      <c r="AC53" s="3">
        <f>IFERROR(__xludf.DUMMYFUNCTION("""COMPUTED_VALUE"""),0.0)</f>
        <v>0</v>
      </c>
      <c r="AD53" s="3" t="str">
        <f>IFERROR(__xludf.DUMMYFUNCTION("""COMPUTED_VALUE"""),"blue")</f>
        <v>blue</v>
      </c>
      <c r="AE53" s="3" t="str">
        <f>IFERROR(__xludf.DUMMYFUNCTION("""COMPUTED_VALUE"""),"blue")</f>
        <v>blue</v>
      </c>
    </row>
    <row r="54">
      <c r="A54" s="1" t="s">
        <v>83</v>
      </c>
      <c r="B54" s="3" t="str">
        <f>IFERROR(__xludf.DUMMYFUNCTION("SPLIT(A54, "","")"),"Equatorial-Guinea")</f>
        <v>Equatorial-Guinea</v>
      </c>
      <c r="C54" s="3">
        <f>IFERROR(__xludf.DUMMYFUNCTION("""COMPUTED_VALUE"""),4.0)</f>
        <v>4</v>
      </c>
      <c r="D54" s="3">
        <f>IFERROR(__xludf.DUMMYFUNCTION("""COMPUTED_VALUE"""),1.0)</f>
        <v>1</v>
      </c>
      <c r="E54" s="3">
        <f>IFERROR(__xludf.DUMMYFUNCTION("""COMPUTED_VALUE"""),28.0)</f>
        <v>28</v>
      </c>
      <c r="F54" s="3">
        <f>IFERROR(__xludf.DUMMYFUNCTION("""COMPUTED_VALUE"""),0.0)</f>
        <v>0</v>
      </c>
      <c r="G54" s="3">
        <f>IFERROR(__xludf.DUMMYFUNCTION("""COMPUTED_VALUE"""),10.0)</f>
        <v>10</v>
      </c>
      <c r="H54" s="3">
        <f>IFERROR(__xludf.DUMMYFUNCTION("""COMPUTED_VALUE"""),5.0)</f>
        <v>5</v>
      </c>
      <c r="I54" s="3">
        <f>IFERROR(__xludf.DUMMYFUNCTION("""COMPUTED_VALUE"""),0.0)</f>
        <v>0</v>
      </c>
      <c r="J54" s="3">
        <f>IFERROR(__xludf.DUMMYFUNCTION("""COMPUTED_VALUE"""),3.0)</f>
        <v>3</v>
      </c>
      <c r="K54" s="3">
        <f>IFERROR(__xludf.DUMMYFUNCTION("""COMPUTED_VALUE"""),4.0)</f>
        <v>4</v>
      </c>
      <c r="L54" s="3">
        <f>IFERROR(__xludf.DUMMYFUNCTION("""COMPUTED_VALUE"""),1.0)</f>
        <v>1</v>
      </c>
      <c r="M54" s="3">
        <f>IFERROR(__xludf.DUMMYFUNCTION("""COMPUTED_VALUE"""),1.0)</f>
        <v>1</v>
      </c>
      <c r="N54" s="3">
        <f>IFERROR(__xludf.DUMMYFUNCTION("""COMPUTED_VALUE"""),1.0)</f>
        <v>1</v>
      </c>
      <c r="O54" s="3">
        <f>IFERROR(__xludf.DUMMYFUNCTION("""COMPUTED_VALUE"""),0.0)</f>
        <v>0</v>
      </c>
      <c r="P54" s="3">
        <f>IFERROR(__xludf.DUMMYFUNCTION("""COMPUTED_VALUE"""),1.0)</f>
        <v>1</v>
      </c>
      <c r="Q54" s="3">
        <f>IFERROR(__xludf.DUMMYFUNCTION("""COMPUTED_VALUE"""),0.0)</f>
        <v>0</v>
      </c>
      <c r="R54" s="3">
        <f>IFERROR(__xludf.DUMMYFUNCTION("""COMPUTED_VALUE"""),0.0)</f>
        <v>0</v>
      </c>
      <c r="S54" s="3" t="str">
        <f>IFERROR(__xludf.DUMMYFUNCTION("""COMPUTED_VALUE"""),"green")</f>
        <v>green</v>
      </c>
      <c r="T54" s="3">
        <f>IFERROR(__xludf.DUMMYFUNCTION("""COMPUTED_VALUE"""),0.0)</f>
        <v>0</v>
      </c>
      <c r="U54" s="3">
        <f>IFERROR(__xludf.DUMMYFUNCTION("""COMPUTED_VALUE"""),0.0)</f>
        <v>0</v>
      </c>
      <c r="V54" s="3">
        <f>IFERROR(__xludf.DUMMYFUNCTION("""COMPUTED_VALUE"""),0.0)</f>
        <v>0</v>
      </c>
      <c r="W54" s="3">
        <f>IFERROR(__xludf.DUMMYFUNCTION("""COMPUTED_VALUE"""),0.0)</f>
        <v>0</v>
      </c>
      <c r="X54" s="3">
        <f>IFERROR(__xludf.DUMMYFUNCTION("""COMPUTED_VALUE"""),0.0)</f>
        <v>0</v>
      </c>
      <c r="Y54" s="3">
        <f>IFERROR(__xludf.DUMMYFUNCTION("""COMPUTED_VALUE"""),0.0)</f>
        <v>0</v>
      </c>
      <c r="Z54" s="3">
        <f>IFERROR(__xludf.DUMMYFUNCTION("""COMPUTED_VALUE"""),1.0)</f>
        <v>1</v>
      </c>
      <c r="AA54" s="3">
        <f>IFERROR(__xludf.DUMMYFUNCTION("""COMPUTED_VALUE"""),0.0)</f>
        <v>0</v>
      </c>
      <c r="AB54" s="3">
        <f>IFERROR(__xludf.DUMMYFUNCTION("""COMPUTED_VALUE"""),0.0)</f>
        <v>0</v>
      </c>
      <c r="AC54" s="3">
        <f>IFERROR(__xludf.DUMMYFUNCTION("""COMPUTED_VALUE"""),0.0)</f>
        <v>0</v>
      </c>
      <c r="AD54" s="3" t="str">
        <f>IFERROR(__xludf.DUMMYFUNCTION("""COMPUTED_VALUE"""),"green")</f>
        <v>green</v>
      </c>
      <c r="AE54" s="3" t="str">
        <f>IFERROR(__xludf.DUMMYFUNCTION("""COMPUTED_VALUE"""),"red")</f>
        <v>red</v>
      </c>
    </row>
    <row r="55">
      <c r="A55" s="1" t="s">
        <v>84</v>
      </c>
      <c r="B55" s="3" t="str">
        <f>IFERROR(__xludf.DUMMYFUNCTION("SPLIT(A55, "","")"),"Ethiopia")</f>
        <v>Ethiopia</v>
      </c>
      <c r="C55" s="3">
        <f>IFERROR(__xludf.DUMMYFUNCTION("""COMPUTED_VALUE"""),4.0)</f>
        <v>4</v>
      </c>
      <c r="D55" s="3">
        <f>IFERROR(__xludf.DUMMYFUNCTION("""COMPUTED_VALUE"""),1.0)</f>
        <v>1</v>
      </c>
      <c r="E55" s="3">
        <f>IFERROR(__xludf.DUMMYFUNCTION("""COMPUTED_VALUE"""),1222.0)</f>
        <v>1222</v>
      </c>
      <c r="F55" s="3">
        <f>IFERROR(__xludf.DUMMYFUNCTION("""COMPUTED_VALUE"""),31.0)</f>
        <v>31</v>
      </c>
      <c r="G55" s="3">
        <f>IFERROR(__xludf.DUMMYFUNCTION("""COMPUTED_VALUE"""),10.0)</f>
        <v>10</v>
      </c>
      <c r="H55" s="3">
        <f>IFERROR(__xludf.DUMMYFUNCTION("""COMPUTED_VALUE"""),1.0)</f>
        <v>1</v>
      </c>
      <c r="I55" s="3">
        <f>IFERROR(__xludf.DUMMYFUNCTION("""COMPUTED_VALUE"""),0.0)</f>
        <v>0</v>
      </c>
      <c r="J55" s="3">
        <f>IFERROR(__xludf.DUMMYFUNCTION("""COMPUTED_VALUE"""),3.0)</f>
        <v>3</v>
      </c>
      <c r="K55" s="3">
        <f>IFERROR(__xludf.DUMMYFUNCTION("""COMPUTED_VALUE"""),3.0)</f>
        <v>3</v>
      </c>
      <c r="L55" s="3">
        <f>IFERROR(__xludf.DUMMYFUNCTION("""COMPUTED_VALUE"""),1.0)</f>
        <v>1</v>
      </c>
      <c r="M55" s="3">
        <f>IFERROR(__xludf.DUMMYFUNCTION("""COMPUTED_VALUE"""),1.0)</f>
        <v>1</v>
      </c>
      <c r="N55" s="3">
        <f>IFERROR(__xludf.DUMMYFUNCTION("""COMPUTED_VALUE"""),0.0)</f>
        <v>0</v>
      </c>
      <c r="O55" s="3">
        <f>IFERROR(__xludf.DUMMYFUNCTION("""COMPUTED_VALUE"""),1.0)</f>
        <v>1</v>
      </c>
      <c r="P55" s="3">
        <f>IFERROR(__xludf.DUMMYFUNCTION("""COMPUTED_VALUE"""),0.0)</f>
        <v>0</v>
      </c>
      <c r="Q55" s="3">
        <f>IFERROR(__xludf.DUMMYFUNCTION("""COMPUTED_VALUE"""),0.0)</f>
        <v>0</v>
      </c>
      <c r="R55" s="3">
        <f>IFERROR(__xludf.DUMMYFUNCTION("""COMPUTED_VALUE"""),0.0)</f>
        <v>0</v>
      </c>
      <c r="S55" s="3" t="str">
        <f>IFERROR(__xludf.DUMMYFUNCTION("""COMPUTED_VALUE"""),"green")</f>
        <v>green</v>
      </c>
      <c r="T55" s="3">
        <f>IFERROR(__xludf.DUMMYFUNCTION("""COMPUTED_VALUE"""),0.0)</f>
        <v>0</v>
      </c>
      <c r="U55" s="3">
        <f>IFERROR(__xludf.DUMMYFUNCTION("""COMPUTED_VALUE"""),0.0)</f>
        <v>0</v>
      </c>
      <c r="V55" s="3">
        <f>IFERROR(__xludf.DUMMYFUNCTION("""COMPUTED_VALUE"""),0.0)</f>
        <v>0</v>
      </c>
      <c r="W55" s="3">
        <f>IFERROR(__xludf.DUMMYFUNCTION("""COMPUTED_VALUE"""),0.0)</f>
        <v>0</v>
      </c>
      <c r="X55" s="3">
        <f>IFERROR(__xludf.DUMMYFUNCTION("""COMPUTED_VALUE"""),0.0)</f>
        <v>0</v>
      </c>
      <c r="Y55" s="3">
        <f>IFERROR(__xludf.DUMMYFUNCTION("""COMPUTED_VALUE"""),0.0)</f>
        <v>0</v>
      </c>
      <c r="Z55" s="3">
        <f>IFERROR(__xludf.DUMMYFUNCTION("""COMPUTED_VALUE"""),0.0)</f>
        <v>0</v>
      </c>
      <c r="AA55" s="3">
        <f>IFERROR(__xludf.DUMMYFUNCTION("""COMPUTED_VALUE"""),0.0)</f>
        <v>0</v>
      </c>
      <c r="AB55" s="3">
        <f>IFERROR(__xludf.DUMMYFUNCTION("""COMPUTED_VALUE"""),0.0)</f>
        <v>0</v>
      </c>
      <c r="AC55" s="3">
        <f>IFERROR(__xludf.DUMMYFUNCTION("""COMPUTED_VALUE"""),0.0)</f>
        <v>0</v>
      </c>
      <c r="AD55" s="3" t="str">
        <f>IFERROR(__xludf.DUMMYFUNCTION("""COMPUTED_VALUE"""),"green")</f>
        <v>green</v>
      </c>
      <c r="AE55" s="3" t="str">
        <f>IFERROR(__xludf.DUMMYFUNCTION("""COMPUTED_VALUE"""),"red")</f>
        <v>red</v>
      </c>
    </row>
    <row r="56">
      <c r="A56" s="1" t="s">
        <v>85</v>
      </c>
      <c r="B56" s="3" t="str">
        <f>IFERROR(__xludf.DUMMYFUNCTION("SPLIT(A56, "","")"),"Faeroes")</f>
        <v>Faeroes</v>
      </c>
      <c r="C56" s="3">
        <f>IFERROR(__xludf.DUMMYFUNCTION("""COMPUTED_VALUE"""),3.0)</f>
        <v>3</v>
      </c>
      <c r="D56" s="3">
        <f>IFERROR(__xludf.DUMMYFUNCTION("""COMPUTED_VALUE"""),4.0)</f>
        <v>4</v>
      </c>
      <c r="E56" s="3">
        <f>IFERROR(__xludf.DUMMYFUNCTION("""COMPUTED_VALUE"""),1.0)</f>
        <v>1</v>
      </c>
      <c r="F56" s="3">
        <f>IFERROR(__xludf.DUMMYFUNCTION("""COMPUTED_VALUE"""),0.0)</f>
        <v>0</v>
      </c>
      <c r="G56" s="3">
        <f>IFERROR(__xludf.DUMMYFUNCTION("""COMPUTED_VALUE"""),6.0)</f>
        <v>6</v>
      </c>
      <c r="H56" s="3">
        <f>IFERROR(__xludf.DUMMYFUNCTION("""COMPUTED_VALUE"""),1.0)</f>
        <v>1</v>
      </c>
      <c r="I56" s="3">
        <f>IFERROR(__xludf.DUMMYFUNCTION("""COMPUTED_VALUE"""),0.0)</f>
        <v>0</v>
      </c>
      <c r="J56" s="3">
        <f>IFERROR(__xludf.DUMMYFUNCTION("""COMPUTED_VALUE"""),0.0)</f>
        <v>0</v>
      </c>
      <c r="K56" s="3">
        <f>IFERROR(__xludf.DUMMYFUNCTION("""COMPUTED_VALUE"""),3.0)</f>
        <v>3</v>
      </c>
      <c r="L56" s="3">
        <f>IFERROR(__xludf.DUMMYFUNCTION("""COMPUTED_VALUE"""),1.0)</f>
        <v>1</v>
      </c>
      <c r="M56" s="3">
        <f>IFERROR(__xludf.DUMMYFUNCTION("""COMPUTED_VALUE"""),0.0)</f>
        <v>0</v>
      </c>
      <c r="N56" s="3">
        <f>IFERROR(__xludf.DUMMYFUNCTION("""COMPUTED_VALUE"""),1.0)</f>
        <v>1</v>
      </c>
      <c r="O56" s="3">
        <f>IFERROR(__xludf.DUMMYFUNCTION("""COMPUTED_VALUE"""),0.0)</f>
        <v>0</v>
      </c>
      <c r="P56" s="3">
        <f>IFERROR(__xludf.DUMMYFUNCTION("""COMPUTED_VALUE"""),1.0)</f>
        <v>1</v>
      </c>
      <c r="Q56" s="3">
        <f>IFERROR(__xludf.DUMMYFUNCTION("""COMPUTED_VALUE"""),0.0)</f>
        <v>0</v>
      </c>
      <c r="R56" s="3">
        <f>IFERROR(__xludf.DUMMYFUNCTION("""COMPUTED_VALUE"""),0.0)</f>
        <v>0</v>
      </c>
      <c r="S56" s="3" t="str">
        <f>IFERROR(__xludf.DUMMYFUNCTION("""COMPUTED_VALUE"""),"white")</f>
        <v>white</v>
      </c>
      <c r="T56" s="3">
        <f>IFERROR(__xludf.DUMMYFUNCTION("""COMPUTED_VALUE"""),0.0)</f>
        <v>0</v>
      </c>
      <c r="U56" s="3">
        <f>IFERROR(__xludf.DUMMYFUNCTION("""COMPUTED_VALUE"""),1.0)</f>
        <v>1</v>
      </c>
      <c r="V56" s="3">
        <f>IFERROR(__xludf.DUMMYFUNCTION("""COMPUTED_VALUE"""),0.0)</f>
        <v>0</v>
      </c>
      <c r="W56" s="3">
        <f>IFERROR(__xludf.DUMMYFUNCTION("""COMPUTED_VALUE"""),0.0)</f>
        <v>0</v>
      </c>
      <c r="X56" s="3">
        <f>IFERROR(__xludf.DUMMYFUNCTION("""COMPUTED_VALUE"""),0.0)</f>
        <v>0</v>
      </c>
      <c r="Y56" s="3">
        <f>IFERROR(__xludf.DUMMYFUNCTION("""COMPUTED_VALUE"""),0.0)</f>
        <v>0</v>
      </c>
      <c r="Z56" s="3">
        <f>IFERROR(__xludf.DUMMYFUNCTION("""COMPUTED_VALUE"""),0.0)</f>
        <v>0</v>
      </c>
      <c r="AA56" s="3">
        <f>IFERROR(__xludf.DUMMYFUNCTION("""COMPUTED_VALUE"""),0.0)</f>
        <v>0</v>
      </c>
      <c r="AB56" s="3">
        <f>IFERROR(__xludf.DUMMYFUNCTION("""COMPUTED_VALUE"""),0.0)</f>
        <v>0</v>
      </c>
      <c r="AC56" s="3">
        <f>IFERROR(__xludf.DUMMYFUNCTION("""COMPUTED_VALUE"""),0.0)</f>
        <v>0</v>
      </c>
      <c r="AD56" s="3" t="str">
        <f>IFERROR(__xludf.DUMMYFUNCTION("""COMPUTED_VALUE"""),"white")</f>
        <v>white</v>
      </c>
      <c r="AE56" s="3" t="str">
        <f>IFERROR(__xludf.DUMMYFUNCTION("""COMPUTED_VALUE"""),"white")</f>
        <v>white</v>
      </c>
    </row>
    <row r="57">
      <c r="A57" s="1" t="s">
        <v>86</v>
      </c>
      <c r="B57" s="3" t="str">
        <f>IFERROR(__xludf.DUMMYFUNCTION("SPLIT(A57, "","")"),"Falklands-Malvinas")</f>
        <v>Falklands-Malvinas</v>
      </c>
      <c r="C57" s="3">
        <f>IFERROR(__xludf.DUMMYFUNCTION("""COMPUTED_VALUE"""),2.0)</f>
        <v>2</v>
      </c>
      <c r="D57" s="3">
        <f>IFERROR(__xludf.DUMMYFUNCTION("""COMPUTED_VALUE"""),3.0)</f>
        <v>3</v>
      </c>
      <c r="E57" s="3">
        <f>IFERROR(__xludf.DUMMYFUNCTION("""COMPUTED_VALUE"""),12.0)</f>
        <v>12</v>
      </c>
      <c r="F57" s="3">
        <f>IFERROR(__xludf.DUMMYFUNCTION("""COMPUTED_VALUE"""),0.0)</f>
        <v>0</v>
      </c>
      <c r="G57" s="3">
        <f>IFERROR(__xludf.DUMMYFUNCTION("""COMPUTED_VALUE"""),1.0)</f>
        <v>1</v>
      </c>
      <c r="H57" s="3">
        <f>IFERROR(__xludf.DUMMYFUNCTION("""COMPUTED_VALUE"""),1.0)</f>
        <v>1</v>
      </c>
      <c r="I57" s="3">
        <f>IFERROR(__xludf.DUMMYFUNCTION("""COMPUTED_VALUE"""),0.0)</f>
        <v>0</v>
      </c>
      <c r="J57" s="3">
        <f>IFERROR(__xludf.DUMMYFUNCTION("""COMPUTED_VALUE"""),0.0)</f>
        <v>0</v>
      </c>
      <c r="K57" s="3">
        <f>IFERROR(__xludf.DUMMYFUNCTION("""COMPUTED_VALUE"""),6.0)</f>
        <v>6</v>
      </c>
      <c r="L57" s="3">
        <f>IFERROR(__xludf.DUMMYFUNCTION("""COMPUTED_VALUE"""),1.0)</f>
        <v>1</v>
      </c>
      <c r="M57" s="3">
        <f>IFERROR(__xludf.DUMMYFUNCTION("""COMPUTED_VALUE"""),1.0)</f>
        <v>1</v>
      </c>
      <c r="N57" s="3">
        <f>IFERROR(__xludf.DUMMYFUNCTION("""COMPUTED_VALUE"""),1.0)</f>
        <v>1</v>
      </c>
      <c r="O57" s="3">
        <f>IFERROR(__xludf.DUMMYFUNCTION("""COMPUTED_VALUE"""),1.0)</f>
        <v>1</v>
      </c>
      <c r="P57" s="3">
        <f>IFERROR(__xludf.DUMMYFUNCTION("""COMPUTED_VALUE"""),1.0)</f>
        <v>1</v>
      </c>
      <c r="Q57" s="3">
        <f>IFERROR(__xludf.DUMMYFUNCTION("""COMPUTED_VALUE"""),0.0)</f>
        <v>0</v>
      </c>
      <c r="R57" s="3">
        <f>IFERROR(__xludf.DUMMYFUNCTION("""COMPUTED_VALUE"""),0.0)</f>
        <v>0</v>
      </c>
      <c r="S57" s="3" t="str">
        <f>IFERROR(__xludf.DUMMYFUNCTION("""COMPUTED_VALUE"""),"blue")</f>
        <v>blue</v>
      </c>
      <c r="T57" s="3">
        <f>IFERROR(__xludf.DUMMYFUNCTION("""COMPUTED_VALUE"""),1.0)</f>
        <v>1</v>
      </c>
      <c r="U57" s="3">
        <f>IFERROR(__xludf.DUMMYFUNCTION("""COMPUTED_VALUE"""),1.0)</f>
        <v>1</v>
      </c>
      <c r="V57" s="3">
        <f>IFERROR(__xludf.DUMMYFUNCTION("""COMPUTED_VALUE"""),1.0)</f>
        <v>1</v>
      </c>
      <c r="W57" s="3">
        <f>IFERROR(__xludf.DUMMYFUNCTION("""COMPUTED_VALUE"""),1.0)</f>
        <v>1</v>
      </c>
      <c r="X57" s="3">
        <f>IFERROR(__xludf.DUMMYFUNCTION("""COMPUTED_VALUE"""),0.0)</f>
        <v>0</v>
      </c>
      <c r="Y57" s="3">
        <f>IFERROR(__xludf.DUMMYFUNCTION("""COMPUTED_VALUE"""),0.0)</f>
        <v>0</v>
      </c>
      <c r="Z57" s="3">
        <f>IFERROR(__xludf.DUMMYFUNCTION("""COMPUTED_VALUE"""),0.0)</f>
        <v>0</v>
      </c>
      <c r="AA57" s="3">
        <f>IFERROR(__xludf.DUMMYFUNCTION("""COMPUTED_VALUE"""),1.0)</f>
        <v>1</v>
      </c>
      <c r="AB57" s="3">
        <f>IFERROR(__xludf.DUMMYFUNCTION("""COMPUTED_VALUE"""),1.0)</f>
        <v>1</v>
      </c>
      <c r="AC57" s="3">
        <f>IFERROR(__xludf.DUMMYFUNCTION("""COMPUTED_VALUE"""),1.0)</f>
        <v>1</v>
      </c>
      <c r="AD57" s="3" t="str">
        <f>IFERROR(__xludf.DUMMYFUNCTION("""COMPUTED_VALUE"""),"white")</f>
        <v>white</v>
      </c>
      <c r="AE57" s="3" t="str">
        <f>IFERROR(__xludf.DUMMYFUNCTION("""COMPUTED_VALUE"""),"blue")</f>
        <v>blue</v>
      </c>
    </row>
    <row r="58">
      <c r="A58" s="1" t="s">
        <v>87</v>
      </c>
      <c r="B58" s="3" t="str">
        <f>IFERROR(__xludf.DUMMYFUNCTION("SPLIT(A58, "","")"),"Fiji")</f>
        <v>Fiji</v>
      </c>
      <c r="C58" s="3">
        <f>IFERROR(__xludf.DUMMYFUNCTION("""COMPUTED_VALUE"""),6.0)</f>
        <v>6</v>
      </c>
      <c r="D58" s="3">
        <f>IFERROR(__xludf.DUMMYFUNCTION("""COMPUTED_VALUE"""),2.0)</f>
        <v>2</v>
      </c>
      <c r="E58" s="3">
        <f>IFERROR(__xludf.DUMMYFUNCTION("""COMPUTED_VALUE"""),18.0)</f>
        <v>18</v>
      </c>
      <c r="F58" s="3">
        <f>IFERROR(__xludf.DUMMYFUNCTION("""COMPUTED_VALUE"""),1.0)</f>
        <v>1</v>
      </c>
      <c r="G58" s="3">
        <f>IFERROR(__xludf.DUMMYFUNCTION("""COMPUTED_VALUE"""),1.0)</f>
        <v>1</v>
      </c>
      <c r="H58" s="3">
        <f>IFERROR(__xludf.DUMMYFUNCTION("""COMPUTED_VALUE"""),1.0)</f>
        <v>1</v>
      </c>
      <c r="I58" s="3">
        <f>IFERROR(__xludf.DUMMYFUNCTION("""COMPUTED_VALUE"""),0.0)</f>
        <v>0</v>
      </c>
      <c r="J58" s="3">
        <f>IFERROR(__xludf.DUMMYFUNCTION("""COMPUTED_VALUE"""),0.0)</f>
        <v>0</v>
      </c>
      <c r="K58" s="3">
        <f>IFERROR(__xludf.DUMMYFUNCTION("""COMPUTED_VALUE"""),7.0)</f>
        <v>7</v>
      </c>
      <c r="L58" s="3">
        <f>IFERROR(__xludf.DUMMYFUNCTION("""COMPUTED_VALUE"""),1.0)</f>
        <v>1</v>
      </c>
      <c r="M58" s="3">
        <f>IFERROR(__xludf.DUMMYFUNCTION("""COMPUTED_VALUE"""),1.0)</f>
        <v>1</v>
      </c>
      <c r="N58" s="3">
        <f>IFERROR(__xludf.DUMMYFUNCTION("""COMPUTED_VALUE"""),1.0)</f>
        <v>1</v>
      </c>
      <c r="O58" s="3">
        <f>IFERROR(__xludf.DUMMYFUNCTION("""COMPUTED_VALUE"""),1.0)</f>
        <v>1</v>
      </c>
      <c r="P58" s="3">
        <f>IFERROR(__xludf.DUMMYFUNCTION("""COMPUTED_VALUE"""),1.0)</f>
        <v>1</v>
      </c>
      <c r="Q58" s="3">
        <f>IFERROR(__xludf.DUMMYFUNCTION("""COMPUTED_VALUE"""),0.0)</f>
        <v>0</v>
      </c>
      <c r="R58" s="3">
        <f>IFERROR(__xludf.DUMMYFUNCTION("""COMPUTED_VALUE"""),1.0)</f>
        <v>1</v>
      </c>
      <c r="S58" s="3" t="str">
        <f>IFERROR(__xludf.DUMMYFUNCTION("""COMPUTED_VALUE"""),"blue")</f>
        <v>blue</v>
      </c>
      <c r="T58" s="3">
        <f>IFERROR(__xludf.DUMMYFUNCTION("""COMPUTED_VALUE"""),0.0)</f>
        <v>0</v>
      </c>
      <c r="U58" s="3">
        <f>IFERROR(__xludf.DUMMYFUNCTION("""COMPUTED_VALUE"""),2.0)</f>
        <v>2</v>
      </c>
      <c r="V58" s="3">
        <f>IFERROR(__xludf.DUMMYFUNCTION("""COMPUTED_VALUE"""),1.0)</f>
        <v>1</v>
      </c>
      <c r="W58" s="3">
        <f>IFERROR(__xludf.DUMMYFUNCTION("""COMPUTED_VALUE"""),1.0)</f>
        <v>1</v>
      </c>
      <c r="X58" s="3">
        <f>IFERROR(__xludf.DUMMYFUNCTION("""COMPUTED_VALUE"""),0.0)</f>
        <v>0</v>
      </c>
      <c r="Y58" s="3">
        <f>IFERROR(__xludf.DUMMYFUNCTION("""COMPUTED_VALUE"""),0.0)</f>
        <v>0</v>
      </c>
      <c r="Z58" s="3">
        <f>IFERROR(__xludf.DUMMYFUNCTION("""COMPUTED_VALUE"""),0.0)</f>
        <v>0</v>
      </c>
      <c r="AA58" s="3">
        <f>IFERROR(__xludf.DUMMYFUNCTION("""COMPUTED_VALUE"""),1.0)</f>
        <v>1</v>
      </c>
      <c r="AB58" s="3">
        <f>IFERROR(__xludf.DUMMYFUNCTION("""COMPUTED_VALUE"""),1.0)</f>
        <v>1</v>
      </c>
      <c r="AC58" s="3">
        <f>IFERROR(__xludf.DUMMYFUNCTION("""COMPUTED_VALUE"""),0.0)</f>
        <v>0</v>
      </c>
      <c r="AD58" s="3" t="str">
        <f>IFERROR(__xludf.DUMMYFUNCTION("""COMPUTED_VALUE"""),"white")</f>
        <v>white</v>
      </c>
      <c r="AE58" s="3" t="str">
        <f>IFERROR(__xludf.DUMMYFUNCTION("""COMPUTED_VALUE"""),"blue")</f>
        <v>blue</v>
      </c>
    </row>
    <row r="59">
      <c r="A59" s="1" t="s">
        <v>88</v>
      </c>
      <c r="B59" s="3" t="str">
        <f>IFERROR(__xludf.DUMMYFUNCTION("SPLIT(A59, "","")"),"Finland")</f>
        <v>Finland</v>
      </c>
      <c r="C59" s="3">
        <f>IFERROR(__xludf.DUMMYFUNCTION("""COMPUTED_VALUE"""),3.0)</f>
        <v>3</v>
      </c>
      <c r="D59" s="3">
        <f>IFERROR(__xludf.DUMMYFUNCTION("""COMPUTED_VALUE"""),1.0)</f>
        <v>1</v>
      </c>
      <c r="E59" s="3">
        <f>IFERROR(__xludf.DUMMYFUNCTION("""COMPUTED_VALUE"""),337.0)</f>
        <v>337</v>
      </c>
      <c r="F59" s="3">
        <f>IFERROR(__xludf.DUMMYFUNCTION("""COMPUTED_VALUE"""),5.0)</f>
        <v>5</v>
      </c>
      <c r="G59" s="3">
        <f>IFERROR(__xludf.DUMMYFUNCTION("""COMPUTED_VALUE"""),9.0)</f>
        <v>9</v>
      </c>
      <c r="H59" s="3">
        <f>IFERROR(__xludf.DUMMYFUNCTION("""COMPUTED_VALUE"""),1.0)</f>
        <v>1</v>
      </c>
      <c r="I59" s="3">
        <f>IFERROR(__xludf.DUMMYFUNCTION("""COMPUTED_VALUE"""),0.0)</f>
        <v>0</v>
      </c>
      <c r="J59" s="3">
        <f>IFERROR(__xludf.DUMMYFUNCTION("""COMPUTED_VALUE"""),0.0)</f>
        <v>0</v>
      </c>
      <c r="K59" s="3">
        <f>IFERROR(__xludf.DUMMYFUNCTION("""COMPUTED_VALUE"""),2.0)</f>
        <v>2</v>
      </c>
      <c r="L59" s="3">
        <f>IFERROR(__xludf.DUMMYFUNCTION("""COMPUTED_VALUE"""),0.0)</f>
        <v>0</v>
      </c>
      <c r="M59" s="3">
        <f>IFERROR(__xludf.DUMMYFUNCTION("""COMPUTED_VALUE"""),0.0)</f>
        <v>0</v>
      </c>
      <c r="N59" s="3">
        <f>IFERROR(__xludf.DUMMYFUNCTION("""COMPUTED_VALUE"""),1.0)</f>
        <v>1</v>
      </c>
      <c r="O59" s="3">
        <f>IFERROR(__xludf.DUMMYFUNCTION("""COMPUTED_VALUE"""),0.0)</f>
        <v>0</v>
      </c>
      <c r="P59" s="3">
        <f>IFERROR(__xludf.DUMMYFUNCTION("""COMPUTED_VALUE"""),1.0)</f>
        <v>1</v>
      </c>
      <c r="Q59" s="3">
        <f>IFERROR(__xludf.DUMMYFUNCTION("""COMPUTED_VALUE"""),0.0)</f>
        <v>0</v>
      </c>
      <c r="R59" s="3">
        <f>IFERROR(__xludf.DUMMYFUNCTION("""COMPUTED_VALUE"""),0.0)</f>
        <v>0</v>
      </c>
      <c r="S59" s="3" t="str">
        <f>IFERROR(__xludf.DUMMYFUNCTION("""COMPUTED_VALUE"""),"white")</f>
        <v>white</v>
      </c>
      <c r="T59" s="3">
        <f>IFERROR(__xludf.DUMMYFUNCTION("""COMPUTED_VALUE"""),0.0)</f>
        <v>0</v>
      </c>
      <c r="U59" s="3">
        <f>IFERROR(__xludf.DUMMYFUNCTION("""COMPUTED_VALUE"""),1.0)</f>
        <v>1</v>
      </c>
      <c r="V59" s="3">
        <f>IFERROR(__xludf.DUMMYFUNCTION("""COMPUTED_VALUE"""),0.0)</f>
        <v>0</v>
      </c>
      <c r="W59" s="3">
        <f>IFERROR(__xludf.DUMMYFUNCTION("""COMPUTED_VALUE"""),0.0)</f>
        <v>0</v>
      </c>
      <c r="X59" s="3">
        <f>IFERROR(__xludf.DUMMYFUNCTION("""COMPUTED_VALUE"""),0.0)</f>
        <v>0</v>
      </c>
      <c r="Y59" s="3">
        <f>IFERROR(__xludf.DUMMYFUNCTION("""COMPUTED_VALUE"""),0.0)</f>
        <v>0</v>
      </c>
      <c r="Z59" s="3">
        <f>IFERROR(__xludf.DUMMYFUNCTION("""COMPUTED_VALUE"""),0.0)</f>
        <v>0</v>
      </c>
      <c r="AA59" s="3">
        <f>IFERROR(__xludf.DUMMYFUNCTION("""COMPUTED_VALUE"""),0.0)</f>
        <v>0</v>
      </c>
      <c r="AB59" s="3">
        <f>IFERROR(__xludf.DUMMYFUNCTION("""COMPUTED_VALUE"""),0.0)</f>
        <v>0</v>
      </c>
      <c r="AC59" s="3">
        <f>IFERROR(__xludf.DUMMYFUNCTION("""COMPUTED_VALUE"""),0.0)</f>
        <v>0</v>
      </c>
      <c r="AD59" s="3" t="str">
        <f>IFERROR(__xludf.DUMMYFUNCTION("""COMPUTED_VALUE"""),"white")</f>
        <v>white</v>
      </c>
      <c r="AE59" s="3" t="str">
        <f>IFERROR(__xludf.DUMMYFUNCTION("""COMPUTED_VALUE"""),"white")</f>
        <v>white</v>
      </c>
    </row>
    <row r="60">
      <c r="A60" s="1" t="s">
        <v>89</v>
      </c>
      <c r="B60" s="3" t="str">
        <f>IFERROR(__xludf.DUMMYFUNCTION("SPLIT(A60, "","")"),"France")</f>
        <v>France</v>
      </c>
      <c r="C60" s="3">
        <f>IFERROR(__xludf.DUMMYFUNCTION("""COMPUTED_VALUE"""),3.0)</f>
        <v>3</v>
      </c>
      <c r="D60" s="3">
        <f>IFERROR(__xludf.DUMMYFUNCTION("""COMPUTED_VALUE"""),1.0)</f>
        <v>1</v>
      </c>
      <c r="E60" s="3">
        <f>IFERROR(__xludf.DUMMYFUNCTION("""COMPUTED_VALUE"""),547.0)</f>
        <v>547</v>
      </c>
      <c r="F60" s="3">
        <f>IFERROR(__xludf.DUMMYFUNCTION("""COMPUTED_VALUE"""),54.0)</f>
        <v>54</v>
      </c>
      <c r="G60" s="3">
        <f>IFERROR(__xludf.DUMMYFUNCTION("""COMPUTED_VALUE"""),3.0)</f>
        <v>3</v>
      </c>
      <c r="H60" s="3">
        <f>IFERROR(__xludf.DUMMYFUNCTION("""COMPUTED_VALUE"""),0.0)</f>
        <v>0</v>
      </c>
      <c r="I60" s="3">
        <f>IFERROR(__xludf.DUMMYFUNCTION("""COMPUTED_VALUE"""),3.0)</f>
        <v>3</v>
      </c>
      <c r="J60" s="3">
        <f>IFERROR(__xludf.DUMMYFUNCTION("""COMPUTED_VALUE"""),0.0)</f>
        <v>0</v>
      </c>
      <c r="K60" s="3">
        <f>IFERROR(__xludf.DUMMYFUNCTION("""COMPUTED_VALUE"""),3.0)</f>
        <v>3</v>
      </c>
      <c r="L60" s="3">
        <f>IFERROR(__xludf.DUMMYFUNCTION("""COMPUTED_VALUE"""),1.0)</f>
        <v>1</v>
      </c>
      <c r="M60" s="3">
        <f>IFERROR(__xludf.DUMMYFUNCTION("""COMPUTED_VALUE"""),0.0)</f>
        <v>0</v>
      </c>
      <c r="N60" s="3">
        <f>IFERROR(__xludf.DUMMYFUNCTION("""COMPUTED_VALUE"""),1.0)</f>
        <v>1</v>
      </c>
      <c r="O60" s="3">
        <f>IFERROR(__xludf.DUMMYFUNCTION("""COMPUTED_VALUE"""),0.0)</f>
        <v>0</v>
      </c>
      <c r="P60" s="3">
        <f>IFERROR(__xludf.DUMMYFUNCTION("""COMPUTED_VALUE"""),1.0)</f>
        <v>1</v>
      </c>
      <c r="Q60" s="3">
        <f>IFERROR(__xludf.DUMMYFUNCTION("""COMPUTED_VALUE"""),0.0)</f>
        <v>0</v>
      </c>
      <c r="R60" s="3">
        <f>IFERROR(__xludf.DUMMYFUNCTION("""COMPUTED_VALUE"""),0.0)</f>
        <v>0</v>
      </c>
      <c r="S60" s="3" t="str">
        <f>IFERROR(__xludf.DUMMYFUNCTION("""COMPUTED_VALUE"""),"white")</f>
        <v>white</v>
      </c>
      <c r="T60" s="3">
        <f>IFERROR(__xludf.DUMMYFUNCTION("""COMPUTED_VALUE"""),0.0)</f>
        <v>0</v>
      </c>
      <c r="U60" s="3">
        <f>IFERROR(__xludf.DUMMYFUNCTION("""COMPUTED_VALUE"""),0.0)</f>
        <v>0</v>
      </c>
      <c r="V60" s="3">
        <f>IFERROR(__xludf.DUMMYFUNCTION("""COMPUTED_VALUE"""),0.0)</f>
        <v>0</v>
      </c>
      <c r="W60" s="3">
        <f>IFERROR(__xludf.DUMMYFUNCTION("""COMPUTED_VALUE"""),0.0)</f>
        <v>0</v>
      </c>
      <c r="X60" s="3">
        <f>IFERROR(__xludf.DUMMYFUNCTION("""COMPUTED_VALUE"""),0.0)</f>
        <v>0</v>
      </c>
      <c r="Y60" s="3">
        <f>IFERROR(__xludf.DUMMYFUNCTION("""COMPUTED_VALUE"""),0.0)</f>
        <v>0</v>
      </c>
      <c r="Z60" s="3">
        <f>IFERROR(__xludf.DUMMYFUNCTION("""COMPUTED_VALUE"""),0.0)</f>
        <v>0</v>
      </c>
      <c r="AA60" s="3">
        <f>IFERROR(__xludf.DUMMYFUNCTION("""COMPUTED_VALUE"""),0.0)</f>
        <v>0</v>
      </c>
      <c r="AB60" s="3">
        <f>IFERROR(__xludf.DUMMYFUNCTION("""COMPUTED_VALUE"""),0.0)</f>
        <v>0</v>
      </c>
      <c r="AC60" s="3">
        <f>IFERROR(__xludf.DUMMYFUNCTION("""COMPUTED_VALUE"""),0.0)</f>
        <v>0</v>
      </c>
      <c r="AD60" s="3" t="str">
        <f>IFERROR(__xludf.DUMMYFUNCTION("""COMPUTED_VALUE"""),"blue")</f>
        <v>blue</v>
      </c>
      <c r="AE60" s="3" t="str">
        <f>IFERROR(__xludf.DUMMYFUNCTION("""COMPUTED_VALUE"""),"red")</f>
        <v>red</v>
      </c>
    </row>
    <row r="61">
      <c r="A61" s="1" t="s">
        <v>90</v>
      </c>
      <c r="B61" s="3" t="str">
        <f>IFERROR(__xludf.DUMMYFUNCTION("SPLIT(A61, "","")"),"French-Guiana")</f>
        <v>French-Guiana</v>
      </c>
      <c r="C61" s="3">
        <f>IFERROR(__xludf.DUMMYFUNCTION("""COMPUTED_VALUE"""),2.0)</f>
        <v>2</v>
      </c>
      <c r="D61" s="3">
        <f>IFERROR(__xludf.DUMMYFUNCTION("""COMPUTED_VALUE"""),4.0)</f>
        <v>4</v>
      </c>
      <c r="E61" s="3">
        <f>IFERROR(__xludf.DUMMYFUNCTION("""COMPUTED_VALUE"""),91.0)</f>
        <v>91</v>
      </c>
      <c r="F61" s="3">
        <f>IFERROR(__xludf.DUMMYFUNCTION("""COMPUTED_VALUE"""),0.0)</f>
        <v>0</v>
      </c>
      <c r="G61" s="3">
        <f>IFERROR(__xludf.DUMMYFUNCTION("""COMPUTED_VALUE"""),3.0)</f>
        <v>3</v>
      </c>
      <c r="H61" s="3">
        <f>IFERROR(__xludf.DUMMYFUNCTION("""COMPUTED_VALUE"""),0.0)</f>
        <v>0</v>
      </c>
      <c r="I61" s="3">
        <f>IFERROR(__xludf.DUMMYFUNCTION("""COMPUTED_VALUE"""),3.0)</f>
        <v>3</v>
      </c>
      <c r="J61" s="3">
        <f>IFERROR(__xludf.DUMMYFUNCTION("""COMPUTED_VALUE"""),0.0)</f>
        <v>0</v>
      </c>
      <c r="K61" s="3">
        <f>IFERROR(__xludf.DUMMYFUNCTION("""COMPUTED_VALUE"""),3.0)</f>
        <v>3</v>
      </c>
      <c r="L61" s="3">
        <f>IFERROR(__xludf.DUMMYFUNCTION("""COMPUTED_VALUE"""),1.0)</f>
        <v>1</v>
      </c>
      <c r="M61" s="3">
        <f>IFERROR(__xludf.DUMMYFUNCTION("""COMPUTED_VALUE"""),0.0)</f>
        <v>0</v>
      </c>
      <c r="N61" s="3">
        <f>IFERROR(__xludf.DUMMYFUNCTION("""COMPUTED_VALUE"""),1.0)</f>
        <v>1</v>
      </c>
      <c r="O61" s="3">
        <f>IFERROR(__xludf.DUMMYFUNCTION("""COMPUTED_VALUE"""),0.0)</f>
        <v>0</v>
      </c>
      <c r="P61" s="3">
        <f>IFERROR(__xludf.DUMMYFUNCTION("""COMPUTED_VALUE"""),1.0)</f>
        <v>1</v>
      </c>
      <c r="Q61" s="3">
        <f>IFERROR(__xludf.DUMMYFUNCTION("""COMPUTED_VALUE"""),0.0)</f>
        <v>0</v>
      </c>
      <c r="R61" s="3">
        <f>IFERROR(__xludf.DUMMYFUNCTION("""COMPUTED_VALUE"""),0.0)</f>
        <v>0</v>
      </c>
      <c r="S61" s="3" t="str">
        <f>IFERROR(__xludf.DUMMYFUNCTION("""COMPUTED_VALUE"""),"white")</f>
        <v>white</v>
      </c>
      <c r="T61" s="3">
        <f>IFERROR(__xludf.DUMMYFUNCTION("""COMPUTED_VALUE"""),0.0)</f>
        <v>0</v>
      </c>
      <c r="U61" s="3">
        <f>IFERROR(__xludf.DUMMYFUNCTION("""COMPUTED_VALUE"""),0.0)</f>
        <v>0</v>
      </c>
      <c r="V61" s="3">
        <f>IFERROR(__xludf.DUMMYFUNCTION("""COMPUTED_VALUE"""),0.0)</f>
        <v>0</v>
      </c>
      <c r="W61" s="3">
        <f>IFERROR(__xludf.DUMMYFUNCTION("""COMPUTED_VALUE"""),0.0)</f>
        <v>0</v>
      </c>
      <c r="X61" s="3">
        <f>IFERROR(__xludf.DUMMYFUNCTION("""COMPUTED_VALUE"""),0.0)</f>
        <v>0</v>
      </c>
      <c r="Y61" s="3">
        <f>IFERROR(__xludf.DUMMYFUNCTION("""COMPUTED_VALUE"""),0.0)</f>
        <v>0</v>
      </c>
      <c r="Z61" s="3">
        <f>IFERROR(__xludf.DUMMYFUNCTION("""COMPUTED_VALUE"""),0.0)</f>
        <v>0</v>
      </c>
      <c r="AA61" s="3">
        <f>IFERROR(__xludf.DUMMYFUNCTION("""COMPUTED_VALUE"""),0.0)</f>
        <v>0</v>
      </c>
      <c r="AB61" s="3">
        <f>IFERROR(__xludf.DUMMYFUNCTION("""COMPUTED_VALUE"""),0.0)</f>
        <v>0</v>
      </c>
      <c r="AC61" s="3">
        <f>IFERROR(__xludf.DUMMYFUNCTION("""COMPUTED_VALUE"""),0.0)</f>
        <v>0</v>
      </c>
      <c r="AD61" s="3" t="str">
        <f>IFERROR(__xludf.DUMMYFUNCTION("""COMPUTED_VALUE"""),"blue")</f>
        <v>blue</v>
      </c>
      <c r="AE61" s="3" t="str">
        <f>IFERROR(__xludf.DUMMYFUNCTION("""COMPUTED_VALUE"""),"red")</f>
        <v>red</v>
      </c>
    </row>
    <row r="62">
      <c r="A62" s="1" t="s">
        <v>91</v>
      </c>
      <c r="B62" s="3" t="str">
        <f>IFERROR(__xludf.DUMMYFUNCTION("SPLIT(A62, "","")"),"French-Polynesia")</f>
        <v>French-Polynesia</v>
      </c>
      <c r="C62" s="3">
        <f>IFERROR(__xludf.DUMMYFUNCTION("""COMPUTED_VALUE"""),6.0)</f>
        <v>6</v>
      </c>
      <c r="D62" s="3">
        <f>IFERROR(__xludf.DUMMYFUNCTION("""COMPUTED_VALUE"""),3.0)</f>
        <v>3</v>
      </c>
      <c r="E62" s="3">
        <f>IFERROR(__xludf.DUMMYFUNCTION("""COMPUTED_VALUE"""),4.0)</f>
        <v>4</v>
      </c>
      <c r="F62" s="3">
        <f>IFERROR(__xludf.DUMMYFUNCTION("""COMPUTED_VALUE"""),0.0)</f>
        <v>0</v>
      </c>
      <c r="G62" s="3">
        <f>IFERROR(__xludf.DUMMYFUNCTION("""COMPUTED_VALUE"""),3.0)</f>
        <v>3</v>
      </c>
      <c r="H62" s="3">
        <f>IFERROR(__xludf.DUMMYFUNCTION("""COMPUTED_VALUE"""),0.0)</f>
        <v>0</v>
      </c>
      <c r="I62" s="3">
        <f>IFERROR(__xludf.DUMMYFUNCTION("""COMPUTED_VALUE"""),0.0)</f>
        <v>0</v>
      </c>
      <c r="J62" s="3">
        <f>IFERROR(__xludf.DUMMYFUNCTION("""COMPUTED_VALUE"""),3.0)</f>
        <v>3</v>
      </c>
      <c r="K62" s="3">
        <f>IFERROR(__xludf.DUMMYFUNCTION("""COMPUTED_VALUE"""),5.0)</f>
        <v>5</v>
      </c>
      <c r="L62" s="3">
        <f>IFERROR(__xludf.DUMMYFUNCTION("""COMPUTED_VALUE"""),1.0)</f>
        <v>1</v>
      </c>
      <c r="M62" s="3">
        <f>IFERROR(__xludf.DUMMYFUNCTION("""COMPUTED_VALUE"""),0.0)</f>
        <v>0</v>
      </c>
      <c r="N62" s="3">
        <f>IFERROR(__xludf.DUMMYFUNCTION("""COMPUTED_VALUE"""),1.0)</f>
        <v>1</v>
      </c>
      <c r="O62" s="3">
        <f>IFERROR(__xludf.DUMMYFUNCTION("""COMPUTED_VALUE"""),1.0)</f>
        <v>1</v>
      </c>
      <c r="P62" s="3">
        <f>IFERROR(__xludf.DUMMYFUNCTION("""COMPUTED_VALUE"""),1.0)</f>
        <v>1</v>
      </c>
      <c r="Q62" s="3">
        <f>IFERROR(__xludf.DUMMYFUNCTION("""COMPUTED_VALUE"""),1.0)</f>
        <v>1</v>
      </c>
      <c r="R62" s="3">
        <f>IFERROR(__xludf.DUMMYFUNCTION("""COMPUTED_VALUE"""),0.0)</f>
        <v>0</v>
      </c>
      <c r="S62" s="3" t="str">
        <f>IFERROR(__xludf.DUMMYFUNCTION("""COMPUTED_VALUE"""),"red")</f>
        <v>red</v>
      </c>
      <c r="T62" s="3">
        <f>IFERROR(__xludf.DUMMYFUNCTION("""COMPUTED_VALUE"""),1.0)</f>
        <v>1</v>
      </c>
      <c r="U62" s="3">
        <f>IFERROR(__xludf.DUMMYFUNCTION("""COMPUTED_VALUE"""),0.0)</f>
        <v>0</v>
      </c>
      <c r="V62" s="3">
        <f>IFERROR(__xludf.DUMMYFUNCTION("""COMPUTED_VALUE"""),0.0)</f>
        <v>0</v>
      </c>
      <c r="W62" s="3">
        <f>IFERROR(__xludf.DUMMYFUNCTION("""COMPUTED_VALUE"""),0.0)</f>
        <v>0</v>
      </c>
      <c r="X62" s="3">
        <f>IFERROR(__xludf.DUMMYFUNCTION("""COMPUTED_VALUE"""),1.0)</f>
        <v>1</v>
      </c>
      <c r="Y62" s="3">
        <f>IFERROR(__xludf.DUMMYFUNCTION("""COMPUTED_VALUE"""),0.0)</f>
        <v>0</v>
      </c>
      <c r="Z62" s="3">
        <f>IFERROR(__xludf.DUMMYFUNCTION("""COMPUTED_VALUE"""),0.0)</f>
        <v>0</v>
      </c>
      <c r="AA62" s="3">
        <f>IFERROR(__xludf.DUMMYFUNCTION("""COMPUTED_VALUE"""),1.0)</f>
        <v>1</v>
      </c>
      <c r="AB62" s="3">
        <f>IFERROR(__xludf.DUMMYFUNCTION("""COMPUTED_VALUE"""),0.0)</f>
        <v>0</v>
      </c>
      <c r="AC62" s="3">
        <f>IFERROR(__xludf.DUMMYFUNCTION("""COMPUTED_VALUE"""),0.0)</f>
        <v>0</v>
      </c>
      <c r="AD62" s="3" t="str">
        <f>IFERROR(__xludf.DUMMYFUNCTION("""COMPUTED_VALUE"""),"red")</f>
        <v>red</v>
      </c>
      <c r="AE62" s="3" t="str">
        <f>IFERROR(__xludf.DUMMYFUNCTION("""COMPUTED_VALUE"""),"red")</f>
        <v>red</v>
      </c>
    </row>
    <row r="63">
      <c r="A63" s="1" t="s">
        <v>92</v>
      </c>
      <c r="B63" s="3" t="str">
        <f>IFERROR(__xludf.DUMMYFUNCTION("SPLIT(A63, "","")"),"Gabon")</f>
        <v>Gabon</v>
      </c>
      <c r="C63" s="3">
        <f>IFERROR(__xludf.DUMMYFUNCTION("""COMPUTED_VALUE"""),4.0)</f>
        <v>4</v>
      </c>
      <c r="D63" s="3">
        <f>IFERROR(__xludf.DUMMYFUNCTION("""COMPUTED_VALUE"""),2.0)</f>
        <v>2</v>
      </c>
      <c r="E63" s="3">
        <f>IFERROR(__xludf.DUMMYFUNCTION("""COMPUTED_VALUE"""),268.0)</f>
        <v>268</v>
      </c>
      <c r="F63" s="3">
        <f>IFERROR(__xludf.DUMMYFUNCTION("""COMPUTED_VALUE"""),1.0)</f>
        <v>1</v>
      </c>
      <c r="G63" s="3">
        <f>IFERROR(__xludf.DUMMYFUNCTION("""COMPUTED_VALUE"""),10.0)</f>
        <v>10</v>
      </c>
      <c r="H63" s="3">
        <f>IFERROR(__xludf.DUMMYFUNCTION("""COMPUTED_VALUE"""),5.0)</f>
        <v>5</v>
      </c>
      <c r="I63" s="3">
        <f>IFERROR(__xludf.DUMMYFUNCTION("""COMPUTED_VALUE"""),0.0)</f>
        <v>0</v>
      </c>
      <c r="J63" s="3">
        <f>IFERROR(__xludf.DUMMYFUNCTION("""COMPUTED_VALUE"""),3.0)</f>
        <v>3</v>
      </c>
      <c r="K63" s="3">
        <f>IFERROR(__xludf.DUMMYFUNCTION("""COMPUTED_VALUE"""),3.0)</f>
        <v>3</v>
      </c>
      <c r="L63" s="3">
        <f>IFERROR(__xludf.DUMMYFUNCTION("""COMPUTED_VALUE"""),0.0)</f>
        <v>0</v>
      </c>
      <c r="M63" s="3">
        <f>IFERROR(__xludf.DUMMYFUNCTION("""COMPUTED_VALUE"""),1.0)</f>
        <v>1</v>
      </c>
      <c r="N63" s="3">
        <f>IFERROR(__xludf.DUMMYFUNCTION("""COMPUTED_VALUE"""),1.0)</f>
        <v>1</v>
      </c>
      <c r="O63" s="3">
        <f>IFERROR(__xludf.DUMMYFUNCTION("""COMPUTED_VALUE"""),1.0)</f>
        <v>1</v>
      </c>
      <c r="P63" s="3">
        <f>IFERROR(__xludf.DUMMYFUNCTION("""COMPUTED_VALUE"""),0.0)</f>
        <v>0</v>
      </c>
      <c r="Q63" s="3">
        <f>IFERROR(__xludf.DUMMYFUNCTION("""COMPUTED_VALUE"""),0.0)</f>
        <v>0</v>
      </c>
      <c r="R63" s="3">
        <f>IFERROR(__xludf.DUMMYFUNCTION("""COMPUTED_VALUE"""),0.0)</f>
        <v>0</v>
      </c>
      <c r="S63" s="3" t="str">
        <f>IFERROR(__xludf.DUMMYFUNCTION("""COMPUTED_VALUE"""),"green")</f>
        <v>green</v>
      </c>
      <c r="T63" s="3">
        <f>IFERROR(__xludf.DUMMYFUNCTION("""COMPUTED_VALUE"""),0.0)</f>
        <v>0</v>
      </c>
      <c r="U63" s="3">
        <f>IFERROR(__xludf.DUMMYFUNCTION("""COMPUTED_VALUE"""),0.0)</f>
        <v>0</v>
      </c>
      <c r="V63" s="3">
        <f>IFERROR(__xludf.DUMMYFUNCTION("""COMPUTED_VALUE"""),0.0)</f>
        <v>0</v>
      </c>
      <c r="W63" s="3">
        <f>IFERROR(__xludf.DUMMYFUNCTION("""COMPUTED_VALUE"""),0.0)</f>
        <v>0</v>
      </c>
      <c r="X63" s="3">
        <f>IFERROR(__xludf.DUMMYFUNCTION("""COMPUTED_VALUE"""),0.0)</f>
        <v>0</v>
      </c>
      <c r="Y63" s="3">
        <f>IFERROR(__xludf.DUMMYFUNCTION("""COMPUTED_VALUE"""),0.0)</f>
        <v>0</v>
      </c>
      <c r="Z63" s="3">
        <f>IFERROR(__xludf.DUMMYFUNCTION("""COMPUTED_VALUE"""),0.0)</f>
        <v>0</v>
      </c>
      <c r="AA63" s="3">
        <f>IFERROR(__xludf.DUMMYFUNCTION("""COMPUTED_VALUE"""),0.0)</f>
        <v>0</v>
      </c>
      <c r="AB63" s="3">
        <f>IFERROR(__xludf.DUMMYFUNCTION("""COMPUTED_VALUE"""),0.0)</f>
        <v>0</v>
      </c>
      <c r="AC63" s="3">
        <f>IFERROR(__xludf.DUMMYFUNCTION("""COMPUTED_VALUE"""),0.0)</f>
        <v>0</v>
      </c>
      <c r="AD63" s="3" t="str">
        <f>IFERROR(__xludf.DUMMYFUNCTION("""COMPUTED_VALUE"""),"green")</f>
        <v>green</v>
      </c>
      <c r="AE63" s="3" t="str">
        <f>IFERROR(__xludf.DUMMYFUNCTION("""COMPUTED_VALUE"""),"blue")</f>
        <v>blue</v>
      </c>
    </row>
    <row r="64">
      <c r="A64" s="1" t="s">
        <v>93</v>
      </c>
      <c r="B64" s="3" t="str">
        <f>IFERROR(__xludf.DUMMYFUNCTION("SPLIT(A64, "","")"),"Gambia")</f>
        <v>Gambia</v>
      </c>
      <c r="C64" s="3">
        <f>IFERROR(__xludf.DUMMYFUNCTION("""COMPUTED_VALUE"""),4.0)</f>
        <v>4</v>
      </c>
      <c r="D64" s="3">
        <f>IFERROR(__xludf.DUMMYFUNCTION("""COMPUTED_VALUE"""),4.0)</f>
        <v>4</v>
      </c>
      <c r="E64" s="3">
        <f>IFERROR(__xludf.DUMMYFUNCTION("""COMPUTED_VALUE"""),10.0)</f>
        <v>10</v>
      </c>
      <c r="F64" s="3">
        <f>IFERROR(__xludf.DUMMYFUNCTION("""COMPUTED_VALUE"""),1.0)</f>
        <v>1</v>
      </c>
      <c r="G64" s="3">
        <f>IFERROR(__xludf.DUMMYFUNCTION("""COMPUTED_VALUE"""),1.0)</f>
        <v>1</v>
      </c>
      <c r="H64" s="3">
        <f>IFERROR(__xludf.DUMMYFUNCTION("""COMPUTED_VALUE"""),5.0)</f>
        <v>5</v>
      </c>
      <c r="I64" s="3">
        <f>IFERROR(__xludf.DUMMYFUNCTION("""COMPUTED_VALUE"""),0.0)</f>
        <v>0</v>
      </c>
      <c r="J64" s="3">
        <f>IFERROR(__xludf.DUMMYFUNCTION("""COMPUTED_VALUE"""),5.0)</f>
        <v>5</v>
      </c>
      <c r="K64" s="3">
        <f>IFERROR(__xludf.DUMMYFUNCTION("""COMPUTED_VALUE"""),4.0)</f>
        <v>4</v>
      </c>
      <c r="L64" s="3">
        <f>IFERROR(__xludf.DUMMYFUNCTION("""COMPUTED_VALUE"""),1.0)</f>
        <v>1</v>
      </c>
      <c r="M64" s="3">
        <f>IFERROR(__xludf.DUMMYFUNCTION("""COMPUTED_VALUE"""),1.0)</f>
        <v>1</v>
      </c>
      <c r="N64" s="3">
        <f>IFERROR(__xludf.DUMMYFUNCTION("""COMPUTED_VALUE"""),1.0)</f>
        <v>1</v>
      </c>
      <c r="O64" s="3">
        <f>IFERROR(__xludf.DUMMYFUNCTION("""COMPUTED_VALUE"""),0.0)</f>
        <v>0</v>
      </c>
      <c r="P64" s="3">
        <f>IFERROR(__xludf.DUMMYFUNCTION("""COMPUTED_VALUE"""),1.0)</f>
        <v>1</v>
      </c>
      <c r="Q64" s="3">
        <f>IFERROR(__xludf.DUMMYFUNCTION("""COMPUTED_VALUE"""),0.0)</f>
        <v>0</v>
      </c>
      <c r="R64" s="3">
        <f>IFERROR(__xludf.DUMMYFUNCTION("""COMPUTED_VALUE"""),0.0)</f>
        <v>0</v>
      </c>
      <c r="S64" s="3" t="str">
        <f>IFERROR(__xludf.DUMMYFUNCTION("""COMPUTED_VALUE"""),"red")</f>
        <v>red</v>
      </c>
      <c r="T64" s="3">
        <f>IFERROR(__xludf.DUMMYFUNCTION("""COMPUTED_VALUE"""),0.0)</f>
        <v>0</v>
      </c>
      <c r="U64" s="3">
        <f>IFERROR(__xludf.DUMMYFUNCTION("""COMPUTED_VALUE"""),0.0)</f>
        <v>0</v>
      </c>
      <c r="V64" s="3">
        <f>IFERROR(__xludf.DUMMYFUNCTION("""COMPUTED_VALUE"""),0.0)</f>
        <v>0</v>
      </c>
      <c r="W64" s="3">
        <f>IFERROR(__xludf.DUMMYFUNCTION("""COMPUTED_VALUE"""),0.0)</f>
        <v>0</v>
      </c>
      <c r="X64" s="3">
        <f>IFERROR(__xludf.DUMMYFUNCTION("""COMPUTED_VALUE"""),0.0)</f>
        <v>0</v>
      </c>
      <c r="Y64" s="3">
        <f>IFERROR(__xludf.DUMMYFUNCTION("""COMPUTED_VALUE"""),0.0)</f>
        <v>0</v>
      </c>
      <c r="Z64" s="3">
        <f>IFERROR(__xludf.DUMMYFUNCTION("""COMPUTED_VALUE"""),0.0)</f>
        <v>0</v>
      </c>
      <c r="AA64" s="3">
        <f>IFERROR(__xludf.DUMMYFUNCTION("""COMPUTED_VALUE"""),0.0)</f>
        <v>0</v>
      </c>
      <c r="AB64" s="3">
        <f>IFERROR(__xludf.DUMMYFUNCTION("""COMPUTED_VALUE"""),0.0)</f>
        <v>0</v>
      </c>
      <c r="AC64" s="3">
        <f>IFERROR(__xludf.DUMMYFUNCTION("""COMPUTED_VALUE"""),0.0)</f>
        <v>0</v>
      </c>
      <c r="AD64" s="3" t="str">
        <f>IFERROR(__xludf.DUMMYFUNCTION("""COMPUTED_VALUE"""),"red")</f>
        <v>red</v>
      </c>
      <c r="AE64" s="3" t="str">
        <f>IFERROR(__xludf.DUMMYFUNCTION("""COMPUTED_VALUE"""),"green")</f>
        <v>green</v>
      </c>
    </row>
    <row r="65">
      <c r="A65" s="1" t="s">
        <v>94</v>
      </c>
      <c r="B65" s="4" t="str">
        <f>IFERROR(__xludf.DUMMYFUNCTION("SPLIT(A65, "","")"),"Germany-FRG")</f>
        <v>Germany-FRG</v>
      </c>
      <c r="C65" s="3">
        <f>IFERROR(__xludf.DUMMYFUNCTION("""COMPUTED_VALUE"""),3.0)</f>
        <v>3</v>
      </c>
      <c r="D65" s="3">
        <f>IFERROR(__xludf.DUMMYFUNCTION("""COMPUTED_VALUE"""),1.0)</f>
        <v>1</v>
      </c>
      <c r="E65" s="3">
        <f>IFERROR(__xludf.DUMMYFUNCTION("""COMPUTED_VALUE"""),249.0)</f>
        <v>249</v>
      </c>
      <c r="F65" s="3">
        <f>IFERROR(__xludf.DUMMYFUNCTION("""COMPUTED_VALUE"""),61.0)</f>
        <v>61</v>
      </c>
      <c r="G65" s="3">
        <f>IFERROR(__xludf.DUMMYFUNCTION("""COMPUTED_VALUE"""),4.0)</f>
        <v>4</v>
      </c>
      <c r="H65" s="3">
        <f>IFERROR(__xludf.DUMMYFUNCTION("""COMPUTED_VALUE"""),1.0)</f>
        <v>1</v>
      </c>
      <c r="I65" s="3">
        <f>IFERROR(__xludf.DUMMYFUNCTION("""COMPUTED_VALUE"""),0.0)</f>
        <v>0</v>
      </c>
      <c r="J65" s="3">
        <f>IFERROR(__xludf.DUMMYFUNCTION("""COMPUTED_VALUE"""),3.0)</f>
        <v>3</v>
      </c>
      <c r="K65" s="3">
        <f>IFERROR(__xludf.DUMMYFUNCTION("""COMPUTED_VALUE"""),3.0)</f>
        <v>3</v>
      </c>
      <c r="L65" s="3">
        <f>IFERROR(__xludf.DUMMYFUNCTION("""COMPUTED_VALUE"""),1.0)</f>
        <v>1</v>
      </c>
      <c r="M65" s="3">
        <f>IFERROR(__xludf.DUMMYFUNCTION("""COMPUTED_VALUE"""),0.0)</f>
        <v>0</v>
      </c>
      <c r="N65" s="3">
        <f>IFERROR(__xludf.DUMMYFUNCTION("""COMPUTED_VALUE"""),0.0)</f>
        <v>0</v>
      </c>
      <c r="O65" s="3">
        <f>IFERROR(__xludf.DUMMYFUNCTION("""COMPUTED_VALUE"""),1.0)</f>
        <v>1</v>
      </c>
      <c r="P65" s="3">
        <f>IFERROR(__xludf.DUMMYFUNCTION("""COMPUTED_VALUE"""),0.0)</f>
        <v>0</v>
      </c>
      <c r="Q65" s="3">
        <f>IFERROR(__xludf.DUMMYFUNCTION("""COMPUTED_VALUE"""),1.0)</f>
        <v>1</v>
      </c>
      <c r="R65" s="3">
        <f>IFERROR(__xludf.DUMMYFUNCTION("""COMPUTED_VALUE"""),0.0)</f>
        <v>0</v>
      </c>
      <c r="S65" s="3" t="str">
        <f>IFERROR(__xludf.DUMMYFUNCTION("""COMPUTED_VALUE"""),"black")</f>
        <v>black</v>
      </c>
      <c r="T65" s="3">
        <f>IFERROR(__xludf.DUMMYFUNCTION("""COMPUTED_VALUE"""),0.0)</f>
        <v>0</v>
      </c>
      <c r="U65" s="3">
        <f>IFERROR(__xludf.DUMMYFUNCTION("""COMPUTED_VALUE"""),0.0)</f>
        <v>0</v>
      </c>
      <c r="V65" s="3">
        <f>IFERROR(__xludf.DUMMYFUNCTION("""COMPUTED_VALUE"""),0.0)</f>
        <v>0</v>
      </c>
      <c r="W65" s="3">
        <f>IFERROR(__xludf.DUMMYFUNCTION("""COMPUTED_VALUE"""),0.0)</f>
        <v>0</v>
      </c>
      <c r="X65" s="3">
        <f>IFERROR(__xludf.DUMMYFUNCTION("""COMPUTED_VALUE"""),0.0)</f>
        <v>0</v>
      </c>
      <c r="Y65" s="3">
        <f>IFERROR(__xludf.DUMMYFUNCTION("""COMPUTED_VALUE"""),0.0)</f>
        <v>0</v>
      </c>
      <c r="Z65" s="3">
        <f>IFERROR(__xludf.DUMMYFUNCTION("""COMPUTED_VALUE"""),0.0)</f>
        <v>0</v>
      </c>
      <c r="AA65" s="3">
        <f>IFERROR(__xludf.DUMMYFUNCTION("""COMPUTED_VALUE"""),0.0)</f>
        <v>0</v>
      </c>
      <c r="AB65" s="3">
        <f>IFERROR(__xludf.DUMMYFUNCTION("""COMPUTED_VALUE"""),0.0)</f>
        <v>0</v>
      </c>
      <c r="AC65" s="3">
        <f>IFERROR(__xludf.DUMMYFUNCTION("""COMPUTED_VALUE"""),0.0)</f>
        <v>0</v>
      </c>
      <c r="AD65" s="3" t="str">
        <f>IFERROR(__xludf.DUMMYFUNCTION("""COMPUTED_VALUE"""),"black")</f>
        <v>black</v>
      </c>
      <c r="AE65" s="3" t="str">
        <f>IFERROR(__xludf.DUMMYFUNCTION("""COMPUTED_VALUE"""),"gold")</f>
        <v>gold</v>
      </c>
    </row>
    <row r="66">
      <c r="A66" s="1" t="s">
        <v>95</v>
      </c>
      <c r="B66" s="3" t="str">
        <f>IFERROR(__xludf.DUMMYFUNCTION("SPLIT(A66, "","")"),"Ghana")</f>
        <v>Ghana</v>
      </c>
      <c r="C66" s="3">
        <f>IFERROR(__xludf.DUMMYFUNCTION("""COMPUTED_VALUE"""),4.0)</f>
        <v>4</v>
      </c>
      <c r="D66" s="3">
        <f>IFERROR(__xludf.DUMMYFUNCTION("""COMPUTED_VALUE"""),4.0)</f>
        <v>4</v>
      </c>
      <c r="E66" s="3">
        <f>IFERROR(__xludf.DUMMYFUNCTION("""COMPUTED_VALUE"""),239.0)</f>
        <v>239</v>
      </c>
      <c r="F66" s="3">
        <f>IFERROR(__xludf.DUMMYFUNCTION("""COMPUTED_VALUE"""),14.0)</f>
        <v>14</v>
      </c>
      <c r="G66" s="3">
        <f>IFERROR(__xludf.DUMMYFUNCTION("""COMPUTED_VALUE"""),1.0)</f>
        <v>1</v>
      </c>
      <c r="H66" s="3">
        <f>IFERROR(__xludf.DUMMYFUNCTION("""COMPUTED_VALUE"""),5.0)</f>
        <v>5</v>
      </c>
      <c r="I66" s="3">
        <f>IFERROR(__xludf.DUMMYFUNCTION("""COMPUTED_VALUE"""),0.0)</f>
        <v>0</v>
      </c>
      <c r="J66" s="3">
        <f>IFERROR(__xludf.DUMMYFUNCTION("""COMPUTED_VALUE"""),3.0)</f>
        <v>3</v>
      </c>
      <c r="K66" s="3">
        <f>IFERROR(__xludf.DUMMYFUNCTION("""COMPUTED_VALUE"""),4.0)</f>
        <v>4</v>
      </c>
      <c r="L66" s="3">
        <f>IFERROR(__xludf.DUMMYFUNCTION("""COMPUTED_VALUE"""),1.0)</f>
        <v>1</v>
      </c>
      <c r="M66" s="3">
        <f>IFERROR(__xludf.DUMMYFUNCTION("""COMPUTED_VALUE"""),1.0)</f>
        <v>1</v>
      </c>
      <c r="N66" s="3">
        <f>IFERROR(__xludf.DUMMYFUNCTION("""COMPUTED_VALUE"""),0.0)</f>
        <v>0</v>
      </c>
      <c r="O66" s="3">
        <f>IFERROR(__xludf.DUMMYFUNCTION("""COMPUTED_VALUE"""),1.0)</f>
        <v>1</v>
      </c>
      <c r="P66" s="3">
        <f>IFERROR(__xludf.DUMMYFUNCTION("""COMPUTED_VALUE"""),0.0)</f>
        <v>0</v>
      </c>
      <c r="Q66" s="3">
        <f>IFERROR(__xludf.DUMMYFUNCTION("""COMPUTED_VALUE"""),1.0)</f>
        <v>1</v>
      </c>
      <c r="R66" s="3">
        <f>IFERROR(__xludf.DUMMYFUNCTION("""COMPUTED_VALUE"""),0.0)</f>
        <v>0</v>
      </c>
      <c r="S66" s="3" t="str">
        <f>IFERROR(__xludf.DUMMYFUNCTION("""COMPUTED_VALUE"""),"red")</f>
        <v>red</v>
      </c>
      <c r="T66" s="3">
        <f>IFERROR(__xludf.DUMMYFUNCTION("""COMPUTED_VALUE"""),0.0)</f>
        <v>0</v>
      </c>
      <c r="U66" s="3">
        <f>IFERROR(__xludf.DUMMYFUNCTION("""COMPUTED_VALUE"""),0.0)</f>
        <v>0</v>
      </c>
      <c r="V66" s="3">
        <f>IFERROR(__xludf.DUMMYFUNCTION("""COMPUTED_VALUE"""),0.0)</f>
        <v>0</v>
      </c>
      <c r="W66" s="3">
        <f>IFERROR(__xludf.DUMMYFUNCTION("""COMPUTED_VALUE"""),0.0)</f>
        <v>0</v>
      </c>
      <c r="X66" s="3">
        <f>IFERROR(__xludf.DUMMYFUNCTION("""COMPUTED_VALUE"""),1.0)</f>
        <v>1</v>
      </c>
      <c r="Y66" s="3">
        <f>IFERROR(__xludf.DUMMYFUNCTION("""COMPUTED_VALUE"""),0.0)</f>
        <v>0</v>
      </c>
      <c r="Z66" s="3">
        <f>IFERROR(__xludf.DUMMYFUNCTION("""COMPUTED_VALUE"""),0.0)</f>
        <v>0</v>
      </c>
      <c r="AA66" s="3">
        <f>IFERROR(__xludf.DUMMYFUNCTION("""COMPUTED_VALUE"""),0.0)</f>
        <v>0</v>
      </c>
      <c r="AB66" s="3">
        <f>IFERROR(__xludf.DUMMYFUNCTION("""COMPUTED_VALUE"""),0.0)</f>
        <v>0</v>
      </c>
      <c r="AC66" s="3">
        <f>IFERROR(__xludf.DUMMYFUNCTION("""COMPUTED_VALUE"""),0.0)</f>
        <v>0</v>
      </c>
      <c r="AD66" s="3" t="str">
        <f>IFERROR(__xludf.DUMMYFUNCTION("""COMPUTED_VALUE"""),"red")</f>
        <v>red</v>
      </c>
      <c r="AE66" s="3" t="str">
        <f>IFERROR(__xludf.DUMMYFUNCTION("""COMPUTED_VALUE"""),"green")</f>
        <v>green</v>
      </c>
    </row>
    <row r="67">
      <c r="A67" s="1" t="s">
        <v>96</v>
      </c>
      <c r="B67" s="3" t="str">
        <f>IFERROR(__xludf.DUMMYFUNCTION("SPLIT(A67, "","")"),"Gibraltar")</f>
        <v>Gibraltar</v>
      </c>
      <c r="C67" s="3">
        <f>IFERROR(__xludf.DUMMYFUNCTION("""COMPUTED_VALUE"""),3.0)</f>
        <v>3</v>
      </c>
      <c r="D67" s="3">
        <f>IFERROR(__xludf.DUMMYFUNCTION("""COMPUTED_VALUE"""),4.0)</f>
        <v>4</v>
      </c>
      <c r="E67" s="3">
        <f>IFERROR(__xludf.DUMMYFUNCTION("""COMPUTED_VALUE"""),0.0)</f>
        <v>0</v>
      </c>
      <c r="F67" s="3">
        <f>IFERROR(__xludf.DUMMYFUNCTION("""COMPUTED_VALUE"""),0.0)</f>
        <v>0</v>
      </c>
      <c r="G67" s="3">
        <f>IFERROR(__xludf.DUMMYFUNCTION("""COMPUTED_VALUE"""),1.0)</f>
        <v>1</v>
      </c>
      <c r="H67" s="3">
        <f>IFERROR(__xludf.DUMMYFUNCTION("""COMPUTED_VALUE"""),1.0)</f>
        <v>1</v>
      </c>
      <c r="I67" s="3">
        <f>IFERROR(__xludf.DUMMYFUNCTION("""COMPUTED_VALUE"""),0.0)</f>
        <v>0</v>
      </c>
      <c r="J67" s="3">
        <f>IFERROR(__xludf.DUMMYFUNCTION("""COMPUTED_VALUE"""),1.0)</f>
        <v>1</v>
      </c>
      <c r="K67" s="3">
        <f>IFERROR(__xludf.DUMMYFUNCTION("""COMPUTED_VALUE"""),3.0)</f>
        <v>3</v>
      </c>
      <c r="L67" s="3">
        <f>IFERROR(__xludf.DUMMYFUNCTION("""COMPUTED_VALUE"""),1.0)</f>
        <v>1</v>
      </c>
      <c r="M67" s="3">
        <f>IFERROR(__xludf.DUMMYFUNCTION("""COMPUTED_VALUE"""),0.0)</f>
        <v>0</v>
      </c>
      <c r="N67" s="3">
        <f>IFERROR(__xludf.DUMMYFUNCTION("""COMPUTED_VALUE"""),0.0)</f>
        <v>0</v>
      </c>
      <c r="O67" s="3">
        <f>IFERROR(__xludf.DUMMYFUNCTION("""COMPUTED_VALUE"""),1.0)</f>
        <v>1</v>
      </c>
      <c r="P67" s="3">
        <f>IFERROR(__xludf.DUMMYFUNCTION("""COMPUTED_VALUE"""),1.0)</f>
        <v>1</v>
      </c>
      <c r="Q67" s="3">
        <f>IFERROR(__xludf.DUMMYFUNCTION("""COMPUTED_VALUE"""),0.0)</f>
        <v>0</v>
      </c>
      <c r="R67" s="3">
        <f>IFERROR(__xludf.DUMMYFUNCTION("""COMPUTED_VALUE"""),0.0)</f>
        <v>0</v>
      </c>
      <c r="S67" s="3" t="str">
        <f>IFERROR(__xludf.DUMMYFUNCTION("""COMPUTED_VALUE"""),"white")</f>
        <v>white</v>
      </c>
      <c r="T67" s="3">
        <f>IFERROR(__xludf.DUMMYFUNCTION("""COMPUTED_VALUE"""),0.0)</f>
        <v>0</v>
      </c>
      <c r="U67" s="3">
        <f>IFERROR(__xludf.DUMMYFUNCTION("""COMPUTED_VALUE"""),0.0)</f>
        <v>0</v>
      </c>
      <c r="V67" s="3">
        <f>IFERROR(__xludf.DUMMYFUNCTION("""COMPUTED_VALUE"""),0.0)</f>
        <v>0</v>
      </c>
      <c r="W67" s="3">
        <f>IFERROR(__xludf.DUMMYFUNCTION("""COMPUTED_VALUE"""),0.0)</f>
        <v>0</v>
      </c>
      <c r="X67" s="3">
        <f>IFERROR(__xludf.DUMMYFUNCTION("""COMPUTED_VALUE"""),0.0)</f>
        <v>0</v>
      </c>
      <c r="Y67" s="3">
        <f>IFERROR(__xludf.DUMMYFUNCTION("""COMPUTED_VALUE"""),0.0)</f>
        <v>0</v>
      </c>
      <c r="Z67" s="3">
        <f>IFERROR(__xludf.DUMMYFUNCTION("""COMPUTED_VALUE"""),0.0)</f>
        <v>0</v>
      </c>
      <c r="AA67" s="3">
        <f>IFERROR(__xludf.DUMMYFUNCTION("""COMPUTED_VALUE"""),1.0)</f>
        <v>1</v>
      </c>
      <c r="AB67" s="3">
        <f>IFERROR(__xludf.DUMMYFUNCTION("""COMPUTED_VALUE"""),0.0)</f>
        <v>0</v>
      </c>
      <c r="AC67" s="3">
        <f>IFERROR(__xludf.DUMMYFUNCTION("""COMPUTED_VALUE"""),0.0)</f>
        <v>0</v>
      </c>
      <c r="AD67" s="3" t="str">
        <f>IFERROR(__xludf.DUMMYFUNCTION("""COMPUTED_VALUE"""),"white")</f>
        <v>white</v>
      </c>
      <c r="AE67" s="3" t="str">
        <f>IFERROR(__xludf.DUMMYFUNCTION("""COMPUTED_VALUE"""),"red")</f>
        <v>red</v>
      </c>
    </row>
    <row r="68">
      <c r="A68" s="1" t="s">
        <v>97</v>
      </c>
      <c r="B68" s="3" t="str">
        <f>IFERROR(__xludf.DUMMYFUNCTION("SPLIT(A68, "","")"),"Greece")</f>
        <v>Greece</v>
      </c>
      <c r="C68" s="3">
        <f>IFERROR(__xludf.DUMMYFUNCTION("""COMPUTED_VALUE"""),3.0)</f>
        <v>3</v>
      </c>
      <c r="D68" s="3">
        <f>IFERROR(__xludf.DUMMYFUNCTION("""COMPUTED_VALUE"""),1.0)</f>
        <v>1</v>
      </c>
      <c r="E68" s="3">
        <f>IFERROR(__xludf.DUMMYFUNCTION("""COMPUTED_VALUE"""),132.0)</f>
        <v>132</v>
      </c>
      <c r="F68" s="3">
        <f>IFERROR(__xludf.DUMMYFUNCTION("""COMPUTED_VALUE"""),10.0)</f>
        <v>10</v>
      </c>
      <c r="G68" s="3">
        <f>IFERROR(__xludf.DUMMYFUNCTION("""COMPUTED_VALUE"""),6.0)</f>
        <v>6</v>
      </c>
      <c r="H68" s="3">
        <f>IFERROR(__xludf.DUMMYFUNCTION("""COMPUTED_VALUE"""),1.0)</f>
        <v>1</v>
      </c>
      <c r="I68" s="3">
        <f>IFERROR(__xludf.DUMMYFUNCTION("""COMPUTED_VALUE"""),0.0)</f>
        <v>0</v>
      </c>
      <c r="J68" s="3">
        <f>IFERROR(__xludf.DUMMYFUNCTION("""COMPUTED_VALUE"""),9.0)</f>
        <v>9</v>
      </c>
      <c r="K68" s="3">
        <f>IFERROR(__xludf.DUMMYFUNCTION("""COMPUTED_VALUE"""),2.0)</f>
        <v>2</v>
      </c>
      <c r="L68" s="3">
        <f>IFERROR(__xludf.DUMMYFUNCTION("""COMPUTED_VALUE"""),0.0)</f>
        <v>0</v>
      </c>
      <c r="M68" s="3">
        <f>IFERROR(__xludf.DUMMYFUNCTION("""COMPUTED_VALUE"""),0.0)</f>
        <v>0</v>
      </c>
      <c r="N68" s="3">
        <f>IFERROR(__xludf.DUMMYFUNCTION("""COMPUTED_VALUE"""),1.0)</f>
        <v>1</v>
      </c>
      <c r="O68" s="3">
        <f>IFERROR(__xludf.DUMMYFUNCTION("""COMPUTED_VALUE"""),0.0)</f>
        <v>0</v>
      </c>
      <c r="P68" s="3">
        <f>IFERROR(__xludf.DUMMYFUNCTION("""COMPUTED_VALUE"""),1.0)</f>
        <v>1</v>
      </c>
      <c r="Q68" s="3">
        <f>IFERROR(__xludf.DUMMYFUNCTION("""COMPUTED_VALUE"""),0.0)</f>
        <v>0</v>
      </c>
      <c r="R68" s="3">
        <f>IFERROR(__xludf.DUMMYFUNCTION("""COMPUTED_VALUE"""),0.0)</f>
        <v>0</v>
      </c>
      <c r="S68" s="3" t="str">
        <f>IFERROR(__xludf.DUMMYFUNCTION("""COMPUTED_VALUE"""),"blue")</f>
        <v>blue</v>
      </c>
      <c r="T68" s="3">
        <f>IFERROR(__xludf.DUMMYFUNCTION("""COMPUTED_VALUE"""),0.0)</f>
        <v>0</v>
      </c>
      <c r="U68" s="3">
        <f>IFERROR(__xludf.DUMMYFUNCTION("""COMPUTED_VALUE"""),1.0)</f>
        <v>1</v>
      </c>
      <c r="V68" s="3">
        <f>IFERROR(__xludf.DUMMYFUNCTION("""COMPUTED_VALUE"""),0.0)</f>
        <v>0</v>
      </c>
      <c r="W68" s="3">
        <f>IFERROR(__xludf.DUMMYFUNCTION("""COMPUTED_VALUE"""),1.0)</f>
        <v>1</v>
      </c>
      <c r="X68" s="3">
        <f>IFERROR(__xludf.DUMMYFUNCTION("""COMPUTED_VALUE"""),0.0)</f>
        <v>0</v>
      </c>
      <c r="Y68" s="3">
        <f>IFERROR(__xludf.DUMMYFUNCTION("""COMPUTED_VALUE"""),0.0)</f>
        <v>0</v>
      </c>
      <c r="Z68" s="3">
        <f>IFERROR(__xludf.DUMMYFUNCTION("""COMPUTED_VALUE"""),0.0)</f>
        <v>0</v>
      </c>
      <c r="AA68" s="3">
        <f>IFERROR(__xludf.DUMMYFUNCTION("""COMPUTED_VALUE"""),0.0)</f>
        <v>0</v>
      </c>
      <c r="AB68" s="3">
        <f>IFERROR(__xludf.DUMMYFUNCTION("""COMPUTED_VALUE"""),0.0)</f>
        <v>0</v>
      </c>
      <c r="AC68" s="3">
        <f>IFERROR(__xludf.DUMMYFUNCTION("""COMPUTED_VALUE"""),0.0)</f>
        <v>0</v>
      </c>
      <c r="AD68" s="3" t="str">
        <f>IFERROR(__xludf.DUMMYFUNCTION("""COMPUTED_VALUE"""),"blue")</f>
        <v>blue</v>
      </c>
      <c r="AE68" s="3" t="str">
        <f>IFERROR(__xludf.DUMMYFUNCTION("""COMPUTED_VALUE"""),"blue")</f>
        <v>blue</v>
      </c>
    </row>
    <row r="69">
      <c r="A69" s="1" t="s">
        <v>98</v>
      </c>
      <c r="B69" s="3" t="str">
        <f>IFERROR(__xludf.DUMMYFUNCTION("SPLIT(A69, "","")"),"Greenland")</f>
        <v>Greenland</v>
      </c>
      <c r="C69" s="3">
        <f>IFERROR(__xludf.DUMMYFUNCTION("""COMPUTED_VALUE"""),1.0)</f>
        <v>1</v>
      </c>
      <c r="D69" s="3">
        <f>IFERROR(__xludf.DUMMYFUNCTION("""COMPUTED_VALUE"""),4.0)</f>
        <v>4</v>
      </c>
      <c r="E69" s="3">
        <f>IFERROR(__xludf.DUMMYFUNCTION("""COMPUTED_VALUE"""),2176.0)</f>
        <v>2176</v>
      </c>
      <c r="F69" s="3">
        <f>IFERROR(__xludf.DUMMYFUNCTION("""COMPUTED_VALUE"""),0.0)</f>
        <v>0</v>
      </c>
      <c r="G69" s="3">
        <f>IFERROR(__xludf.DUMMYFUNCTION("""COMPUTED_VALUE"""),6.0)</f>
        <v>6</v>
      </c>
      <c r="H69" s="3">
        <f>IFERROR(__xludf.DUMMYFUNCTION("""COMPUTED_VALUE"""),1.0)</f>
        <v>1</v>
      </c>
      <c r="I69" s="3">
        <f>IFERROR(__xludf.DUMMYFUNCTION("""COMPUTED_VALUE"""),0.0)</f>
        <v>0</v>
      </c>
      <c r="J69" s="3">
        <f>IFERROR(__xludf.DUMMYFUNCTION("""COMPUTED_VALUE"""),0.0)</f>
        <v>0</v>
      </c>
      <c r="K69" s="3">
        <f>IFERROR(__xludf.DUMMYFUNCTION("""COMPUTED_VALUE"""),2.0)</f>
        <v>2</v>
      </c>
      <c r="L69" s="3">
        <f>IFERROR(__xludf.DUMMYFUNCTION("""COMPUTED_VALUE"""),1.0)</f>
        <v>1</v>
      </c>
      <c r="M69" s="3">
        <f>IFERROR(__xludf.DUMMYFUNCTION("""COMPUTED_VALUE"""),0.0)</f>
        <v>0</v>
      </c>
      <c r="N69" s="3">
        <f>IFERROR(__xludf.DUMMYFUNCTION("""COMPUTED_VALUE"""),0.0)</f>
        <v>0</v>
      </c>
      <c r="O69" s="3">
        <f>IFERROR(__xludf.DUMMYFUNCTION("""COMPUTED_VALUE"""),0.0)</f>
        <v>0</v>
      </c>
      <c r="P69" s="3">
        <f>IFERROR(__xludf.DUMMYFUNCTION("""COMPUTED_VALUE"""),1.0)</f>
        <v>1</v>
      </c>
      <c r="Q69" s="3">
        <f>IFERROR(__xludf.DUMMYFUNCTION("""COMPUTED_VALUE"""),0.0)</f>
        <v>0</v>
      </c>
      <c r="R69" s="3">
        <f>IFERROR(__xludf.DUMMYFUNCTION("""COMPUTED_VALUE"""),0.0)</f>
        <v>0</v>
      </c>
      <c r="S69" s="3" t="str">
        <f>IFERROR(__xludf.DUMMYFUNCTION("""COMPUTED_VALUE"""),"white")</f>
        <v>white</v>
      </c>
      <c r="T69" s="3">
        <f>IFERROR(__xludf.DUMMYFUNCTION("""COMPUTED_VALUE"""),1.0)</f>
        <v>1</v>
      </c>
      <c r="U69" s="3">
        <f>IFERROR(__xludf.DUMMYFUNCTION("""COMPUTED_VALUE"""),0.0)</f>
        <v>0</v>
      </c>
      <c r="V69" s="3">
        <f>IFERROR(__xludf.DUMMYFUNCTION("""COMPUTED_VALUE"""),0.0)</f>
        <v>0</v>
      </c>
      <c r="W69" s="3">
        <f>IFERROR(__xludf.DUMMYFUNCTION("""COMPUTED_VALUE"""),0.0)</f>
        <v>0</v>
      </c>
      <c r="X69" s="3">
        <f>IFERROR(__xludf.DUMMYFUNCTION("""COMPUTED_VALUE"""),0.0)</f>
        <v>0</v>
      </c>
      <c r="Y69" s="3">
        <f>IFERROR(__xludf.DUMMYFUNCTION("""COMPUTED_VALUE"""),0.0)</f>
        <v>0</v>
      </c>
      <c r="Z69" s="3">
        <f>IFERROR(__xludf.DUMMYFUNCTION("""COMPUTED_VALUE"""),0.0)</f>
        <v>0</v>
      </c>
      <c r="AA69" s="3">
        <f>IFERROR(__xludf.DUMMYFUNCTION("""COMPUTED_VALUE"""),0.0)</f>
        <v>0</v>
      </c>
      <c r="AB69" s="3">
        <f>IFERROR(__xludf.DUMMYFUNCTION("""COMPUTED_VALUE"""),0.0)</f>
        <v>0</v>
      </c>
      <c r="AC69" s="3">
        <f>IFERROR(__xludf.DUMMYFUNCTION("""COMPUTED_VALUE"""),0.0)</f>
        <v>0</v>
      </c>
      <c r="AD69" s="3" t="str">
        <f>IFERROR(__xludf.DUMMYFUNCTION("""COMPUTED_VALUE"""),"white")</f>
        <v>white</v>
      </c>
      <c r="AE69" s="3" t="str">
        <f>IFERROR(__xludf.DUMMYFUNCTION("""COMPUTED_VALUE"""),"red")</f>
        <v>red</v>
      </c>
    </row>
    <row r="70">
      <c r="A70" s="1" t="s">
        <v>99</v>
      </c>
      <c r="B70" s="3" t="str">
        <f>IFERROR(__xludf.DUMMYFUNCTION("SPLIT(A70, "","")"),"Grenada")</f>
        <v>Grenada</v>
      </c>
      <c r="C70" s="3">
        <f>IFERROR(__xludf.DUMMYFUNCTION("""COMPUTED_VALUE"""),1.0)</f>
        <v>1</v>
      </c>
      <c r="D70" s="3">
        <f>IFERROR(__xludf.DUMMYFUNCTION("""COMPUTED_VALUE"""),4.0)</f>
        <v>4</v>
      </c>
      <c r="E70" s="3">
        <f>IFERROR(__xludf.DUMMYFUNCTION("""COMPUTED_VALUE"""),0.0)</f>
        <v>0</v>
      </c>
      <c r="F70" s="3">
        <f>IFERROR(__xludf.DUMMYFUNCTION("""COMPUTED_VALUE"""),0.0)</f>
        <v>0</v>
      </c>
      <c r="G70" s="3">
        <f>IFERROR(__xludf.DUMMYFUNCTION("""COMPUTED_VALUE"""),1.0)</f>
        <v>1</v>
      </c>
      <c r="H70" s="3">
        <f>IFERROR(__xludf.DUMMYFUNCTION("""COMPUTED_VALUE"""),1.0)</f>
        <v>1</v>
      </c>
      <c r="I70" s="3">
        <f>IFERROR(__xludf.DUMMYFUNCTION("""COMPUTED_VALUE"""),0.0)</f>
        <v>0</v>
      </c>
      <c r="J70" s="3">
        <f>IFERROR(__xludf.DUMMYFUNCTION("""COMPUTED_VALUE"""),0.0)</f>
        <v>0</v>
      </c>
      <c r="K70" s="3">
        <f>IFERROR(__xludf.DUMMYFUNCTION("""COMPUTED_VALUE"""),3.0)</f>
        <v>3</v>
      </c>
      <c r="L70" s="3">
        <f>IFERROR(__xludf.DUMMYFUNCTION("""COMPUTED_VALUE"""),1.0)</f>
        <v>1</v>
      </c>
      <c r="M70" s="3">
        <f>IFERROR(__xludf.DUMMYFUNCTION("""COMPUTED_VALUE"""),1.0)</f>
        <v>1</v>
      </c>
      <c r="N70" s="3">
        <f>IFERROR(__xludf.DUMMYFUNCTION("""COMPUTED_VALUE"""),0.0)</f>
        <v>0</v>
      </c>
      <c r="O70" s="3">
        <f>IFERROR(__xludf.DUMMYFUNCTION("""COMPUTED_VALUE"""),1.0)</f>
        <v>1</v>
      </c>
      <c r="P70" s="3">
        <f>IFERROR(__xludf.DUMMYFUNCTION("""COMPUTED_VALUE"""),0.0)</f>
        <v>0</v>
      </c>
      <c r="Q70" s="3">
        <f>IFERROR(__xludf.DUMMYFUNCTION("""COMPUTED_VALUE"""),0.0)</f>
        <v>0</v>
      </c>
      <c r="R70" s="3">
        <f>IFERROR(__xludf.DUMMYFUNCTION("""COMPUTED_VALUE"""),0.0)</f>
        <v>0</v>
      </c>
      <c r="S70" s="3" t="str">
        <f>IFERROR(__xludf.DUMMYFUNCTION("""COMPUTED_VALUE"""),"gold")</f>
        <v>gold</v>
      </c>
      <c r="T70" s="3">
        <f>IFERROR(__xludf.DUMMYFUNCTION("""COMPUTED_VALUE"""),1.0)</f>
        <v>1</v>
      </c>
      <c r="U70" s="3">
        <f>IFERROR(__xludf.DUMMYFUNCTION("""COMPUTED_VALUE"""),0.0)</f>
        <v>0</v>
      </c>
      <c r="V70" s="3">
        <f>IFERROR(__xludf.DUMMYFUNCTION("""COMPUTED_VALUE"""),0.0)</f>
        <v>0</v>
      </c>
      <c r="W70" s="3">
        <f>IFERROR(__xludf.DUMMYFUNCTION("""COMPUTED_VALUE"""),0.0)</f>
        <v>0</v>
      </c>
      <c r="X70" s="3">
        <f>IFERROR(__xludf.DUMMYFUNCTION("""COMPUTED_VALUE"""),7.0)</f>
        <v>7</v>
      </c>
      <c r="Y70" s="3">
        <f>IFERROR(__xludf.DUMMYFUNCTION("""COMPUTED_VALUE"""),0.0)</f>
        <v>0</v>
      </c>
      <c r="Z70" s="3">
        <f>IFERROR(__xludf.DUMMYFUNCTION("""COMPUTED_VALUE"""),1.0)</f>
        <v>1</v>
      </c>
      <c r="AA70" s="3">
        <f>IFERROR(__xludf.DUMMYFUNCTION("""COMPUTED_VALUE"""),0.0)</f>
        <v>0</v>
      </c>
      <c r="AB70" s="3">
        <f>IFERROR(__xludf.DUMMYFUNCTION("""COMPUTED_VALUE"""),1.0)</f>
        <v>1</v>
      </c>
      <c r="AC70" s="3">
        <f>IFERROR(__xludf.DUMMYFUNCTION("""COMPUTED_VALUE"""),0.0)</f>
        <v>0</v>
      </c>
      <c r="AD70" s="3" t="str">
        <f>IFERROR(__xludf.DUMMYFUNCTION("""COMPUTED_VALUE"""),"red")</f>
        <v>red</v>
      </c>
      <c r="AE70" s="3" t="str">
        <f>IFERROR(__xludf.DUMMYFUNCTION("""COMPUTED_VALUE"""),"red")</f>
        <v>red</v>
      </c>
    </row>
    <row r="71">
      <c r="A71" s="1" t="s">
        <v>100</v>
      </c>
      <c r="B71" s="3" t="str">
        <f>IFERROR(__xludf.DUMMYFUNCTION("SPLIT(A71, "","")"),"Guam")</f>
        <v>Guam</v>
      </c>
      <c r="C71" s="3">
        <f>IFERROR(__xludf.DUMMYFUNCTION("""COMPUTED_VALUE"""),6.0)</f>
        <v>6</v>
      </c>
      <c r="D71" s="3">
        <f>IFERROR(__xludf.DUMMYFUNCTION("""COMPUTED_VALUE"""),1.0)</f>
        <v>1</v>
      </c>
      <c r="E71" s="3">
        <f>IFERROR(__xludf.DUMMYFUNCTION("""COMPUTED_VALUE"""),0.0)</f>
        <v>0</v>
      </c>
      <c r="F71" s="3">
        <f>IFERROR(__xludf.DUMMYFUNCTION("""COMPUTED_VALUE"""),0.0)</f>
        <v>0</v>
      </c>
      <c r="G71" s="3">
        <f>IFERROR(__xludf.DUMMYFUNCTION("""COMPUTED_VALUE"""),1.0)</f>
        <v>1</v>
      </c>
      <c r="H71" s="3">
        <f>IFERROR(__xludf.DUMMYFUNCTION("""COMPUTED_VALUE"""),1.0)</f>
        <v>1</v>
      </c>
      <c r="I71" s="3">
        <f>IFERROR(__xludf.DUMMYFUNCTION("""COMPUTED_VALUE"""),0.0)</f>
        <v>0</v>
      </c>
      <c r="J71" s="3">
        <f>IFERROR(__xludf.DUMMYFUNCTION("""COMPUTED_VALUE"""),0.0)</f>
        <v>0</v>
      </c>
      <c r="K71" s="3">
        <f>IFERROR(__xludf.DUMMYFUNCTION("""COMPUTED_VALUE"""),7.0)</f>
        <v>7</v>
      </c>
      <c r="L71" s="3">
        <f>IFERROR(__xludf.DUMMYFUNCTION("""COMPUTED_VALUE"""),1.0)</f>
        <v>1</v>
      </c>
      <c r="M71" s="3">
        <f>IFERROR(__xludf.DUMMYFUNCTION("""COMPUTED_VALUE"""),1.0)</f>
        <v>1</v>
      </c>
      <c r="N71" s="3">
        <f>IFERROR(__xludf.DUMMYFUNCTION("""COMPUTED_VALUE"""),1.0)</f>
        <v>1</v>
      </c>
      <c r="O71" s="3">
        <f>IFERROR(__xludf.DUMMYFUNCTION("""COMPUTED_VALUE"""),1.0)</f>
        <v>1</v>
      </c>
      <c r="P71" s="3">
        <f>IFERROR(__xludf.DUMMYFUNCTION("""COMPUTED_VALUE"""),1.0)</f>
        <v>1</v>
      </c>
      <c r="Q71" s="3">
        <f>IFERROR(__xludf.DUMMYFUNCTION("""COMPUTED_VALUE"""),0.0)</f>
        <v>0</v>
      </c>
      <c r="R71" s="3">
        <f>IFERROR(__xludf.DUMMYFUNCTION("""COMPUTED_VALUE"""),1.0)</f>
        <v>1</v>
      </c>
      <c r="S71" s="3" t="str">
        <f>IFERROR(__xludf.DUMMYFUNCTION("""COMPUTED_VALUE"""),"blue")</f>
        <v>blue</v>
      </c>
      <c r="T71" s="3">
        <f>IFERROR(__xludf.DUMMYFUNCTION("""COMPUTED_VALUE"""),0.0)</f>
        <v>0</v>
      </c>
      <c r="U71" s="3">
        <f>IFERROR(__xludf.DUMMYFUNCTION("""COMPUTED_VALUE"""),0.0)</f>
        <v>0</v>
      </c>
      <c r="V71" s="3">
        <f>IFERROR(__xludf.DUMMYFUNCTION("""COMPUTED_VALUE"""),0.0)</f>
        <v>0</v>
      </c>
      <c r="W71" s="3">
        <f>IFERROR(__xludf.DUMMYFUNCTION("""COMPUTED_VALUE"""),0.0)</f>
        <v>0</v>
      </c>
      <c r="X71" s="3">
        <f>IFERROR(__xludf.DUMMYFUNCTION("""COMPUTED_VALUE"""),0.0)</f>
        <v>0</v>
      </c>
      <c r="Y71" s="3">
        <f>IFERROR(__xludf.DUMMYFUNCTION("""COMPUTED_VALUE"""),0.0)</f>
        <v>0</v>
      </c>
      <c r="Z71" s="3">
        <f>IFERROR(__xludf.DUMMYFUNCTION("""COMPUTED_VALUE"""),0.0)</f>
        <v>0</v>
      </c>
      <c r="AA71" s="3">
        <f>IFERROR(__xludf.DUMMYFUNCTION("""COMPUTED_VALUE"""),1.0)</f>
        <v>1</v>
      </c>
      <c r="AB71" s="3">
        <f>IFERROR(__xludf.DUMMYFUNCTION("""COMPUTED_VALUE"""),1.0)</f>
        <v>1</v>
      </c>
      <c r="AC71" s="3">
        <f>IFERROR(__xludf.DUMMYFUNCTION("""COMPUTED_VALUE"""),1.0)</f>
        <v>1</v>
      </c>
      <c r="AD71" s="3" t="str">
        <f>IFERROR(__xludf.DUMMYFUNCTION("""COMPUTED_VALUE"""),"red")</f>
        <v>red</v>
      </c>
      <c r="AE71" s="3" t="str">
        <f>IFERROR(__xludf.DUMMYFUNCTION("""COMPUTED_VALUE"""),"red")</f>
        <v>red</v>
      </c>
    </row>
    <row r="72">
      <c r="A72" s="1" t="s">
        <v>101</v>
      </c>
      <c r="B72" s="3" t="str">
        <f>IFERROR(__xludf.DUMMYFUNCTION("SPLIT(A72, "","")"),"Guatemala")</f>
        <v>Guatemala</v>
      </c>
      <c r="C72" s="3">
        <f>IFERROR(__xludf.DUMMYFUNCTION("""COMPUTED_VALUE"""),1.0)</f>
        <v>1</v>
      </c>
      <c r="D72" s="3">
        <f>IFERROR(__xludf.DUMMYFUNCTION("""COMPUTED_VALUE"""),4.0)</f>
        <v>4</v>
      </c>
      <c r="E72" s="3">
        <f>IFERROR(__xludf.DUMMYFUNCTION("""COMPUTED_VALUE"""),109.0)</f>
        <v>109</v>
      </c>
      <c r="F72" s="3">
        <f>IFERROR(__xludf.DUMMYFUNCTION("""COMPUTED_VALUE"""),8.0)</f>
        <v>8</v>
      </c>
      <c r="G72" s="3">
        <f>IFERROR(__xludf.DUMMYFUNCTION("""COMPUTED_VALUE"""),2.0)</f>
        <v>2</v>
      </c>
      <c r="H72" s="3">
        <f>IFERROR(__xludf.DUMMYFUNCTION("""COMPUTED_VALUE"""),0.0)</f>
        <v>0</v>
      </c>
      <c r="I72" s="3">
        <f>IFERROR(__xludf.DUMMYFUNCTION("""COMPUTED_VALUE"""),3.0)</f>
        <v>3</v>
      </c>
      <c r="J72" s="3">
        <f>IFERROR(__xludf.DUMMYFUNCTION("""COMPUTED_VALUE"""),0.0)</f>
        <v>0</v>
      </c>
      <c r="K72" s="3">
        <f>IFERROR(__xludf.DUMMYFUNCTION("""COMPUTED_VALUE"""),2.0)</f>
        <v>2</v>
      </c>
      <c r="L72" s="3">
        <f>IFERROR(__xludf.DUMMYFUNCTION("""COMPUTED_VALUE"""),0.0)</f>
        <v>0</v>
      </c>
      <c r="M72" s="3">
        <f>IFERROR(__xludf.DUMMYFUNCTION("""COMPUTED_VALUE"""),0.0)</f>
        <v>0</v>
      </c>
      <c r="N72" s="3">
        <f>IFERROR(__xludf.DUMMYFUNCTION("""COMPUTED_VALUE"""),1.0)</f>
        <v>1</v>
      </c>
      <c r="O72" s="3">
        <f>IFERROR(__xludf.DUMMYFUNCTION("""COMPUTED_VALUE"""),0.0)</f>
        <v>0</v>
      </c>
      <c r="P72" s="3">
        <f>IFERROR(__xludf.DUMMYFUNCTION("""COMPUTED_VALUE"""),1.0)</f>
        <v>1</v>
      </c>
      <c r="Q72" s="3">
        <f>IFERROR(__xludf.DUMMYFUNCTION("""COMPUTED_VALUE"""),0.0)</f>
        <v>0</v>
      </c>
      <c r="R72" s="3">
        <f>IFERROR(__xludf.DUMMYFUNCTION("""COMPUTED_VALUE"""),0.0)</f>
        <v>0</v>
      </c>
      <c r="S72" s="3" t="str">
        <f>IFERROR(__xludf.DUMMYFUNCTION("""COMPUTED_VALUE"""),"blue")</f>
        <v>blue</v>
      </c>
      <c r="T72" s="3">
        <f>IFERROR(__xludf.DUMMYFUNCTION("""COMPUTED_VALUE"""),0.0)</f>
        <v>0</v>
      </c>
      <c r="U72" s="3">
        <f>IFERROR(__xludf.DUMMYFUNCTION("""COMPUTED_VALUE"""),0.0)</f>
        <v>0</v>
      </c>
      <c r="V72" s="3">
        <f>IFERROR(__xludf.DUMMYFUNCTION("""COMPUTED_VALUE"""),0.0)</f>
        <v>0</v>
      </c>
      <c r="W72" s="3">
        <f>IFERROR(__xludf.DUMMYFUNCTION("""COMPUTED_VALUE"""),0.0)</f>
        <v>0</v>
      </c>
      <c r="X72" s="3">
        <f>IFERROR(__xludf.DUMMYFUNCTION("""COMPUTED_VALUE"""),0.0)</f>
        <v>0</v>
      </c>
      <c r="Y72" s="3">
        <f>IFERROR(__xludf.DUMMYFUNCTION("""COMPUTED_VALUE"""),0.0)</f>
        <v>0</v>
      </c>
      <c r="Z72" s="3">
        <f>IFERROR(__xludf.DUMMYFUNCTION("""COMPUTED_VALUE"""),0.0)</f>
        <v>0</v>
      </c>
      <c r="AA72" s="3">
        <f>IFERROR(__xludf.DUMMYFUNCTION("""COMPUTED_VALUE"""),0.0)</f>
        <v>0</v>
      </c>
      <c r="AB72" s="3">
        <f>IFERROR(__xludf.DUMMYFUNCTION("""COMPUTED_VALUE"""),0.0)</f>
        <v>0</v>
      </c>
      <c r="AC72" s="3">
        <f>IFERROR(__xludf.DUMMYFUNCTION("""COMPUTED_VALUE"""),0.0)</f>
        <v>0</v>
      </c>
      <c r="AD72" s="3" t="str">
        <f>IFERROR(__xludf.DUMMYFUNCTION("""COMPUTED_VALUE"""),"blue")</f>
        <v>blue</v>
      </c>
      <c r="AE72" s="3" t="str">
        <f>IFERROR(__xludf.DUMMYFUNCTION("""COMPUTED_VALUE"""),"blue")</f>
        <v>blue</v>
      </c>
    </row>
    <row r="73">
      <c r="A73" s="1" t="s">
        <v>102</v>
      </c>
      <c r="B73" s="3" t="str">
        <f>IFERROR(__xludf.DUMMYFUNCTION("SPLIT(A73, "","")"),"Guinea")</f>
        <v>Guinea</v>
      </c>
      <c r="C73" s="3">
        <f>IFERROR(__xludf.DUMMYFUNCTION("""COMPUTED_VALUE"""),4.0)</f>
        <v>4</v>
      </c>
      <c r="D73" s="3">
        <f>IFERROR(__xludf.DUMMYFUNCTION("""COMPUTED_VALUE"""),4.0)</f>
        <v>4</v>
      </c>
      <c r="E73" s="3">
        <f>IFERROR(__xludf.DUMMYFUNCTION("""COMPUTED_VALUE"""),246.0)</f>
        <v>246</v>
      </c>
      <c r="F73" s="3">
        <f>IFERROR(__xludf.DUMMYFUNCTION("""COMPUTED_VALUE"""),6.0)</f>
        <v>6</v>
      </c>
      <c r="G73" s="3">
        <f>IFERROR(__xludf.DUMMYFUNCTION("""COMPUTED_VALUE"""),3.0)</f>
        <v>3</v>
      </c>
      <c r="H73" s="3">
        <f>IFERROR(__xludf.DUMMYFUNCTION("""COMPUTED_VALUE"""),2.0)</f>
        <v>2</v>
      </c>
      <c r="I73" s="3">
        <f>IFERROR(__xludf.DUMMYFUNCTION("""COMPUTED_VALUE"""),3.0)</f>
        <v>3</v>
      </c>
      <c r="J73" s="3">
        <f>IFERROR(__xludf.DUMMYFUNCTION("""COMPUTED_VALUE"""),0.0)</f>
        <v>0</v>
      </c>
      <c r="K73" s="3">
        <f>IFERROR(__xludf.DUMMYFUNCTION("""COMPUTED_VALUE"""),3.0)</f>
        <v>3</v>
      </c>
      <c r="L73" s="3">
        <f>IFERROR(__xludf.DUMMYFUNCTION("""COMPUTED_VALUE"""),1.0)</f>
        <v>1</v>
      </c>
      <c r="M73" s="3">
        <f>IFERROR(__xludf.DUMMYFUNCTION("""COMPUTED_VALUE"""),1.0)</f>
        <v>1</v>
      </c>
      <c r="N73" s="3">
        <f>IFERROR(__xludf.DUMMYFUNCTION("""COMPUTED_VALUE"""),0.0)</f>
        <v>0</v>
      </c>
      <c r="O73" s="3">
        <f>IFERROR(__xludf.DUMMYFUNCTION("""COMPUTED_VALUE"""),1.0)</f>
        <v>1</v>
      </c>
      <c r="P73" s="3">
        <f>IFERROR(__xludf.DUMMYFUNCTION("""COMPUTED_VALUE"""),0.0)</f>
        <v>0</v>
      </c>
      <c r="Q73" s="3">
        <f>IFERROR(__xludf.DUMMYFUNCTION("""COMPUTED_VALUE"""),0.0)</f>
        <v>0</v>
      </c>
      <c r="R73" s="3">
        <f>IFERROR(__xludf.DUMMYFUNCTION("""COMPUTED_VALUE"""),0.0)</f>
        <v>0</v>
      </c>
      <c r="S73" s="3" t="str">
        <f>IFERROR(__xludf.DUMMYFUNCTION("""COMPUTED_VALUE"""),"gold")</f>
        <v>gold</v>
      </c>
      <c r="T73" s="3">
        <f>IFERROR(__xludf.DUMMYFUNCTION("""COMPUTED_VALUE"""),0.0)</f>
        <v>0</v>
      </c>
      <c r="U73" s="3">
        <f>IFERROR(__xludf.DUMMYFUNCTION("""COMPUTED_VALUE"""),0.0)</f>
        <v>0</v>
      </c>
      <c r="V73" s="3">
        <f>IFERROR(__xludf.DUMMYFUNCTION("""COMPUTED_VALUE"""),0.0)</f>
        <v>0</v>
      </c>
      <c r="W73" s="3">
        <f>IFERROR(__xludf.DUMMYFUNCTION("""COMPUTED_VALUE"""),0.0)</f>
        <v>0</v>
      </c>
      <c r="X73" s="3">
        <f>IFERROR(__xludf.DUMMYFUNCTION("""COMPUTED_VALUE"""),0.0)</f>
        <v>0</v>
      </c>
      <c r="Y73" s="3">
        <f>IFERROR(__xludf.DUMMYFUNCTION("""COMPUTED_VALUE"""),0.0)</f>
        <v>0</v>
      </c>
      <c r="Z73" s="3">
        <f>IFERROR(__xludf.DUMMYFUNCTION("""COMPUTED_VALUE"""),0.0)</f>
        <v>0</v>
      </c>
      <c r="AA73" s="3">
        <f>IFERROR(__xludf.DUMMYFUNCTION("""COMPUTED_VALUE"""),0.0)</f>
        <v>0</v>
      </c>
      <c r="AB73" s="3">
        <f>IFERROR(__xludf.DUMMYFUNCTION("""COMPUTED_VALUE"""),0.0)</f>
        <v>0</v>
      </c>
      <c r="AC73" s="3">
        <f>IFERROR(__xludf.DUMMYFUNCTION("""COMPUTED_VALUE"""),0.0)</f>
        <v>0</v>
      </c>
      <c r="AD73" s="3" t="str">
        <f>IFERROR(__xludf.DUMMYFUNCTION("""COMPUTED_VALUE"""),"red")</f>
        <v>red</v>
      </c>
      <c r="AE73" s="3" t="str">
        <f>IFERROR(__xludf.DUMMYFUNCTION("""COMPUTED_VALUE"""),"green")</f>
        <v>green</v>
      </c>
    </row>
    <row r="74">
      <c r="A74" s="1" t="s">
        <v>103</v>
      </c>
      <c r="B74" s="3" t="str">
        <f>IFERROR(__xludf.DUMMYFUNCTION("SPLIT(A74, "","")"),"Guinea-Bissau")</f>
        <v>Guinea-Bissau</v>
      </c>
      <c r="C74" s="3">
        <f>IFERROR(__xludf.DUMMYFUNCTION("""COMPUTED_VALUE"""),4.0)</f>
        <v>4</v>
      </c>
      <c r="D74" s="3">
        <f>IFERROR(__xludf.DUMMYFUNCTION("""COMPUTED_VALUE"""),4.0)</f>
        <v>4</v>
      </c>
      <c r="E74" s="3">
        <f>IFERROR(__xludf.DUMMYFUNCTION("""COMPUTED_VALUE"""),36.0)</f>
        <v>36</v>
      </c>
      <c r="F74" s="3">
        <f>IFERROR(__xludf.DUMMYFUNCTION("""COMPUTED_VALUE"""),1.0)</f>
        <v>1</v>
      </c>
      <c r="G74" s="3">
        <f>IFERROR(__xludf.DUMMYFUNCTION("""COMPUTED_VALUE"""),6.0)</f>
        <v>6</v>
      </c>
      <c r="H74" s="3">
        <f>IFERROR(__xludf.DUMMYFUNCTION("""COMPUTED_VALUE"""),5.0)</f>
        <v>5</v>
      </c>
      <c r="I74" s="3">
        <f>IFERROR(__xludf.DUMMYFUNCTION("""COMPUTED_VALUE"""),1.0)</f>
        <v>1</v>
      </c>
      <c r="J74" s="3">
        <f>IFERROR(__xludf.DUMMYFUNCTION("""COMPUTED_VALUE"""),2.0)</f>
        <v>2</v>
      </c>
      <c r="K74" s="3">
        <f>IFERROR(__xludf.DUMMYFUNCTION("""COMPUTED_VALUE"""),4.0)</f>
        <v>4</v>
      </c>
      <c r="L74" s="3">
        <f>IFERROR(__xludf.DUMMYFUNCTION("""COMPUTED_VALUE"""),1.0)</f>
        <v>1</v>
      </c>
      <c r="M74" s="3">
        <f>IFERROR(__xludf.DUMMYFUNCTION("""COMPUTED_VALUE"""),1.0)</f>
        <v>1</v>
      </c>
      <c r="N74" s="3">
        <f>IFERROR(__xludf.DUMMYFUNCTION("""COMPUTED_VALUE"""),0.0)</f>
        <v>0</v>
      </c>
      <c r="O74" s="3">
        <f>IFERROR(__xludf.DUMMYFUNCTION("""COMPUTED_VALUE"""),1.0)</f>
        <v>1</v>
      </c>
      <c r="P74" s="3">
        <f>IFERROR(__xludf.DUMMYFUNCTION("""COMPUTED_VALUE"""),0.0)</f>
        <v>0</v>
      </c>
      <c r="Q74" s="3">
        <f>IFERROR(__xludf.DUMMYFUNCTION("""COMPUTED_VALUE"""),1.0)</f>
        <v>1</v>
      </c>
      <c r="R74" s="3">
        <f>IFERROR(__xludf.DUMMYFUNCTION("""COMPUTED_VALUE"""),0.0)</f>
        <v>0</v>
      </c>
      <c r="S74" s="3" t="str">
        <f>IFERROR(__xludf.DUMMYFUNCTION("""COMPUTED_VALUE"""),"gold")</f>
        <v>gold</v>
      </c>
      <c r="T74" s="3">
        <f>IFERROR(__xludf.DUMMYFUNCTION("""COMPUTED_VALUE"""),0.0)</f>
        <v>0</v>
      </c>
      <c r="U74" s="3">
        <f>IFERROR(__xludf.DUMMYFUNCTION("""COMPUTED_VALUE"""),0.0)</f>
        <v>0</v>
      </c>
      <c r="V74" s="3">
        <f>IFERROR(__xludf.DUMMYFUNCTION("""COMPUTED_VALUE"""),0.0)</f>
        <v>0</v>
      </c>
      <c r="W74" s="3">
        <f>IFERROR(__xludf.DUMMYFUNCTION("""COMPUTED_VALUE"""),0.0)</f>
        <v>0</v>
      </c>
      <c r="X74" s="3">
        <f>IFERROR(__xludf.DUMMYFUNCTION("""COMPUTED_VALUE"""),1.0)</f>
        <v>1</v>
      </c>
      <c r="Y74" s="3">
        <f>IFERROR(__xludf.DUMMYFUNCTION("""COMPUTED_VALUE"""),0.0)</f>
        <v>0</v>
      </c>
      <c r="Z74" s="3">
        <f>IFERROR(__xludf.DUMMYFUNCTION("""COMPUTED_VALUE"""),0.0)</f>
        <v>0</v>
      </c>
      <c r="AA74" s="3">
        <f>IFERROR(__xludf.DUMMYFUNCTION("""COMPUTED_VALUE"""),0.0)</f>
        <v>0</v>
      </c>
      <c r="AB74" s="3">
        <f>IFERROR(__xludf.DUMMYFUNCTION("""COMPUTED_VALUE"""),0.0)</f>
        <v>0</v>
      </c>
      <c r="AC74" s="3">
        <f>IFERROR(__xludf.DUMMYFUNCTION("""COMPUTED_VALUE"""),0.0)</f>
        <v>0</v>
      </c>
      <c r="AD74" s="3" t="str">
        <f>IFERROR(__xludf.DUMMYFUNCTION("""COMPUTED_VALUE"""),"red")</f>
        <v>red</v>
      </c>
      <c r="AE74" s="3" t="str">
        <f>IFERROR(__xludf.DUMMYFUNCTION("""COMPUTED_VALUE"""),"green")</f>
        <v>green</v>
      </c>
    </row>
    <row r="75">
      <c r="A75" s="1" t="s">
        <v>104</v>
      </c>
      <c r="B75" s="3" t="str">
        <f>IFERROR(__xludf.DUMMYFUNCTION("SPLIT(A75, "","")"),"Guyana")</f>
        <v>Guyana</v>
      </c>
      <c r="C75" s="3">
        <f>IFERROR(__xludf.DUMMYFUNCTION("""COMPUTED_VALUE"""),2.0)</f>
        <v>2</v>
      </c>
      <c r="D75" s="3">
        <f>IFERROR(__xludf.DUMMYFUNCTION("""COMPUTED_VALUE"""),4.0)</f>
        <v>4</v>
      </c>
      <c r="E75" s="3">
        <f>IFERROR(__xludf.DUMMYFUNCTION("""COMPUTED_VALUE"""),215.0)</f>
        <v>215</v>
      </c>
      <c r="F75" s="3">
        <f>IFERROR(__xludf.DUMMYFUNCTION("""COMPUTED_VALUE"""),1.0)</f>
        <v>1</v>
      </c>
      <c r="G75" s="3">
        <f>IFERROR(__xludf.DUMMYFUNCTION("""COMPUTED_VALUE"""),1.0)</f>
        <v>1</v>
      </c>
      <c r="H75" s="3">
        <f>IFERROR(__xludf.DUMMYFUNCTION("""COMPUTED_VALUE"""),4.0)</f>
        <v>4</v>
      </c>
      <c r="I75" s="3">
        <f>IFERROR(__xludf.DUMMYFUNCTION("""COMPUTED_VALUE"""),0.0)</f>
        <v>0</v>
      </c>
      <c r="J75" s="3">
        <f>IFERROR(__xludf.DUMMYFUNCTION("""COMPUTED_VALUE"""),0.0)</f>
        <v>0</v>
      </c>
      <c r="K75" s="3">
        <f>IFERROR(__xludf.DUMMYFUNCTION("""COMPUTED_VALUE"""),5.0)</f>
        <v>5</v>
      </c>
      <c r="L75" s="3">
        <f>IFERROR(__xludf.DUMMYFUNCTION("""COMPUTED_VALUE"""),1.0)</f>
        <v>1</v>
      </c>
      <c r="M75" s="3">
        <f>IFERROR(__xludf.DUMMYFUNCTION("""COMPUTED_VALUE"""),1.0)</f>
        <v>1</v>
      </c>
      <c r="N75" s="3">
        <f>IFERROR(__xludf.DUMMYFUNCTION("""COMPUTED_VALUE"""),0.0)</f>
        <v>0</v>
      </c>
      <c r="O75" s="3">
        <f>IFERROR(__xludf.DUMMYFUNCTION("""COMPUTED_VALUE"""),1.0)</f>
        <v>1</v>
      </c>
      <c r="P75" s="3">
        <f>IFERROR(__xludf.DUMMYFUNCTION("""COMPUTED_VALUE"""),1.0)</f>
        <v>1</v>
      </c>
      <c r="Q75" s="3">
        <f>IFERROR(__xludf.DUMMYFUNCTION("""COMPUTED_VALUE"""),1.0)</f>
        <v>1</v>
      </c>
      <c r="R75" s="3">
        <f>IFERROR(__xludf.DUMMYFUNCTION("""COMPUTED_VALUE"""),0.0)</f>
        <v>0</v>
      </c>
      <c r="S75" s="3" t="str">
        <f>IFERROR(__xludf.DUMMYFUNCTION("""COMPUTED_VALUE"""),"green")</f>
        <v>green</v>
      </c>
      <c r="T75" s="3">
        <f>IFERROR(__xludf.DUMMYFUNCTION("""COMPUTED_VALUE"""),0.0)</f>
        <v>0</v>
      </c>
      <c r="U75" s="3">
        <f>IFERROR(__xludf.DUMMYFUNCTION("""COMPUTED_VALUE"""),0.0)</f>
        <v>0</v>
      </c>
      <c r="V75" s="3">
        <f>IFERROR(__xludf.DUMMYFUNCTION("""COMPUTED_VALUE"""),0.0)</f>
        <v>0</v>
      </c>
      <c r="W75" s="3">
        <f>IFERROR(__xludf.DUMMYFUNCTION("""COMPUTED_VALUE"""),0.0)</f>
        <v>0</v>
      </c>
      <c r="X75" s="3">
        <f>IFERROR(__xludf.DUMMYFUNCTION("""COMPUTED_VALUE"""),0.0)</f>
        <v>0</v>
      </c>
      <c r="Y75" s="3">
        <f>IFERROR(__xludf.DUMMYFUNCTION("""COMPUTED_VALUE"""),0.0)</f>
        <v>0</v>
      </c>
      <c r="Z75" s="3">
        <f>IFERROR(__xludf.DUMMYFUNCTION("""COMPUTED_VALUE"""),1.0)</f>
        <v>1</v>
      </c>
      <c r="AA75" s="3">
        <f>IFERROR(__xludf.DUMMYFUNCTION("""COMPUTED_VALUE"""),0.0)</f>
        <v>0</v>
      </c>
      <c r="AB75" s="3">
        <f>IFERROR(__xludf.DUMMYFUNCTION("""COMPUTED_VALUE"""),0.0)</f>
        <v>0</v>
      </c>
      <c r="AC75" s="3">
        <f>IFERROR(__xludf.DUMMYFUNCTION("""COMPUTED_VALUE"""),0.0)</f>
        <v>0</v>
      </c>
      <c r="AD75" s="3" t="str">
        <f>IFERROR(__xludf.DUMMYFUNCTION("""COMPUTED_VALUE"""),"black")</f>
        <v>black</v>
      </c>
      <c r="AE75" s="3" t="str">
        <f>IFERROR(__xludf.DUMMYFUNCTION("""COMPUTED_VALUE"""),"green")</f>
        <v>green</v>
      </c>
    </row>
    <row r="76">
      <c r="A76" s="1" t="s">
        <v>105</v>
      </c>
      <c r="B76" s="3" t="str">
        <f>IFERROR(__xludf.DUMMYFUNCTION("SPLIT(A76, "","")"),"Haiti")</f>
        <v>Haiti</v>
      </c>
      <c r="C76" s="3">
        <f>IFERROR(__xludf.DUMMYFUNCTION("""COMPUTED_VALUE"""),1.0)</f>
        <v>1</v>
      </c>
      <c r="D76" s="3">
        <f>IFERROR(__xludf.DUMMYFUNCTION("""COMPUTED_VALUE"""),4.0)</f>
        <v>4</v>
      </c>
      <c r="E76" s="3">
        <f>IFERROR(__xludf.DUMMYFUNCTION("""COMPUTED_VALUE"""),28.0)</f>
        <v>28</v>
      </c>
      <c r="F76" s="3">
        <f>IFERROR(__xludf.DUMMYFUNCTION("""COMPUTED_VALUE"""),6.0)</f>
        <v>6</v>
      </c>
      <c r="G76" s="3">
        <f>IFERROR(__xludf.DUMMYFUNCTION("""COMPUTED_VALUE"""),3.0)</f>
        <v>3</v>
      </c>
      <c r="H76" s="3">
        <f>IFERROR(__xludf.DUMMYFUNCTION("""COMPUTED_VALUE"""),0.0)</f>
        <v>0</v>
      </c>
      <c r="I76" s="3">
        <f>IFERROR(__xludf.DUMMYFUNCTION("""COMPUTED_VALUE"""),2.0)</f>
        <v>2</v>
      </c>
      <c r="J76" s="3">
        <f>IFERROR(__xludf.DUMMYFUNCTION("""COMPUTED_VALUE"""),0.0)</f>
        <v>0</v>
      </c>
      <c r="K76" s="3">
        <f>IFERROR(__xludf.DUMMYFUNCTION("""COMPUTED_VALUE"""),2.0)</f>
        <v>2</v>
      </c>
      <c r="L76" s="3">
        <f>IFERROR(__xludf.DUMMYFUNCTION("""COMPUTED_VALUE"""),1.0)</f>
        <v>1</v>
      </c>
      <c r="M76" s="3">
        <f>IFERROR(__xludf.DUMMYFUNCTION("""COMPUTED_VALUE"""),0.0)</f>
        <v>0</v>
      </c>
      <c r="N76" s="3">
        <f>IFERROR(__xludf.DUMMYFUNCTION("""COMPUTED_VALUE"""),0.0)</f>
        <v>0</v>
      </c>
      <c r="O76" s="3">
        <f>IFERROR(__xludf.DUMMYFUNCTION("""COMPUTED_VALUE"""),0.0)</f>
        <v>0</v>
      </c>
      <c r="P76" s="3">
        <f>IFERROR(__xludf.DUMMYFUNCTION("""COMPUTED_VALUE"""),0.0)</f>
        <v>0</v>
      </c>
      <c r="Q76" s="3">
        <f>IFERROR(__xludf.DUMMYFUNCTION("""COMPUTED_VALUE"""),1.0)</f>
        <v>1</v>
      </c>
      <c r="R76" s="3">
        <f>IFERROR(__xludf.DUMMYFUNCTION("""COMPUTED_VALUE"""),0.0)</f>
        <v>0</v>
      </c>
      <c r="S76" s="3" t="str">
        <f>IFERROR(__xludf.DUMMYFUNCTION("""COMPUTED_VALUE"""),"black")</f>
        <v>black</v>
      </c>
      <c r="T76" s="3">
        <f>IFERROR(__xludf.DUMMYFUNCTION("""COMPUTED_VALUE"""),0.0)</f>
        <v>0</v>
      </c>
      <c r="U76" s="3">
        <f>IFERROR(__xludf.DUMMYFUNCTION("""COMPUTED_VALUE"""),0.0)</f>
        <v>0</v>
      </c>
      <c r="V76" s="3">
        <f>IFERROR(__xludf.DUMMYFUNCTION("""COMPUTED_VALUE"""),0.0)</f>
        <v>0</v>
      </c>
      <c r="W76" s="3">
        <f>IFERROR(__xludf.DUMMYFUNCTION("""COMPUTED_VALUE"""),0.0)</f>
        <v>0</v>
      </c>
      <c r="X76" s="3">
        <f>IFERROR(__xludf.DUMMYFUNCTION("""COMPUTED_VALUE"""),0.0)</f>
        <v>0</v>
      </c>
      <c r="Y76" s="3">
        <f>IFERROR(__xludf.DUMMYFUNCTION("""COMPUTED_VALUE"""),0.0)</f>
        <v>0</v>
      </c>
      <c r="Z76" s="3">
        <f>IFERROR(__xludf.DUMMYFUNCTION("""COMPUTED_VALUE"""),0.0)</f>
        <v>0</v>
      </c>
      <c r="AA76" s="3">
        <f>IFERROR(__xludf.DUMMYFUNCTION("""COMPUTED_VALUE"""),0.0)</f>
        <v>0</v>
      </c>
      <c r="AB76" s="3">
        <f>IFERROR(__xludf.DUMMYFUNCTION("""COMPUTED_VALUE"""),0.0)</f>
        <v>0</v>
      </c>
      <c r="AC76" s="3">
        <f>IFERROR(__xludf.DUMMYFUNCTION("""COMPUTED_VALUE"""),0.0)</f>
        <v>0</v>
      </c>
      <c r="AD76" s="3" t="str">
        <f>IFERROR(__xludf.DUMMYFUNCTION("""COMPUTED_VALUE"""),"black")</f>
        <v>black</v>
      </c>
      <c r="AE76" s="3" t="str">
        <f>IFERROR(__xludf.DUMMYFUNCTION("""COMPUTED_VALUE"""),"red")</f>
        <v>red</v>
      </c>
    </row>
    <row r="77">
      <c r="A77" s="1" t="s">
        <v>106</v>
      </c>
      <c r="B77" s="3" t="str">
        <f>IFERROR(__xludf.DUMMYFUNCTION("SPLIT(A77, "","")"),"Honduras")</f>
        <v>Honduras</v>
      </c>
      <c r="C77" s="3">
        <f>IFERROR(__xludf.DUMMYFUNCTION("""COMPUTED_VALUE"""),1.0)</f>
        <v>1</v>
      </c>
      <c r="D77" s="3">
        <f>IFERROR(__xludf.DUMMYFUNCTION("""COMPUTED_VALUE"""),4.0)</f>
        <v>4</v>
      </c>
      <c r="E77" s="3">
        <f>IFERROR(__xludf.DUMMYFUNCTION("""COMPUTED_VALUE"""),112.0)</f>
        <v>112</v>
      </c>
      <c r="F77" s="3">
        <f>IFERROR(__xludf.DUMMYFUNCTION("""COMPUTED_VALUE"""),4.0)</f>
        <v>4</v>
      </c>
      <c r="G77" s="3">
        <f>IFERROR(__xludf.DUMMYFUNCTION("""COMPUTED_VALUE"""),2.0)</f>
        <v>2</v>
      </c>
      <c r="H77" s="3">
        <f>IFERROR(__xludf.DUMMYFUNCTION("""COMPUTED_VALUE"""),0.0)</f>
        <v>0</v>
      </c>
      <c r="I77" s="3">
        <f>IFERROR(__xludf.DUMMYFUNCTION("""COMPUTED_VALUE"""),0.0)</f>
        <v>0</v>
      </c>
      <c r="J77" s="3">
        <f>IFERROR(__xludf.DUMMYFUNCTION("""COMPUTED_VALUE"""),3.0)</f>
        <v>3</v>
      </c>
      <c r="K77" s="3">
        <f>IFERROR(__xludf.DUMMYFUNCTION("""COMPUTED_VALUE"""),2.0)</f>
        <v>2</v>
      </c>
      <c r="L77" s="3">
        <f>IFERROR(__xludf.DUMMYFUNCTION("""COMPUTED_VALUE"""),0.0)</f>
        <v>0</v>
      </c>
      <c r="M77" s="3">
        <f>IFERROR(__xludf.DUMMYFUNCTION("""COMPUTED_VALUE"""),0.0)</f>
        <v>0</v>
      </c>
      <c r="N77" s="3">
        <f>IFERROR(__xludf.DUMMYFUNCTION("""COMPUTED_VALUE"""),1.0)</f>
        <v>1</v>
      </c>
      <c r="O77" s="3">
        <f>IFERROR(__xludf.DUMMYFUNCTION("""COMPUTED_VALUE"""),0.0)</f>
        <v>0</v>
      </c>
      <c r="P77" s="3">
        <f>IFERROR(__xludf.DUMMYFUNCTION("""COMPUTED_VALUE"""),1.0)</f>
        <v>1</v>
      </c>
      <c r="Q77" s="3">
        <f>IFERROR(__xludf.DUMMYFUNCTION("""COMPUTED_VALUE"""),0.0)</f>
        <v>0</v>
      </c>
      <c r="R77" s="3">
        <f>IFERROR(__xludf.DUMMYFUNCTION("""COMPUTED_VALUE"""),0.0)</f>
        <v>0</v>
      </c>
      <c r="S77" s="3" t="str">
        <f>IFERROR(__xludf.DUMMYFUNCTION("""COMPUTED_VALUE"""),"blue")</f>
        <v>blue</v>
      </c>
      <c r="T77" s="3">
        <f>IFERROR(__xludf.DUMMYFUNCTION("""COMPUTED_VALUE"""),0.0)</f>
        <v>0</v>
      </c>
      <c r="U77" s="3">
        <f>IFERROR(__xludf.DUMMYFUNCTION("""COMPUTED_VALUE"""),0.0)</f>
        <v>0</v>
      </c>
      <c r="V77" s="3">
        <f>IFERROR(__xludf.DUMMYFUNCTION("""COMPUTED_VALUE"""),0.0)</f>
        <v>0</v>
      </c>
      <c r="W77" s="3">
        <f>IFERROR(__xludf.DUMMYFUNCTION("""COMPUTED_VALUE"""),0.0)</f>
        <v>0</v>
      </c>
      <c r="X77" s="3">
        <f>IFERROR(__xludf.DUMMYFUNCTION("""COMPUTED_VALUE"""),5.0)</f>
        <v>5</v>
      </c>
      <c r="Y77" s="3">
        <f>IFERROR(__xludf.DUMMYFUNCTION("""COMPUTED_VALUE"""),0.0)</f>
        <v>0</v>
      </c>
      <c r="Z77" s="3">
        <f>IFERROR(__xludf.DUMMYFUNCTION("""COMPUTED_VALUE"""),0.0)</f>
        <v>0</v>
      </c>
      <c r="AA77" s="3">
        <f>IFERROR(__xludf.DUMMYFUNCTION("""COMPUTED_VALUE"""),0.0)</f>
        <v>0</v>
      </c>
      <c r="AB77" s="3">
        <f>IFERROR(__xludf.DUMMYFUNCTION("""COMPUTED_VALUE"""),0.0)</f>
        <v>0</v>
      </c>
      <c r="AC77" s="3">
        <f>IFERROR(__xludf.DUMMYFUNCTION("""COMPUTED_VALUE"""),0.0)</f>
        <v>0</v>
      </c>
      <c r="AD77" s="3" t="str">
        <f>IFERROR(__xludf.DUMMYFUNCTION("""COMPUTED_VALUE"""),"blue")</f>
        <v>blue</v>
      </c>
      <c r="AE77" s="3" t="str">
        <f>IFERROR(__xludf.DUMMYFUNCTION("""COMPUTED_VALUE"""),"blue")</f>
        <v>blue</v>
      </c>
    </row>
    <row r="78">
      <c r="A78" s="1" t="s">
        <v>107</v>
      </c>
      <c r="B78" s="3" t="str">
        <f>IFERROR(__xludf.DUMMYFUNCTION("SPLIT(A78, "","")"),"Hong-Kong")</f>
        <v>Hong-Kong</v>
      </c>
      <c r="C78" s="3">
        <f>IFERROR(__xludf.DUMMYFUNCTION("""COMPUTED_VALUE"""),5.0)</f>
        <v>5</v>
      </c>
      <c r="D78" s="3">
        <f>IFERROR(__xludf.DUMMYFUNCTION("""COMPUTED_VALUE"""),1.0)</f>
        <v>1</v>
      </c>
      <c r="E78" s="3">
        <f>IFERROR(__xludf.DUMMYFUNCTION("""COMPUTED_VALUE"""),1.0)</f>
        <v>1</v>
      </c>
      <c r="F78" s="3">
        <f>IFERROR(__xludf.DUMMYFUNCTION("""COMPUTED_VALUE"""),5.0)</f>
        <v>5</v>
      </c>
      <c r="G78" s="3">
        <f>IFERROR(__xludf.DUMMYFUNCTION("""COMPUTED_VALUE"""),7.0)</f>
        <v>7</v>
      </c>
      <c r="H78" s="3">
        <f>IFERROR(__xludf.DUMMYFUNCTION("""COMPUTED_VALUE"""),3.0)</f>
        <v>3</v>
      </c>
      <c r="I78" s="3">
        <f>IFERROR(__xludf.DUMMYFUNCTION("""COMPUTED_VALUE"""),0.0)</f>
        <v>0</v>
      </c>
      <c r="J78" s="3">
        <f>IFERROR(__xludf.DUMMYFUNCTION("""COMPUTED_VALUE"""),0.0)</f>
        <v>0</v>
      </c>
      <c r="K78" s="3">
        <f>IFERROR(__xludf.DUMMYFUNCTION("""COMPUTED_VALUE"""),6.0)</f>
        <v>6</v>
      </c>
      <c r="L78" s="3">
        <f>IFERROR(__xludf.DUMMYFUNCTION("""COMPUTED_VALUE"""),1.0)</f>
        <v>1</v>
      </c>
      <c r="M78" s="3">
        <f>IFERROR(__xludf.DUMMYFUNCTION("""COMPUTED_VALUE"""),1.0)</f>
        <v>1</v>
      </c>
      <c r="N78" s="3">
        <f>IFERROR(__xludf.DUMMYFUNCTION("""COMPUTED_VALUE"""),1.0)</f>
        <v>1</v>
      </c>
      <c r="O78" s="3">
        <f>IFERROR(__xludf.DUMMYFUNCTION("""COMPUTED_VALUE"""),1.0)</f>
        <v>1</v>
      </c>
      <c r="P78" s="3">
        <f>IFERROR(__xludf.DUMMYFUNCTION("""COMPUTED_VALUE"""),1.0)</f>
        <v>1</v>
      </c>
      <c r="Q78" s="3">
        <f>IFERROR(__xludf.DUMMYFUNCTION("""COMPUTED_VALUE"""),0.0)</f>
        <v>0</v>
      </c>
      <c r="R78" s="3">
        <f>IFERROR(__xludf.DUMMYFUNCTION("""COMPUTED_VALUE"""),1.0)</f>
        <v>1</v>
      </c>
      <c r="S78" s="3" t="str">
        <f>IFERROR(__xludf.DUMMYFUNCTION("""COMPUTED_VALUE"""),"blue")</f>
        <v>blue</v>
      </c>
      <c r="T78" s="3">
        <f>IFERROR(__xludf.DUMMYFUNCTION("""COMPUTED_VALUE"""),1.0)</f>
        <v>1</v>
      </c>
      <c r="U78" s="3">
        <f>IFERROR(__xludf.DUMMYFUNCTION("""COMPUTED_VALUE"""),1.0)</f>
        <v>1</v>
      </c>
      <c r="V78" s="3">
        <f>IFERROR(__xludf.DUMMYFUNCTION("""COMPUTED_VALUE"""),1.0)</f>
        <v>1</v>
      </c>
      <c r="W78" s="3">
        <f>IFERROR(__xludf.DUMMYFUNCTION("""COMPUTED_VALUE"""),1.0)</f>
        <v>1</v>
      </c>
      <c r="X78" s="3">
        <f>IFERROR(__xludf.DUMMYFUNCTION("""COMPUTED_VALUE"""),0.0)</f>
        <v>0</v>
      </c>
      <c r="Y78" s="3">
        <f>IFERROR(__xludf.DUMMYFUNCTION("""COMPUTED_VALUE"""),0.0)</f>
        <v>0</v>
      </c>
      <c r="Z78" s="3">
        <f>IFERROR(__xludf.DUMMYFUNCTION("""COMPUTED_VALUE"""),0.0)</f>
        <v>0</v>
      </c>
      <c r="AA78" s="3">
        <f>IFERROR(__xludf.DUMMYFUNCTION("""COMPUTED_VALUE"""),1.0)</f>
        <v>1</v>
      </c>
      <c r="AB78" s="3">
        <f>IFERROR(__xludf.DUMMYFUNCTION("""COMPUTED_VALUE"""),1.0)</f>
        <v>1</v>
      </c>
      <c r="AC78" s="3">
        <f>IFERROR(__xludf.DUMMYFUNCTION("""COMPUTED_VALUE"""),1.0)</f>
        <v>1</v>
      </c>
      <c r="AD78" s="3" t="str">
        <f>IFERROR(__xludf.DUMMYFUNCTION("""COMPUTED_VALUE"""),"white")</f>
        <v>white</v>
      </c>
      <c r="AE78" s="3" t="str">
        <f>IFERROR(__xludf.DUMMYFUNCTION("""COMPUTED_VALUE"""),"blue")</f>
        <v>blue</v>
      </c>
    </row>
    <row r="79">
      <c r="A79" s="1" t="s">
        <v>108</v>
      </c>
      <c r="B79" s="3" t="str">
        <f>IFERROR(__xludf.DUMMYFUNCTION("SPLIT(A79, "","")"),"Hungary")</f>
        <v>Hungary</v>
      </c>
      <c r="C79" s="3">
        <f>IFERROR(__xludf.DUMMYFUNCTION("""COMPUTED_VALUE"""),3.0)</f>
        <v>3</v>
      </c>
      <c r="D79" s="3">
        <f>IFERROR(__xludf.DUMMYFUNCTION("""COMPUTED_VALUE"""),1.0)</f>
        <v>1</v>
      </c>
      <c r="E79" s="3">
        <f>IFERROR(__xludf.DUMMYFUNCTION("""COMPUTED_VALUE"""),93.0)</f>
        <v>93</v>
      </c>
      <c r="F79" s="3">
        <f>IFERROR(__xludf.DUMMYFUNCTION("""COMPUTED_VALUE"""),11.0)</f>
        <v>11</v>
      </c>
      <c r="G79" s="3">
        <f>IFERROR(__xludf.DUMMYFUNCTION("""COMPUTED_VALUE"""),9.0)</f>
        <v>9</v>
      </c>
      <c r="H79" s="3">
        <f>IFERROR(__xludf.DUMMYFUNCTION("""COMPUTED_VALUE"""),6.0)</f>
        <v>6</v>
      </c>
      <c r="I79" s="3">
        <f>IFERROR(__xludf.DUMMYFUNCTION("""COMPUTED_VALUE"""),0.0)</f>
        <v>0</v>
      </c>
      <c r="J79" s="3">
        <f>IFERROR(__xludf.DUMMYFUNCTION("""COMPUTED_VALUE"""),3.0)</f>
        <v>3</v>
      </c>
      <c r="K79" s="3">
        <f>IFERROR(__xludf.DUMMYFUNCTION("""COMPUTED_VALUE"""),3.0)</f>
        <v>3</v>
      </c>
      <c r="L79" s="3">
        <f>IFERROR(__xludf.DUMMYFUNCTION("""COMPUTED_VALUE"""),1.0)</f>
        <v>1</v>
      </c>
      <c r="M79" s="3">
        <f>IFERROR(__xludf.DUMMYFUNCTION("""COMPUTED_VALUE"""),1.0)</f>
        <v>1</v>
      </c>
      <c r="N79" s="3">
        <f>IFERROR(__xludf.DUMMYFUNCTION("""COMPUTED_VALUE"""),0.0)</f>
        <v>0</v>
      </c>
      <c r="O79" s="3">
        <f>IFERROR(__xludf.DUMMYFUNCTION("""COMPUTED_VALUE"""),0.0)</f>
        <v>0</v>
      </c>
      <c r="P79" s="3">
        <f>IFERROR(__xludf.DUMMYFUNCTION("""COMPUTED_VALUE"""),1.0)</f>
        <v>1</v>
      </c>
      <c r="Q79" s="3">
        <f>IFERROR(__xludf.DUMMYFUNCTION("""COMPUTED_VALUE"""),0.0)</f>
        <v>0</v>
      </c>
      <c r="R79" s="3">
        <f>IFERROR(__xludf.DUMMYFUNCTION("""COMPUTED_VALUE"""),0.0)</f>
        <v>0</v>
      </c>
      <c r="S79" s="3" t="str">
        <f>IFERROR(__xludf.DUMMYFUNCTION("""COMPUTED_VALUE"""),"red")</f>
        <v>red</v>
      </c>
      <c r="T79" s="3">
        <f>IFERROR(__xludf.DUMMYFUNCTION("""COMPUTED_VALUE"""),0.0)</f>
        <v>0</v>
      </c>
      <c r="U79" s="3">
        <f>IFERROR(__xludf.DUMMYFUNCTION("""COMPUTED_VALUE"""),0.0)</f>
        <v>0</v>
      </c>
      <c r="V79" s="3">
        <f>IFERROR(__xludf.DUMMYFUNCTION("""COMPUTED_VALUE"""),0.0)</f>
        <v>0</v>
      </c>
      <c r="W79" s="3">
        <f>IFERROR(__xludf.DUMMYFUNCTION("""COMPUTED_VALUE"""),0.0)</f>
        <v>0</v>
      </c>
      <c r="X79" s="3">
        <f>IFERROR(__xludf.DUMMYFUNCTION("""COMPUTED_VALUE"""),0.0)</f>
        <v>0</v>
      </c>
      <c r="Y79" s="3">
        <f>IFERROR(__xludf.DUMMYFUNCTION("""COMPUTED_VALUE"""),0.0)</f>
        <v>0</v>
      </c>
      <c r="Z79" s="3">
        <f>IFERROR(__xludf.DUMMYFUNCTION("""COMPUTED_VALUE"""),0.0)</f>
        <v>0</v>
      </c>
      <c r="AA79" s="3">
        <f>IFERROR(__xludf.DUMMYFUNCTION("""COMPUTED_VALUE"""),0.0)</f>
        <v>0</v>
      </c>
      <c r="AB79" s="3">
        <f>IFERROR(__xludf.DUMMYFUNCTION("""COMPUTED_VALUE"""),0.0)</f>
        <v>0</v>
      </c>
      <c r="AC79" s="3">
        <f>IFERROR(__xludf.DUMMYFUNCTION("""COMPUTED_VALUE"""),0.0)</f>
        <v>0</v>
      </c>
      <c r="AD79" s="3" t="str">
        <f>IFERROR(__xludf.DUMMYFUNCTION("""COMPUTED_VALUE"""),"red")</f>
        <v>red</v>
      </c>
      <c r="AE79" s="3" t="str">
        <f>IFERROR(__xludf.DUMMYFUNCTION("""COMPUTED_VALUE"""),"green")</f>
        <v>green</v>
      </c>
    </row>
    <row r="80">
      <c r="A80" s="1" t="s">
        <v>109</v>
      </c>
      <c r="B80" s="3" t="str">
        <f>IFERROR(__xludf.DUMMYFUNCTION("SPLIT(A80, "","")"),"Iceland")</f>
        <v>Iceland</v>
      </c>
      <c r="C80" s="3">
        <f>IFERROR(__xludf.DUMMYFUNCTION("""COMPUTED_VALUE"""),3.0)</f>
        <v>3</v>
      </c>
      <c r="D80" s="3">
        <f>IFERROR(__xludf.DUMMYFUNCTION("""COMPUTED_VALUE"""),4.0)</f>
        <v>4</v>
      </c>
      <c r="E80" s="3">
        <f>IFERROR(__xludf.DUMMYFUNCTION("""COMPUTED_VALUE"""),103.0)</f>
        <v>103</v>
      </c>
      <c r="F80" s="3">
        <f>IFERROR(__xludf.DUMMYFUNCTION("""COMPUTED_VALUE"""),0.0)</f>
        <v>0</v>
      </c>
      <c r="G80" s="3">
        <f>IFERROR(__xludf.DUMMYFUNCTION("""COMPUTED_VALUE"""),6.0)</f>
        <v>6</v>
      </c>
      <c r="H80" s="3">
        <f>IFERROR(__xludf.DUMMYFUNCTION("""COMPUTED_VALUE"""),1.0)</f>
        <v>1</v>
      </c>
      <c r="I80" s="3">
        <f>IFERROR(__xludf.DUMMYFUNCTION("""COMPUTED_VALUE"""),0.0)</f>
        <v>0</v>
      </c>
      <c r="J80" s="3">
        <f>IFERROR(__xludf.DUMMYFUNCTION("""COMPUTED_VALUE"""),0.0)</f>
        <v>0</v>
      </c>
      <c r="K80" s="3">
        <f>IFERROR(__xludf.DUMMYFUNCTION("""COMPUTED_VALUE"""),3.0)</f>
        <v>3</v>
      </c>
      <c r="L80" s="3">
        <f>IFERROR(__xludf.DUMMYFUNCTION("""COMPUTED_VALUE"""),1.0)</f>
        <v>1</v>
      </c>
      <c r="M80" s="3">
        <f>IFERROR(__xludf.DUMMYFUNCTION("""COMPUTED_VALUE"""),0.0)</f>
        <v>0</v>
      </c>
      <c r="N80" s="3">
        <f>IFERROR(__xludf.DUMMYFUNCTION("""COMPUTED_VALUE"""),1.0)</f>
        <v>1</v>
      </c>
      <c r="O80" s="3">
        <f>IFERROR(__xludf.DUMMYFUNCTION("""COMPUTED_VALUE"""),0.0)</f>
        <v>0</v>
      </c>
      <c r="P80" s="3">
        <f>IFERROR(__xludf.DUMMYFUNCTION("""COMPUTED_VALUE"""),1.0)</f>
        <v>1</v>
      </c>
      <c r="Q80" s="3">
        <f>IFERROR(__xludf.DUMMYFUNCTION("""COMPUTED_VALUE"""),0.0)</f>
        <v>0</v>
      </c>
      <c r="R80" s="3">
        <f>IFERROR(__xludf.DUMMYFUNCTION("""COMPUTED_VALUE"""),0.0)</f>
        <v>0</v>
      </c>
      <c r="S80" s="3" t="str">
        <f>IFERROR(__xludf.DUMMYFUNCTION("""COMPUTED_VALUE"""),"blue")</f>
        <v>blue</v>
      </c>
      <c r="T80" s="3">
        <f>IFERROR(__xludf.DUMMYFUNCTION("""COMPUTED_VALUE"""),0.0)</f>
        <v>0</v>
      </c>
      <c r="U80" s="3">
        <f>IFERROR(__xludf.DUMMYFUNCTION("""COMPUTED_VALUE"""),1.0)</f>
        <v>1</v>
      </c>
      <c r="V80" s="3">
        <f>IFERROR(__xludf.DUMMYFUNCTION("""COMPUTED_VALUE"""),0.0)</f>
        <v>0</v>
      </c>
      <c r="W80" s="3">
        <f>IFERROR(__xludf.DUMMYFUNCTION("""COMPUTED_VALUE"""),0.0)</f>
        <v>0</v>
      </c>
      <c r="X80" s="3">
        <f>IFERROR(__xludf.DUMMYFUNCTION("""COMPUTED_VALUE"""),0.0)</f>
        <v>0</v>
      </c>
      <c r="Y80" s="3">
        <f>IFERROR(__xludf.DUMMYFUNCTION("""COMPUTED_VALUE"""),0.0)</f>
        <v>0</v>
      </c>
      <c r="Z80" s="3">
        <f>IFERROR(__xludf.DUMMYFUNCTION("""COMPUTED_VALUE"""),0.0)</f>
        <v>0</v>
      </c>
      <c r="AA80" s="3">
        <f>IFERROR(__xludf.DUMMYFUNCTION("""COMPUTED_VALUE"""),0.0)</f>
        <v>0</v>
      </c>
      <c r="AB80" s="3">
        <f>IFERROR(__xludf.DUMMYFUNCTION("""COMPUTED_VALUE"""),0.0)</f>
        <v>0</v>
      </c>
      <c r="AC80" s="3">
        <f>IFERROR(__xludf.DUMMYFUNCTION("""COMPUTED_VALUE"""),0.0)</f>
        <v>0</v>
      </c>
      <c r="AD80" s="3" t="str">
        <f>IFERROR(__xludf.DUMMYFUNCTION("""COMPUTED_VALUE"""),"blue")</f>
        <v>blue</v>
      </c>
      <c r="AE80" s="3" t="str">
        <f>IFERROR(__xludf.DUMMYFUNCTION("""COMPUTED_VALUE"""),"blue")</f>
        <v>blue</v>
      </c>
    </row>
    <row r="81">
      <c r="A81" s="1" t="s">
        <v>110</v>
      </c>
      <c r="B81" s="3" t="str">
        <f>IFERROR(__xludf.DUMMYFUNCTION("SPLIT(A81, "","")"),"India")</f>
        <v>India</v>
      </c>
      <c r="C81" s="3">
        <f>IFERROR(__xludf.DUMMYFUNCTION("""COMPUTED_VALUE"""),5.0)</f>
        <v>5</v>
      </c>
      <c r="D81" s="3">
        <f>IFERROR(__xludf.DUMMYFUNCTION("""COMPUTED_VALUE"""),1.0)</f>
        <v>1</v>
      </c>
      <c r="E81" s="3">
        <f>IFERROR(__xludf.DUMMYFUNCTION("""COMPUTED_VALUE"""),3268.0)</f>
        <v>3268</v>
      </c>
      <c r="F81" s="3">
        <f>IFERROR(__xludf.DUMMYFUNCTION("""COMPUTED_VALUE"""),684.0)</f>
        <v>684</v>
      </c>
      <c r="G81" s="3">
        <f>IFERROR(__xludf.DUMMYFUNCTION("""COMPUTED_VALUE"""),6.0)</f>
        <v>6</v>
      </c>
      <c r="H81" s="3">
        <f>IFERROR(__xludf.DUMMYFUNCTION("""COMPUTED_VALUE"""),4.0)</f>
        <v>4</v>
      </c>
      <c r="I81" s="3">
        <f>IFERROR(__xludf.DUMMYFUNCTION("""COMPUTED_VALUE"""),0.0)</f>
        <v>0</v>
      </c>
      <c r="J81" s="3">
        <f>IFERROR(__xludf.DUMMYFUNCTION("""COMPUTED_VALUE"""),3.0)</f>
        <v>3</v>
      </c>
      <c r="K81" s="3">
        <f>IFERROR(__xludf.DUMMYFUNCTION("""COMPUTED_VALUE"""),4.0)</f>
        <v>4</v>
      </c>
      <c r="L81" s="3">
        <f>IFERROR(__xludf.DUMMYFUNCTION("""COMPUTED_VALUE"""),0.0)</f>
        <v>0</v>
      </c>
      <c r="M81" s="3">
        <f>IFERROR(__xludf.DUMMYFUNCTION("""COMPUTED_VALUE"""),1.0)</f>
        <v>1</v>
      </c>
      <c r="N81" s="3">
        <f>IFERROR(__xludf.DUMMYFUNCTION("""COMPUTED_VALUE"""),1.0)</f>
        <v>1</v>
      </c>
      <c r="O81" s="3">
        <f>IFERROR(__xludf.DUMMYFUNCTION("""COMPUTED_VALUE"""),0.0)</f>
        <v>0</v>
      </c>
      <c r="P81" s="3">
        <f>IFERROR(__xludf.DUMMYFUNCTION("""COMPUTED_VALUE"""),1.0)</f>
        <v>1</v>
      </c>
      <c r="Q81" s="3">
        <f>IFERROR(__xludf.DUMMYFUNCTION("""COMPUTED_VALUE"""),0.0)</f>
        <v>0</v>
      </c>
      <c r="R81" s="3">
        <f>IFERROR(__xludf.DUMMYFUNCTION("""COMPUTED_VALUE"""),1.0)</f>
        <v>1</v>
      </c>
      <c r="S81" s="3" t="str">
        <f>IFERROR(__xludf.DUMMYFUNCTION("""COMPUTED_VALUE"""),"orange")</f>
        <v>orange</v>
      </c>
      <c r="T81" s="3">
        <f>IFERROR(__xludf.DUMMYFUNCTION("""COMPUTED_VALUE"""),1.0)</f>
        <v>1</v>
      </c>
      <c r="U81" s="3">
        <f>IFERROR(__xludf.DUMMYFUNCTION("""COMPUTED_VALUE"""),0.0)</f>
        <v>0</v>
      </c>
      <c r="V81" s="3">
        <f>IFERROR(__xludf.DUMMYFUNCTION("""COMPUTED_VALUE"""),0.0)</f>
        <v>0</v>
      </c>
      <c r="W81" s="3">
        <f>IFERROR(__xludf.DUMMYFUNCTION("""COMPUTED_VALUE"""),0.0)</f>
        <v>0</v>
      </c>
      <c r="X81" s="3">
        <f>IFERROR(__xludf.DUMMYFUNCTION("""COMPUTED_VALUE"""),0.0)</f>
        <v>0</v>
      </c>
      <c r="Y81" s="3">
        <f>IFERROR(__xludf.DUMMYFUNCTION("""COMPUTED_VALUE"""),0.0)</f>
        <v>0</v>
      </c>
      <c r="Z81" s="3">
        <f>IFERROR(__xludf.DUMMYFUNCTION("""COMPUTED_VALUE"""),0.0)</f>
        <v>0</v>
      </c>
      <c r="AA81" s="3">
        <f>IFERROR(__xludf.DUMMYFUNCTION("""COMPUTED_VALUE"""),1.0)</f>
        <v>1</v>
      </c>
      <c r="AB81" s="3">
        <f>IFERROR(__xludf.DUMMYFUNCTION("""COMPUTED_VALUE"""),0.0)</f>
        <v>0</v>
      </c>
      <c r="AC81" s="3">
        <f>IFERROR(__xludf.DUMMYFUNCTION("""COMPUTED_VALUE"""),0.0)</f>
        <v>0</v>
      </c>
      <c r="AD81" s="3" t="str">
        <f>IFERROR(__xludf.DUMMYFUNCTION("""COMPUTED_VALUE"""),"orange")</f>
        <v>orange</v>
      </c>
      <c r="AE81" s="3" t="str">
        <f>IFERROR(__xludf.DUMMYFUNCTION("""COMPUTED_VALUE"""),"green")</f>
        <v>green</v>
      </c>
    </row>
    <row r="82">
      <c r="A82" s="1" t="s">
        <v>111</v>
      </c>
      <c r="B82" s="3" t="str">
        <f>IFERROR(__xludf.DUMMYFUNCTION("SPLIT(A82, "","")"),"Indonesia")</f>
        <v>Indonesia</v>
      </c>
      <c r="C82" s="3">
        <f>IFERROR(__xludf.DUMMYFUNCTION("""COMPUTED_VALUE"""),6.0)</f>
        <v>6</v>
      </c>
      <c r="D82" s="3">
        <f>IFERROR(__xludf.DUMMYFUNCTION("""COMPUTED_VALUE"""),2.0)</f>
        <v>2</v>
      </c>
      <c r="E82" s="3">
        <f>IFERROR(__xludf.DUMMYFUNCTION("""COMPUTED_VALUE"""),1904.0)</f>
        <v>1904</v>
      </c>
      <c r="F82" s="3">
        <f>IFERROR(__xludf.DUMMYFUNCTION("""COMPUTED_VALUE"""),157.0)</f>
        <v>157</v>
      </c>
      <c r="G82" s="3">
        <f>IFERROR(__xludf.DUMMYFUNCTION("""COMPUTED_VALUE"""),10.0)</f>
        <v>10</v>
      </c>
      <c r="H82" s="3">
        <f>IFERROR(__xludf.DUMMYFUNCTION("""COMPUTED_VALUE"""),2.0)</f>
        <v>2</v>
      </c>
      <c r="I82" s="3">
        <f>IFERROR(__xludf.DUMMYFUNCTION("""COMPUTED_VALUE"""),0.0)</f>
        <v>0</v>
      </c>
      <c r="J82" s="3">
        <f>IFERROR(__xludf.DUMMYFUNCTION("""COMPUTED_VALUE"""),2.0)</f>
        <v>2</v>
      </c>
      <c r="K82" s="3">
        <f>IFERROR(__xludf.DUMMYFUNCTION("""COMPUTED_VALUE"""),2.0)</f>
        <v>2</v>
      </c>
      <c r="L82" s="3">
        <f>IFERROR(__xludf.DUMMYFUNCTION("""COMPUTED_VALUE"""),1.0)</f>
        <v>1</v>
      </c>
      <c r="M82" s="3">
        <f>IFERROR(__xludf.DUMMYFUNCTION("""COMPUTED_VALUE"""),0.0)</f>
        <v>0</v>
      </c>
      <c r="N82" s="3">
        <f>IFERROR(__xludf.DUMMYFUNCTION("""COMPUTED_VALUE"""),0.0)</f>
        <v>0</v>
      </c>
      <c r="O82" s="3">
        <f>IFERROR(__xludf.DUMMYFUNCTION("""COMPUTED_VALUE"""),0.0)</f>
        <v>0</v>
      </c>
      <c r="P82" s="3">
        <f>IFERROR(__xludf.DUMMYFUNCTION("""COMPUTED_VALUE"""),1.0)</f>
        <v>1</v>
      </c>
      <c r="Q82" s="3">
        <f>IFERROR(__xludf.DUMMYFUNCTION("""COMPUTED_VALUE"""),0.0)</f>
        <v>0</v>
      </c>
      <c r="R82" s="3">
        <f>IFERROR(__xludf.DUMMYFUNCTION("""COMPUTED_VALUE"""),0.0)</f>
        <v>0</v>
      </c>
      <c r="S82" s="3" t="str">
        <f>IFERROR(__xludf.DUMMYFUNCTION("""COMPUTED_VALUE"""),"red")</f>
        <v>red</v>
      </c>
      <c r="T82" s="3">
        <f>IFERROR(__xludf.DUMMYFUNCTION("""COMPUTED_VALUE"""),0.0)</f>
        <v>0</v>
      </c>
      <c r="U82" s="3">
        <f>IFERROR(__xludf.DUMMYFUNCTION("""COMPUTED_VALUE"""),0.0)</f>
        <v>0</v>
      </c>
      <c r="V82" s="3">
        <f>IFERROR(__xludf.DUMMYFUNCTION("""COMPUTED_VALUE"""),0.0)</f>
        <v>0</v>
      </c>
      <c r="W82" s="3">
        <f>IFERROR(__xludf.DUMMYFUNCTION("""COMPUTED_VALUE"""),0.0)</f>
        <v>0</v>
      </c>
      <c r="X82" s="3">
        <f>IFERROR(__xludf.DUMMYFUNCTION("""COMPUTED_VALUE"""),0.0)</f>
        <v>0</v>
      </c>
      <c r="Y82" s="3">
        <f>IFERROR(__xludf.DUMMYFUNCTION("""COMPUTED_VALUE"""),0.0)</f>
        <v>0</v>
      </c>
      <c r="Z82" s="3">
        <f>IFERROR(__xludf.DUMMYFUNCTION("""COMPUTED_VALUE"""),0.0)</f>
        <v>0</v>
      </c>
      <c r="AA82" s="3">
        <f>IFERROR(__xludf.DUMMYFUNCTION("""COMPUTED_VALUE"""),0.0)</f>
        <v>0</v>
      </c>
      <c r="AB82" s="3">
        <f>IFERROR(__xludf.DUMMYFUNCTION("""COMPUTED_VALUE"""),0.0)</f>
        <v>0</v>
      </c>
      <c r="AC82" s="3">
        <f>IFERROR(__xludf.DUMMYFUNCTION("""COMPUTED_VALUE"""),0.0)</f>
        <v>0</v>
      </c>
      <c r="AD82" s="3" t="str">
        <f>IFERROR(__xludf.DUMMYFUNCTION("""COMPUTED_VALUE"""),"red")</f>
        <v>red</v>
      </c>
      <c r="AE82" s="3" t="str">
        <f>IFERROR(__xludf.DUMMYFUNCTION("""COMPUTED_VALUE"""),"white")</f>
        <v>white</v>
      </c>
    </row>
    <row r="83">
      <c r="A83" s="1" t="s">
        <v>112</v>
      </c>
      <c r="B83" s="3" t="str">
        <f>IFERROR(__xludf.DUMMYFUNCTION("SPLIT(A83, "","")"),"Iran")</f>
        <v>Iran</v>
      </c>
      <c r="C83" s="3">
        <f>IFERROR(__xludf.DUMMYFUNCTION("""COMPUTED_VALUE"""),5.0)</f>
        <v>5</v>
      </c>
      <c r="D83" s="3">
        <f>IFERROR(__xludf.DUMMYFUNCTION("""COMPUTED_VALUE"""),1.0)</f>
        <v>1</v>
      </c>
      <c r="E83" s="3">
        <f>IFERROR(__xludf.DUMMYFUNCTION("""COMPUTED_VALUE"""),1648.0)</f>
        <v>1648</v>
      </c>
      <c r="F83" s="3">
        <f>IFERROR(__xludf.DUMMYFUNCTION("""COMPUTED_VALUE"""),39.0)</f>
        <v>39</v>
      </c>
      <c r="G83" s="3">
        <f>IFERROR(__xludf.DUMMYFUNCTION("""COMPUTED_VALUE"""),6.0)</f>
        <v>6</v>
      </c>
      <c r="H83" s="3">
        <f>IFERROR(__xludf.DUMMYFUNCTION("""COMPUTED_VALUE"""),2.0)</f>
        <v>2</v>
      </c>
      <c r="I83" s="3">
        <f>IFERROR(__xludf.DUMMYFUNCTION("""COMPUTED_VALUE"""),0.0)</f>
        <v>0</v>
      </c>
      <c r="J83" s="3">
        <f>IFERROR(__xludf.DUMMYFUNCTION("""COMPUTED_VALUE"""),3.0)</f>
        <v>3</v>
      </c>
      <c r="K83" s="3">
        <f>IFERROR(__xludf.DUMMYFUNCTION("""COMPUTED_VALUE"""),3.0)</f>
        <v>3</v>
      </c>
      <c r="L83" s="3">
        <f>IFERROR(__xludf.DUMMYFUNCTION("""COMPUTED_VALUE"""),1.0)</f>
        <v>1</v>
      </c>
      <c r="M83" s="3">
        <f>IFERROR(__xludf.DUMMYFUNCTION("""COMPUTED_VALUE"""),1.0)</f>
        <v>1</v>
      </c>
      <c r="N83" s="3">
        <f>IFERROR(__xludf.DUMMYFUNCTION("""COMPUTED_VALUE"""),0.0)</f>
        <v>0</v>
      </c>
      <c r="O83" s="3">
        <f>IFERROR(__xludf.DUMMYFUNCTION("""COMPUTED_VALUE"""),0.0)</f>
        <v>0</v>
      </c>
      <c r="P83" s="3">
        <f>IFERROR(__xludf.DUMMYFUNCTION("""COMPUTED_VALUE"""),1.0)</f>
        <v>1</v>
      </c>
      <c r="Q83" s="3">
        <f>IFERROR(__xludf.DUMMYFUNCTION("""COMPUTED_VALUE"""),0.0)</f>
        <v>0</v>
      </c>
      <c r="R83" s="3">
        <f>IFERROR(__xludf.DUMMYFUNCTION("""COMPUTED_VALUE"""),0.0)</f>
        <v>0</v>
      </c>
      <c r="S83" s="3" t="str">
        <f>IFERROR(__xludf.DUMMYFUNCTION("""COMPUTED_VALUE"""),"red")</f>
        <v>red</v>
      </c>
      <c r="T83" s="3">
        <f>IFERROR(__xludf.DUMMYFUNCTION("""COMPUTED_VALUE"""),0.0)</f>
        <v>0</v>
      </c>
      <c r="U83" s="3">
        <f>IFERROR(__xludf.DUMMYFUNCTION("""COMPUTED_VALUE"""),0.0)</f>
        <v>0</v>
      </c>
      <c r="V83" s="3">
        <f>IFERROR(__xludf.DUMMYFUNCTION("""COMPUTED_VALUE"""),0.0)</f>
        <v>0</v>
      </c>
      <c r="W83" s="3">
        <f>IFERROR(__xludf.DUMMYFUNCTION("""COMPUTED_VALUE"""),0.0)</f>
        <v>0</v>
      </c>
      <c r="X83" s="3">
        <f>IFERROR(__xludf.DUMMYFUNCTION("""COMPUTED_VALUE"""),0.0)</f>
        <v>0</v>
      </c>
      <c r="Y83" s="3">
        <f>IFERROR(__xludf.DUMMYFUNCTION("""COMPUTED_VALUE"""),0.0)</f>
        <v>0</v>
      </c>
      <c r="Z83" s="3">
        <f>IFERROR(__xludf.DUMMYFUNCTION("""COMPUTED_VALUE"""),0.0)</f>
        <v>0</v>
      </c>
      <c r="AA83" s="3">
        <f>IFERROR(__xludf.DUMMYFUNCTION("""COMPUTED_VALUE"""),1.0)</f>
        <v>1</v>
      </c>
      <c r="AB83" s="3">
        <f>IFERROR(__xludf.DUMMYFUNCTION("""COMPUTED_VALUE"""),0.0)</f>
        <v>0</v>
      </c>
      <c r="AC83" s="3">
        <f>IFERROR(__xludf.DUMMYFUNCTION("""COMPUTED_VALUE"""),1.0)</f>
        <v>1</v>
      </c>
      <c r="AD83" s="3" t="str">
        <f>IFERROR(__xludf.DUMMYFUNCTION("""COMPUTED_VALUE"""),"green")</f>
        <v>green</v>
      </c>
      <c r="AE83" s="3" t="str">
        <f>IFERROR(__xludf.DUMMYFUNCTION("""COMPUTED_VALUE"""),"red")</f>
        <v>red</v>
      </c>
    </row>
    <row r="84">
      <c r="A84" s="1" t="s">
        <v>113</v>
      </c>
      <c r="B84" s="3" t="str">
        <f>IFERROR(__xludf.DUMMYFUNCTION("SPLIT(A84, "","")"),"Iraq")</f>
        <v>Iraq</v>
      </c>
      <c r="C84" s="3">
        <f>IFERROR(__xludf.DUMMYFUNCTION("""COMPUTED_VALUE"""),5.0)</f>
        <v>5</v>
      </c>
      <c r="D84" s="3">
        <f>IFERROR(__xludf.DUMMYFUNCTION("""COMPUTED_VALUE"""),1.0)</f>
        <v>1</v>
      </c>
      <c r="E84" s="3">
        <f>IFERROR(__xludf.DUMMYFUNCTION("""COMPUTED_VALUE"""),435.0)</f>
        <v>435</v>
      </c>
      <c r="F84" s="3">
        <f>IFERROR(__xludf.DUMMYFUNCTION("""COMPUTED_VALUE"""),14.0)</f>
        <v>14</v>
      </c>
      <c r="G84" s="3">
        <f>IFERROR(__xludf.DUMMYFUNCTION("""COMPUTED_VALUE"""),8.0)</f>
        <v>8</v>
      </c>
      <c r="H84" s="3">
        <f>IFERROR(__xludf.DUMMYFUNCTION("""COMPUTED_VALUE"""),2.0)</f>
        <v>2</v>
      </c>
      <c r="I84" s="3">
        <f>IFERROR(__xludf.DUMMYFUNCTION("""COMPUTED_VALUE"""),0.0)</f>
        <v>0</v>
      </c>
      <c r="J84" s="3">
        <f>IFERROR(__xludf.DUMMYFUNCTION("""COMPUTED_VALUE"""),3.0)</f>
        <v>3</v>
      </c>
      <c r="K84" s="3">
        <f>IFERROR(__xludf.DUMMYFUNCTION("""COMPUTED_VALUE"""),4.0)</f>
        <v>4</v>
      </c>
      <c r="L84" s="3">
        <f>IFERROR(__xludf.DUMMYFUNCTION("""COMPUTED_VALUE"""),1.0)</f>
        <v>1</v>
      </c>
      <c r="M84" s="3">
        <f>IFERROR(__xludf.DUMMYFUNCTION("""COMPUTED_VALUE"""),1.0)</f>
        <v>1</v>
      </c>
      <c r="N84" s="3">
        <f>IFERROR(__xludf.DUMMYFUNCTION("""COMPUTED_VALUE"""),0.0)</f>
        <v>0</v>
      </c>
      <c r="O84" s="3">
        <f>IFERROR(__xludf.DUMMYFUNCTION("""COMPUTED_VALUE"""),0.0)</f>
        <v>0</v>
      </c>
      <c r="P84" s="3">
        <f>IFERROR(__xludf.DUMMYFUNCTION("""COMPUTED_VALUE"""),1.0)</f>
        <v>1</v>
      </c>
      <c r="Q84" s="3">
        <f>IFERROR(__xludf.DUMMYFUNCTION("""COMPUTED_VALUE"""),1.0)</f>
        <v>1</v>
      </c>
      <c r="R84" s="3">
        <f>IFERROR(__xludf.DUMMYFUNCTION("""COMPUTED_VALUE"""),0.0)</f>
        <v>0</v>
      </c>
      <c r="S84" s="3" t="str">
        <f>IFERROR(__xludf.DUMMYFUNCTION("""COMPUTED_VALUE"""),"red")</f>
        <v>red</v>
      </c>
      <c r="T84" s="3">
        <f>IFERROR(__xludf.DUMMYFUNCTION("""COMPUTED_VALUE"""),0.0)</f>
        <v>0</v>
      </c>
      <c r="U84" s="3">
        <f>IFERROR(__xludf.DUMMYFUNCTION("""COMPUTED_VALUE"""),0.0)</f>
        <v>0</v>
      </c>
      <c r="V84" s="3">
        <f>IFERROR(__xludf.DUMMYFUNCTION("""COMPUTED_VALUE"""),0.0)</f>
        <v>0</v>
      </c>
      <c r="W84" s="3">
        <f>IFERROR(__xludf.DUMMYFUNCTION("""COMPUTED_VALUE"""),0.0)</f>
        <v>0</v>
      </c>
      <c r="X84" s="3">
        <f>IFERROR(__xludf.DUMMYFUNCTION("""COMPUTED_VALUE"""),3.0)</f>
        <v>3</v>
      </c>
      <c r="Y84" s="3">
        <f>IFERROR(__xludf.DUMMYFUNCTION("""COMPUTED_VALUE"""),0.0)</f>
        <v>0</v>
      </c>
      <c r="Z84" s="3">
        <f>IFERROR(__xludf.DUMMYFUNCTION("""COMPUTED_VALUE"""),0.0)</f>
        <v>0</v>
      </c>
      <c r="AA84" s="3">
        <f>IFERROR(__xludf.DUMMYFUNCTION("""COMPUTED_VALUE"""),0.0)</f>
        <v>0</v>
      </c>
      <c r="AB84" s="3">
        <f>IFERROR(__xludf.DUMMYFUNCTION("""COMPUTED_VALUE"""),0.0)</f>
        <v>0</v>
      </c>
      <c r="AC84" s="3">
        <f>IFERROR(__xludf.DUMMYFUNCTION("""COMPUTED_VALUE"""),0.0)</f>
        <v>0</v>
      </c>
      <c r="AD84" s="3" t="str">
        <f>IFERROR(__xludf.DUMMYFUNCTION("""COMPUTED_VALUE"""),"red")</f>
        <v>red</v>
      </c>
      <c r="AE84" s="3" t="str">
        <f>IFERROR(__xludf.DUMMYFUNCTION("""COMPUTED_VALUE"""),"black")</f>
        <v>black</v>
      </c>
    </row>
    <row r="85">
      <c r="A85" s="1" t="s">
        <v>114</v>
      </c>
      <c r="B85" s="3" t="str">
        <f>IFERROR(__xludf.DUMMYFUNCTION("SPLIT(A85, "","")"),"Ireland")</f>
        <v>Ireland</v>
      </c>
      <c r="C85" s="3">
        <f>IFERROR(__xludf.DUMMYFUNCTION("""COMPUTED_VALUE"""),3.0)</f>
        <v>3</v>
      </c>
      <c r="D85" s="3">
        <f>IFERROR(__xludf.DUMMYFUNCTION("""COMPUTED_VALUE"""),4.0)</f>
        <v>4</v>
      </c>
      <c r="E85" s="3">
        <f>IFERROR(__xludf.DUMMYFUNCTION("""COMPUTED_VALUE"""),70.0)</f>
        <v>70</v>
      </c>
      <c r="F85" s="3">
        <f>IFERROR(__xludf.DUMMYFUNCTION("""COMPUTED_VALUE"""),3.0)</f>
        <v>3</v>
      </c>
      <c r="G85" s="3">
        <f>IFERROR(__xludf.DUMMYFUNCTION("""COMPUTED_VALUE"""),1.0)</f>
        <v>1</v>
      </c>
      <c r="H85" s="3">
        <f>IFERROR(__xludf.DUMMYFUNCTION("""COMPUTED_VALUE"""),0.0)</f>
        <v>0</v>
      </c>
      <c r="I85" s="3">
        <f>IFERROR(__xludf.DUMMYFUNCTION("""COMPUTED_VALUE"""),3.0)</f>
        <v>3</v>
      </c>
      <c r="J85" s="3">
        <f>IFERROR(__xludf.DUMMYFUNCTION("""COMPUTED_VALUE"""),0.0)</f>
        <v>0</v>
      </c>
      <c r="K85" s="3">
        <f>IFERROR(__xludf.DUMMYFUNCTION("""COMPUTED_VALUE"""),3.0)</f>
        <v>3</v>
      </c>
      <c r="L85" s="3">
        <f>IFERROR(__xludf.DUMMYFUNCTION("""COMPUTED_VALUE"""),0.0)</f>
        <v>0</v>
      </c>
      <c r="M85" s="3">
        <f>IFERROR(__xludf.DUMMYFUNCTION("""COMPUTED_VALUE"""),1.0)</f>
        <v>1</v>
      </c>
      <c r="N85" s="3">
        <f>IFERROR(__xludf.DUMMYFUNCTION("""COMPUTED_VALUE"""),0.0)</f>
        <v>0</v>
      </c>
      <c r="O85" s="3">
        <f>IFERROR(__xludf.DUMMYFUNCTION("""COMPUTED_VALUE"""),0.0)</f>
        <v>0</v>
      </c>
      <c r="P85" s="3">
        <f>IFERROR(__xludf.DUMMYFUNCTION("""COMPUTED_VALUE"""),1.0)</f>
        <v>1</v>
      </c>
      <c r="Q85" s="3">
        <f>IFERROR(__xludf.DUMMYFUNCTION("""COMPUTED_VALUE"""),0.0)</f>
        <v>0</v>
      </c>
      <c r="R85" s="3">
        <f>IFERROR(__xludf.DUMMYFUNCTION("""COMPUTED_VALUE"""),1.0)</f>
        <v>1</v>
      </c>
      <c r="S85" s="3" t="str">
        <f>IFERROR(__xludf.DUMMYFUNCTION("""COMPUTED_VALUE"""),"white")</f>
        <v>white</v>
      </c>
      <c r="T85" s="3">
        <f>IFERROR(__xludf.DUMMYFUNCTION("""COMPUTED_VALUE"""),0.0)</f>
        <v>0</v>
      </c>
      <c r="U85" s="3">
        <f>IFERROR(__xludf.DUMMYFUNCTION("""COMPUTED_VALUE"""),0.0)</f>
        <v>0</v>
      </c>
      <c r="V85" s="3">
        <f>IFERROR(__xludf.DUMMYFUNCTION("""COMPUTED_VALUE"""),0.0)</f>
        <v>0</v>
      </c>
      <c r="W85" s="3">
        <f>IFERROR(__xludf.DUMMYFUNCTION("""COMPUTED_VALUE"""),0.0)</f>
        <v>0</v>
      </c>
      <c r="X85" s="3">
        <f>IFERROR(__xludf.DUMMYFUNCTION("""COMPUTED_VALUE"""),0.0)</f>
        <v>0</v>
      </c>
      <c r="Y85" s="3">
        <f>IFERROR(__xludf.DUMMYFUNCTION("""COMPUTED_VALUE"""),0.0)</f>
        <v>0</v>
      </c>
      <c r="Z85" s="3">
        <f>IFERROR(__xludf.DUMMYFUNCTION("""COMPUTED_VALUE"""),0.0)</f>
        <v>0</v>
      </c>
      <c r="AA85" s="3">
        <f>IFERROR(__xludf.DUMMYFUNCTION("""COMPUTED_VALUE"""),0.0)</f>
        <v>0</v>
      </c>
      <c r="AB85" s="3">
        <f>IFERROR(__xludf.DUMMYFUNCTION("""COMPUTED_VALUE"""),0.0)</f>
        <v>0</v>
      </c>
      <c r="AC85" s="3">
        <f>IFERROR(__xludf.DUMMYFUNCTION("""COMPUTED_VALUE"""),0.0)</f>
        <v>0</v>
      </c>
      <c r="AD85" s="3" t="str">
        <f>IFERROR(__xludf.DUMMYFUNCTION("""COMPUTED_VALUE"""),"green")</f>
        <v>green</v>
      </c>
      <c r="AE85" s="3" t="str">
        <f>IFERROR(__xludf.DUMMYFUNCTION("""COMPUTED_VALUE"""),"orange")</f>
        <v>orange</v>
      </c>
    </row>
    <row r="86">
      <c r="A86" s="1" t="s">
        <v>115</v>
      </c>
      <c r="B86" s="3" t="str">
        <f>IFERROR(__xludf.DUMMYFUNCTION("SPLIT(A86, "","")"),"Israel")</f>
        <v>Israel</v>
      </c>
      <c r="C86" s="3">
        <f>IFERROR(__xludf.DUMMYFUNCTION("""COMPUTED_VALUE"""),5.0)</f>
        <v>5</v>
      </c>
      <c r="D86" s="3">
        <f>IFERROR(__xludf.DUMMYFUNCTION("""COMPUTED_VALUE"""),1.0)</f>
        <v>1</v>
      </c>
      <c r="E86" s="3">
        <f>IFERROR(__xludf.DUMMYFUNCTION("""COMPUTED_VALUE"""),21.0)</f>
        <v>21</v>
      </c>
      <c r="F86" s="3">
        <f>IFERROR(__xludf.DUMMYFUNCTION("""COMPUTED_VALUE"""),4.0)</f>
        <v>4</v>
      </c>
      <c r="G86" s="3">
        <f>IFERROR(__xludf.DUMMYFUNCTION("""COMPUTED_VALUE"""),10.0)</f>
        <v>10</v>
      </c>
      <c r="H86" s="3">
        <f>IFERROR(__xludf.DUMMYFUNCTION("""COMPUTED_VALUE"""),7.0)</f>
        <v>7</v>
      </c>
      <c r="I86" s="3">
        <f>IFERROR(__xludf.DUMMYFUNCTION("""COMPUTED_VALUE"""),0.0)</f>
        <v>0</v>
      </c>
      <c r="J86" s="3">
        <f>IFERROR(__xludf.DUMMYFUNCTION("""COMPUTED_VALUE"""),2.0)</f>
        <v>2</v>
      </c>
      <c r="K86" s="3">
        <f>IFERROR(__xludf.DUMMYFUNCTION("""COMPUTED_VALUE"""),2.0)</f>
        <v>2</v>
      </c>
      <c r="L86" s="3">
        <f>IFERROR(__xludf.DUMMYFUNCTION("""COMPUTED_VALUE"""),0.0)</f>
        <v>0</v>
      </c>
      <c r="M86" s="3">
        <f>IFERROR(__xludf.DUMMYFUNCTION("""COMPUTED_VALUE"""),0.0)</f>
        <v>0</v>
      </c>
      <c r="N86" s="3">
        <f>IFERROR(__xludf.DUMMYFUNCTION("""COMPUTED_VALUE"""),1.0)</f>
        <v>1</v>
      </c>
      <c r="O86" s="3">
        <f>IFERROR(__xludf.DUMMYFUNCTION("""COMPUTED_VALUE"""),0.0)</f>
        <v>0</v>
      </c>
      <c r="P86" s="3">
        <f>IFERROR(__xludf.DUMMYFUNCTION("""COMPUTED_VALUE"""),1.0)</f>
        <v>1</v>
      </c>
      <c r="Q86" s="3">
        <f>IFERROR(__xludf.DUMMYFUNCTION("""COMPUTED_VALUE"""),0.0)</f>
        <v>0</v>
      </c>
      <c r="R86" s="3">
        <f>IFERROR(__xludf.DUMMYFUNCTION("""COMPUTED_VALUE"""),0.0)</f>
        <v>0</v>
      </c>
      <c r="S86" s="3" t="str">
        <f>IFERROR(__xludf.DUMMYFUNCTION("""COMPUTED_VALUE"""),"white")</f>
        <v>white</v>
      </c>
      <c r="T86" s="3">
        <f>IFERROR(__xludf.DUMMYFUNCTION("""COMPUTED_VALUE"""),0.0)</f>
        <v>0</v>
      </c>
      <c r="U86" s="3">
        <f>IFERROR(__xludf.DUMMYFUNCTION("""COMPUTED_VALUE"""),0.0)</f>
        <v>0</v>
      </c>
      <c r="V86" s="3">
        <f>IFERROR(__xludf.DUMMYFUNCTION("""COMPUTED_VALUE"""),0.0)</f>
        <v>0</v>
      </c>
      <c r="W86" s="3">
        <f>IFERROR(__xludf.DUMMYFUNCTION("""COMPUTED_VALUE"""),0.0)</f>
        <v>0</v>
      </c>
      <c r="X86" s="3">
        <f>IFERROR(__xludf.DUMMYFUNCTION("""COMPUTED_VALUE"""),1.0)</f>
        <v>1</v>
      </c>
      <c r="Y86" s="3">
        <f>IFERROR(__xludf.DUMMYFUNCTION("""COMPUTED_VALUE"""),0.0)</f>
        <v>0</v>
      </c>
      <c r="Z86" s="3">
        <f>IFERROR(__xludf.DUMMYFUNCTION("""COMPUTED_VALUE"""),0.0)</f>
        <v>0</v>
      </c>
      <c r="AA86" s="3">
        <f>IFERROR(__xludf.DUMMYFUNCTION("""COMPUTED_VALUE"""),0.0)</f>
        <v>0</v>
      </c>
      <c r="AB86" s="3">
        <f>IFERROR(__xludf.DUMMYFUNCTION("""COMPUTED_VALUE"""),0.0)</f>
        <v>0</v>
      </c>
      <c r="AC86" s="3">
        <f>IFERROR(__xludf.DUMMYFUNCTION("""COMPUTED_VALUE"""),0.0)</f>
        <v>0</v>
      </c>
      <c r="AD86" s="3" t="str">
        <f>IFERROR(__xludf.DUMMYFUNCTION("""COMPUTED_VALUE"""),"blue")</f>
        <v>blue</v>
      </c>
      <c r="AE86" s="3" t="str">
        <f>IFERROR(__xludf.DUMMYFUNCTION("""COMPUTED_VALUE"""),"blue")</f>
        <v>blue</v>
      </c>
    </row>
    <row r="87">
      <c r="A87" s="1" t="s">
        <v>116</v>
      </c>
      <c r="B87" s="3" t="str">
        <f>IFERROR(__xludf.DUMMYFUNCTION("SPLIT(A87, "","")"),"Italy")</f>
        <v>Italy</v>
      </c>
      <c r="C87" s="3">
        <f>IFERROR(__xludf.DUMMYFUNCTION("""COMPUTED_VALUE"""),3.0)</f>
        <v>3</v>
      </c>
      <c r="D87" s="3">
        <f>IFERROR(__xludf.DUMMYFUNCTION("""COMPUTED_VALUE"""),1.0)</f>
        <v>1</v>
      </c>
      <c r="E87" s="3">
        <f>IFERROR(__xludf.DUMMYFUNCTION("""COMPUTED_VALUE"""),301.0)</f>
        <v>301</v>
      </c>
      <c r="F87" s="3">
        <f>IFERROR(__xludf.DUMMYFUNCTION("""COMPUTED_VALUE"""),57.0)</f>
        <v>57</v>
      </c>
      <c r="G87" s="3">
        <f>IFERROR(__xludf.DUMMYFUNCTION("""COMPUTED_VALUE"""),6.0)</f>
        <v>6</v>
      </c>
      <c r="H87" s="3">
        <f>IFERROR(__xludf.DUMMYFUNCTION("""COMPUTED_VALUE"""),0.0)</f>
        <v>0</v>
      </c>
      <c r="I87" s="3">
        <f>IFERROR(__xludf.DUMMYFUNCTION("""COMPUTED_VALUE"""),3.0)</f>
        <v>3</v>
      </c>
      <c r="J87" s="3">
        <f>IFERROR(__xludf.DUMMYFUNCTION("""COMPUTED_VALUE"""),0.0)</f>
        <v>0</v>
      </c>
      <c r="K87" s="3">
        <f>IFERROR(__xludf.DUMMYFUNCTION("""COMPUTED_VALUE"""),3.0)</f>
        <v>3</v>
      </c>
      <c r="L87" s="3">
        <f>IFERROR(__xludf.DUMMYFUNCTION("""COMPUTED_VALUE"""),1.0)</f>
        <v>1</v>
      </c>
      <c r="M87" s="3">
        <f>IFERROR(__xludf.DUMMYFUNCTION("""COMPUTED_VALUE"""),1.0)</f>
        <v>1</v>
      </c>
      <c r="N87" s="3">
        <f>IFERROR(__xludf.DUMMYFUNCTION("""COMPUTED_VALUE"""),0.0)</f>
        <v>0</v>
      </c>
      <c r="O87" s="3">
        <f>IFERROR(__xludf.DUMMYFUNCTION("""COMPUTED_VALUE"""),0.0)</f>
        <v>0</v>
      </c>
      <c r="P87" s="3">
        <f>IFERROR(__xludf.DUMMYFUNCTION("""COMPUTED_VALUE"""),1.0)</f>
        <v>1</v>
      </c>
      <c r="Q87" s="3">
        <f>IFERROR(__xludf.DUMMYFUNCTION("""COMPUTED_VALUE"""),0.0)</f>
        <v>0</v>
      </c>
      <c r="R87" s="3">
        <f>IFERROR(__xludf.DUMMYFUNCTION("""COMPUTED_VALUE"""),0.0)</f>
        <v>0</v>
      </c>
      <c r="S87" s="3" t="str">
        <f>IFERROR(__xludf.DUMMYFUNCTION("""COMPUTED_VALUE"""),"white")</f>
        <v>white</v>
      </c>
      <c r="T87" s="3">
        <f>IFERROR(__xludf.DUMMYFUNCTION("""COMPUTED_VALUE"""),0.0)</f>
        <v>0</v>
      </c>
      <c r="U87" s="3">
        <f>IFERROR(__xludf.DUMMYFUNCTION("""COMPUTED_VALUE"""),0.0)</f>
        <v>0</v>
      </c>
      <c r="V87" s="3">
        <f>IFERROR(__xludf.DUMMYFUNCTION("""COMPUTED_VALUE"""),0.0)</f>
        <v>0</v>
      </c>
      <c r="W87" s="3">
        <f>IFERROR(__xludf.DUMMYFUNCTION("""COMPUTED_VALUE"""),0.0)</f>
        <v>0</v>
      </c>
      <c r="X87" s="3">
        <f>IFERROR(__xludf.DUMMYFUNCTION("""COMPUTED_VALUE"""),0.0)</f>
        <v>0</v>
      </c>
      <c r="Y87" s="3">
        <f>IFERROR(__xludf.DUMMYFUNCTION("""COMPUTED_VALUE"""),0.0)</f>
        <v>0</v>
      </c>
      <c r="Z87" s="3">
        <f>IFERROR(__xludf.DUMMYFUNCTION("""COMPUTED_VALUE"""),0.0)</f>
        <v>0</v>
      </c>
      <c r="AA87" s="3">
        <f>IFERROR(__xludf.DUMMYFUNCTION("""COMPUTED_VALUE"""),0.0)</f>
        <v>0</v>
      </c>
      <c r="AB87" s="3">
        <f>IFERROR(__xludf.DUMMYFUNCTION("""COMPUTED_VALUE"""),0.0)</f>
        <v>0</v>
      </c>
      <c r="AC87" s="3">
        <f>IFERROR(__xludf.DUMMYFUNCTION("""COMPUTED_VALUE"""),0.0)</f>
        <v>0</v>
      </c>
      <c r="AD87" s="3" t="str">
        <f>IFERROR(__xludf.DUMMYFUNCTION("""COMPUTED_VALUE"""),"green")</f>
        <v>green</v>
      </c>
      <c r="AE87" s="3" t="str">
        <f>IFERROR(__xludf.DUMMYFUNCTION("""COMPUTED_VALUE"""),"red")</f>
        <v>red</v>
      </c>
    </row>
    <row r="88">
      <c r="A88" s="1" t="s">
        <v>117</v>
      </c>
      <c r="B88" s="3" t="str">
        <f>IFERROR(__xludf.DUMMYFUNCTION("SPLIT(A88, "","")"),"Ivory-Coast")</f>
        <v>Ivory-Coast</v>
      </c>
      <c r="C88" s="3">
        <f>IFERROR(__xludf.DUMMYFUNCTION("""COMPUTED_VALUE"""),4.0)</f>
        <v>4</v>
      </c>
      <c r="D88" s="3">
        <f>IFERROR(__xludf.DUMMYFUNCTION("""COMPUTED_VALUE"""),4.0)</f>
        <v>4</v>
      </c>
      <c r="E88" s="3">
        <f>IFERROR(__xludf.DUMMYFUNCTION("""COMPUTED_VALUE"""),323.0)</f>
        <v>323</v>
      </c>
      <c r="F88" s="3">
        <f>IFERROR(__xludf.DUMMYFUNCTION("""COMPUTED_VALUE"""),7.0)</f>
        <v>7</v>
      </c>
      <c r="G88" s="3">
        <f>IFERROR(__xludf.DUMMYFUNCTION("""COMPUTED_VALUE"""),3.0)</f>
        <v>3</v>
      </c>
      <c r="H88" s="3">
        <f>IFERROR(__xludf.DUMMYFUNCTION("""COMPUTED_VALUE"""),5.0)</f>
        <v>5</v>
      </c>
      <c r="I88" s="3">
        <f>IFERROR(__xludf.DUMMYFUNCTION("""COMPUTED_VALUE"""),3.0)</f>
        <v>3</v>
      </c>
      <c r="J88" s="3">
        <f>IFERROR(__xludf.DUMMYFUNCTION("""COMPUTED_VALUE"""),0.0)</f>
        <v>0</v>
      </c>
      <c r="K88" s="3">
        <f>IFERROR(__xludf.DUMMYFUNCTION("""COMPUTED_VALUE"""),3.0)</f>
        <v>3</v>
      </c>
      <c r="L88" s="3">
        <f>IFERROR(__xludf.DUMMYFUNCTION("""COMPUTED_VALUE"""),1.0)</f>
        <v>1</v>
      </c>
      <c r="M88" s="3">
        <f>IFERROR(__xludf.DUMMYFUNCTION("""COMPUTED_VALUE"""),1.0)</f>
        <v>1</v>
      </c>
      <c r="N88" s="3">
        <f>IFERROR(__xludf.DUMMYFUNCTION("""COMPUTED_VALUE"""),0.0)</f>
        <v>0</v>
      </c>
      <c r="O88" s="3">
        <f>IFERROR(__xludf.DUMMYFUNCTION("""COMPUTED_VALUE"""),0.0)</f>
        <v>0</v>
      </c>
      <c r="P88" s="3">
        <f>IFERROR(__xludf.DUMMYFUNCTION("""COMPUTED_VALUE"""),1.0)</f>
        <v>1</v>
      </c>
      <c r="Q88" s="3">
        <f>IFERROR(__xludf.DUMMYFUNCTION("""COMPUTED_VALUE"""),0.0)</f>
        <v>0</v>
      </c>
      <c r="R88" s="3">
        <f>IFERROR(__xludf.DUMMYFUNCTION("""COMPUTED_VALUE"""),0.0)</f>
        <v>0</v>
      </c>
      <c r="S88" s="3" t="str">
        <f>IFERROR(__xludf.DUMMYFUNCTION("""COMPUTED_VALUE"""),"white")</f>
        <v>white</v>
      </c>
      <c r="T88" s="3">
        <f>IFERROR(__xludf.DUMMYFUNCTION("""COMPUTED_VALUE"""),0.0)</f>
        <v>0</v>
      </c>
      <c r="U88" s="3">
        <f>IFERROR(__xludf.DUMMYFUNCTION("""COMPUTED_VALUE"""),0.0)</f>
        <v>0</v>
      </c>
      <c r="V88" s="3">
        <f>IFERROR(__xludf.DUMMYFUNCTION("""COMPUTED_VALUE"""),0.0)</f>
        <v>0</v>
      </c>
      <c r="W88" s="3">
        <f>IFERROR(__xludf.DUMMYFUNCTION("""COMPUTED_VALUE"""),0.0)</f>
        <v>0</v>
      </c>
      <c r="X88" s="3">
        <f>IFERROR(__xludf.DUMMYFUNCTION("""COMPUTED_VALUE"""),0.0)</f>
        <v>0</v>
      </c>
      <c r="Y88" s="3">
        <f>IFERROR(__xludf.DUMMYFUNCTION("""COMPUTED_VALUE"""),0.0)</f>
        <v>0</v>
      </c>
      <c r="Z88" s="3">
        <f>IFERROR(__xludf.DUMMYFUNCTION("""COMPUTED_VALUE"""),0.0)</f>
        <v>0</v>
      </c>
      <c r="AA88" s="3">
        <f>IFERROR(__xludf.DUMMYFUNCTION("""COMPUTED_VALUE"""),0.0)</f>
        <v>0</v>
      </c>
      <c r="AB88" s="3">
        <f>IFERROR(__xludf.DUMMYFUNCTION("""COMPUTED_VALUE"""),0.0)</f>
        <v>0</v>
      </c>
      <c r="AC88" s="3">
        <f>IFERROR(__xludf.DUMMYFUNCTION("""COMPUTED_VALUE"""),0.0)</f>
        <v>0</v>
      </c>
      <c r="AD88" s="3" t="str">
        <f>IFERROR(__xludf.DUMMYFUNCTION("""COMPUTED_VALUE"""),"red")</f>
        <v>red</v>
      </c>
      <c r="AE88" s="3" t="str">
        <f>IFERROR(__xludf.DUMMYFUNCTION("""COMPUTED_VALUE"""),"green")</f>
        <v>green</v>
      </c>
    </row>
    <row r="89">
      <c r="A89" s="1" t="s">
        <v>118</v>
      </c>
      <c r="B89" s="3" t="str">
        <f>IFERROR(__xludf.DUMMYFUNCTION("SPLIT(A89, "","")"),"Jamaica")</f>
        <v>Jamaica</v>
      </c>
      <c r="C89" s="3">
        <f>IFERROR(__xludf.DUMMYFUNCTION("""COMPUTED_VALUE"""),1.0)</f>
        <v>1</v>
      </c>
      <c r="D89" s="3">
        <f>IFERROR(__xludf.DUMMYFUNCTION("""COMPUTED_VALUE"""),4.0)</f>
        <v>4</v>
      </c>
      <c r="E89" s="3">
        <f>IFERROR(__xludf.DUMMYFUNCTION("""COMPUTED_VALUE"""),11.0)</f>
        <v>11</v>
      </c>
      <c r="F89" s="3">
        <f>IFERROR(__xludf.DUMMYFUNCTION("""COMPUTED_VALUE"""),2.0)</f>
        <v>2</v>
      </c>
      <c r="G89" s="3">
        <f>IFERROR(__xludf.DUMMYFUNCTION("""COMPUTED_VALUE"""),1.0)</f>
        <v>1</v>
      </c>
      <c r="H89" s="3">
        <f>IFERROR(__xludf.DUMMYFUNCTION("""COMPUTED_VALUE"""),1.0)</f>
        <v>1</v>
      </c>
      <c r="I89" s="3">
        <f>IFERROR(__xludf.DUMMYFUNCTION("""COMPUTED_VALUE"""),0.0)</f>
        <v>0</v>
      </c>
      <c r="J89" s="3">
        <f>IFERROR(__xludf.DUMMYFUNCTION("""COMPUTED_VALUE"""),0.0)</f>
        <v>0</v>
      </c>
      <c r="K89" s="3">
        <f>IFERROR(__xludf.DUMMYFUNCTION("""COMPUTED_VALUE"""),3.0)</f>
        <v>3</v>
      </c>
      <c r="L89" s="3">
        <f>IFERROR(__xludf.DUMMYFUNCTION("""COMPUTED_VALUE"""),0.0)</f>
        <v>0</v>
      </c>
      <c r="M89" s="3">
        <f>IFERROR(__xludf.DUMMYFUNCTION("""COMPUTED_VALUE"""),1.0)</f>
        <v>1</v>
      </c>
      <c r="N89" s="3">
        <f>IFERROR(__xludf.DUMMYFUNCTION("""COMPUTED_VALUE"""),0.0)</f>
        <v>0</v>
      </c>
      <c r="O89" s="3">
        <f>IFERROR(__xludf.DUMMYFUNCTION("""COMPUTED_VALUE"""),1.0)</f>
        <v>1</v>
      </c>
      <c r="P89" s="3">
        <f>IFERROR(__xludf.DUMMYFUNCTION("""COMPUTED_VALUE"""),0.0)</f>
        <v>0</v>
      </c>
      <c r="Q89" s="3">
        <f>IFERROR(__xludf.DUMMYFUNCTION("""COMPUTED_VALUE"""),1.0)</f>
        <v>1</v>
      </c>
      <c r="R89" s="3">
        <f>IFERROR(__xludf.DUMMYFUNCTION("""COMPUTED_VALUE"""),0.0)</f>
        <v>0</v>
      </c>
      <c r="S89" s="3" t="str">
        <f>IFERROR(__xludf.DUMMYFUNCTION("""COMPUTED_VALUE"""),"green")</f>
        <v>green</v>
      </c>
      <c r="T89" s="3">
        <f>IFERROR(__xludf.DUMMYFUNCTION("""COMPUTED_VALUE"""),0.0)</f>
        <v>0</v>
      </c>
      <c r="U89" s="3">
        <f>IFERROR(__xludf.DUMMYFUNCTION("""COMPUTED_VALUE"""),0.0)</f>
        <v>0</v>
      </c>
      <c r="V89" s="3">
        <f>IFERROR(__xludf.DUMMYFUNCTION("""COMPUTED_VALUE"""),1.0)</f>
        <v>1</v>
      </c>
      <c r="W89" s="3">
        <f>IFERROR(__xludf.DUMMYFUNCTION("""COMPUTED_VALUE"""),0.0)</f>
        <v>0</v>
      </c>
      <c r="X89" s="3">
        <f>IFERROR(__xludf.DUMMYFUNCTION("""COMPUTED_VALUE"""),0.0)</f>
        <v>0</v>
      </c>
      <c r="Y89" s="3">
        <f>IFERROR(__xludf.DUMMYFUNCTION("""COMPUTED_VALUE"""),0.0)</f>
        <v>0</v>
      </c>
      <c r="Z89" s="3">
        <f>IFERROR(__xludf.DUMMYFUNCTION("""COMPUTED_VALUE"""),1.0)</f>
        <v>1</v>
      </c>
      <c r="AA89" s="3">
        <f>IFERROR(__xludf.DUMMYFUNCTION("""COMPUTED_VALUE"""),0.0)</f>
        <v>0</v>
      </c>
      <c r="AB89" s="3">
        <f>IFERROR(__xludf.DUMMYFUNCTION("""COMPUTED_VALUE"""),0.0)</f>
        <v>0</v>
      </c>
      <c r="AC89" s="3">
        <f>IFERROR(__xludf.DUMMYFUNCTION("""COMPUTED_VALUE"""),0.0)</f>
        <v>0</v>
      </c>
      <c r="AD89" s="3" t="str">
        <f>IFERROR(__xludf.DUMMYFUNCTION("""COMPUTED_VALUE"""),"gold")</f>
        <v>gold</v>
      </c>
      <c r="AE89" s="3" t="str">
        <f>IFERROR(__xludf.DUMMYFUNCTION("""COMPUTED_VALUE"""),"gold")</f>
        <v>gold</v>
      </c>
    </row>
    <row r="90">
      <c r="A90" s="1" t="s">
        <v>119</v>
      </c>
      <c r="B90" s="3" t="str">
        <f>IFERROR(__xludf.DUMMYFUNCTION("SPLIT(A90, "","")"),"Japan")</f>
        <v>Japan</v>
      </c>
      <c r="C90" s="3">
        <f>IFERROR(__xludf.DUMMYFUNCTION("""COMPUTED_VALUE"""),5.0)</f>
        <v>5</v>
      </c>
      <c r="D90" s="3">
        <f>IFERROR(__xludf.DUMMYFUNCTION("""COMPUTED_VALUE"""),1.0)</f>
        <v>1</v>
      </c>
      <c r="E90" s="3">
        <f>IFERROR(__xludf.DUMMYFUNCTION("""COMPUTED_VALUE"""),372.0)</f>
        <v>372</v>
      </c>
      <c r="F90" s="3">
        <f>IFERROR(__xludf.DUMMYFUNCTION("""COMPUTED_VALUE"""),118.0)</f>
        <v>118</v>
      </c>
      <c r="G90" s="3">
        <f>IFERROR(__xludf.DUMMYFUNCTION("""COMPUTED_VALUE"""),9.0)</f>
        <v>9</v>
      </c>
      <c r="H90" s="3">
        <f>IFERROR(__xludf.DUMMYFUNCTION("""COMPUTED_VALUE"""),7.0)</f>
        <v>7</v>
      </c>
      <c r="I90" s="3">
        <f>IFERROR(__xludf.DUMMYFUNCTION("""COMPUTED_VALUE"""),0.0)</f>
        <v>0</v>
      </c>
      <c r="J90" s="3">
        <f>IFERROR(__xludf.DUMMYFUNCTION("""COMPUTED_VALUE"""),0.0)</f>
        <v>0</v>
      </c>
      <c r="K90" s="3">
        <f>IFERROR(__xludf.DUMMYFUNCTION("""COMPUTED_VALUE"""),2.0)</f>
        <v>2</v>
      </c>
      <c r="L90" s="3">
        <f>IFERROR(__xludf.DUMMYFUNCTION("""COMPUTED_VALUE"""),1.0)</f>
        <v>1</v>
      </c>
      <c r="M90" s="3">
        <f>IFERROR(__xludf.DUMMYFUNCTION("""COMPUTED_VALUE"""),0.0)</f>
        <v>0</v>
      </c>
      <c r="N90" s="3">
        <f>IFERROR(__xludf.DUMMYFUNCTION("""COMPUTED_VALUE"""),0.0)</f>
        <v>0</v>
      </c>
      <c r="O90" s="3">
        <f>IFERROR(__xludf.DUMMYFUNCTION("""COMPUTED_VALUE"""),0.0)</f>
        <v>0</v>
      </c>
      <c r="P90" s="3">
        <f>IFERROR(__xludf.DUMMYFUNCTION("""COMPUTED_VALUE"""),1.0)</f>
        <v>1</v>
      </c>
      <c r="Q90" s="3">
        <f>IFERROR(__xludf.DUMMYFUNCTION("""COMPUTED_VALUE"""),0.0)</f>
        <v>0</v>
      </c>
      <c r="R90" s="3">
        <f>IFERROR(__xludf.DUMMYFUNCTION("""COMPUTED_VALUE"""),0.0)</f>
        <v>0</v>
      </c>
      <c r="S90" s="3" t="str">
        <f>IFERROR(__xludf.DUMMYFUNCTION("""COMPUTED_VALUE"""),"white")</f>
        <v>white</v>
      </c>
      <c r="T90" s="3">
        <f>IFERROR(__xludf.DUMMYFUNCTION("""COMPUTED_VALUE"""),1.0)</f>
        <v>1</v>
      </c>
      <c r="U90" s="3">
        <f>IFERROR(__xludf.DUMMYFUNCTION("""COMPUTED_VALUE"""),0.0)</f>
        <v>0</v>
      </c>
      <c r="V90" s="3">
        <f>IFERROR(__xludf.DUMMYFUNCTION("""COMPUTED_VALUE"""),0.0)</f>
        <v>0</v>
      </c>
      <c r="W90" s="3">
        <f>IFERROR(__xludf.DUMMYFUNCTION("""COMPUTED_VALUE"""),0.0)</f>
        <v>0</v>
      </c>
      <c r="X90" s="3">
        <f>IFERROR(__xludf.DUMMYFUNCTION("""COMPUTED_VALUE"""),1.0)</f>
        <v>1</v>
      </c>
      <c r="Y90" s="3">
        <f>IFERROR(__xludf.DUMMYFUNCTION("""COMPUTED_VALUE"""),0.0)</f>
        <v>0</v>
      </c>
      <c r="Z90" s="3">
        <f>IFERROR(__xludf.DUMMYFUNCTION("""COMPUTED_VALUE"""),0.0)</f>
        <v>0</v>
      </c>
      <c r="AA90" s="3">
        <f>IFERROR(__xludf.DUMMYFUNCTION("""COMPUTED_VALUE"""),0.0)</f>
        <v>0</v>
      </c>
      <c r="AB90" s="3">
        <f>IFERROR(__xludf.DUMMYFUNCTION("""COMPUTED_VALUE"""),0.0)</f>
        <v>0</v>
      </c>
      <c r="AC90" s="3">
        <f>IFERROR(__xludf.DUMMYFUNCTION("""COMPUTED_VALUE"""),0.0)</f>
        <v>0</v>
      </c>
      <c r="AD90" s="3" t="str">
        <f>IFERROR(__xludf.DUMMYFUNCTION("""COMPUTED_VALUE"""),"white")</f>
        <v>white</v>
      </c>
      <c r="AE90" s="3" t="str">
        <f>IFERROR(__xludf.DUMMYFUNCTION("""COMPUTED_VALUE"""),"white")</f>
        <v>white</v>
      </c>
    </row>
    <row r="91">
      <c r="A91" s="1" t="s">
        <v>120</v>
      </c>
      <c r="B91" s="3" t="str">
        <f>IFERROR(__xludf.DUMMYFUNCTION("SPLIT(A91, "","")"),"Jordan")</f>
        <v>Jordan</v>
      </c>
      <c r="C91" s="3">
        <f>IFERROR(__xludf.DUMMYFUNCTION("""COMPUTED_VALUE"""),5.0)</f>
        <v>5</v>
      </c>
      <c r="D91" s="3">
        <f>IFERROR(__xludf.DUMMYFUNCTION("""COMPUTED_VALUE"""),1.0)</f>
        <v>1</v>
      </c>
      <c r="E91" s="3">
        <f>IFERROR(__xludf.DUMMYFUNCTION("""COMPUTED_VALUE"""),98.0)</f>
        <v>98</v>
      </c>
      <c r="F91" s="3">
        <f>IFERROR(__xludf.DUMMYFUNCTION("""COMPUTED_VALUE"""),2.0)</f>
        <v>2</v>
      </c>
      <c r="G91" s="3">
        <f>IFERROR(__xludf.DUMMYFUNCTION("""COMPUTED_VALUE"""),8.0)</f>
        <v>8</v>
      </c>
      <c r="H91" s="3">
        <f>IFERROR(__xludf.DUMMYFUNCTION("""COMPUTED_VALUE"""),2.0)</f>
        <v>2</v>
      </c>
      <c r="I91" s="3">
        <f>IFERROR(__xludf.DUMMYFUNCTION("""COMPUTED_VALUE"""),0.0)</f>
        <v>0</v>
      </c>
      <c r="J91" s="3">
        <f>IFERROR(__xludf.DUMMYFUNCTION("""COMPUTED_VALUE"""),3.0)</f>
        <v>3</v>
      </c>
      <c r="K91" s="3">
        <f>IFERROR(__xludf.DUMMYFUNCTION("""COMPUTED_VALUE"""),4.0)</f>
        <v>4</v>
      </c>
      <c r="L91" s="3">
        <f>IFERROR(__xludf.DUMMYFUNCTION("""COMPUTED_VALUE"""),1.0)</f>
        <v>1</v>
      </c>
      <c r="M91" s="3">
        <f>IFERROR(__xludf.DUMMYFUNCTION("""COMPUTED_VALUE"""),1.0)</f>
        <v>1</v>
      </c>
      <c r="N91" s="3">
        <f>IFERROR(__xludf.DUMMYFUNCTION("""COMPUTED_VALUE"""),0.0)</f>
        <v>0</v>
      </c>
      <c r="O91" s="3">
        <f>IFERROR(__xludf.DUMMYFUNCTION("""COMPUTED_VALUE"""),0.0)</f>
        <v>0</v>
      </c>
      <c r="P91" s="3">
        <f>IFERROR(__xludf.DUMMYFUNCTION("""COMPUTED_VALUE"""),1.0)</f>
        <v>1</v>
      </c>
      <c r="Q91" s="3">
        <f>IFERROR(__xludf.DUMMYFUNCTION("""COMPUTED_VALUE"""),1.0)</f>
        <v>1</v>
      </c>
      <c r="R91" s="3">
        <f>IFERROR(__xludf.DUMMYFUNCTION("""COMPUTED_VALUE"""),0.0)</f>
        <v>0</v>
      </c>
      <c r="S91" s="3" t="str">
        <f>IFERROR(__xludf.DUMMYFUNCTION("""COMPUTED_VALUE"""),"black")</f>
        <v>black</v>
      </c>
      <c r="T91" s="3">
        <f>IFERROR(__xludf.DUMMYFUNCTION("""COMPUTED_VALUE"""),0.0)</f>
        <v>0</v>
      </c>
      <c r="U91" s="3">
        <f>IFERROR(__xludf.DUMMYFUNCTION("""COMPUTED_VALUE"""),0.0)</f>
        <v>0</v>
      </c>
      <c r="V91" s="3">
        <f>IFERROR(__xludf.DUMMYFUNCTION("""COMPUTED_VALUE"""),0.0)</f>
        <v>0</v>
      </c>
      <c r="W91" s="3">
        <f>IFERROR(__xludf.DUMMYFUNCTION("""COMPUTED_VALUE"""),0.0)</f>
        <v>0</v>
      </c>
      <c r="X91" s="3">
        <f>IFERROR(__xludf.DUMMYFUNCTION("""COMPUTED_VALUE"""),1.0)</f>
        <v>1</v>
      </c>
      <c r="Y91" s="3">
        <f>IFERROR(__xludf.DUMMYFUNCTION("""COMPUTED_VALUE"""),0.0)</f>
        <v>0</v>
      </c>
      <c r="Z91" s="3">
        <f>IFERROR(__xludf.DUMMYFUNCTION("""COMPUTED_VALUE"""),1.0)</f>
        <v>1</v>
      </c>
      <c r="AA91" s="3">
        <f>IFERROR(__xludf.DUMMYFUNCTION("""COMPUTED_VALUE"""),0.0)</f>
        <v>0</v>
      </c>
      <c r="AB91" s="3">
        <f>IFERROR(__xludf.DUMMYFUNCTION("""COMPUTED_VALUE"""),0.0)</f>
        <v>0</v>
      </c>
      <c r="AC91" s="3">
        <f>IFERROR(__xludf.DUMMYFUNCTION("""COMPUTED_VALUE"""),0.0)</f>
        <v>0</v>
      </c>
      <c r="AD91" s="3" t="str">
        <f>IFERROR(__xludf.DUMMYFUNCTION("""COMPUTED_VALUE"""),"black")</f>
        <v>black</v>
      </c>
      <c r="AE91" s="3" t="str">
        <f>IFERROR(__xludf.DUMMYFUNCTION("""COMPUTED_VALUE"""),"green")</f>
        <v>green</v>
      </c>
    </row>
    <row r="92">
      <c r="A92" s="1" t="s">
        <v>121</v>
      </c>
      <c r="B92" s="3" t="str">
        <f>IFERROR(__xludf.DUMMYFUNCTION("SPLIT(A92, "","")"),"Kampuchea")</f>
        <v>Kampuchea</v>
      </c>
      <c r="C92" s="3">
        <f>IFERROR(__xludf.DUMMYFUNCTION("""COMPUTED_VALUE"""),5.0)</f>
        <v>5</v>
      </c>
      <c r="D92" s="3">
        <f>IFERROR(__xludf.DUMMYFUNCTION("""COMPUTED_VALUE"""),1.0)</f>
        <v>1</v>
      </c>
      <c r="E92" s="3">
        <f>IFERROR(__xludf.DUMMYFUNCTION("""COMPUTED_VALUE"""),181.0)</f>
        <v>181</v>
      </c>
      <c r="F92" s="3">
        <f>IFERROR(__xludf.DUMMYFUNCTION("""COMPUTED_VALUE"""),6.0)</f>
        <v>6</v>
      </c>
      <c r="G92" s="3">
        <f>IFERROR(__xludf.DUMMYFUNCTION("""COMPUTED_VALUE"""),10.0)</f>
        <v>10</v>
      </c>
      <c r="H92" s="3">
        <f>IFERROR(__xludf.DUMMYFUNCTION("""COMPUTED_VALUE"""),3.0)</f>
        <v>3</v>
      </c>
      <c r="I92" s="3">
        <f>IFERROR(__xludf.DUMMYFUNCTION("""COMPUTED_VALUE"""),0.0)</f>
        <v>0</v>
      </c>
      <c r="J92" s="3">
        <f>IFERROR(__xludf.DUMMYFUNCTION("""COMPUTED_VALUE"""),0.0)</f>
        <v>0</v>
      </c>
      <c r="K92" s="3">
        <f>IFERROR(__xludf.DUMMYFUNCTION("""COMPUTED_VALUE"""),2.0)</f>
        <v>2</v>
      </c>
      <c r="L92" s="3">
        <f>IFERROR(__xludf.DUMMYFUNCTION("""COMPUTED_VALUE"""),1.0)</f>
        <v>1</v>
      </c>
      <c r="M92" s="3">
        <f>IFERROR(__xludf.DUMMYFUNCTION("""COMPUTED_VALUE"""),0.0)</f>
        <v>0</v>
      </c>
      <c r="N92" s="3">
        <f>IFERROR(__xludf.DUMMYFUNCTION("""COMPUTED_VALUE"""),0.0)</f>
        <v>0</v>
      </c>
      <c r="O92" s="3">
        <f>IFERROR(__xludf.DUMMYFUNCTION("""COMPUTED_VALUE"""),1.0)</f>
        <v>1</v>
      </c>
      <c r="P92" s="3">
        <f>IFERROR(__xludf.DUMMYFUNCTION("""COMPUTED_VALUE"""),0.0)</f>
        <v>0</v>
      </c>
      <c r="Q92" s="3">
        <f>IFERROR(__xludf.DUMMYFUNCTION("""COMPUTED_VALUE"""),0.0)</f>
        <v>0</v>
      </c>
      <c r="R92" s="3">
        <f>IFERROR(__xludf.DUMMYFUNCTION("""COMPUTED_VALUE"""),0.0)</f>
        <v>0</v>
      </c>
      <c r="S92" s="3" t="str">
        <f>IFERROR(__xludf.DUMMYFUNCTION("""COMPUTED_VALUE"""),"red")</f>
        <v>red</v>
      </c>
      <c r="T92" s="3">
        <f>IFERROR(__xludf.DUMMYFUNCTION("""COMPUTED_VALUE"""),0.0)</f>
        <v>0</v>
      </c>
      <c r="U92" s="3">
        <f>IFERROR(__xludf.DUMMYFUNCTION("""COMPUTED_VALUE"""),0.0)</f>
        <v>0</v>
      </c>
      <c r="V92" s="3">
        <f>IFERROR(__xludf.DUMMYFUNCTION("""COMPUTED_VALUE"""),0.0)</f>
        <v>0</v>
      </c>
      <c r="W92" s="3">
        <f>IFERROR(__xludf.DUMMYFUNCTION("""COMPUTED_VALUE"""),0.0)</f>
        <v>0</v>
      </c>
      <c r="X92" s="3">
        <f>IFERROR(__xludf.DUMMYFUNCTION("""COMPUTED_VALUE"""),0.0)</f>
        <v>0</v>
      </c>
      <c r="Y92" s="3">
        <f>IFERROR(__xludf.DUMMYFUNCTION("""COMPUTED_VALUE"""),0.0)</f>
        <v>0</v>
      </c>
      <c r="Z92" s="3">
        <f>IFERROR(__xludf.DUMMYFUNCTION("""COMPUTED_VALUE"""),0.0)</f>
        <v>0</v>
      </c>
      <c r="AA92" s="3">
        <f>IFERROR(__xludf.DUMMYFUNCTION("""COMPUTED_VALUE"""),1.0)</f>
        <v>1</v>
      </c>
      <c r="AB92" s="3">
        <f>IFERROR(__xludf.DUMMYFUNCTION("""COMPUTED_VALUE"""),0.0)</f>
        <v>0</v>
      </c>
      <c r="AC92" s="3">
        <f>IFERROR(__xludf.DUMMYFUNCTION("""COMPUTED_VALUE"""),0.0)</f>
        <v>0</v>
      </c>
      <c r="AD92" s="3" t="str">
        <f>IFERROR(__xludf.DUMMYFUNCTION("""COMPUTED_VALUE"""),"red")</f>
        <v>red</v>
      </c>
      <c r="AE92" s="3" t="str">
        <f>IFERROR(__xludf.DUMMYFUNCTION("""COMPUTED_VALUE"""),"red")</f>
        <v>red</v>
      </c>
    </row>
    <row r="93">
      <c r="A93" s="1" t="s">
        <v>122</v>
      </c>
      <c r="B93" s="3" t="str">
        <f>IFERROR(__xludf.DUMMYFUNCTION("SPLIT(A93, "","")"),"Kenya")</f>
        <v>Kenya</v>
      </c>
      <c r="C93" s="3">
        <f>IFERROR(__xludf.DUMMYFUNCTION("""COMPUTED_VALUE"""),4.0)</f>
        <v>4</v>
      </c>
      <c r="D93" s="3">
        <f>IFERROR(__xludf.DUMMYFUNCTION("""COMPUTED_VALUE"""),1.0)</f>
        <v>1</v>
      </c>
      <c r="E93" s="3">
        <f>IFERROR(__xludf.DUMMYFUNCTION("""COMPUTED_VALUE"""),583.0)</f>
        <v>583</v>
      </c>
      <c r="F93" s="3">
        <f>IFERROR(__xludf.DUMMYFUNCTION("""COMPUTED_VALUE"""),17.0)</f>
        <v>17</v>
      </c>
      <c r="G93" s="3">
        <f>IFERROR(__xludf.DUMMYFUNCTION("""COMPUTED_VALUE"""),10.0)</f>
        <v>10</v>
      </c>
      <c r="H93" s="3">
        <f>IFERROR(__xludf.DUMMYFUNCTION("""COMPUTED_VALUE"""),5.0)</f>
        <v>5</v>
      </c>
      <c r="I93" s="3">
        <f>IFERROR(__xludf.DUMMYFUNCTION("""COMPUTED_VALUE"""),0.0)</f>
        <v>0</v>
      </c>
      <c r="J93" s="3">
        <f>IFERROR(__xludf.DUMMYFUNCTION("""COMPUTED_VALUE"""),5.0)</f>
        <v>5</v>
      </c>
      <c r="K93" s="3">
        <f>IFERROR(__xludf.DUMMYFUNCTION("""COMPUTED_VALUE"""),4.0)</f>
        <v>4</v>
      </c>
      <c r="L93" s="3">
        <f>IFERROR(__xludf.DUMMYFUNCTION("""COMPUTED_VALUE"""),1.0)</f>
        <v>1</v>
      </c>
      <c r="M93" s="3">
        <f>IFERROR(__xludf.DUMMYFUNCTION("""COMPUTED_VALUE"""),1.0)</f>
        <v>1</v>
      </c>
      <c r="N93" s="3">
        <f>IFERROR(__xludf.DUMMYFUNCTION("""COMPUTED_VALUE"""),0.0)</f>
        <v>0</v>
      </c>
      <c r="O93" s="3">
        <f>IFERROR(__xludf.DUMMYFUNCTION("""COMPUTED_VALUE"""),0.0)</f>
        <v>0</v>
      </c>
      <c r="P93" s="3">
        <f>IFERROR(__xludf.DUMMYFUNCTION("""COMPUTED_VALUE"""),1.0)</f>
        <v>1</v>
      </c>
      <c r="Q93" s="3">
        <f>IFERROR(__xludf.DUMMYFUNCTION("""COMPUTED_VALUE"""),1.0)</f>
        <v>1</v>
      </c>
      <c r="R93" s="3">
        <f>IFERROR(__xludf.DUMMYFUNCTION("""COMPUTED_VALUE"""),0.0)</f>
        <v>0</v>
      </c>
      <c r="S93" s="3" t="str">
        <f>IFERROR(__xludf.DUMMYFUNCTION("""COMPUTED_VALUE"""),"red")</f>
        <v>red</v>
      </c>
      <c r="T93" s="3">
        <f>IFERROR(__xludf.DUMMYFUNCTION("""COMPUTED_VALUE"""),1.0)</f>
        <v>1</v>
      </c>
      <c r="U93" s="3">
        <f>IFERROR(__xludf.DUMMYFUNCTION("""COMPUTED_VALUE"""),0.0)</f>
        <v>0</v>
      </c>
      <c r="V93" s="3">
        <f>IFERROR(__xludf.DUMMYFUNCTION("""COMPUTED_VALUE"""),0.0)</f>
        <v>0</v>
      </c>
      <c r="W93" s="3">
        <f>IFERROR(__xludf.DUMMYFUNCTION("""COMPUTED_VALUE"""),0.0)</f>
        <v>0</v>
      </c>
      <c r="X93" s="3">
        <f>IFERROR(__xludf.DUMMYFUNCTION("""COMPUTED_VALUE"""),0.0)</f>
        <v>0</v>
      </c>
      <c r="Y93" s="3">
        <f>IFERROR(__xludf.DUMMYFUNCTION("""COMPUTED_VALUE"""),0.0)</f>
        <v>0</v>
      </c>
      <c r="Z93" s="3">
        <f>IFERROR(__xludf.DUMMYFUNCTION("""COMPUTED_VALUE"""),0.0)</f>
        <v>0</v>
      </c>
      <c r="AA93" s="3">
        <f>IFERROR(__xludf.DUMMYFUNCTION("""COMPUTED_VALUE"""),1.0)</f>
        <v>1</v>
      </c>
      <c r="AB93" s="3">
        <f>IFERROR(__xludf.DUMMYFUNCTION("""COMPUTED_VALUE"""),0.0)</f>
        <v>0</v>
      </c>
      <c r="AC93" s="3">
        <f>IFERROR(__xludf.DUMMYFUNCTION("""COMPUTED_VALUE"""),0.0)</f>
        <v>0</v>
      </c>
      <c r="AD93" s="3" t="str">
        <f>IFERROR(__xludf.DUMMYFUNCTION("""COMPUTED_VALUE"""),"black")</f>
        <v>black</v>
      </c>
      <c r="AE93" s="3" t="str">
        <f>IFERROR(__xludf.DUMMYFUNCTION("""COMPUTED_VALUE"""),"green")</f>
        <v>green</v>
      </c>
    </row>
    <row r="94">
      <c r="A94" s="1" t="s">
        <v>123</v>
      </c>
      <c r="B94" s="3" t="str">
        <f>IFERROR(__xludf.DUMMYFUNCTION("SPLIT(A94, "","")"),"Kiribati")</f>
        <v>Kiribati</v>
      </c>
      <c r="C94" s="3">
        <f>IFERROR(__xludf.DUMMYFUNCTION("""COMPUTED_VALUE"""),6.0)</f>
        <v>6</v>
      </c>
      <c r="D94" s="3">
        <f>IFERROR(__xludf.DUMMYFUNCTION("""COMPUTED_VALUE"""),1.0)</f>
        <v>1</v>
      </c>
      <c r="E94" s="3">
        <f>IFERROR(__xludf.DUMMYFUNCTION("""COMPUTED_VALUE"""),0.0)</f>
        <v>0</v>
      </c>
      <c r="F94" s="3">
        <f>IFERROR(__xludf.DUMMYFUNCTION("""COMPUTED_VALUE"""),0.0)</f>
        <v>0</v>
      </c>
      <c r="G94" s="3">
        <f>IFERROR(__xludf.DUMMYFUNCTION("""COMPUTED_VALUE"""),1.0)</f>
        <v>1</v>
      </c>
      <c r="H94" s="3">
        <f>IFERROR(__xludf.DUMMYFUNCTION("""COMPUTED_VALUE"""),1.0)</f>
        <v>1</v>
      </c>
      <c r="I94" s="3">
        <f>IFERROR(__xludf.DUMMYFUNCTION("""COMPUTED_VALUE"""),0.0)</f>
        <v>0</v>
      </c>
      <c r="J94" s="3">
        <f>IFERROR(__xludf.DUMMYFUNCTION("""COMPUTED_VALUE"""),0.0)</f>
        <v>0</v>
      </c>
      <c r="K94" s="3">
        <f>IFERROR(__xludf.DUMMYFUNCTION("""COMPUTED_VALUE"""),4.0)</f>
        <v>4</v>
      </c>
      <c r="L94" s="3">
        <f>IFERROR(__xludf.DUMMYFUNCTION("""COMPUTED_VALUE"""),1.0)</f>
        <v>1</v>
      </c>
      <c r="M94" s="3">
        <f>IFERROR(__xludf.DUMMYFUNCTION("""COMPUTED_VALUE"""),0.0)</f>
        <v>0</v>
      </c>
      <c r="N94" s="3">
        <f>IFERROR(__xludf.DUMMYFUNCTION("""COMPUTED_VALUE"""),1.0)</f>
        <v>1</v>
      </c>
      <c r="O94" s="3">
        <f>IFERROR(__xludf.DUMMYFUNCTION("""COMPUTED_VALUE"""),1.0)</f>
        <v>1</v>
      </c>
      <c r="P94" s="3">
        <f>IFERROR(__xludf.DUMMYFUNCTION("""COMPUTED_VALUE"""),1.0)</f>
        <v>1</v>
      </c>
      <c r="Q94" s="3">
        <f>IFERROR(__xludf.DUMMYFUNCTION("""COMPUTED_VALUE"""),0.0)</f>
        <v>0</v>
      </c>
      <c r="R94" s="3">
        <f>IFERROR(__xludf.DUMMYFUNCTION("""COMPUTED_VALUE"""),0.0)</f>
        <v>0</v>
      </c>
      <c r="S94" s="3" t="str">
        <f>IFERROR(__xludf.DUMMYFUNCTION("""COMPUTED_VALUE"""),"red")</f>
        <v>red</v>
      </c>
      <c r="T94" s="3">
        <f>IFERROR(__xludf.DUMMYFUNCTION("""COMPUTED_VALUE"""),0.0)</f>
        <v>0</v>
      </c>
      <c r="U94" s="3">
        <f>IFERROR(__xludf.DUMMYFUNCTION("""COMPUTED_VALUE"""),0.0)</f>
        <v>0</v>
      </c>
      <c r="V94" s="3">
        <f>IFERROR(__xludf.DUMMYFUNCTION("""COMPUTED_VALUE"""),0.0)</f>
        <v>0</v>
      </c>
      <c r="W94" s="3">
        <f>IFERROR(__xludf.DUMMYFUNCTION("""COMPUTED_VALUE"""),0.0)</f>
        <v>0</v>
      </c>
      <c r="X94" s="3">
        <f>IFERROR(__xludf.DUMMYFUNCTION("""COMPUTED_VALUE"""),1.0)</f>
        <v>1</v>
      </c>
      <c r="Y94" s="3">
        <f>IFERROR(__xludf.DUMMYFUNCTION("""COMPUTED_VALUE"""),0.0)</f>
        <v>0</v>
      </c>
      <c r="Z94" s="3">
        <f>IFERROR(__xludf.DUMMYFUNCTION("""COMPUTED_VALUE"""),0.0)</f>
        <v>0</v>
      </c>
      <c r="AA94" s="3">
        <f>IFERROR(__xludf.DUMMYFUNCTION("""COMPUTED_VALUE"""),1.0)</f>
        <v>1</v>
      </c>
      <c r="AB94" s="3">
        <f>IFERROR(__xludf.DUMMYFUNCTION("""COMPUTED_VALUE"""),1.0)</f>
        <v>1</v>
      </c>
      <c r="AC94" s="3">
        <f>IFERROR(__xludf.DUMMYFUNCTION("""COMPUTED_VALUE"""),0.0)</f>
        <v>0</v>
      </c>
      <c r="AD94" s="3" t="str">
        <f>IFERROR(__xludf.DUMMYFUNCTION("""COMPUTED_VALUE"""),"red")</f>
        <v>red</v>
      </c>
      <c r="AE94" s="3" t="str">
        <f>IFERROR(__xludf.DUMMYFUNCTION("""COMPUTED_VALUE"""),"blue")</f>
        <v>blue</v>
      </c>
    </row>
    <row r="95">
      <c r="A95" s="1" t="s">
        <v>124</v>
      </c>
      <c r="B95" s="3" t="str">
        <f>IFERROR(__xludf.DUMMYFUNCTION("SPLIT(A95, "","")"),"Kuwait")</f>
        <v>Kuwait</v>
      </c>
      <c r="C95" s="3">
        <f>IFERROR(__xludf.DUMMYFUNCTION("""COMPUTED_VALUE"""),5.0)</f>
        <v>5</v>
      </c>
      <c r="D95" s="3">
        <f>IFERROR(__xludf.DUMMYFUNCTION("""COMPUTED_VALUE"""),1.0)</f>
        <v>1</v>
      </c>
      <c r="E95" s="3">
        <f>IFERROR(__xludf.DUMMYFUNCTION("""COMPUTED_VALUE"""),18.0)</f>
        <v>18</v>
      </c>
      <c r="F95" s="3">
        <f>IFERROR(__xludf.DUMMYFUNCTION("""COMPUTED_VALUE"""),2.0)</f>
        <v>2</v>
      </c>
      <c r="G95" s="3">
        <f>IFERROR(__xludf.DUMMYFUNCTION("""COMPUTED_VALUE"""),8.0)</f>
        <v>8</v>
      </c>
      <c r="H95" s="3">
        <f>IFERROR(__xludf.DUMMYFUNCTION("""COMPUTED_VALUE"""),2.0)</f>
        <v>2</v>
      </c>
      <c r="I95" s="3">
        <f>IFERROR(__xludf.DUMMYFUNCTION("""COMPUTED_VALUE"""),0.0)</f>
        <v>0</v>
      </c>
      <c r="J95" s="3">
        <f>IFERROR(__xludf.DUMMYFUNCTION("""COMPUTED_VALUE"""),3.0)</f>
        <v>3</v>
      </c>
      <c r="K95" s="3">
        <f>IFERROR(__xludf.DUMMYFUNCTION("""COMPUTED_VALUE"""),4.0)</f>
        <v>4</v>
      </c>
      <c r="L95" s="3">
        <f>IFERROR(__xludf.DUMMYFUNCTION("""COMPUTED_VALUE"""),1.0)</f>
        <v>1</v>
      </c>
      <c r="M95" s="3">
        <f>IFERROR(__xludf.DUMMYFUNCTION("""COMPUTED_VALUE"""),1.0)</f>
        <v>1</v>
      </c>
      <c r="N95" s="3">
        <f>IFERROR(__xludf.DUMMYFUNCTION("""COMPUTED_VALUE"""),0.0)</f>
        <v>0</v>
      </c>
      <c r="O95" s="3">
        <f>IFERROR(__xludf.DUMMYFUNCTION("""COMPUTED_VALUE"""),0.0)</f>
        <v>0</v>
      </c>
      <c r="P95" s="3">
        <f>IFERROR(__xludf.DUMMYFUNCTION("""COMPUTED_VALUE"""),1.0)</f>
        <v>1</v>
      </c>
      <c r="Q95" s="3">
        <f>IFERROR(__xludf.DUMMYFUNCTION("""COMPUTED_VALUE"""),1.0)</f>
        <v>1</v>
      </c>
      <c r="R95" s="3">
        <f>IFERROR(__xludf.DUMMYFUNCTION("""COMPUTED_VALUE"""),0.0)</f>
        <v>0</v>
      </c>
      <c r="S95" s="3" t="str">
        <f>IFERROR(__xludf.DUMMYFUNCTION("""COMPUTED_VALUE"""),"green")</f>
        <v>green</v>
      </c>
      <c r="T95" s="3">
        <f>IFERROR(__xludf.DUMMYFUNCTION("""COMPUTED_VALUE"""),0.0)</f>
        <v>0</v>
      </c>
      <c r="U95" s="3">
        <f>IFERROR(__xludf.DUMMYFUNCTION("""COMPUTED_VALUE"""),0.0)</f>
        <v>0</v>
      </c>
      <c r="V95" s="3">
        <f>IFERROR(__xludf.DUMMYFUNCTION("""COMPUTED_VALUE"""),0.0)</f>
        <v>0</v>
      </c>
      <c r="W95" s="3">
        <f>IFERROR(__xludf.DUMMYFUNCTION("""COMPUTED_VALUE"""),0.0)</f>
        <v>0</v>
      </c>
      <c r="X95" s="3">
        <f>IFERROR(__xludf.DUMMYFUNCTION("""COMPUTED_VALUE"""),0.0)</f>
        <v>0</v>
      </c>
      <c r="Y95" s="3">
        <f>IFERROR(__xludf.DUMMYFUNCTION("""COMPUTED_VALUE"""),0.0)</f>
        <v>0</v>
      </c>
      <c r="Z95" s="3">
        <f>IFERROR(__xludf.DUMMYFUNCTION("""COMPUTED_VALUE"""),0.0)</f>
        <v>0</v>
      </c>
      <c r="AA95" s="3">
        <f>IFERROR(__xludf.DUMMYFUNCTION("""COMPUTED_VALUE"""),0.0)</f>
        <v>0</v>
      </c>
      <c r="AB95" s="3">
        <f>IFERROR(__xludf.DUMMYFUNCTION("""COMPUTED_VALUE"""),0.0)</f>
        <v>0</v>
      </c>
      <c r="AC95" s="3">
        <f>IFERROR(__xludf.DUMMYFUNCTION("""COMPUTED_VALUE"""),0.0)</f>
        <v>0</v>
      </c>
      <c r="AD95" s="3" t="str">
        <f>IFERROR(__xludf.DUMMYFUNCTION("""COMPUTED_VALUE"""),"green")</f>
        <v>green</v>
      </c>
      <c r="AE95" s="3" t="str">
        <f>IFERROR(__xludf.DUMMYFUNCTION("""COMPUTED_VALUE"""),"red")</f>
        <v>red</v>
      </c>
    </row>
    <row r="96">
      <c r="A96" s="1" t="s">
        <v>125</v>
      </c>
      <c r="B96" s="3" t="str">
        <f>IFERROR(__xludf.DUMMYFUNCTION("SPLIT(A96, "","")"),"Laos")</f>
        <v>Laos</v>
      </c>
      <c r="C96" s="3">
        <f>IFERROR(__xludf.DUMMYFUNCTION("""COMPUTED_VALUE"""),5.0)</f>
        <v>5</v>
      </c>
      <c r="D96" s="3">
        <f>IFERROR(__xludf.DUMMYFUNCTION("""COMPUTED_VALUE"""),1.0)</f>
        <v>1</v>
      </c>
      <c r="E96" s="3">
        <f>IFERROR(__xludf.DUMMYFUNCTION("""COMPUTED_VALUE"""),236.0)</f>
        <v>236</v>
      </c>
      <c r="F96" s="3">
        <f>IFERROR(__xludf.DUMMYFUNCTION("""COMPUTED_VALUE"""),3.0)</f>
        <v>3</v>
      </c>
      <c r="G96" s="3">
        <f>IFERROR(__xludf.DUMMYFUNCTION("""COMPUTED_VALUE"""),10.0)</f>
        <v>10</v>
      </c>
      <c r="H96" s="3">
        <f>IFERROR(__xludf.DUMMYFUNCTION("""COMPUTED_VALUE"""),6.0)</f>
        <v>6</v>
      </c>
      <c r="I96" s="3">
        <f>IFERROR(__xludf.DUMMYFUNCTION("""COMPUTED_VALUE"""),0.0)</f>
        <v>0</v>
      </c>
      <c r="J96" s="3">
        <f>IFERROR(__xludf.DUMMYFUNCTION("""COMPUTED_VALUE"""),3.0)</f>
        <v>3</v>
      </c>
      <c r="K96" s="3">
        <f>IFERROR(__xludf.DUMMYFUNCTION("""COMPUTED_VALUE"""),3.0)</f>
        <v>3</v>
      </c>
      <c r="L96" s="3">
        <f>IFERROR(__xludf.DUMMYFUNCTION("""COMPUTED_VALUE"""),1.0)</f>
        <v>1</v>
      </c>
      <c r="M96" s="3">
        <f>IFERROR(__xludf.DUMMYFUNCTION("""COMPUTED_VALUE"""),0.0)</f>
        <v>0</v>
      </c>
      <c r="N96" s="3">
        <f>IFERROR(__xludf.DUMMYFUNCTION("""COMPUTED_VALUE"""),1.0)</f>
        <v>1</v>
      </c>
      <c r="O96" s="3">
        <f>IFERROR(__xludf.DUMMYFUNCTION("""COMPUTED_VALUE"""),0.0)</f>
        <v>0</v>
      </c>
      <c r="P96" s="3">
        <f>IFERROR(__xludf.DUMMYFUNCTION("""COMPUTED_VALUE"""),1.0)</f>
        <v>1</v>
      </c>
      <c r="Q96" s="3">
        <f>IFERROR(__xludf.DUMMYFUNCTION("""COMPUTED_VALUE"""),0.0)</f>
        <v>0</v>
      </c>
      <c r="R96" s="3">
        <f>IFERROR(__xludf.DUMMYFUNCTION("""COMPUTED_VALUE"""),0.0)</f>
        <v>0</v>
      </c>
      <c r="S96" s="3" t="str">
        <f>IFERROR(__xludf.DUMMYFUNCTION("""COMPUTED_VALUE"""),"red")</f>
        <v>red</v>
      </c>
      <c r="T96" s="3">
        <f>IFERROR(__xludf.DUMMYFUNCTION("""COMPUTED_VALUE"""),1.0)</f>
        <v>1</v>
      </c>
      <c r="U96" s="3">
        <f>IFERROR(__xludf.DUMMYFUNCTION("""COMPUTED_VALUE"""),0.0)</f>
        <v>0</v>
      </c>
      <c r="V96" s="3">
        <f>IFERROR(__xludf.DUMMYFUNCTION("""COMPUTED_VALUE"""),0.0)</f>
        <v>0</v>
      </c>
      <c r="W96" s="3">
        <f>IFERROR(__xludf.DUMMYFUNCTION("""COMPUTED_VALUE"""),0.0)</f>
        <v>0</v>
      </c>
      <c r="X96" s="3">
        <f>IFERROR(__xludf.DUMMYFUNCTION("""COMPUTED_VALUE"""),0.0)</f>
        <v>0</v>
      </c>
      <c r="Y96" s="3">
        <f>IFERROR(__xludf.DUMMYFUNCTION("""COMPUTED_VALUE"""),0.0)</f>
        <v>0</v>
      </c>
      <c r="Z96" s="3">
        <f>IFERROR(__xludf.DUMMYFUNCTION("""COMPUTED_VALUE"""),0.0)</f>
        <v>0</v>
      </c>
      <c r="AA96" s="3">
        <f>IFERROR(__xludf.DUMMYFUNCTION("""COMPUTED_VALUE"""),0.0)</f>
        <v>0</v>
      </c>
      <c r="AB96" s="3">
        <f>IFERROR(__xludf.DUMMYFUNCTION("""COMPUTED_VALUE"""),0.0)</f>
        <v>0</v>
      </c>
      <c r="AC96" s="3">
        <f>IFERROR(__xludf.DUMMYFUNCTION("""COMPUTED_VALUE"""),0.0)</f>
        <v>0</v>
      </c>
      <c r="AD96" s="3" t="str">
        <f>IFERROR(__xludf.DUMMYFUNCTION("""COMPUTED_VALUE"""),"red")</f>
        <v>red</v>
      </c>
      <c r="AE96" s="3" t="str">
        <f>IFERROR(__xludf.DUMMYFUNCTION("""COMPUTED_VALUE"""),"red")</f>
        <v>red</v>
      </c>
    </row>
    <row r="97">
      <c r="A97" s="1" t="s">
        <v>126</v>
      </c>
      <c r="B97" s="3" t="str">
        <f>IFERROR(__xludf.DUMMYFUNCTION("SPLIT(A97, "","")"),"Lebanon")</f>
        <v>Lebanon</v>
      </c>
      <c r="C97" s="3">
        <f>IFERROR(__xludf.DUMMYFUNCTION("""COMPUTED_VALUE"""),5.0)</f>
        <v>5</v>
      </c>
      <c r="D97" s="3">
        <f>IFERROR(__xludf.DUMMYFUNCTION("""COMPUTED_VALUE"""),1.0)</f>
        <v>1</v>
      </c>
      <c r="E97" s="3">
        <f>IFERROR(__xludf.DUMMYFUNCTION("""COMPUTED_VALUE"""),10.0)</f>
        <v>10</v>
      </c>
      <c r="F97" s="3">
        <f>IFERROR(__xludf.DUMMYFUNCTION("""COMPUTED_VALUE"""),3.0)</f>
        <v>3</v>
      </c>
      <c r="G97" s="3">
        <f>IFERROR(__xludf.DUMMYFUNCTION("""COMPUTED_VALUE"""),8.0)</f>
        <v>8</v>
      </c>
      <c r="H97" s="3">
        <f>IFERROR(__xludf.DUMMYFUNCTION("""COMPUTED_VALUE"""),2.0)</f>
        <v>2</v>
      </c>
      <c r="I97" s="3">
        <f>IFERROR(__xludf.DUMMYFUNCTION("""COMPUTED_VALUE"""),0.0)</f>
        <v>0</v>
      </c>
      <c r="J97" s="3">
        <f>IFERROR(__xludf.DUMMYFUNCTION("""COMPUTED_VALUE"""),2.0)</f>
        <v>2</v>
      </c>
      <c r="K97" s="3">
        <f>IFERROR(__xludf.DUMMYFUNCTION("""COMPUTED_VALUE"""),4.0)</f>
        <v>4</v>
      </c>
      <c r="L97" s="3">
        <f>IFERROR(__xludf.DUMMYFUNCTION("""COMPUTED_VALUE"""),1.0)</f>
        <v>1</v>
      </c>
      <c r="M97" s="3">
        <f>IFERROR(__xludf.DUMMYFUNCTION("""COMPUTED_VALUE"""),1.0)</f>
        <v>1</v>
      </c>
      <c r="N97" s="3">
        <f>IFERROR(__xludf.DUMMYFUNCTION("""COMPUTED_VALUE"""),0.0)</f>
        <v>0</v>
      </c>
      <c r="O97" s="3">
        <f>IFERROR(__xludf.DUMMYFUNCTION("""COMPUTED_VALUE"""),0.0)</f>
        <v>0</v>
      </c>
      <c r="P97" s="3">
        <f>IFERROR(__xludf.DUMMYFUNCTION("""COMPUTED_VALUE"""),1.0)</f>
        <v>1</v>
      </c>
      <c r="Q97" s="3">
        <f>IFERROR(__xludf.DUMMYFUNCTION("""COMPUTED_VALUE"""),0.0)</f>
        <v>0</v>
      </c>
      <c r="R97" s="3">
        <f>IFERROR(__xludf.DUMMYFUNCTION("""COMPUTED_VALUE"""),1.0)</f>
        <v>1</v>
      </c>
      <c r="S97" s="3" t="str">
        <f>IFERROR(__xludf.DUMMYFUNCTION("""COMPUTED_VALUE"""),"red")</f>
        <v>red</v>
      </c>
      <c r="T97" s="3">
        <f>IFERROR(__xludf.DUMMYFUNCTION("""COMPUTED_VALUE"""),0.0)</f>
        <v>0</v>
      </c>
      <c r="U97" s="3">
        <f>IFERROR(__xludf.DUMMYFUNCTION("""COMPUTED_VALUE"""),0.0)</f>
        <v>0</v>
      </c>
      <c r="V97" s="3">
        <f>IFERROR(__xludf.DUMMYFUNCTION("""COMPUTED_VALUE"""),0.0)</f>
        <v>0</v>
      </c>
      <c r="W97" s="3">
        <f>IFERROR(__xludf.DUMMYFUNCTION("""COMPUTED_VALUE"""),0.0)</f>
        <v>0</v>
      </c>
      <c r="X97" s="3">
        <f>IFERROR(__xludf.DUMMYFUNCTION("""COMPUTED_VALUE"""),0.0)</f>
        <v>0</v>
      </c>
      <c r="Y97" s="3">
        <f>IFERROR(__xludf.DUMMYFUNCTION("""COMPUTED_VALUE"""),0.0)</f>
        <v>0</v>
      </c>
      <c r="Z97" s="3">
        <f>IFERROR(__xludf.DUMMYFUNCTION("""COMPUTED_VALUE"""),0.0)</f>
        <v>0</v>
      </c>
      <c r="AA97" s="3">
        <f>IFERROR(__xludf.DUMMYFUNCTION("""COMPUTED_VALUE"""),0.0)</f>
        <v>0</v>
      </c>
      <c r="AB97" s="3">
        <f>IFERROR(__xludf.DUMMYFUNCTION("""COMPUTED_VALUE"""),1.0)</f>
        <v>1</v>
      </c>
      <c r="AC97" s="3">
        <f>IFERROR(__xludf.DUMMYFUNCTION("""COMPUTED_VALUE"""),0.0)</f>
        <v>0</v>
      </c>
      <c r="AD97" s="3" t="str">
        <f>IFERROR(__xludf.DUMMYFUNCTION("""COMPUTED_VALUE"""),"red")</f>
        <v>red</v>
      </c>
      <c r="AE97" s="3" t="str">
        <f>IFERROR(__xludf.DUMMYFUNCTION("""COMPUTED_VALUE"""),"red")</f>
        <v>red</v>
      </c>
    </row>
    <row r="98">
      <c r="A98" s="1" t="s">
        <v>127</v>
      </c>
      <c r="B98" s="3" t="str">
        <f>IFERROR(__xludf.DUMMYFUNCTION("SPLIT(A98, "","")"),"Lesotho")</f>
        <v>Lesotho</v>
      </c>
      <c r="C98" s="3">
        <f>IFERROR(__xludf.DUMMYFUNCTION("""COMPUTED_VALUE"""),4.0)</f>
        <v>4</v>
      </c>
      <c r="D98" s="3">
        <f>IFERROR(__xludf.DUMMYFUNCTION("""COMPUTED_VALUE"""),2.0)</f>
        <v>2</v>
      </c>
      <c r="E98" s="3">
        <f>IFERROR(__xludf.DUMMYFUNCTION("""COMPUTED_VALUE"""),30.0)</f>
        <v>30</v>
      </c>
      <c r="F98" s="3">
        <f>IFERROR(__xludf.DUMMYFUNCTION("""COMPUTED_VALUE"""),1.0)</f>
        <v>1</v>
      </c>
      <c r="G98" s="3">
        <f>IFERROR(__xludf.DUMMYFUNCTION("""COMPUTED_VALUE"""),10.0)</f>
        <v>10</v>
      </c>
      <c r="H98" s="3">
        <f>IFERROR(__xludf.DUMMYFUNCTION("""COMPUTED_VALUE"""),5.0)</f>
        <v>5</v>
      </c>
      <c r="I98" s="3">
        <f>IFERROR(__xludf.DUMMYFUNCTION("""COMPUTED_VALUE"""),2.0)</f>
        <v>2</v>
      </c>
      <c r="J98" s="3">
        <f>IFERROR(__xludf.DUMMYFUNCTION("""COMPUTED_VALUE"""),0.0)</f>
        <v>0</v>
      </c>
      <c r="K98" s="3">
        <f>IFERROR(__xludf.DUMMYFUNCTION("""COMPUTED_VALUE"""),4.0)</f>
        <v>4</v>
      </c>
      <c r="L98" s="3">
        <f>IFERROR(__xludf.DUMMYFUNCTION("""COMPUTED_VALUE"""),1.0)</f>
        <v>1</v>
      </c>
      <c r="M98" s="3">
        <f>IFERROR(__xludf.DUMMYFUNCTION("""COMPUTED_VALUE"""),1.0)</f>
        <v>1</v>
      </c>
      <c r="N98" s="3">
        <f>IFERROR(__xludf.DUMMYFUNCTION("""COMPUTED_VALUE"""),1.0)</f>
        <v>1</v>
      </c>
      <c r="O98" s="3">
        <f>IFERROR(__xludf.DUMMYFUNCTION("""COMPUTED_VALUE"""),0.0)</f>
        <v>0</v>
      </c>
      <c r="P98" s="3">
        <f>IFERROR(__xludf.DUMMYFUNCTION("""COMPUTED_VALUE"""),1.0)</f>
        <v>1</v>
      </c>
      <c r="Q98" s="3">
        <f>IFERROR(__xludf.DUMMYFUNCTION("""COMPUTED_VALUE"""),0.0)</f>
        <v>0</v>
      </c>
      <c r="R98" s="3">
        <f>IFERROR(__xludf.DUMMYFUNCTION("""COMPUTED_VALUE"""),0.0)</f>
        <v>0</v>
      </c>
      <c r="S98" s="3" t="str">
        <f>IFERROR(__xludf.DUMMYFUNCTION("""COMPUTED_VALUE"""),"blue")</f>
        <v>blue</v>
      </c>
      <c r="T98" s="3">
        <f>IFERROR(__xludf.DUMMYFUNCTION("""COMPUTED_VALUE"""),0.0)</f>
        <v>0</v>
      </c>
      <c r="U98" s="3">
        <f>IFERROR(__xludf.DUMMYFUNCTION("""COMPUTED_VALUE"""),0.0)</f>
        <v>0</v>
      </c>
      <c r="V98" s="3">
        <f>IFERROR(__xludf.DUMMYFUNCTION("""COMPUTED_VALUE"""),0.0)</f>
        <v>0</v>
      </c>
      <c r="W98" s="3">
        <f>IFERROR(__xludf.DUMMYFUNCTION("""COMPUTED_VALUE"""),0.0)</f>
        <v>0</v>
      </c>
      <c r="X98" s="3">
        <f>IFERROR(__xludf.DUMMYFUNCTION("""COMPUTED_VALUE"""),0.0)</f>
        <v>0</v>
      </c>
      <c r="Y98" s="3">
        <f>IFERROR(__xludf.DUMMYFUNCTION("""COMPUTED_VALUE"""),0.0)</f>
        <v>0</v>
      </c>
      <c r="Z98" s="3">
        <f>IFERROR(__xludf.DUMMYFUNCTION("""COMPUTED_VALUE"""),0.0)</f>
        <v>0</v>
      </c>
      <c r="AA98" s="3">
        <f>IFERROR(__xludf.DUMMYFUNCTION("""COMPUTED_VALUE"""),1.0)</f>
        <v>1</v>
      </c>
      <c r="AB98" s="3">
        <f>IFERROR(__xludf.DUMMYFUNCTION("""COMPUTED_VALUE"""),0.0)</f>
        <v>0</v>
      </c>
      <c r="AC98" s="3">
        <f>IFERROR(__xludf.DUMMYFUNCTION("""COMPUTED_VALUE"""),0.0)</f>
        <v>0</v>
      </c>
      <c r="AD98" s="3" t="str">
        <f>IFERROR(__xludf.DUMMYFUNCTION("""COMPUTED_VALUE"""),"green")</f>
        <v>green</v>
      </c>
      <c r="AE98" s="3" t="str">
        <f>IFERROR(__xludf.DUMMYFUNCTION("""COMPUTED_VALUE"""),"blue")</f>
        <v>blue</v>
      </c>
    </row>
    <row r="99">
      <c r="A99" s="1" t="s">
        <v>128</v>
      </c>
      <c r="B99" s="3" t="str">
        <f>IFERROR(__xludf.DUMMYFUNCTION("SPLIT(A99, "","")"),"Liberia")</f>
        <v>Liberia</v>
      </c>
      <c r="C99" s="3">
        <f>IFERROR(__xludf.DUMMYFUNCTION("""COMPUTED_VALUE"""),4.0)</f>
        <v>4</v>
      </c>
      <c r="D99" s="3">
        <f>IFERROR(__xludf.DUMMYFUNCTION("""COMPUTED_VALUE"""),4.0)</f>
        <v>4</v>
      </c>
      <c r="E99" s="3">
        <f>IFERROR(__xludf.DUMMYFUNCTION("""COMPUTED_VALUE"""),111.0)</f>
        <v>111</v>
      </c>
      <c r="F99" s="3">
        <f>IFERROR(__xludf.DUMMYFUNCTION("""COMPUTED_VALUE"""),1.0)</f>
        <v>1</v>
      </c>
      <c r="G99" s="3">
        <f>IFERROR(__xludf.DUMMYFUNCTION("""COMPUTED_VALUE"""),10.0)</f>
        <v>10</v>
      </c>
      <c r="H99" s="3">
        <f>IFERROR(__xludf.DUMMYFUNCTION("""COMPUTED_VALUE"""),5.0)</f>
        <v>5</v>
      </c>
      <c r="I99" s="3">
        <f>IFERROR(__xludf.DUMMYFUNCTION("""COMPUTED_VALUE"""),0.0)</f>
        <v>0</v>
      </c>
      <c r="J99" s="3">
        <f>IFERROR(__xludf.DUMMYFUNCTION("""COMPUTED_VALUE"""),11.0)</f>
        <v>11</v>
      </c>
      <c r="K99" s="3">
        <f>IFERROR(__xludf.DUMMYFUNCTION("""COMPUTED_VALUE"""),3.0)</f>
        <v>3</v>
      </c>
      <c r="L99" s="3">
        <f>IFERROR(__xludf.DUMMYFUNCTION("""COMPUTED_VALUE"""),1.0)</f>
        <v>1</v>
      </c>
      <c r="M99" s="3">
        <f>IFERROR(__xludf.DUMMYFUNCTION("""COMPUTED_VALUE"""),0.0)</f>
        <v>0</v>
      </c>
      <c r="N99" s="3">
        <f>IFERROR(__xludf.DUMMYFUNCTION("""COMPUTED_VALUE"""),1.0)</f>
        <v>1</v>
      </c>
      <c r="O99" s="3">
        <f>IFERROR(__xludf.DUMMYFUNCTION("""COMPUTED_VALUE"""),0.0)</f>
        <v>0</v>
      </c>
      <c r="P99" s="3">
        <f>IFERROR(__xludf.DUMMYFUNCTION("""COMPUTED_VALUE"""),1.0)</f>
        <v>1</v>
      </c>
      <c r="Q99" s="3">
        <f>IFERROR(__xludf.DUMMYFUNCTION("""COMPUTED_VALUE"""),0.0)</f>
        <v>0</v>
      </c>
      <c r="R99" s="3">
        <f>IFERROR(__xludf.DUMMYFUNCTION("""COMPUTED_VALUE"""),0.0)</f>
        <v>0</v>
      </c>
      <c r="S99" s="3" t="str">
        <f>IFERROR(__xludf.DUMMYFUNCTION("""COMPUTED_VALUE"""),"red")</f>
        <v>red</v>
      </c>
      <c r="T99" s="3">
        <f>IFERROR(__xludf.DUMMYFUNCTION("""COMPUTED_VALUE"""),0.0)</f>
        <v>0</v>
      </c>
      <c r="U99" s="3">
        <f>IFERROR(__xludf.DUMMYFUNCTION("""COMPUTED_VALUE"""),0.0)</f>
        <v>0</v>
      </c>
      <c r="V99" s="3">
        <f>IFERROR(__xludf.DUMMYFUNCTION("""COMPUTED_VALUE"""),0.0)</f>
        <v>0</v>
      </c>
      <c r="W99" s="3">
        <f>IFERROR(__xludf.DUMMYFUNCTION("""COMPUTED_VALUE"""),1.0)</f>
        <v>1</v>
      </c>
      <c r="X99" s="3">
        <f>IFERROR(__xludf.DUMMYFUNCTION("""COMPUTED_VALUE"""),1.0)</f>
        <v>1</v>
      </c>
      <c r="Y99" s="3">
        <f>IFERROR(__xludf.DUMMYFUNCTION("""COMPUTED_VALUE"""),0.0)</f>
        <v>0</v>
      </c>
      <c r="Z99" s="3">
        <f>IFERROR(__xludf.DUMMYFUNCTION("""COMPUTED_VALUE"""),0.0)</f>
        <v>0</v>
      </c>
      <c r="AA99" s="3">
        <f>IFERROR(__xludf.DUMMYFUNCTION("""COMPUTED_VALUE"""),0.0)</f>
        <v>0</v>
      </c>
      <c r="AB99" s="3">
        <f>IFERROR(__xludf.DUMMYFUNCTION("""COMPUTED_VALUE"""),0.0)</f>
        <v>0</v>
      </c>
      <c r="AC99" s="3">
        <f>IFERROR(__xludf.DUMMYFUNCTION("""COMPUTED_VALUE"""),0.0)</f>
        <v>0</v>
      </c>
      <c r="AD99" s="3" t="str">
        <f>IFERROR(__xludf.DUMMYFUNCTION("""COMPUTED_VALUE"""),"blue")</f>
        <v>blue</v>
      </c>
      <c r="AE99" s="3" t="str">
        <f>IFERROR(__xludf.DUMMYFUNCTION("""COMPUTED_VALUE"""),"red")</f>
        <v>red</v>
      </c>
    </row>
    <row r="100">
      <c r="A100" s="1" t="s">
        <v>129</v>
      </c>
      <c r="B100" s="3" t="str">
        <f>IFERROR(__xludf.DUMMYFUNCTION("SPLIT(A100, "","")"),"Libya")</f>
        <v>Libya</v>
      </c>
      <c r="C100" s="3">
        <f>IFERROR(__xludf.DUMMYFUNCTION("""COMPUTED_VALUE"""),4.0)</f>
        <v>4</v>
      </c>
      <c r="D100" s="3">
        <f>IFERROR(__xludf.DUMMYFUNCTION("""COMPUTED_VALUE"""),1.0)</f>
        <v>1</v>
      </c>
      <c r="E100" s="3">
        <f>IFERROR(__xludf.DUMMYFUNCTION("""COMPUTED_VALUE"""),1760.0)</f>
        <v>1760</v>
      </c>
      <c r="F100" s="3">
        <f>IFERROR(__xludf.DUMMYFUNCTION("""COMPUTED_VALUE"""),3.0)</f>
        <v>3</v>
      </c>
      <c r="G100" s="3">
        <f>IFERROR(__xludf.DUMMYFUNCTION("""COMPUTED_VALUE"""),8.0)</f>
        <v>8</v>
      </c>
      <c r="H100" s="3">
        <f>IFERROR(__xludf.DUMMYFUNCTION("""COMPUTED_VALUE"""),2.0)</f>
        <v>2</v>
      </c>
      <c r="I100" s="3">
        <f>IFERROR(__xludf.DUMMYFUNCTION("""COMPUTED_VALUE"""),0.0)</f>
        <v>0</v>
      </c>
      <c r="J100" s="3">
        <f>IFERROR(__xludf.DUMMYFUNCTION("""COMPUTED_VALUE"""),0.0)</f>
        <v>0</v>
      </c>
      <c r="K100" s="3">
        <f>IFERROR(__xludf.DUMMYFUNCTION("""COMPUTED_VALUE"""),1.0)</f>
        <v>1</v>
      </c>
      <c r="L100" s="3">
        <f>IFERROR(__xludf.DUMMYFUNCTION("""COMPUTED_VALUE"""),0.0)</f>
        <v>0</v>
      </c>
      <c r="M100" s="3">
        <f>IFERROR(__xludf.DUMMYFUNCTION("""COMPUTED_VALUE"""),1.0)</f>
        <v>1</v>
      </c>
      <c r="N100" s="3">
        <f>IFERROR(__xludf.DUMMYFUNCTION("""COMPUTED_VALUE"""),0.0)</f>
        <v>0</v>
      </c>
      <c r="O100" s="3">
        <f>IFERROR(__xludf.DUMMYFUNCTION("""COMPUTED_VALUE"""),0.0)</f>
        <v>0</v>
      </c>
      <c r="P100" s="3">
        <f>IFERROR(__xludf.DUMMYFUNCTION("""COMPUTED_VALUE"""),0.0)</f>
        <v>0</v>
      </c>
      <c r="Q100" s="3">
        <f>IFERROR(__xludf.DUMMYFUNCTION("""COMPUTED_VALUE"""),0.0)</f>
        <v>0</v>
      </c>
      <c r="R100" s="3">
        <f>IFERROR(__xludf.DUMMYFUNCTION("""COMPUTED_VALUE"""),0.0)</f>
        <v>0</v>
      </c>
      <c r="S100" s="3" t="str">
        <f>IFERROR(__xludf.DUMMYFUNCTION("""COMPUTED_VALUE"""),"green")</f>
        <v>green</v>
      </c>
      <c r="T100" s="3">
        <f>IFERROR(__xludf.DUMMYFUNCTION("""COMPUTED_VALUE"""),0.0)</f>
        <v>0</v>
      </c>
      <c r="U100" s="3">
        <f>IFERROR(__xludf.DUMMYFUNCTION("""COMPUTED_VALUE"""),0.0)</f>
        <v>0</v>
      </c>
      <c r="V100" s="3">
        <f>IFERROR(__xludf.DUMMYFUNCTION("""COMPUTED_VALUE"""),0.0)</f>
        <v>0</v>
      </c>
      <c r="W100" s="3">
        <f>IFERROR(__xludf.DUMMYFUNCTION("""COMPUTED_VALUE"""),0.0)</f>
        <v>0</v>
      </c>
      <c r="X100" s="3">
        <f>IFERROR(__xludf.DUMMYFUNCTION("""COMPUTED_VALUE"""),0.0)</f>
        <v>0</v>
      </c>
      <c r="Y100" s="3">
        <f>IFERROR(__xludf.DUMMYFUNCTION("""COMPUTED_VALUE"""),0.0)</f>
        <v>0</v>
      </c>
      <c r="Z100" s="3">
        <f>IFERROR(__xludf.DUMMYFUNCTION("""COMPUTED_VALUE"""),0.0)</f>
        <v>0</v>
      </c>
      <c r="AA100" s="3">
        <f>IFERROR(__xludf.DUMMYFUNCTION("""COMPUTED_VALUE"""),0.0)</f>
        <v>0</v>
      </c>
      <c r="AB100" s="3">
        <f>IFERROR(__xludf.DUMMYFUNCTION("""COMPUTED_VALUE"""),0.0)</f>
        <v>0</v>
      </c>
      <c r="AC100" s="3">
        <f>IFERROR(__xludf.DUMMYFUNCTION("""COMPUTED_VALUE"""),0.0)</f>
        <v>0</v>
      </c>
      <c r="AD100" s="3" t="str">
        <f>IFERROR(__xludf.DUMMYFUNCTION("""COMPUTED_VALUE"""),"green")</f>
        <v>green</v>
      </c>
      <c r="AE100" s="3" t="str">
        <f>IFERROR(__xludf.DUMMYFUNCTION("""COMPUTED_VALUE"""),"green")</f>
        <v>green</v>
      </c>
    </row>
    <row r="101">
      <c r="A101" s="1" t="s">
        <v>130</v>
      </c>
      <c r="B101" s="3" t="str">
        <f>IFERROR(__xludf.DUMMYFUNCTION("SPLIT(A101, "","")"),"Liechtenstein")</f>
        <v>Liechtenstein</v>
      </c>
      <c r="C101" s="3">
        <f>IFERROR(__xludf.DUMMYFUNCTION("""COMPUTED_VALUE"""),3.0)</f>
        <v>3</v>
      </c>
      <c r="D101" s="3">
        <f>IFERROR(__xludf.DUMMYFUNCTION("""COMPUTED_VALUE"""),1.0)</f>
        <v>1</v>
      </c>
      <c r="E101" s="3">
        <f>IFERROR(__xludf.DUMMYFUNCTION("""COMPUTED_VALUE"""),0.0)</f>
        <v>0</v>
      </c>
      <c r="F101" s="3">
        <f>IFERROR(__xludf.DUMMYFUNCTION("""COMPUTED_VALUE"""),0.0)</f>
        <v>0</v>
      </c>
      <c r="G101" s="3">
        <f>IFERROR(__xludf.DUMMYFUNCTION("""COMPUTED_VALUE"""),4.0)</f>
        <v>4</v>
      </c>
      <c r="H101" s="3">
        <f>IFERROR(__xludf.DUMMYFUNCTION("""COMPUTED_VALUE"""),0.0)</f>
        <v>0</v>
      </c>
      <c r="I101" s="3">
        <f>IFERROR(__xludf.DUMMYFUNCTION("""COMPUTED_VALUE"""),0.0)</f>
        <v>0</v>
      </c>
      <c r="J101" s="3">
        <f>IFERROR(__xludf.DUMMYFUNCTION("""COMPUTED_VALUE"""),2.0)</f>
        <v>2</v>
      </c>
      <c r="K101" s="3">
        <f>IFERROR(__xludf.DUMMYFUNCTION("""COMPUTED_VALUE"""),3.0)</f>
        <v>3</v>
      </c>
      <c r="L101" s="3">
        <f>IFERROR(__xludf.DUMMYFUNCTION("""COMPUTED_VALUE"""),1.0)</f>
        <v>1</v>
      </c>
      <c r="M101" s="3">
        <f>IFERROR(__xludf.DUMMYFUNCTION("""COMPUTED_VALUE"""),0.0)</f>
        <v>0</v>
      </c>
      <c r="N101" s="3">
        <f>IFERROR(__xludf.DUMMYFUNCTION("""COMPUTED_VALUE"""),1.0)</f>
        <v>1</v>
      </c>
      <c r="O101" s="3">
        <f>IFERROR(__xludf.DUMMYFUNCTION("""COMPUTED_VALUE"""),1.0)</f>
        <v>1</v>
      </c>
      <c r="P101" s="3">
        <f>IFERROR(__xludf.DUMMYFUNCTION("""COMPUTED_VALUE"""),0.0)</f>
        <v>0</v>
      </c>
      <c r="Q101" s="3">
        <f>IFERROR(__xludf.DUMMYFUNCTION("""COMPUTED_VALUE"""),0.0)</f>
        <v>0</v>
      </c>
      <c r="R101" s="3">
        <f>IFERROR(__xludf.DUMMYFUNCTION("""COMPUTED_VALUE"""),0.0)</f>
        <v>0</v>
      </c>
      <c r="S101" s="3" t="str">
        <f>IFERROR(__xludf.DUMMYFUNCTION("""COMPUTED_VALUE"""),"red")</f>
        <v>red</v>
      </c>
      <c r="T101" s="3">
        <f>IFERROR(__xludf.DUMMYFUNCTION("""COMPUTED_VALUE"""),0.0)</f>
        <v>0</v>
      </c>
      <c r="U101" s="3">
        <f>IFERROR(__xludf.DUMMYFUNCTION("""COMPUTED_VALUE"""),0.0)</f>
        <v>0</v>
      </c>
      <c r="V101" s="3">
        <f>IFERROR(__xludf.DUMMYFUNCTION("""COMPUTED_VALUE"""),0.0)</f>
        <v>0</v>
      </c>
      <c r="W101" s="3">
        <f>IFERROR(__xludf.DUMMYFUNCTION("""COMPUTED_VALUE"""),0.0)</f>
        <v>0</v>
      </c>
      <c r="X101" s="3">
        <f>IFERROR(__xludf.DUMMYFUNCTION("""COMPUTED_VALUE"""),0.0)</f>
        <v>0</v>
      </c>
      <c r="Y101" s="3">
        <f>IFERROR(__xludf.DUMMYFUNCTION("""COMPUTED_VALUE"""),0.0)</f>
        <v>0</v>
      </c>
      <c r="Z101" s="3">
        <f>IFERROR(__xludf.DUMMYFUNCTION("""COMPUTED_VALUE"""),0.0)</f>
        <v>0</v>
      </c>
      <c r="AA101" s="3">
        <f>IFERROR(__xludf.DUMMYFUNCTION("""COMPUTED_VALUE"""),1.0)</f>
        <v>1</v>
      </c>
      <c r="AB101" s="3">
        <f>IFERROR(__xludf.DUMMYFUNCTION("""COMPUTED_VALUE"""),0.0)</f>
        <v>0</v>
      </c>
      <c r="AC101" s="3">
        <f>IFERROR(__xludf.DUMMYFUNCTION("""COMPUTED_VALUE"""),0.0)</f>
        <v>0</v>
      </c>
      <c r="AD101" s="3" t="str">
        <f>IFERROR(__xludf.DUMMYFUNCTION("""COMPUTED_VALUE"""),"blue")</f>
        <v>blue</v>
      </c>
      <c r="AE101" s="3" t="str">
        <f>IFERROR(__xludf.DUMMYFUNCTION("""COMPUTED_VALUE"""),"red")</f>
        <v>red</v>
      </c>
    </row>
    <row r="102">
      <c r="A102" s="1" t="s">
        <v>131</v>
      </c>
      <c r="B102" s="3" t="str">
        <f>IFERROR(__xludf.DUMMYFUNCTION("SPLIT(A102, "","")"),"Luxembourg")</f>
        <v>Luxembourg</v>
      </c>
      <c r="C102" s="3">
        <f>IFERROR(__xludf.DUMMYFUNCTION("""COMPUTED_VALUE"""),3.0)</f>
        <v>3</v>
      </c>
      <c r="D102" s="3">
        <f>IFERROR(__xludf.DUMMYFUNCTION("""COMPUTED_VALUE"""),1.0)</f>
        <v>1</v>
      </c>
      <c r="E102" s="3">
        <f>IFERROR(__xludf.DUMMYFUNCTION("""COMPUTED_VALUE"""),3.0)</f>
        <v>3</v>
      </c>
      <c r="F102" s="3">
        <f>IFERROR(__xludf.DUMMYFUNCTION("""COMPUTED_VALUE"""),0.0)</f>
        <v>0</v>
      </c>
      <c r="G102" s="3">
        <f>IFERROR(__xludf.DUMMYFUNCTION("""COMPUTED_VALUE"""),4.0)</f>
        <v>4</v>
      </c>
      <c r="H102" s="3">
        <f>IFERROR(__xludf.DUMMYFUNCTION("""COMPUTED_VALUE"""),0.0)</f>
        <v>0</v>
      </c>
      <c r="I102" s="3">
        <f>IFERROR(__xludf.DUMMYFUNCTION("""COMPUTED_VALUE"""),0.0)</f>
        <v>0</v>
      </c>
      <c r="J102" s="3">
        <f>IFERROR(__xludf.DUMMYFUNCTION("""COMPUTED_VALUE"""),3.0)</f>
        <v>3</v>
      </c>
      <c r="K102" s="3">
        <f>IFERROR(__xludf.DUMMYFUNCTION("""COMPUTED_VALUE"""),3.0)</f>
        <v>3</v>
      </c>
      <c r="L102" s="3">
        <f>IFERROR(__xludf.DUMMYFUNCTION("""COMPUTED_VALUE"""),1.0)</f>
        <v>1</v>
      </c>
      <c r="M102" s="3">
        <f>IFERROR(__xludf.DUMMYFUNCTION("""COMPUTED_VALUE"""),0.0)</f>
        <v>0</v>
      </c>
      <c r="N102" s="3">
        <f>IFERROR(__xludf.DUMMYFUNCTION("""COMPUTED_VALUE"""),1.0)</f>
        <v>1</v>
      </c>
      <c r="O102" s="3">
        <f>IFERROR(__xludf.DUMMYFUNCTION("""COMPUTED_VALUE"""),0.0)</f>
        <v>0</v>
      </c>
      <c r="P102" s="3">
        <f>IFERROR(__xludf.DUMMYFUNCTION("""COMPUTED_VALUE"""),1.0)</f>
        <v>1</v>
      </c>
      <c r="Q102" s="3">
        <f>IFERROR(__xludf.DUMMYFUNCTION("""COMPUTED_VALUE"""),0.0)</f>
        <v>0</v>
      </c>
      <c r="R102" s="3">
        <f>IFERROR(__xludf.DUMMYFUNCTION("""COMPUTED_VALUE"""),0.0)</f>
        <v>0</v>
      </c>
      <c r="S102" s="3" t="str">
        <f>IFERROR(__xludf.DUMMYFUNCTION("""COMPUTED_VALUE"""),"red")</f>
        <v>red</v>
      </c>
      <c r="T102" s="3">
        <f>IFERROR(__xludf.DUMMYFUNCTION("""COMPUTED_VALUE"""),0.0)</f>
        <v>0</v>
      </c>
      <c r="U102" s="3">
        <f>IFERROR(__xludf.DUMMYFUNCTION("""COMPUTED_VALUE"""),0.0)</f>
        <v>0</v>
      </c>
      <c r="V102" s="3">
        <f>IFERROR(__xludf.DUMMYFUNCTION("""COMPUTED_VALUE"""),0.0)</f>
        <v>0</v>
      </c>
      <c r="W102" s="3">
        <f>IFERROR(__xludf.DUMMYFUNCTION("""COMPUTED_VALUE"""),0.0)</f>
        <v>0</v>
      </c>
      <c r="X102" s="3">
        <f>IFERROR(__xludf.DUMMYFUNCTION("""COMPUTED_VALUE"""),0.0)</f>
        <v>0</v>
      </c>
      <c r="Y102" s="3">
        <f>IFERROR(__xludf.DUMMYFUNCTION("""COMPUTED_VALUE"""),0.0)</f>
        <v>0</v>
      </c>
      <c r="Z102" s="3">
        <f>IFERROR(__xludf.DUMMYFUNCTION("""COMPUTED_VALUE"""),0.0)</f>
        <v>0</v>
      </c>
      <c r="AA102" s="3">
        <f>IFERROR(__xludf.DUMMYFUNCTION("""COMPUTED_VALUE"""),0.0)</f>
        <v>0</v>
      </c>
      <c r="AB102" s="3">
        <f>IFERROR(__xludf.DUMMYFUNCTION("""COMPUTED_VALUE"""),0.0)</f>
        <v>0</v>
      </c>
      <c r="AC102" s="3">
        <f>IFERROR(__xludf.DUMMYFUNCTION("""COMPUTED_VALUE"""),0.0)</f>
        <v>0</v>
      </c>
      <c r="AD102" s="3" t="str">
        <f>IFERROR(__xludf.DUMMYFUNCTION("""COMPUTED_VALUE"""),"red")</f>
        <v>red</v>
      </c>
      <c r="AE102" s="3" t="str">
        <f>IFERROR(__xludf.DUMMYFUNCTION("""COMPUTED_VALUE"""),"blue")</f>
        <v>blue</v>
      </c>
    </row>
    <row r="103">
      <c r="A103" s="1" t="s">
        <v>132</v>
      </c>
      <c r="B103" s="3" t="str">
        <f>IFERROR(__xludf.DUMMYFUNCTION("SPLIT(A103, "","")"),"Malagasy")</f>
        <v>Malagasy</v>
      </c>
      <c r="C103" s="3">
        <f>IFERROR(__xludf.DUMMYFUNCTION("""COMPUTED_VALUE"""),4.0)</f>
        <v>4</v>
      </c>
      <c r="D103" s="3">
        <f>IFERROR(__xludf.DUMMYFUNCTION("""COMPUTED_VALUE"""),2.0)</f>
        <v>2</v>
      </c>
      <c r="E103" s="3">
        <f>IFERROR(__xludf.DUMMYFUNCTION("""COMPUTED_VALUE"""),587.0)</f>
        <v>587</v>
      </c>
      <c r="F103" s="3">
        <f>IFERROR(__xludf.DUMMYFUNCTION("""COMPUTED_VALUE"""),9.0)</f>
        <v>9</v>
      </c>
      <c r="G103" s="3">
        <f>IFERROR(__xludf.DUMMYFUNCTION("""COMPUTED_VALUE"""),10.0)</f>
        <v>10</v>
      </c>
      <c r="H103" s="3">
        <f>IFERROR(__xludf.DUMMYFUNCTION("""COMPUTED_VALUE"""),1.0)</f>
        <v>1</v>
      </c>
      <c r="I103" s="3">
        <f>IFERROR(__xludf.DUMMYFUNCTION("""COMPUTED_VALUE"""),1.0)</f>
        <v>1</v>
      </c>
      <c r="J103" s="3">
        <f>IFERROR(__xludf.DUMMYFUNCTION("""COMPUTED_VALUE"""),2.0)</f>
        <v>2</v>
      </c>
      <c r="K103" s="3">
        <f>IFERROR(__xludf.DUMMYFUNCTION("""COMPUTED_VALUE"""),3.0)</f>
        <v>3</v>
      </c>
      <c r="L103" s="3">
        <f>IFERROR(__xludf.DUMMYFUNCTION("""COMPUTED_VALUE"""),1.0)</f>
        <v>1</v>
      </c>
      <c r="M103" s="3">
        <f>IFERROR(__xludf.DUMMYFUNCTION("""COMPUTED_VALUE"""),1.0)</f>
        <v>1</v>
      </c>
      <c r="N103" s="3">
        <f>IFERROR(__xludf.DUMMYFUNCTION("""COMPUTED_VALUE"""),0.0)</f>
        <v>0</v>
      </c>
      <c r="O103" s="3">
        <f>IFERROR(__xludf.DUMMYFUNCTION("""COMPUTED_VALUE"""),0.0)</f>
        <v>0</v>
      </c>
      <c r="P103" s="3">
        <f>IFERROR(__xludf.DUMMYFUNCTION("""COMPUTED_VALUE"""),1.0)</f>
        <v>1</v>
      </c>
      <c r="Q103" s="3">
        <f>IFERROR(__xludf.DUMMYFUNCTION("""COMPUTED_VALUE"""),0.0)</f>
        <v>0</v>
      </c>
      <c r="R103" s="3">
        <f>IFERROR(__xludf.DUMMYFUNCTION("""COMPUTED_VALUE"""),0.0)</f>
        <v>0</v>
      </c>
      <c r="S103" s="3" t="str">
        <f>IFERROR(__xludf.DUMMYFUNCTION("""COMPUTED_VALUE"""),"red")</f>
        <v>red</v>
      </c>
      <c r="T103" s="3">
        <f>IFERROR(__xludf.DUMMYFUNCTION("""COMPUTED_VALUE"""),0.0)</f>
        <v>0</v>
      </c>
      <c r="U103" s="3">
        <f>IFERROR(__xludf.DUMMYFUNCTION("""COMPUTED_VALUE"""),0.0)</f>
        <v>0</v>
      </c>
      <c r="V103" s="3">
        <f>IFERROR(__xludf.DUMMYFUNCTION("""COMPUTED_VALUE"""),0.0)</f>
        <v>0</v>
      </c>
      <c r="W103" s="3">
        <f>IFERROR(__xludf.DUMMYFUNCTION("""COMPUTED_VALUE"""),0.0)</f>
        <v>0</v>
      </c>
      <c r="X103" s="3">
        <f>IFERROR(__xludf.DUMMYFUNCTION("""COMPUTED_VALUE"""),0.0)</f>
        <v>0</v>
      </c>
      <c r="Y103" s="3">
        <f>IFERROR(__xludf.DUMMYFUNCTION("""COMPUTED_VALUE"""),0.0)</f>
        <v>0</v>
      </c>
      <c r="Z103" s="3">
        <f>IFERROR(__xludf.DUMMYFUNCTION("""COMPUTED_VALUE"""),0.0)</f>
        <v>0</v>
      </c>
      <c r="AA103" s="3">
        <f>IFERROR(__xludf.DUMMYFUNCTION("""COMPUTED_VALUE"""),0.0)</f>
        <v>0</v>
      </c>
      <c r="AB103" s="3">
        <f>IFERROR(__xludf.DUMMYFUNCTION("""COMPUTED_VALUE"""),0.0)</f>
        <v>0</v>
      </c>
      <c r="AC103" s="3">
        <f>IFERROR(__xludf.DUMMYFUNCTION("""COMPUTED_VALUE"""),0.0)</f>
        <v>0</v>
      </c>
      <c r="AD103" s="3" t="str">
        <f>IFERROR(__xludf.DUMMYFUNCTION("""COMPUTED_VALUE"""),"white")</f>
        <v>white</v>
      </c>
      <c r="AE103" s="3" t="str">
        <f>IFERROR(__xludf.DUMMYFUNCTION("""COMPUTED_VALUE"""),"green")</f>
        <v>green</v>
      </c>
    </row>
    <row r="104">
      <c r="A104" s="1" t="s">
        <v>133</v>
      </c>
      <c r="B104" s="3" t="str">
        <f>IFERROR(__xludf.DUMMYFUNCTION("SPLIT(A104, "","")"),"Malawi")</f>
        <v>Malawi</v>
      </c>
      <c r="C104" s="3">
        <f>IFERROR(__xludf.DUMMYFUNCTION("""COMPUTED_VALUE"""),4.0)</f>
        <v>4</v>
      </c>
      <c r="D104" s="3">
        <f>IFERROR(__xludf.DUMMYFUNCTION("""COMPUTED_VALUE"""),2.0)</f>
        <v>2</v>
      </c>
      <c r="E104" s="3">
        <f>IFERROR(__xludf.DUMMYFUNCTION("""COMPUTED_VALUE"""),118.0)</f>
        <v>118</v>
      </c>
      <c r="F104" s="3">
        <f>IFERROR(__xludf.DUMMYFUNCTION("""COMPUTED_VALUE"""),6.0)</f>
        <v>6</v>
      </c>
      <c r="G104" s="3">
        <f>IFERROR(__xludf.DUMMYFUNCTION("""COMPUTED_VALUE"""),10.0)</f>
        <v>10</v>
      </c>
      <c r="H104" s="3">
        <f>IFERROR(__xludf.DUMMYFUNCTION("""COMPUTED_VALUE"""),5.0)</f>
        <v>5</v>
      </c>
      <c r="I104" s="3">
        <f>IFERROR(__xludf.DUMMYFUNCTION("""COMPUTED_VALUE"""),0.0)</f>
        <v>0</v>
      </c>
      <c r="J104" s="3">
        <f>IFERROR(__xludf.DUMMYFUNCTION("""COMPUTED_VALUE"""),3.0)</f>
        <v>3</v>
      </c>
      <c r="K104" s="3">
        <f>IFERROR(__xludf.DUMMYFUNCTION("""COMPUTED_VALUE"""),3.0)</f>
        <v>3</v>
      </c>
      <c r="L104" s="3">
        <f>IFERROR(__xludf.DUMMYFUNCTION("""COMPUTED_VALUE"""),1.0)</f>
        <v>1</v>
      </c>
      <c r="M104" s="3">
        <f>IFERROR(__xludf.DUMMYFUNCTION("""COMPUTED_VALUE"""),1.0)</f>
        <v>1</v>
      </c>
      <c r="N104" s="3">
        <f>IFERROR(__xludf.DUMMYFUNCTION("""COMPUTED_VALUE"""),0.0)</f>
        <v>0</v>
      </c>
      <c r="O104" s="3">
        <f>IFERROR(__xludf.DUMMYFUNCTION("""COMPUTED_VALUE"""),0.0)</f>
        <v>0</v>
      </c>
      <c r="P104" s="3">
        <f>IFERROR(__xludf.DUMMYFUNCTION("""COMPUTED_VALUE"""),0.0)</f>
        <v>0</v>
      </c>
      <c r="Q104" s="3">
        <f>IFERROR(__xludf.DUMMYFUNCTION("""COMPUTED_VALUE"""),1.0)</f>
        <v>1</v>
      </c>
      <c r="R104" s="3">
        <f>IFERROR(__xludf.DUMMYFUNCTION("""COMPUTED_VALUE"""),0.0)</f>
        <v>0</v>
      </c>
      <c r="S104" s="3" t="str">
        <f>IFERROR(__xludf.DUMMYFUNCTION("""COMPUTED_VALUE"""),"red")</f>
        <v>red</v>
      </c>
      <c r="T104" s="3">
        <f>IFERROR(__xludf.DUMMYFUNCTION("""COMPUTED_VALUE"""),0.0)</f>
        <v>0</v>
      </c>
      <c r="U104" s="3">
        <f>IFERROR(__xludf.DUMMYFUNCTION("""COMPUTED_VALUE"""),0.0)</f>
        <v>0</v>
      </c>
      <c r="V104" s="3">
        <f>IFERROR(__xludf.DUMMYFUNCTION("""COMPUTED_VALUE"""),0.0)</f>
        <v>0</v>
      </c>
      <c r="W104" s="3">
        <f>IFERROR(__xludf.DUMMYFUNCTION("""COMPUTED_VALUE"""),0.0)</f>
        <v>0</v>
      </c>
      <c r="X104" s="3">
        <f>IFERROR(__xludf.DUMMYFUNCTION("""COMPUTED_VALUE"""),1.0)</f>
        <v>1</v>
      </c>
      <c r="Y104" s="3">
        <f>IFERROR(__xludf.DUMMYFUNCTION("""COMPUTED_VALUE"""),0.0)</f>
        <v>0</v>
      </c>
      <c r="Z104" s="3">
        <f>IFERROR(__xludf.DUMMYFUNCTION("""COMPUTED_VALUE"""),0.0)</f>
        <v>0</v>
      </c>
      <c r="AA104" s="3">
        <f>IFERROR(__xludf.DUMMYFUNCTION("""COMPUTED_VALUE"""),0.0)</f>
        <v>0</v>
      </c>
      <c r="AB104" s="3">
        <f>IFERROR(__xludf.DUMMYFUNCTION("""COMPUTED_VALUE"""),0.0)</f>
        <v>0</v>
      </c>
      <c r="AC104" s="3">
        <f>IFERROR(__xludf.DUMMYFUNCTION("""COMPUTED_VALUE"""),0.0)</f>
        <v>0</v>
      </c>
      <c r="AD104" s="3" t="str">
        <f>IFERROR(__xludf.DUMMYFUNCTION("""COMPUTED_VALUE"""),"black")</f>
        <v>black</v>
      </c>
      <c r="AE104" s="3" t="str">
        <f>IFERROR(__xludf.DUMMYFUNCTION("""COMPUTED_VALUE"""),"green")</f>
        <v>green</v>
      </c>
    </row>
    <row r="105">
      <c r="A105" s="1" t="s">
        <v>134</v>
      </c>
      <c r="B105" s="3" t="str">
        <f>IFERROR(__xludf.DUMMYFUNCTION("SPLIT(A105, "","")"),"Malaysia")</f>
        <v>Malaysia</v>
      </c>
      <c r="C105" s="3">
        <f>IFERROR(__xludf.DUMMYFUNCTION("""COMPUTED_VALUE"""),5.0)</f>
        <v>5</v>
      </c>
      <c r="D105" s="3">
        <f>IFERROR(__xludf.DUMMYFUNCTION("""COMPUTED_VALUE"""),1.0)</f>
        <v>1</v>
      </c>
      <c r="E105" s="3">
        <f>IFERROR(__xludf.DUMMYFUNCTION("""COMPUTED_VALUE"""),333.0)</f>
        <v>333</v>
      </c>
      <c r="F105" s="3">
        <f>IFERROR(__xludf.DUMMYFUNCTION("""COMPUTED_VALUE"""),13.0)</f>
        <v>13</v>
      </c>
      <c r="G105" s="3">
        <f>IFERROR(__xludf.DUMMYFUNCTION("""COMPUTED_VALUE"""),10.0)</f>
        <v>10</v>
      </c>
      <c r="H105" s="3">
        <f>IFERROR(__xludf.DUMMYFUNCTION("""COMPUTED_VALUE"""),2.0)</f>
        <v>2</v>
      </c>
      <c r="I105" s="3">
        <f>IFERROR(__xludf.DUMMYFUNCTION("""COMPUTED_VALUE"""),0.0)</f>
        <v>0</v>
      </c>
      <c r="J105" s="3">
        <f>IFERROR(__xludf.DUMMYFUNCTION("""COMPUTED_VALUE"""),14.0)</f>
        <v>14</v>
      </c>
      <c r="K105" s="3">
        <f>IFERROR(__xludf.DUMMYFUNCTION("""COMPUTED_VALUE"""),4.0)</f>
        <v>4</v>
      </c>
      <c r="L105" s="3">
        <f>IFERROR(__xludf.DUMMYFUNCTION("""COMPUTED_VALUE"""),1.0)</f>
        <v>1</v>
      </c>
      <c r="M105" s="3">
        <f>IFERROR(__xludf.DUMMYFUNCTION("""COMPUTED_VALUE"""),0.0)</f>
        <v>0</v>
      </c>
      <c r="N105" s="3">
        <f>IFERROR(__xludf.DUMMYFUNCTION("""COMPUTED_VALUE"""),1.0)</f>
        <v>1</v>
      </c>
      <c r="O105" s="3">
        <f>IFERROR(__xludf.DUMMYFUNCTION("""COMPUTED_VALUE"""),1.0)</f>
        <v>1</v>
      </c>
      <c r="P105" s="3">
        <f>IFERROR(__xludf.DUMMYFUNCTION("""COMPUTED_VALUE"""),1.0)</f>
        <v>1</v>
      </c>
      <c r="Q105" s="3">
        <f>IFERROR(__xludf.DUMMYFUNCTION("""COMPUTED_VALUE"""),0.0)</f>
        <v>0</v>
      </c>
      <c r="R105" s="3">
        <f>IFERROR(__xludf.DUMMYFUNCTION("""COMPUTED_VALUE"""),0.0)</f>
        <v>0</v>
      </c>
      <c r="S105" s="3" t="str">
        <f>IFERROR(__xludf.DUMMYFUNCTION("""COMPUTED_VALUE"""),"red")</f>
        <v>red</v>
      </c>
      <c r="T105" s="3">
        <f>IFERROR(__xludf.DUMMYFUNCTION("""COMPUTED_VALUE"""),0.0)</f>
        <v>0</v>
      </c>
      <c r="U105" s="3">
        <f>IFERROR(__xludf.DUMMYFUNCTION("""COMPUTED_VALUE"""),0.0)</f>
        <v>0</v>
      </c>
      <c r="V105" s="3">
        <f>IFERROR(__xludf.DUMMYFUNCTION("""COMPUTED_VALUE"""),0.0)</f>
        <v>0</v>
      </c>
      <c r="W105" s="3">
        <f>IFERROR(__xludf.DUMMYFUNCTION("""COMPUTED_VALUE"""),1.0)</f>
        <v>1</v>
      </c>
      <c r="X105" s="3">
        <f>IFERROR(__xludf.DUMMYFUNCTION("""COMPUTED_VALUE"""),1.0)</f>
        <v>1</v>
      </c>
      <c r="Y105" s="3">
        <f>IFERROR(__xludf.DUMMYFUNCTION("""COMPUTED_VALUE"""),1.0)</f>
        <v>1</v>
      </c>
      <c r="Z105" s="3">
        <f>IFERROR(__xludf.DUMMYFUNCTION("""COMPUTED_VALUE"""),0.0)</f>
        <v>0</v>
      </c>
      <c r="AA105" s="3">
        <f>IFERROR(__xludf.DUMMYFUNCTION("""COMPUTED_VALUE"""),0.0)</f>
        <v>0</v>
      </c>
      <c r="AB105" s="3">
        <f>IFERROR(__xludf.DUMMYFUNCTION("""COMPUTED_VALUE"""),0.0)</f>
        <v>0</v>
      </c>
      <c r="AC105" s="3">
        <f>IFERROR(__xludf.DUMMYFUNCTION("""COMPUTED_VALUE"""),0.0)</f>
        <v>0</v>
      </c>
      <c r="AD105" s="3" t="str">
        <f>IFERROR(__xludf.DUMMYFUNCTION("""COMPUTED_VALUE"""),"blue")</f>
        <v>blue</v>
      </c>
      <c r="AE105" s="3" t="str">
        <f>IFERROR(__xludf.DUMMYFUNCTION("""COMPUTED_VALUE"""),"white")</f>
        <v>white</v>
      </c>
    </row>
    <row r="106">
      <c r="A106" s="1" t="s">
        <v>135</v>
      </c>
      <c r="B106" s="3" t="str">
        <f>IFERROR(__xludf.DUMMYFUNCTION("SPLIT(A106, "","")"),"Maldive-Islands")</f>
        <v>Maldive-Islands</v>
      </c>
      <c r="C106" s="3">
        <f>IFERROR(__xludf.DUMMYFUNCTION("""COMPUTED_VALUE"""),5.0)</f>
        <v>5</v>
      </c>
      <c r="D106" s="3">
        <f>IFERROR(__xludf.DUMMYFUNCTION("""COMPUTED_VALUE"""),1.0)</f>
        <v>1</v>
      </c>
      <c r="E106" s="3">
        <f>IFERROR(__xludf.DUMMYFUNCTION("""COMPUTED_VALUE"""),0.0)</f>
        <v>0</v>
      </c>
      <c r="F106" s="3">
        <f>IFERROR(__xludf.DUMMYFUNCTION("""COMPUTED_VALUE"""),0.0)</f>
        <v>0</v>
      </c>
      <c r="G106" s="3">
        <f>IFERROR(__xludf.DUMMYFUNCTION("""COMPUTED_VALUE"""),10.0)</f>
        <v>10</v>
      </c>
      <c r="H106" s="3">
        <f>IFERROR(__xludf.DUMMYFUNCTION("""COMPUTED_VALUE"""),2.0)</f>
        <v>2</v>
      </c>
      <c r="I106" s="3">
        <f>IFERROR(__xludf.DUMMYFUNCTION("""COMPUTED_VALUE"""),0.0)</f>
        <v>0</v>
      </c>
      <c r="J106" s="3">
        <f>IFERROR(__xludf.DUMMYFUNCTION("""COMPUTED_VALUE"""),0.0)</f>
        <v>0</v>
      </c>
      <c r="K106" s="3">
        <f>IFERROR(__xludf.DUMMYFUNCTION("""COMPUTED_VALUE"""),3.0)</f>
        <v>3</v>
      </c>
      <c r="L106" s="3">
        <f>IFERROR(__xludf.DUMMYFUNCTION("""COMPUTED_VALUE"""),1.0)</f>
        <v>1</v>
      </c>
      <c r="M106" s="3">
        <f>IFERROR(__xludf.DUMMYFUNCTION("""COMPUTED_VALUE"""),1.0)</f>
        <v>1</v>
      </c>
      <c r="N106" s="3">
        <f>IFERROR(__xludf.DUMMYFUNCTION("""COMPUTED_VALUE"""),0.0)</f>
        <v>0</v>
      </c>
      <c r="O106" s="3">
        <f>IFERROR(__xludf.DUMMYFUNCTION("""COMPUTED_VALUE"""),0.0)</f>
        <v>0</v>
      </c>
      <c r="P106" s="3">
        <f>IFERROR(__xludf.DUMMYFUNCTION("""COMPUTED_VALUE"""),1.0)</f>
        <v>1</v>
      </c>
      <c r="Q106" s="3">
        <f>IFERROR(__xludf.DUMMYFUNCTION("""COMPUTED_VALUE"""),0.0)</f>
        <v>0</v>
      </c>
      <c r="R106" s="3">
        <f>IFERROR(__xludf.DUMMYFUNCTION("""COMPUTED_VALUE"""),0.0)</f>
        <v>0</v>
      </c>
      <c r="S106" s="3" t="str">
        <f>IFERROR(__xludf.DUMMYFUNCTION("""COMPUTED_VALUE"""),"red")</f>
        <v>red</v>
      </c>
      <c r="T106" s="3">
        <f>IFERROR(__xludf.DUMMYFUNCTION("""COMPUTED_VALUE"""),0.0)</f>
        <v>0</v>
      </c>
      <c r="U106" s="3">
        <f>IFERROR(__xludf.DUMMYFUNCTION("""COMPUTED_VALUE"""),0.0)</f>
        <v>0</v>
      </c>
      <c r="V106" s="3">
        <f>IFERROR(__xludf.DUMMYFUNCTION("""COMPUTED_VALUE"""),0.0)</f>
        <v>0</v>
      </c>
      <c r="W106" s="3">
        <f>IFERROR(__xludf.DUMMYFUNCTION("""COMPUTED_VALUE"""),0.0)</f>
        <v>0</v>
      </c>
      <c r="X106" s="3">
        <f>IFERROR(__xludf.DUMMYFUNCTION("""COMPUTED_VALUE"""),0.0)</f>
        <v>0</v>
      </c>
      <c r="Y106" s="3">
        <f>IFERROR(__xludf.DUMMYFUNCTION("""COMPUTED_VALUE"""),1.0)</f>
        <v>1</v>
      </c>
      <c r="Z106" s="3">
        <f>IFERROR(__xludf.DUMMYFUNCTION("""COMPUTED_VALUE"""),0.0)</f>
        <v>0</v>
      </c>
      <c r="AA106" s="3">
        <f>IFERROR(__xludf.DUMMYFUNCTION("""COMPUTED_VALUE"""),0.0)</f>
        <v>0</v>
      </c>
      <c r="AB106" s="3">
        <f>IFERROR(__xludf.DUMMYFUNCTION("""COMPUTED_VALUE"""),0.0)</f>
        <v>0</v>
      </c>
      <c r="AC106" s="3">
        <f>IFERROR(__xludf.DUMMYFUNCTION("""COMPUTED_VALUE"""),0.0)</f>
        <v>0</v>
      </c>
      <c r="AD106" s="3" t="str">
        <f>IFERROR(__xludf.DUMMYFUNCTION("""COMPUTED_VALUE"""),"red")</f>
        <v>red</v>
      </c>
      <c r="AE106" s="3" t="str">
        <f>IFERROR(__xludf.DUMMYFUNCTION("""COMPUTED_VALUE"""),"red")</f>
        <v>red</v>
      </c>
    </row>
    <row r="107">
      <c r="A107" s="1" t="s">
        <v>136</v>
      </c>
      <c r="B107" s="3" t="str">
        <f>IFERROR(__xludf.DUMMYFUNCTION("SPLIT(A107, "","")"),"Mali")</f>
        <v>Mali</v>
      </c>
      <c r="C107" s="3">
        <f>IFERROR(__xludf.DUMMYFUNCTION("""COMPUTED_VALUE"""),4.0)</f>
        <v>4</v>
      </c>
      <c r="D107" s="3">
        <f>IFERROR(__xludf.DUMMYFUNCTION("""COMPUTED_VALUE"""),4.0)</f>
        <v>4</v>
      </c>
      <c r="E107" s="3">
        <f>IFERROR(__xludf.DUMMYFUNCTION("""COMPUTED_VALUE"""),1240.0)</f>
        <v>1240</v>
      </c>
      <c r="F107" s="3">
        <f>IFERROR(__xludf.DUMMYFUNCTION("""COMPUTED_VALUE"""),7.0)</f>
        <v>7</v>
      </c>
      <c r="G107" s="3">
        <f>IFERROR(__xludf.DUMMYFUNCTION("""COMPUTED_VALUE"""),3.0)</f>
        <v>3</v>
      </c>
      <c r="H107" s="3">
        <f>IFERROR(__xludf.DUMMYFUNCTION("""COMPUTED_VALUE"""),2.0)</f>
        <v>2</v>
      </c>
      <c r="I107" s="3">
        <f>IFERROR(__xludf.DUMMYFUNCTION("""COMPUTED_VALUE"""),3.0)</f>
        <v>3</v>
      </c>
      <c r="J107" s="3">
        <f>IFERROR(__xludf.DUMMYFUNCTION("""COMPUTED_VALUE"""),0.0)</f>
        <v>0</v>
      </c>
      <c r="K107" s="3">
        <f>IFERROR(__xludf.DUMMYFUNCTION("""COMPUTED_VALUE"""),3.0)</f>
        <v>3</v>
      </c>
      <c r="L107" s="3">
        <f>IFERROR(__xludf.DUMMYFUNCTION("""COMPUTED_VALUE"""),1.0)</f>
        <v>1</v>
      </c>
      <c r="M107" s="3">
        <f>IFERROR(__xludf.DUMMYFUNCTION("""COMPUTED_VALUE"""),1.0)</f>
        <v>1</v>
      </c>
      <c r="N107" s="3">
        <f>IFERROR(__xludf.DUMMYFUNCTION("""COMPUTED_VALUE"""),0.0)</f>
        <v>0</v>
      </c>
      <c r="O107" s="3">
        <f>IFERROR(__xludf.DUMMYFUNCTION("""COMPUTED_VALUE"""),1.0)</f>
        <v>1</v>
      </c>
      <c r="P107" s="3">
        <f>IFERROR(__xludf.DUMMYFUNCTION("""COMPUTED_VALUE"""),0.0)</f>
        <v>0</v>
      </c>
      <c r="Q107" s="3">
        <f>IFERROR(__xludf.DUMMYFUNCTION("""COMPUTED_VALUE"""),0.0)</f>
        <v>0</v>
      </c>
      <c r="R107" s="3">
        <f>IFERROR(__xludf.DUMMYFUNCTION("""COMPUTED_VALUE"""),0.0)</f>
        <v>0</v>
      </c>
      <c r="S107" s="3" t="str">
        <f>IFERROR(__xludf.DUMMYFUNCTION("""COMPUTED_VALUE"""),"gold")</f>
        <v>gold</v>
      </c>
      <c r="T107" s="3">
        <f>IFERROR(__xludf.DUMMYFUNCTION("""COMPUTED_VALUE"""),0.0)</f>
        <v>0</v>
      </c>
      <c r="U107" s="3">
        <f>IFERROR(__xludf.DUMMYFUNCTION("""COMPUTED_VALUE"""),0.0)</f>
        <v>0</v>
      </c>
      <c r="V107" s="3">
        <f>IFERROR(__xludf.DUMMYFUNCTION("""COMPUTED_VALUE"""),0.0)</f>
        <v>0</v>
      </c>
      <c r="W107" s="3">
        <f>IFERROR(__xludf.DUMMYFUNCTION("""COMPUTED_VALUE"""),0.0)</f>
        <v>0</v>
      </c>
      <c r="X107" s="3">
        <f>IFERROR(__xludf.DUMMYFUNCTION("""COMPUTED_VALUE"""),0.0)</f>
        <v>0</v>
      </c>
      <c r="Y107" s="3">
        <f>IFERROR(__xludf.DUMMYFUNCTION("""COMPUTED_VALUE"""),0.0)</f>
        <v>0</v>
      </c>
      <c r="Z107" s="3">
        <f>IFERROR(__xludf.DUMMYFUNCTION("""COMPUTED_VALUE"""),0.0)</f>
        <v>0</v>
      </c>
      <c r="AA107" s="3">
        <f>IFERROR(__xludf.DUMMYFUNCTION("""COMPUTED_VALUE"""),0.0)</f>
        <v>0</v>
      </c>
      <c r="AB107" s="3">
        <f>IFERROR(__xludf.DUMMYFUNCTION("""COMPUTED_VALUE"""),0.0)</f>
        <v>0</v>
      </c>
      <c r="AC107" s="3">
        <f>IFERROR(__xludf.DUMMYFUNCTION("""COMPUTED_VALUE"""),0.0)</f>
        <v>0</v>
      </c>
      <c r="AD107" s="3" t="str">
        <f>IFERROR(__xludf.DUMMYFUNCTION("""COMPUTED_VALUE"""),"green")</f>
        <v>green</v>
      </c>
      <c r="AE107" s="3" t="str">
        <f>IFERROR(__xludf.DUMMYFUNCTION("""COMPUTED_VALUE"""),"red")</f>
        <v>red</v>
      </c>
    </row>
    <row r="108">
      <c r="A108" s="1" t="s">
        <v>137</v>
      </c>
      <c r="B108" s="3" t="str">
        <f>IFERROR(__xludf.DUMMYFUNCTION("SPLIT(A108, "","")"),"Malta")</f>
        <v>Malta</v>
      </c>
      <c r="C108" s="3">
        <f>IFERROR(__xludf.DUMMYFUNCTION("""COMPUTED_VALUE"""),3.0)</f>
        <v>3</v>
      </c>
      <c r="D108" s="3">
        <f>IFERROR(__xludf.DUMMYFUNCTION("""COMPUTED_VALUE"""),1.0)</f>
        <v>1</v>
      </c>
      <c r="E108" s="3">
        <f>IFERROR(__xludf.DUMMYFUNCTION("""COMPUTED_VALUE"""),0.0)</f>
        <v>0</v>
      </c>
      <c r="F108" s="3">
        <f>IFERROR(__xludf.DUMMYFUNCTION("""COMPUTED_VALUE"""),0.0)</f>
        <v>0</v>
      </c>
      <c r="G108" s="3">
        <f>IFERROR(__xludf.DUMMYFUNCTION("""COMPUTED_VALUE"""),10.0)</f>
        <v>10</v>
      </c>
      <c r="H108" s="3">
        <f>IFERROR(__xludf.DUMMYFUNCTION("""COMPUTED_VALUE"""),0.0)</f>
        <v>0</v>
      </c>
      <c r="I108" s="3">
        <f>IFERROR(__xludf.DUMMYFUNCTION("""COMPUTED_VALUE"""),2.0)</f>
        <v>2</v>
      </c>
      <c r="J108" s="3">
        <f>IFERROR(__xludf.DUMMYFUNCTION("""COMPUTED_VALUE"""),0.0)</f>
        <v>0</v>
      </c>
      <c r="K108" s="3">
        <f>IFERROR(__xludf.DUMMYFUNCTION("""COMPUTED_VALUE"""),3.0)</f>
        <v>3</v>
      </c>
      <c r="L108" s="3">
        <f>IFERROR(__xludf.DUMMYFUNCTION("""COMPUTED_VALUE"""),1.0)</f>
        <v>1</v>
      </c>
      <c r="M108" s="3">
        <f>IFERROR(__xludf.DUMMYFUNCTION("""COMPUTED_VALUE"""),0.0)</f>
        <v>0</v>
      </c>
      <c r="N108" s="3">
        <f>IFERROR(__xludf.DUMMYFUNCTION("""COMPUTED_VALUE"""),0.0)</f>
        <v>0</v>
      </c>
      <c r="O108" s="3">
        <f>IFERROR(__xludf.DUMMYFUNCTION("""COMPUTED_VALUE"""),0.0)</f>
        <v>0</v>
      </c>
      <c r="P108" s="3">
        <f>IFERROR(__xludf.DUMMYFUNCTION("""COMPUTED_VALUE"""),1.0)</f>
        <v>1</v>
      </c>
      <c r="Q108" s="3">
        <f>IFERROR(__xludf.DUMMYFUNCTION("""COMPUTED_VALUE"""),1.0)</f>
        <v>1</v>
      </c>
      <c r="R108" s="3">
        <f>IFERROR(__xludf.DUMMYFUNCTION("""COMPUTED_VALUE"""),0.0)</f>
        <v>0</v>
      </c>
      <c r="S108" s="3" t="str">
        <f>IFERROR(__xludf.DUMMYFUNCTION("""COMPUTED_VALUE"""),"red")</f>
        <v>red</v>
      </c>
      <c r="T108" s="3">
        <f>IFERROR(__xludf.DUMMYFUNCTION("""COMPUTED_VALUE"""),0.0)</f>
        <v>0</v>
      </c>
      <c r="U108" s="3">
        <f>IFERROR(__xludf.DUMMYFUNCTION("""COMPUTED_VALUE"""),1.0)</f>
        <v>1</v>
      </c>
      <c r="V108" s="3">
        <f>IFERROR(__xludf.DUMMYFUNCTION("""COMPUTED_VALUE"""),0.0)</f>
        <v>0</v>
      </c>
      <c r="W108" s="3">
        <f>IFERROR(__xludf.DUMMYFUNCTION("""COMPUTED_VALUE"""),0.0)</f>
        <v>0</v>
      </c>
      <c r="X108" s="3">
        <f>IFERROR(__xludf.DUMMYFUNCTION("""COMPUTED_VALUE"""),0.0)</f>
        <v>0</v>
      </c>
      <c r="Y108" s="3">
        <f>IFERROR(__xludf.DUMMYFUNCTION("""COMPUTED_VALUE"""),0.0)</f>
        <v>0</v>
      </c>
      <c r="Z108" s="3">
        <f>IFERROR(__xludf.DUMMYFUNCTION("""COMPUTED_VALUE"""),0.0)</f>
        <v>0</v>
      </c>
      <c r="AA108" s="3">
        <f>IFERROR(__xludf.DUMMYFUNCTION("""COMPUTED_VALUE"""),1.0)</f>
        <v>1</v>
      </c>
      <c r="AB108" s="3">
        <f>IFERROR(__xludf.DUMMYFUNCTION("""COMPUTED_VALUE"""),0.0)</f>
        <v>0</v>
      </c>
      <c r="AC108" s="3">
        <f>IFERROR(__xludf.DUMMYFUNCTION("""COMPUTED_VALUE"""),0.0)</f>
        <v>0</v>
      </c>
      <c r="AD108" s="3" t="str">
        <f>IFERROR(__xludf.DUMMYFUNCTION("""COMPUTED_VALUE"""),"white")</f>
        <v>white</v>
      </c>
      <c r="AE108" s="3" t="str">
        <f>IFERROR(__xludf.DUMMYFUNCTION("""COMPUTED_VALUE"""),"red")</f>
        <v>red</v>
      </c>
    </row>
    <row r="109">
      <c r="A109" s="1" t="s">
        <v>138</v>
      </c>
      <c r="B109" s="3" t="str">
        <f>IFERROR(__xludf.DUMMYFUNCTION("SPLIT(A109, "","")"),"Marianas")</f>
        <v>Marianas</v>
      </c>
      <c r="C109" s="3">
        <f>IFERROR(__xludf.DUMMYFUNCTION("""COMPUTED_VALUE"""),6.0)</f>
        <v>6</v>
      </c>
      <c r="D109" s="3">
        <f>IFERROR(__xludf.DUMMYFUNCTION("""COMPUTED_VALUE"""),1.0)</f>
        <v>1</v>
      </c>
      <c r="E109" s="3">
        <f>IFERROR(__xludf.DUMMYFUNCTION("""COMPUTED_VALUE"""),0.0)</f>
        <v>0</v>
      </c>
      <c r="F109" s="3">
        <f>IFERROR(__xludf.DUMMYFUNCTION("""COMPUTED_VALUE"""),0.0)</f>
        <v>0</v>
      </c>
      <c r="G109" s="3">
        <f>IFERROR(__xludf.DUMMYFUNCTION("""COMPUTED_VALUE"""),10.0)</f>
        <v>10</v>
      </c>
      <c r="H109" s="3">
        <f>IFERROR(__xludf.DUMMYFUNCTION("""COMPUTED_VALUE"""),1.0)</f>
        <v>1</v>
      </c>
      <c r="I109" s="3">
        <f>IFERROR(__xludf.DUMMYFUNCTION("""COMPUTED_VALUE"""),0.0)</f>
        <v>0</v>
      </c>
      <c r="J109" s="3">
        <f>IFERROR(__xludf.DUMMYFUNCTION("""COMPUTED_VALUE"""),0.0)</f>
        <v>0</v>
      </c>
      <c r="K109" s="3">
        <f>IFERROR(__xludf.DUMMYFUNCTION("""COMPUTED_VALUE"""),3.0)</f>
        <v>3</v>
      </c>
      <c r="L109" s="3">
        <f>IFERROR(__xludf.DUMMYFUNCTION("""COMPUTED_VALUE"""),0.0)</f>
        <v>0</v>
      </c>
      <c r="M109" s="3">
        <f>IFERROR(__xludf.DUMMYFUNCTION("""COMPUTED_VALUE"""),0.0)</f>
        <v>0</v>
      </c>
      <c r="N109" s="3">
        <f>IFERROR(__xludf.DUMMYFUNCTION("""COMPUTED_VALUE"""),1.0)</f>
        <v>1</v>
      </c>
      <c r="O109" s="3">
        <f>IFERROR(__xludf.DUMMYFUNCTION("""COMPUTED_VALUE"""),0.0)</f>
        <v>0</v>
      </c>
      <c r="P109" s="3">
        <f>IFERROR(__xludf.DUMMYFUNCTION("""COMPUTED_VALUE"""),1.0)</f>
        <v>1</v>
      </c>
      <c r="Q109" s="3">
        <f>IFERROR(__xludf.DUMMYFUNCTION("""COMPUTED_VALUE"""),0.0)</f>
        <v>0</v>
      </c>
      <c r="R109" s="3">
        <f>IFERROR(__xludf.DUMMYFUNCTION("""COMPUTED_VALUE"""),0.0)</f>
        <v>0</v>
      </c>
      <c r="S109" s="3" t="str">
        <f>IFERROR(__xludf.DUMMYFUNCTION("""COMPUTED_VALUE"""),"blue")</f>
        <v>blue</v>
      </c>
      <c r="T109" s="3">
        <f>IFERROR(__xludf.DUMMYFUNCTION("""COMPUTED_VALUE"""),0.0)</f>
        <v>0</v>
      </c>
      <c r="U109" s="3">
        <f>IFERROR(__xludf.DUMMYFUNCTION("""COMPUTED_VALUE"""),0.0)</f>
        <v>0</v>
      </c>
      <c r="V109" s="3">
        <f>IFERROR(__xludf.DUMMYFUNCTION("""COMPUTED_VALUE"""),0.0)</f>
        <v>0</v>
      </c>
      <c r="W109" s="3">
        <f>IFERROR(__xludf.DUMMYFUNCTION("""COMPUTED_VALUE"""),0.0)</f>
        <v>0</v>
      </c>
      <c r="X109" s="3">
        <f>IFERROR(__xludf.DUMMYFUNCTION("""COMPUTED_VALUE"""),1.0)</f>
        <v>1</v>
      </c>
      <c r="Y109" s="3">
        <f>IFERROR(__xludf.DUMMYFUNCTION("""COMPUTED_VALUE"""),0.0)</f>
        <v>0</v>
      </c>
      <c r="Z109" s="3">
        <f>IFERROR(__xludf.DUMMYFUNCTION("""COMPUTED_VALUE"""),0.0)</f>
        <v>0</v>
      </c>
      <c r="AA109" s="3">
        <f>IFERROR(__xludf.DUMMYFUNCTION("""COMPUTED_VALUE"""),1.0)</f>
        <v>1</v>
      </c>
      <c r="AB109" s="3">
        <f>IFERROR(__xludf.DUMMYFUNCTION("""COMPUTED_VALUE"""),0.0)</f>
        <v>0</v>
      </c>
      <c r="AC109" s="3">
        <f>IFERROR(__xludf.DUMMYFUNCTION("""COMPUTED_VALUE"""),0.0)</f>
        <v>0</v>
      </c>
      <c r="AD109" s="3" t="str">
        <f>IFERROR(__xludf.DUMMYFUNCTION("""COMPUTED_VALUE"""),"blue")</f>
        <v>blue</v>
      </c>
      <c r="AE109" s="3" t="str">
        <f>IFERROR(__xludf.DUMMYFUNCTION("""COMPUTED_VALUE"""),"blue")</f>
        <v>blue</v>
      </c>
    </row>
    <row r="110">
      <c r="A110" s="1" t="s">
        <v>139</v>
      </c>
      <c r="B110" s="3" t="str">
        <f>IFERROR(__xludf.DUMMYFUNCTION("SPLIT(A110, "","")"),"Mauritania")</f>
        <v>Mauritania</v>
      </c>
      <c r="C110" s="3">
        <f>IFERROR(__xludf.DUMMYFUNCTION("""COMPUTED_VALUE"""),4.0)</f>
        <v>4</v>
      </c>
      <c r="D110" s="3">
        <f>IFERROR(__xludf.DUMMYFUNCTION("""COMPUTED_VALUE"""),4.0)</f>
        <v>4</v>
      </c>
      <c r="E110" s="3">
        <f>IFERROR(__xludf.DUMMYFUNCTION("""COMPUTED_VALUE"""),1031.0)</f>
        <v>1031</v>
      </c>
      <c r="F110" s="3">
        <f>IFERROR(__xludf.DUMMYFUNCTION("""COMPUTED_VALUE"""),2.0)</f>
        <v>2</v>
      </c>
      <c r="G110" s="3">
        <f>IFERROR(__xludf.DUMMYFUNCTION("""COMPUTED_VALUE"""),8.0)</f>
        <v>8</v>
      </c>
      <c r="H110" s="3">
        <f>IFERROR(__xludf.DUMMYFUNCTION("""COMPUTED_VALUE"""),2.0)</f>
        <v>2</v>
      </c>
      <c r="I110" s="3">
        <f>IFERROR(__xludf.DUMMYFUNCTION("""COMPUTED_VALUE"""),0.0)</f>
        <v>0</v>
      </c>
      <c r="J110" s="3">
        <f>IFERROR(__xludf.DUMMYFUNCTION("""COMPUTED_VALUE"""),0.0)</f>
        <v>0</v>
      </c>
      <c r="K110" s="3">
        <f>IFERROR(__xludf.DUMMYFUNCTION("""COMPUTED_VALUE"""),2.0)</f>
        <v>2</v>
      </c>
      <c r="L110" s="3">
        <f>IFERROR(__xludf.DUMMYFUNCTION("""COMPUTED_VALUE"""),0.0)</f>
        <v>0</v>
      </c>
      <c r="M110" s="3">
        <f>IFERROR(__xludf.DUMMYFUNCTION("""COMPUTED_VALUE"""),1.0)</f>
        <v>1</v>
      </c>
      <c r="N110" s="3">
        <f>IFERROR(__xludf.DUMMYFUNCTION("""COMPUTED_VALUE"""),0.0)</f>
        <v>0</v>
      </c>
      <c r="O110" s="3">
        <f>IFERROR(__xludf.DUMMYFUNCTION("""COMPUTED_VALUE"""),1.0)</f>
        <v>1</v>
      </c>
      <c r="P110" s="3">
        <f>IFERROR(__xludf.DUMMYFUNCTION("""COMPUTED_VALUE"""),0.0)</f>
        <v>0</v>
      </c>
      <c r="Q110" s="3">
        <f>IFERROR(__xludf.DUMMYFUNCTION("""COMPUTED_VALUE"""),0.0)</f>
        <v>0</v>
      </c>
      <c r="R110" s="3">
        <f>IFERROR(__xludf.DUMMYFUNCTION("""COMPUTED_VALUE"""),0.0)</f>
        <v>0</v>
      </c>
      <c r="S110" s="3" t="str">
        <f>IFERROR(__xludf.DUMMYFUNCTION("""COMPUTED_VALUE"""),"green")</f>
        <v>green</v>
      </c>
      <c r="T110" s="3">
        <f>IFERROR(__xludf.DUMMYFUNCTION("""COMPUTED_VALUE"""),0.0)</f>
        <v>0</v>
      </c>
      <c r="U110" s="3">
        <f>IFERROR(__xludf.DUMMYFUNCTION("""COMPUTED_VALUE"""),0.0)</f>
        <v>0</v>
      </c>
      <c r="V110" s="3">
        <f>IFERROR(__xludf.DUMMYFUNCTION("""COMPUTED_VALUE"""),0.0)</f>
        <v>0</v>
      </c>
      <c r="W110" s="3">
        <f>IFERROR(__xludf.DUMMYFUNCTION("""COMPUTED_VALUE"""),0.0)</f>
        <v>0</v>
      </c>
      <c r="X110" s="3">
        <f>IFERROR(__xludf.DUMMYFUNCTION("""COMPUTED_VALUE"""),1.0)</f>
        <v>1</v>
      </c>
      <c r="Y110" s="3">
        <f>IFERROR(__xludf.DUMMYFUNCTION("""COMPUTED_VALUE"""),1.0)</f>
        <v>1</v>
      </c>
      <c r="Z110" s="3">
        <f>IFERROR(__xludf.DUMMYFUNCTION("""COMPUTED_VALUE"""),0.0)</f>
        <v>0</v>
      </c>
      <c r="AA110" s="3">
        <f>IFERROR(__xludf.DUMMYFUNCTION("""COMPUTED_VALUE"""),0.0)</f>
        <v>0</v>
      </c>
      <c r="AB110" s="3">
        <f>IFERROR(__xludf.DUMMYFUNCTION("""COMPUTED_VALUE"""),0.0)</f>
        <v>0</v>
      </c>
      <c r="AC110" s="3">
        <f>IFERROR(__xludf.DUMMYFUNCTION("""COMPUTED_VALUE"""),0.0)</f>
        <v>0</v>
      </c>
      <c r="AD110" s="3" t="str">
        <f>IFERROR(__xludf.DUMMYFUNCTION("""COMPUTED_VALUE"""),"green")</f>
        <v>green</v>
      </c>
      <c r="AE110" s="3" t="str">
        <f>IFERROR(__xludf.DUMMYFUNCTION("""COMPUTED_VALUE"""),"green")</f>
        <v>green</v>
      </c>
    </row>
    <row r="111">
      <c r="A111" s="1" t="s">
        <v>140</v>
      </c>
      <c r="B111" s="3" t="str">
        <f>IFERROR(__xludf.DUMMYFUNCTION("SPLIT(A111, "","")"),"Mauritius")</f>
        <v>Mauritius</v>
      </c>
      <c r="C111" s="3">
        <f>IFERROR(__xludf.DUMMYFUNCTION("""COMPUTED_VALUE"""),4.0)</f>
        <v>4</v>
      </c>
      <c r="D111" s="3">
        <f>IFERROR(__xludf.DUMMYFUNCTION("""COMPUTED_VALUE"""),2.0)</f>
        <v>2</v>
      </c>
      <c r="E111" s="3">
        <f>IFERROR(__xludf.DUMMYFUNCTION("""COMPUTED_VALUE"""),2.0)</f>
        <v>2</v>
      </c>
      <c r="F111" s="3">
        <f>IFERROR(__xludf.DUMMYFUNCTION("""COMPUTED_VALUE"""),1.0)</f>
        <v>1</v>
      </c>
      <c r="G111" s="3">
        <f>IFERROR(__xludf.DUMMYFUNCTION("""COMPUTED_VALUE"""),1.0)</f>
        <v>1</v>
      </c>
      <c r="H111" s="3">
        <f>IFERROR(__xludf.DUMMYFUNCTION("""COMPUTED_VALUE"""),4.0)</f>
        <v>4</v>
      </c>
      <c r="I111" s="3">
        <f>IFERROR(__xludf.DUMMYFUNCTION("""COMPUTED_VALUE"""),0.0)</f>
        <v>0</v>
      </c>
      <c r="J111" s="3">
        <f>IFERROR(__xludf.DUMMYFUNCTION("""COMPUTED_VALUE"""),4.0)</f>
        <v>4</v>
      </c>
      <c r="K111" s="3">
        <f>IFERROR(__xludf.DUMMYFUNCTION("""COMPUTED_VALUE"""),4.0)</f>
        <v>4</v>
      </c>
      <c r="L111" s="3">
        <f>IFERROR(__xludf.DUMMYFUNCTION("""COMPUTED_VALUE"""),1.0)</f>
        <v>1</v>
      </c>
      <c r="M111" s="3">
        <f>IFERROR(__xludf.DUMMYFUNCTION("""COMPUTED_VALUE"""),1.0)</f>
        <v>1</v>
      </c>
      <c r="N111" s="3">
        <f>IFERROR(__xludf.DUMMYFUNCTION("""COMPUTED_VALUE"""),1.0)</f>
        <v>1</v>
      </c>
      <c r="O111" s="3">
        <f>IFERROR(__xludf.DUMMYFUNCTION("""COMPUTED_VALUE"""),1.0)</f>
        <v>1</v>
      </c>
      <c r="P111" s="3">
        <f>IFERROR(__xludf.DUMMYFUNCTION("""COMPUTED_VALUE"""),0.0)</f>
        <v>0</v>
      </c>
      <c r="Q111" s="3">
        <f>IFERROR(__xludf.DUMMYFUNCTION("""COMPUTED_VALUE"""),0.0)</f>
        <v>0</v>
      </c>
      <c r="R111" s="3">
        <f>IFERROR(__xludf.DUMMYFUNCTION("""COMPUTED_VALUE"""),0.0)</f>
        <v>0</v>
      </c>
      <c r="S111" s="3" t="str">
        <f>IFERROR(__xludf.DUMMYFUNCTION("""COMPUTED_VALUE"""),"red")</f>
        <v>red</v>
      </c>
      <c r="T111" s="3">
        <f>IFERROR(__xludf.DUMMYFUNCTION("""COMPUTED_VALUE"""),0.0)</f>
        <v>0</v>
      </c>
      <c r="U111" s="3">
        <f>IFERROR(__xludf.DUMMYFUNCTION("""COMPUTED_VALUE"""),0.0)</f>
        <v>0</v>
      </c>
      <c r="V111" s="3">
        <f>IFERROR(__xludf.DUMMYFUNCTION("""COMPUTED_VALUE"""),0.0)</f>
        <v>0</v>
      </c>
      <c r="W111" s="3">
        <f>IFERROR(__xludf.DUMMYFUNCTION("""COMPUTED_VALUE"""),0.0)</f>
        <v>0</v>
      </c>
      <c r="X111" s="3">
        <f>IFERROR(__xludf.DUMMYFUNCTION("""COMPUTED_VALUE"""),0.0)</f>
        <v>0</v>
      </c>
      <c r="Y111" s="3">
        <f>IFERROR(__xludf.DUMMYFUNCTION("""COMPUTED_VALUE"""),0.0)</f>
        <v>0</v>
      </c>
      <c r="Z111" s="3">
        <f>IFERROR(__xludf.DUMMYFUNCTION("""COMPUTED_VALUE"""),0.0)</f>
        <v>0</v>
      </c>
      <c r="AA111" s="3">
        <f>IFERROR(__xludf.DUMMYFUNCTION("""COMPUTED_VALUE"""),0.0)</f>
        <v>0</v>
      </c>
      <c r="AB111" s="3">
        <f>IFERROR(__xludf.DUMMYFUNCTION("""COMPUTED_VALUE"""),0.0)</f>
        <v>0</v>
      </c>
      <c r="AC111" s="3">
        <f>IFERROR(__xludf.DUMMYFUNCTION("""COMPUTED_VALUE"""),0.0)</f>
        <v>0</v>
      </c>
      <c r="AD111" s="3" t="str">
        <f>IFERROR(__xludf.DUMMYFUNCTION("""COMPUTED_VALUE"""),"red")</f>
        <v>red</v>
      </c>
      <c r="AE111" s="3" t="str">
        <f>IFERROR(__xludf.DUMMYFUNCTION("""COMPUTED_VALUE"""),"green")</f>
        <v>green</v>
      </c>
    </row>
    <row r="112">
      <c r="A112" s="1" t="s">
        <v>141</v>
      </c>
      <c r="B112" s="3" t="str">
        <f>IFERROR(__xludf.DUMMYFUNCTION("SPLIT(A112, "","")"),"Mexico")</f>
        <v>Mexico</v>
      </c>
      <c r="C112" s="3">
        <f>IFERROR(__xludf.DUMMYFUNCTION("""COMPUTED_VALUE"""),1.0)</f>
        <v>1</v>
      </c>
      <c r="D112" s="3">
        <f>IFERROR(__xludf.DUMMYFUNCTION("""COMPUTED_VALUE"""),4.0)</f>
        <v>4</v>
      </c>
      <c r="E112" s="3">
        <f>IFERROR(__xludf.DUMMYFUNCTION("""COMPUTED_VALUE"""),1973.0)</f>
        <v>1973</v>
      </c>
      <c r="F112" s="3">
        <f>IFERROR(__xludf.DUMMYFUNCTION("""COMPUTED_VALUE"""),77.0)</f>
        <v>77</v>
      </c>
      <c r="G112" s="3">
        <f>IFERROR(__xludf.DUMMYFUNCTION("""COMPUTED_VALUE"""),2.0)</f>
        <v>2</v>
      </c>
      <c r="H112" s="3">
        <f>IFERROR(__xludf.DUMMYFUNCTION("""COMPUTED_VALUE"""),0.0)</f>
        <v>0</v>
      </c>
      <c r="I112" s="3">
        <f>IFERROR(__xludf.DUMMYFUNCTION("""COMPUTED_VALUE"""),3.0)</f>
        <v>3</v>
      </c>
      <c r="J112" s="3">
        <f>IFERROR(__xludf.DUMMYFUNCTION("""COMPUTED_VALUE"""),0.0)</f>
        <v>0</v>
      </c>
      <c r="K112" s="3">
        <f>IFERROR(__xludf.DUMMYFUNCTION("""COMPUTED_VALUE"""),4.0)</f>
        <v>4</v>
      </c>
      <c r="L112" s="3">
        <f>IFERROR(__xludf.DUMMYFUNCTION("""COMPUTED_VALUE"""),1.0)</f>
        <v>1</v>
      </c>
      <c r="M112" s="3">
        <f>IFERROR(__xludf.DUMMYFUNCTION("""COMPUTED_VALUE"""),1.0)</f>
        <v>1</v>
      </c>
      <c r="N112" s="3">
        <f>IFERROR(__xludf.DUMMYFUNCTION("""COMPUTED_VALUE"""),0.0)</f>
        <v>0</v>
      </c>
      <c r="O112" s="3">
        <f>IFERROR(__xludf.DUMMYFUNCTION("""COMPUTED_VALUE"""),0.0)</f>
        <v>0</v>
      </c>
      <c r="P112" s="3">
        <f>IFERROR(__xludf.DUMMYFUNCTION("""COMPUTED_VALUE"""),1.0)</f>
        <v>1</v>
      </c>
      <c r="Q112" s="3">
        <f>IFERROR(__xludf.DUMMYFUNCTION("""COMPUTED_VALUE"""),0.0)</f>
        <v>0</v>
      </c>
      <c r="R112" s="3">
        <f>IFERROR(__xludf.DUMMYFUNCTION("""COMPUTED_VALUE"""),1.0)</f>
        <v>1</v>
      </c>
      <c r="S112" s="3" t="str">
        <f>IFERROR(__xludf.DUMMYFUNCTION("""COMPUTED_VALUE"""),"green")</f>
        <v>green</v>
      </c>
      <c r="T112" s="3">
        <f>IFERROR(__xludf.DUMMYFUNCTION("""COMPUTED_VALUE"""),0.0)</f>
        <v>0</v>
      </c>
      <c r="U112" s="3">
        <f>IFERROR(__xludf.DUMMYFUNCTION("""COMPUTED_VALUE"""),0.0)</f>
        <v>0</v>
      </c>
      <c r="V112" s="3">
        <f>IFERROR(__xludf.DUMMYFUNCTION("""COMPUTED_VALUE"""),0.0)</f>
        <v>0</v>
      </c>
      <c r="W112" s="3">
        <f>IFERROR(__xludf.DUMMYFUNCTION("""COMPUTED_VALUE"""),0.0)</f>
        <v>0</v>
      </c>
      <c r="X112" s="3">
        <f>IFERROR(__xludf.DUMMYFUNCTION("""COMPUTED_VALUE"""),0.0)</f>
        <v>0</v>
      </c>
      <c r="Y112" s="3">
        <f>IFERROR(__xludf.DUMMYFUNCTION("""COMPUTED_VALUE"""),0.0)</f>
        <v>0</v>
      </c>
      <c r="Z112" s="3">
        <f>IFERROR(__xludf.DUMMYFUNCTION("""COMPUTED_VALUE"""),0.0)</f>
        <v>0</v>
      </c>
      <c r="AA112" s="3">
        <f>IFERROR(__xludf.DUMMYFUNCTION("""COMPUTED_VALUE"""),0.0)</f>
        <v>0</v>
      </c>
      <c r="AB112" s="3">
        <f>IFERROR(__xludf.DUMMYFUNCTION("""COMPUTED_VALUE"""),1.0)</f>
        <v>1</v>
      </c>
      <c r="AC112" s="3">
        <f>IFERROR(__xludf.DUMMYFUNCTION("""COMPUTED_VALUE"""),0.0)</f>
        <v>0</v>
      </c>
      <c r="AD112" s="3" t="str">
        <f>IFERROR(__xludf.DUMMYFUNCTION("""COMPUTED_VALUE"""),"green")</f>
        <v>green</v>
      </c>
      <c r="AE112" s="3" t="str">
        <f>IFERROR(__xludf.DUMMYFUNCTION("""COMPUTED_VALUE"""),"red")</f>
        <v>red</v>
      </c>
    </row>
    <row r="113">
      <c r="A113" s="1" t="s">
        <v>142</v>
      </c>
      <c r="B113" s="3" t="str">
        <f>IFERROR(__xludf.DUMMYFUNCTION("SPLIT(A113, "","")"),"Micronesia")</f>
        <v>Micronesia</v>
      </c>
      <c r="C113" s="3">
        <f>IFERROR(__xludf.DUMMYFUNCTION("""COMPUTED_VALUE"""),6.0)</f>
        <v>6</v>
      </c>
      <c r="D113" s="3">
        <f>IFERROR(__xludf.DUMMYFUNCTION("""COMPUTED_VALUE"""),1.0)</f>
        <v>1</v>
      </c>
      <c r="E113" s="3">
        <f>IFERROR(__xludf.DUMMYFUNCTION("""COMPUTED_VALUE"""),1.0)</f>
        <v>1</v>
      </c>
      <c r="F113" s="3">
        <f>IFERROR(__xludf.DUMMYFUNCTION("""COMPUTED_VALUE"""),0.0)</f>
        <v>0</v>
      </c>
      <c r="G113" s="3">
        <f>IFERROR(__xludf.DUMMYFUNCTION("""COMPUTED_VALUE"""),10.0)</f>
        <v>10</v>
      </c>
      <c r="H113" s="3">
        <f>IFERROR(__xludf.DUMMYFUNCTION("""COMPUTED_VALUE"""),1.0)</f>
        <v>1</v>
      </c>
      <c r="I113" s="3">
        <f>IFERROR(__xludf.DUMMYFUNCTION("""COMPUTED_VALUE"""),0.0)</f>
        <v>0</v>
      </c>
      <c r="J113" s="3">
        <f>IFERROR(__xludf.DUMMYFUNCTION("""COMPUTED_VALUE"""),0.0)</f>
        <v>0</v>
      </c>
      <c r="K113" s="3">
        <f>IFERROR(__xludf.DUMMYFUNCTION("""COMPUTED_VALUE"""),2.0)</f>
        <v>2</v>
      </c>
      <c r="L113" s="3">
        <f>IFERROR(__xludf.DUMMYFUNCTION("""COMPUTED_VALUE"""),0.0)</f>
        <v>0</v>
      </c>
      <c r="M113" s="3">
        <f>IFERROR(__xludf.DUMMYFUNCTION("""COMPUTED_VALUE"""),0.0)</f>
        <v>0</v>
      </c>
      <c r="N113" s="3">
        <f>IFERROR(__xludf.DUMMYFUNCTION("""COMPUTED_VALUE"""),1.0)</f>
        <v>1</v>
      </c>
      <c r="O113" s="3">
        <f>IFERROR(__xludf.DUMMYFUNCTION("""COMPUTED_VALUE"""),0.0)</f>
        <v>0</v>
      </c>
      <c r="P113" s="3">
        <f>IFERROR(__xludf.DUMMYFUNCTION("""COMPUTED_VALUE"""),1.0)</f>
        <v>1</v>
      </c>
      <c r="Q113" s="3">
        <f>IFERROR(__xludf.DUMMYFUNCTION("""COMPUTED_VALUE"""),0.0)</f>
        <v>0</v>
      </c>
      <c r="R113" s="3">
        <f>IFERROR(__xludf.DUMMYFUNCTION("""COMPUTED_VALUE"""),0.0)</f>
        <v>0</v>
      </c>
      <c r="S113" s="3" t="str">
        <f>IFERROR(__xludf.DUMMYFUNCTION("""COMPUTED_VALUE"""),"blue")</f>
        <v>blue</v>
      </c>
      <c r="T113" s="3">
        <f>IFERROR(__xludf.DUMMYFUNCTION("""COMPUTED_VALUE"""),0.0)</f>
        <v>0</v>
      </c>
      <c r="U113" s="3">
        <f>IFERROR(__xludf.DUMMYFUNCTION("""COMPUTED_VALUE"""),0.0)</f>
        <v>0</v>
      </c>
      <c r="V113" s="3">
        <f>IFERROR(__xludf.DUMMYFUNCTION("""COMPUTED_VALUE"""),0.0)</f>
        <v>0</v>
      </c>
      <c r="W113" s="3">
        <f>IFERROR(__xludf.DUMMYFUNCTION("""COMPUTED_VALUE"""),0.0)</f>
        <v>0</v>
      </c>
      <c r="X113" s="3">
        <f>IFERROR(__xludf.DUMMYFUNCTION("""COMPUTED_VALUE"""),4.0)</f>
        <v>4</v>
      </c>
      <c r="Y113" s="3">
        <f>IFERROR(__xludf.DUMMYFUNCTION("""COMPUTED_VALUE"""),0.0)</f>
        <v>0</v>
      </c>
      <c r="Z113" s="3">
        <f>IFERROR(__xludf.DUMMYFUNCTION("""COMPUTED_VALUE"""),0.0)</f>
        <v>0</v>
      </c>
      <c r="AA113" s="3">
        <f>IFERROR(__xludf.DUMMYFUNCTION("""COMPUTED_VALUE"""),0.0)</f>
        <v>0</v>
      </c>
      <c r="AB113" s="3">
        <f>IFERROR(__xludf.DUMMYFUNCTION("""COMPUTED_VALUE"""),0.0)</f>
        <v>0</v>
      </c>
      <c r="AC113" s="3">
        <f>IFERROR(__xludf.DUMMYFUNCTION("""COMPUTED_VALUE"""),0.0)</f>
        <v>0</v>
      </c>
      <c r="AD113" s="3" t="str">
        <f>IFERROR(__xludf.DUMMYFUNCTION("""COMPUTED_VALUE"""),"blue")</f>
        <v>blue</v>
      </c>
      <c r="AE113" s="3" t="str">
        <f>IFERROR(__xludf.DUMMYFUNCTION("""COMPUTED_VALUE"""),"blue")</f>
        <v>blue</v>
      </c>
    </row>
    <row r="114">
      <c r="A114" s="1" t="s">
        <v>143</v>
      </c>
      <c r="B114" s="3" t="str">
        <f>IFERROR(__xludf.DUMMYFUNCTION("SPLIT(A114, "","")"),"Monaco")</f>
        <v>Monaco</v>
      </c>
      <c r="C114" s="3">
        <f>IFERROR(__xludf.DUMMYFUNCTION("""COMPUTED_VALUE"""),3.0)</f>
        <v>3</v>
      </c>
      <c r="D114" s="3">
        <f>IFERROR(__xludf.DUMMYFUNCTION("""COMPUTED_VALUE"""),1.0)</f>
        <v>1</v>
      </c>
      <c r="E114" s="3">
        <f>IFERROR(__xludf.DUMMYFUNCTION("""COMPUTED_VALUE"""),0.0)</f>
        <v>0</v>
      </c>
      <c r="F114" s="3">
        <f>IFERROR(__xludf.DUMMYFUNCTION("""COMPUTED_VALUE"""),0.0)</f>
        <v>0</v>
      </c>
      <c r="G114" s="3">
        <f>IFERROR(__xludf.DUMMYFUNCTION("""COMPUTED_VALUE"""),3.0)</f>
        <v>3</v>
      </c>
      <c r="H114" s="3">
        <f>IFERROR(__xludf.DUMMYFUNCTION("""COMPUTED_VALUE"""),0.0)</f>
        <v>0</v>
      </c>
      <c r="I114" s="3">
        <f>IFERROR(__xludf.DUMMYFUNCTION("""COMPUTED_VALUE"""),0.0)</f>
        <v>0</v>
      </c>
      <c r="J114" s="3">
        <f>IFERROR(__xludf.DUMMYFUNCTION("""COMPUTED_VALUE"""),2.0)</f>
        <v>2</v>
      </c>
      <c r="K114" s="3">
        <f>IFERROR(__xludf.DUMMYFUNCTION("""COMPUTED_VALUE"""),2.0)</f>
        <v>2</v>
      </c>
      <c r="L114" s="3">
        <f>IFERROR(__xludf.DUMMYFUNCTION("""COMPUTED_VALUE"""),1.0)</f>
        <v>1</v>
      </c>
      <c r="M114" s="3">
        <f>IFERROR(__xludf.DUMMYFUNCTION("""COMPUTED_VALUE"""),0.0)</f>
        <v>0</v>
      </c>
      <c r="N114" s="3">
        <f>IFERROR(__xludf.DUMMYFUNCTION("""COMPUTED_VALUE"""),0.0)</f>
        <v>0</v>
      </c>
      <c r="O114" s="3">
        <f>IFERROR(__xludf.DUMMYFUNCTION("""COMPUTED_VALUE"""),0.0)</f>
        <v>0</v>
      </c>
      <c r="P114" s="3">
        <f>IFERROR(__xludf.DUMMYFUNCTION("""COMPUTED_VALUE"""),1.0)</f>
        <v>1</v>
      </c>
      <c r="Q114" s="3">
        <f>IFERROR(__xludf.DUMMYFUNCTION("""COMPUTED_VALUE"""),0.0)</f>
        <v>0</v>
      </c>
      <c r="R114" s="3">
        <f>IFERROR(__xludf.DUMMYFUNCTION("""COMPUTED_VALUE"""),0.0)</f>
        <v>0</v>
      </c>
      <c r="S114" s="3" t="str">
        <f>IFERROR(__xludf.DUMMYFUNCTION("""COMPUTED_VALUE"""),"red")</f>
        <v>red</v>
      </c>
      <c r="T114" s="3">
        <f>IFERROR(__xludf.DUMMYFUNCTION("""COMPUTED_VALUE"""),0.0)</f>
        <v>0</v>
      </c>
      <c r="U114" s="3">
        <f>IFERROR(__xludf.DUMMYFUNCTION("""COMPUTED_VALUE"""),0.0)</f>
        <v>0</v>
      </c>
      <c r="V114" s="3">
        <f>IFERROR(__xludf.DUMMYFUNCTION("""COMPUTED_VALUE"""),0.0)</f>
        <v>0</v>
      </c>
      <c r="W114" s="3">
        <f>IFERROR(__xludf.DUMMYFUNCTION("""COMPUTED_VALUE"""),0.0)</f>
        <v>0</v>
      </c>
      <c r="X114" s="3">
        <f>IFERROR(__xludf.DUMMYFUNCTION("""COMPUTED_VALUE"""),0.0)</f>
        <v>0</v>
      </c>
      <c r="Y114" s="3">
        <f>IFERROR(__xludf.DUMMYFUNCTION("""COMPUTED_VALUE"""),0.0)</f>
        <v>0</v>
      </c>
      <c r="Z114" s="3">
        <f>IFERROR(__xludf.DUMMYFUNCTION("""COMPUTED_VALUE"""),0.0)</f>
        <v>0</v>
      </c>
      <c r="AA114" s="3">
        <f>IFERROR(__xludf.DUMMYFUNCTION("""COMPUTED_VALUE"""),0.0)</f>
        <v>0</v>
      </c>
      <c r="AB114" s="3">
        <f>IFERROR(__xludf.DUMMYFUNCTION("""COMPUTED_VALUE"""),0.0)</f>
        <v>0</v>
      </c>
      <c r="AC114" s="3">
        <f>IFERROR(__xludf.DUMMYFUNCTION("""COMPUTED_VALUE"""),0.0)</f>
        <v>0</v>
      </c>
      <c r="AD114" s="3" t="str">
        <f>IFERROR(__xludf.DUMMYFUNCTION("""COMPUTED_VALUE"""),"red")</f>
        <v>red</v>
      </c>
      <c r="AE114" s="3" t="str">
        <f>IFERROR(__xludf.DUMMYFUNCTION("""COMPUTED_VALUE"""),"white")</f>
        <v>white</v>
      </c>
    </row>
    <row r="115">
      <c r="A115" s="1" t="s">
        <v>144</v>
      </c>
      <c r="B115" s="3" t="str">
        <f>IFERROR(__xludf.DUMMYFUNCTION("SPLIT(A115, "","")"),"Mongolia")</f>
        <v>Mongolia</v>
      </c>
      <c r="C115" s="3">
        <f>IFERROR(__xludf.DUMMYFUNCTION("""COMPUTED_VALUE"""),5.0)</f>
        <v>5</v>
      </c>
      <c r="D115" s="3">
        <f>IFERROR(__xludf.DUMMYFUNCTION("""COMPUTED_VALUE"""),1.0)</f>
        <v>1</v>
      </c>
      <c r="E115" s="3">
        <f>IFERROR(__xludf.DUMMYFUNCTION("""COMPUTED_VALUE"""),1566.0)</f>
        <v>1566</v>
      </c>
      <c r="F115" s="3">
        <f>IFERROR(__xludf.DUMMYFUNCTION("""COMPUTED_VALUE"""),2.0)</f>
        <v>2</v>
      </c>
      <c r="G115" s="3">
        <f>IFERROR(__xludf.DUMMYFUNCTION("""COMPUTED_VALUE"""),10.0)</f>
        <v>10</v>
      </c>
      <c r="H115" s="3">
        <f>IFERROR(__xludf.DUMMYFUNCTION("""COMPUTED_VALUE"""),6.0)</f>
        <v>6</v>
      </c>
      <c r="I115" s="3">
        <f>IFERROR(__xludf.DUMMYFUNCTION("""COMPUTED_VALUE"""),3.0)</f>
        <v>3</v>
      </c>
      <c r="J115" s="3">
        <f>IFERROR(__xludf.DUMMYFUNCTION("""COMPUTED_VALUE"""),0.0)</f>
        <v>0</v>
      </c>
      <c r="K115" s="3">
        <f>IFERROR(__xludf.DUMMYFUNCTION("""COMPUTED_VALUE"""),3.0)</f>
        <v>3</v>
      </c>
      <c r="L115" s="3">
        <f>IFERROR(__xludf.DUMMYFUNCTION("""COMPUTED_VALUE"""),1.0)</f>
        <v>1</v>
      </c>
      <c r="M115" s="3">
        <f>IFERROR(__xludf.DUMMYFUNCTION("""COMPUTED_VALUE"""),0.0)</f>
        <v>0</v>
      </c>
      <c r="N115" s="3">
        <f>IFERROR(__xludf.DUMMYFUNCTION("""COMPUTED_VALUE"""),1.0)</f>
        <v>1</v>
      </c>
      <c r="O115" s="3">
        <f>IFERROR(__xludf.DUMMYFUNCTION("""COMPUTED_VALUE"""),1.0)</f>
        <v>1</v>
      </c>
      <c r="P115" s="3">
        <f>IFERROR(__xludf.DUMMYFUNCTION("""COMPUTED_VALUE"""),0.0)</f>
        <v>0</v>
      </c>
      <c r="Q115" s="3">
        <f>IFERROR(__xludf.DUMMYFUNCTION("""COMPUTED_VALUE"""),0.0)</f>
        <v>0</v>
      </c>
      <c r="R115" s="3">
        <f>IFERROR(__xludf.DUMMYFUNCTION("""COMPUTED_VALUE"""),0.0)</f>
        <v>0</v>
      </c>
      <c r="S115" s="3" t="str">
        <f>IFERROR(__xludf.DUMMYFUNCTION("""COMPUTED_VALUE"""),"red")</f>
        <v>red</v>
      </c>
      <c r="T115" s="3">
        <f>IFERROR(__xludf.DUMMYFUNCTION("""COMPUTED_VALUE"""),2.0)</f>
        <v>2</v>
      </c>
      <c r="U115" s="3">
        <f>IFERROR(__xludf.DUMMYFUNCTION("""COMPUTED_VALUE"""),0.0)</f>
        <v>0</v>
      </c>
      <c r="V115" s="3">
        <f>IFERROR(__xludf.DUMMYFUNCTION("""COMPUTED_VALUE"""),0.0)</f>
        <v>0</v>
      </c>
      <c r="W115" s="3">
        <f>IFERROR(__xludf.DUMMYFUNCTION("""COMPUTED_VALUE"""),0.0)</f>
        <v>0</v>
      </c>
      <c r="X115" s="3">
        <f>IFERROR(__xludf.DUMMYFUNCTION("""COMPUTED_VALUE"""),1.0)</f>
        <v>1</v>
      </c>
      <c r="Y115" s="3">
        <f>IFERROR(__xludf.DUMMYFUNCTION("""COMPUTED_VALUE"""),1.0)</f>
        <v>1</v>
      </c>
      <c r="Z115" s="3">
        <f>IFERROR(__xludf.DUMMYFUNCTION("""COMPUTED_VALUE"""),1.0)</f>
        <v>1</v>
      </c>
      <c r="AA115" s="3">
        <f>IFERROR(__xludf.DUMMYFUNCTION("""COMPUTED_VALUE"""),1.0)</f>
        <v>1</v>
      </c>
      <c r="AB115" s="3">
        <f>IFERROR(__xludf.DUMMYFUNCTION("""COMPUTED_VALUE"""),0.0)</f>
        <v>0</v>
      </c>
      <c r="AC115" s="3">
        <f>IFERROR(__xludf.DUMMYFUNCTION("""COMPUTED_VALUE"""),0.0)</f>
        <v>0</v>
      </c>
      <c r="AD115" s="3" t="str">
        <f>IFERROR(__xludf.DUMMYFUNCTION("""COMPUTED_VALUE"""),"red")</f>
        <v>red</v>
      </c>
      <c r="AE115" s="3" t="str">
        <f>IFERROR(__xludf.DUMMYFUNCTION("""COMPUTED_VALUE"""),"red")</f>
        <v>red</v>
      </c>
    </row>
    <row r="116">
      <c r="A116" s="1" t="s">
        <v>145</v>
      </c>
      <c r="B116" s="3" t="str">
        <f>IFERROR(__xludf.DUMMYFUNCTION("SPLIT(A116, "","")"),"Montserrat")</f>
        <v>Montserrat</v>
      </c>
      <c r="C116" s="3">
        <f>IFERROR(__xludf.DUMMYFUNCTION("""COMPUTED_VALUE"""),1.0)</f>
        <v>1</v>
      </c>
      <c r="D116" s="3">
        <f>IFERROR(__xludf.DUMMYFUNCTION("""COMPUTED_VALUE"""),4.0)</f>
        <v>4</v>
      </c>
      <c r="E116" s="3">
        <f>IFERROR(__xludf.DUMMYFUNCTION("""COMPUTED_VALUE"""),0.0)</f>
        <v>0</v>
      </c>
      <c r="F116" s="3">
        <f>IFERROR(__xludf.DUMMYFUNCTION("""COMPUTED_VALUE"""),0.0)</f>
        <v>0</v>
      </c>
      <c r="G116" s="3">
        <f>IFERROR(__xludf.DUMMYFUNCTION("""COMPUTED_VALUE"""),1.0)</f>
        <v>1</v>
      </c>
      <c r="H116" s="3">
        <f>IFERROR(__xludf.DUMMYFUNCTION("""COMPUTED_VALUE"""),1.0)</f>
        <v>1</v>
      </c>
      <c r="I116" s="3">
        <f>IFERROR(__xludf.DUMMYFUNCTION("""COMPUTED_VALUE"""),0.0)</f>
        <v>0</v>
      </c>
      <c r="J116" s="3">
        <f>IFERROR(__xludf.DUMMYFUNCTION("""COMPUTED_VALUE"""),0.0)</f>
        <v>0</v>
      </c>
      <c r="K116" s="3">
        <f>IFERROR(__xludf.DUMMYFUNCTION("""COMPUTED_VALUE"""),7.0)</f>
        <v>7</v>
      </c>
      <c r="L116" s="3">
        <f>IFERROR(__xludf.DUMMYFUNCTION("""COMPUTED_VALUE"""),1.0)</f>
        <v>1</v>
      </c>
      <c r="M116" s="3">
        <f>IFERROR(__xludf.DUMMYFUNCTION("""COMPUTED_VALUE"""),1.0)</f>
        <v>1</v>
      </c>
      <c r="N116" s="3">
        <f>IFERROR(__xludf.DUMMYFUNCTION("""COMPUTED_VALUE"""),1.0)</f>
        <v>1</v>
      </c>
      <c r="O116" s="3">
        <f>IFERROR(__xludf.DUMMYFUNCTION("""COMPUTED_VALUE"""),1.0)</f>
        <v>1</v>
      </c>
      <c r="P116" s="3">
        <f>IFERROR(__xludf.DUMMYFUNCTION("""COMPUTED_VALUE"""),1.0)</f>
        <v>1</v>
      </c>
      <c r="Q116" s="3">
        <f>IFERROR(__xludf.DUMMYFUNCTION("""COMPUTED_VALUE"""),1.0)</f>
        <v>1</v>
      </c>
      <c r="R116" s="3">
        <f>IFERROR(__xludf.DUMMYFUNCTION("""COMPUTED_VALUE"""),0.0)</f>
        <v>0</v>
      </c>
      <c r="S116" s="3" t="str">
        <f>IFERROR(__xludf.DUMMYFUNCTION("""COMPUTED_VALUE"""),"blue")</f>
        <v>blue</v>
      </c>
      <c r="T116" s="3">
        <f>IFERROR(__xludf.DUMMYFUNCTION("""COMPUTED_VALUE"""),0.0)</f>
        <v>0</v>
      </c>
      <c r="U116" s="3">
        <f>IFERROR(__xludf.DUMMYFUNCTION("""COMPUTED_VALUE"""),2.0)</f>
        <v>2</v>
      </c>
      <c r="V116" s="3">
        <f>IFERROR(__xludf.DUMMYFUNCTION("""COMPUTED_VALUE"""),1.0)</f>
        <v>1</v>
      </c>
      <c r="W116" s="3">
        <f>IFERROR(__xludf.DUMMYFUNCTION("""COMPUTED_VALUE"""),1.0)</f>
        <v>1</v>
      </c>
      <c r="X116" s="3">
        <f>IFERROR(__xludf.DUMMYFUNCTION("""COMPUTED_VALUE"""),0.0)</f>
        <v>0</v>
      </c>
      <c r="Y116" s="3">
        <f>IFERROR(__xludf.DUMMYFUNCTION("""COMPUTED_VALUE"""),0.0)</f>
        <v>0</v>
      </c>
      <c r="Z116" s="3">
        <f>IFERROR(__xludf.DUMMYFUNCTION("""COMPUTED_VALUE"""),0.0)</f>
        <v>0</v>
      </c>
      <c r="AA116" s="3">
        <f>IFERROR(__xludf.DUMMYFUNCTION("""COMPUTED_VALUE"""),1.0)</f>
        <v>1</v>
      </c>
      <c r="AB116" s="3">
        <f>IFERROR(__xludf.DUMMYFUNCTION("""COMPUTED_VALUE"""),1.0)</f>
        <v>1</v>
      </c>
      <c r="AC116" s="3">
        <f>IFERROR(__xludf.DUMMYFUNCTION("""COMPUTED_VALUE"""),0.0)</f>
        <v>0</v>
      </c>
      <c r="AD116" s="3" t="str">
        <f>IFERROR(__xludf.DUMMYFUNCTION("""COMPUTED_VALUE"""),"white")</f>
        <v>white</v>
      </c>
      <c r="AE116" s="3" t="str">
        <f>IFERROR(__xludf.DUMMYFUNCTION("""COMPUTED_VALUE"""),"blue")</f>
        <v>blue</v>
      </c>
    </row>
    <row r="117">
      <c r="A117" s="1" t="s">
        <v>146</v>
      </c>
      <c r="B117" s="3" t="str">
        <f>IFERROR(__xludf.DUMMYFUNCTION("SPLIT(A117, "","")"),"Morocco")</f>
        <v>Morocco</v>
      </c>
      <c r="C117" s="3">
        <f>IFERROR(__xludf.DUMMYFUNCTION("""COMPUTED_VALUE"""),4.0)</f>
        <v>4</v>
      </c>
      <c r="D117" s="3">
        <f>IFERROR(__xludf.DUMMYFUNCTION("""COMPUTED_VALUE"""),4.0)</f>
        <v>4</v>
      </c>
      <c r="E117" s="3">
        <f>IFERROR(__xludf.DUMMYFUNCTION("""COMPUTED_VALUE"""),447.0)</f>
        <v>447</v>
      </c>
      <c r="F117" s="3">
        <f>IFERROR(__xludf.DUMMYFUNCTION("""COMPUTED_VALUE"""),20.0)</f>
        <v>20</v>
      </c>
      <c r="G117" s="3">
        <f>IFERROR(__xludf.DUMMYFUNCTION("""COMPUTED_VALUE"""),8.0)</f>
        <v>8</v>
      </c>
      <c r="H117" s="3">
        <f>IFERROR(__xludf.DUMMYFUNCTION("""COMPUTED_VALUE"""),2.0)</f>
        <v>2</v>
      </c>
      <c r="I117" s="3">
        <f>IFERROR(__xludf.DUMMYFUNCTION("""COMPUTED_VALUE"""),0.0)</f>
        <v>0</v>
      </c>
      <c r="J117" s="3">
        <f>IFERROR(__xludf.DUMMYFUNCTION("""COMPUTED_VALUE"""),0.0)</f>
        <v>0</v>
      </c>
      <c r="K117" s="3">
        <f>IFERROR(__xludf.DUMMYFUNCTION("""COMPUTED_VALUE"""),2.0)</f>
        <v>2</v>
      </c>
      <c r="L117" s="3">
        <f>IFERROR(__xludf.DUMMYFUNCTION("""COMPUTED_VALUE"""),1.0)</f>
        <v>1</v>
      </c>
      <c r="M117" s="3">
        <f>IFERROR(__xludf.DUMMYFUNCTION("""COMPUTED_VALUE"""),1.0)</f>
        <v>1</v>
      </c>
      <c r="N117" s="3">
        <f>IFERROR(__xludf.DUMMYFUNCTION("""COMPUTED_VALUE"""),0.0)</f>
        <v>0</v>
      </c>
      <c r="O117" s="3">
        <f>IFERROR(__xludf.DUMMYFUNCTION("""COMPUTED_VALUE"""),0.0)</f>
        <v>0</v>
      </c>
      <c r="P117" s="3">
        <f>IFERROR(__xludf.DUMMYFUNCTION("""COMPUTED_VALUE"""),0.0)</f>
        <v>0</v>
      </c>
      <c r="Q117" s="3">
        <f>IFERROR(__xludf.DUMMYFUNCTION("""COMPUTED_VALUE"""),0.0)</f>
        <v>0</v>
      </c>
      <c r="R117" s="3">
        <f>IFERROR(__xludf.DUMMYFUNCTION("""COMPUTED_VALUE"""),0.0)</f>
        <v>0</v>
      </c>
      <c r="S117" s="3" t="str">
        <f>IFERROR(__xludf.DUMMYFUNCTION("""COMPUTED_VALUE"""),"red")</f>
        <v>red</v>
      </c>
      <c r="T117" s="3">
        <f>IFERROR(__xludf.DUMMYFUNCTION("""COMPUTED_VALUE"""),0.0)</f>
        <v>0</v>
      </c>
      <c r="U117" s="3">
        <f>IFERROR(__xludf.DUMMYFUNCTION("""COMPUTED_VALUE"""),0.0)</f>
        <v>0</v>
      </c>
      <c r="V117" s="3">
        <f>IFERROR(__xludf.DUMMYFUNCTION("""COMPUTED_VALUE"""),0.0)</f>
        <v>0</v>
      </c>
      <c r="W117" s="3">
        <f>IFERROR(__xludf.DUMMYFUNCTION("""COMPUTED_VALUE"""),0.0)</f>
        <v>0</v>
      </c>
      <c r="X117" s="3">
        <f>IFERROR(__xludf.DUMMYFUNCTION("""COMPUTED_VALUE"""),1.0)</f>
        <v>1</v>
      </c>
      <c r="Y117" s="3">
        <f>IFERROR(__xludf.DUMMYFUNCTION("""COMPUTED_VALUE"""),0.0)</f>
        <v>0</v>
      </c>
      <c r="Z117" s="3">
        <f>IFERROR(__xludf.DUMMYFUNCTION("""COMPUTED_VALUE"""),0.0)</f>
        <v>0</v>
      </c>
      <c r="AA117" s="3">
        <f>IFERROR(__xludf.DUMMYFUNCTION("""COMPUTED_VALUE"""),0.0)</f>
        <v>0</v>
      </c>
      <c r="AB117" s="3">
        <f>IFERROR(__xludf.DUMMYFUNCTION("""COMPUTED_VALUE"""),0.0)</f>
        <v>0</v>
      </c>
      <c r="AC117" s="3">
        <f>IFERROR(__xludf.DUMMYFUNCTION("""COMPUTED_VALUE"""),0.0)</f>
        <v>0</v>
      </c>
      <c r="AD117" s="3" t="str">
        <f>IFERROR(__xludf.DUMMYFUNCTION("""COMPUTED_VALUE"""),"red")</f>
        <v>red</v>
      </c>
      <c r="AE117" s="3" t="str">
        <f>IFERROR(__xludf.DUMMYFUNCTION("""COMPUTED_VALUE"""),"red")</f>
        <v>red</v>
      </c>
    </row>
    <row r="118">
      <c r="A118" s="1" t="s">
        <v>147</v>
      </c>
      <c r="B118" s="3" t="str">
        <f>IFERROR(__xludf.DUMMYFUNCTION("SPLIT(A118, "","")"),"Mozambique")</f>
        <v>Mozambique</v>
      </c>
      <c r="C118" s="3">
        <f>IFERROR(__xludf.DUMMYFUNCTION("""COMPUTED_VALUE"""),4.0)</f>
        <v>4</v>
      </c>
      <c r="D118" s="3">
        <f>IFERROR(__xludf.DUMMYFUNCTION("""COMPUTED_VALUE"""),2.0)</f>
        <v>2</v>
      </c>
      <c r="E118" s="3">
        <f>IFERROR(__xludf.DUMMYFUNCTION("""COMPUTED_VALUE"""),783.0)</f>
        <v>783</v>
      </c>
      <c r="F118" s="3">
        <f>IFERROR(__xludf.DUMMYFUNCTION("""COMPUTED_VALUE"""),12.0)</f>
        <v>12</v>
      </c>
      <c r="G118" s="3">
        <f>IFERROR(__xludf.DUMMYFUNCTION("""COMPUTED_VALUE"""),10.0)</f>
        <v>10</v>
      </c>
      <c r="H118" s="3">
        <f>IFERROR(__xludf.DUMMYFUNCTION("""COMPUTED_VALUE"""),5.0)</f>
        <v>5</v>
      </c>
      <c r="I118" s="3">
        <f>IFERROR(__xludf.DUMMYFUNCTION("""COMPUTED_VALUE"""),0.0)</f>
        <v>0</v>
      </c>
      <c r="J118" s="3">
        <f>IFERROR(__xludf.DUMMYFUNCTION("""COMPUTED_VALUE"""),5.0)</f>
        <v>5</v>
      </c>
      <c r="K118" s="3">
        <f>IFERROR(__xludf.DUMMYFUNCTION("""COMPUTED_VALUE"""),5.0)</f>
        <v>5</v>
      </c>
      <c r="L118" s="3">
        <f>IFERROR(__xludf.DUMMYFUNCTION("""COMPUTED_VALUE"""),1.0)</f>
        <v>1</v>
      </c>
      <c r="M118" s="3">
        <f>IFERROR(__xludf.DUMMYFUNCTION("""COMPUTED_VALUE"""),1.0)</f>
        <v>1</v>
      </c>
      <c r="N118" s="3">
        <f>IFERROR(__xludf.DUMMYFUNCTION("""COMPUTED_VALUE"""),0.0)</f>
        <v>0</v>
      </c>
      <c r="O118" s="3">
        <f>IFERROR(__xludf.DUMMYFUNCTION("""COMPUTED_VALUE"""),1.0)</f>
        <v>1</v>
      </c>
      <c r="P118" s="3">
        <f>IFERROR(__xludf.DUMMYFUNCTION("""COMPUTED_VALUE"""),1.0)</f>
        <v>1</v>
      </c>
      <c r="Q118" s="3">
        <f>IFERROR(__xludf.DUMMYFUNCTION("""COMPUTED_VALUE"""),1.0)</f>
        <v>1</v>
      </c>
      <c r="R118" s="3">
        <f>IFERROR(__xludf.DUMMYFUNCTION("""COMPUTED_VALUE"""),0.0)</f>
        <v>0</v>
      </c>
      <c r="S118" s="3" t="str">
        <f>IFERROR(__xludf.DUMMYFUNCTION("""COMPUTED_VALUE"""),"gold")</f>
        <v>gold</v>
      </c>
      <c r="T118" s="3">
        <f>IFERROR(__xludf.DUMMYFUNCTION("""COMPUTED_VALUE"""),0.0)</f>
        <v>0</v>
      </c>
      <c r="U118" s="3">
        <f>IFERROR(__xludf.DUMMYFUNCTION("""COMPUTED_VALUE"""),0.0)</f>
        <v>0</v>
      </c>
      <c r="V118" s="3">
        <f>IFERROR(__xludf.DUMMYFUNCTION("""COMPUTED_VALUE"""),0.0)</f>
        <v>0</v>
      </c>
      <c r="W118" s="3">
        <f>IFERROR(__xludf.DUMMYFUNCTION("""COMPUTED_VALUE"""),0.0)</f>
        <v>0</v>
      </c>
      <c r="X118" s="3">
        <f>IFERROR(__xludf.DUMMYFUNCTION("""COMPUTED_VALUE"""),1.0)</f>
        <v>1</v>
      </c>
      <c r="Y118" s="3">
        <f>IFERROR(__xludf.DUMMYFUNCTION("""COMPUTED_VALUE"""),0.0)</f>
        <v>0</v>
      </c>
      <c r="Z118" s="3">
        <f>IFERROR(__xludf.DUMMYFUNCTION("""COMPUTED_VALUE"""),1.0)</f>
        <v>1</v>
      </c>
      <c r="AA118" s="3">
        <f>IFERROR(__xludf.DUMMYFUNCTION("""COMPUTED_VALUE"""),1.0)</f>
        <v>1</v>
      </c>
      <c r="AB118" s="3">
        <f>IFERROR(__xludf.DUMMYFUNCTION("""COMPUTED_VALUE"""),0.0)</f>
        <v>0</v>
      </c>
      <c r="AC118" s="3">
        <f>IFERROR(__xludf.DUMMYFUNCTION("""COMPUTED_VALUE"""),0.0)</f>
        <v>0</v>
      </c>
      <c r="AD118" s="3" t="str">
        <f>IFERROR(__xludf.DUMMYFUNCTION("""COMPUTED_VALUE"""),"green")</f>
        <v>green</v>
      </c>
      <c r="AE118" s="3" t="str">
        <f>IFERROR(__xludf.DUMMYFUNCTION("""COMPUTED_VALUE"""),"gold")</f>
        <v>gold</v>
      </c>
    </row>
    <row r="119">
      <c r="A119" s="1" t="s">
        <v>148</v>
      </c>
      <c r="B119" s="3" t="str">
        <f>IFERROR(__xludf.DUMMYFUNCTION("SPLIT(A119, "","")"),"Nauru")</f>
        <v>Nauru</v>
      </c>
      <c r="C119" s="3">
        <f>IFERROR(__xludf.DUMMYFUNCTION("""COMPUTED_VALUE"""),6.0)</f>
        <v>6</v>
      </c>
      <c r="D119" s="3">
        <f>IFERROR(__xludf.DUMMYFUNCTION("""COMPUTED_VALUE"""),2.0)</f>
        <v>2</v>
      </c>
      <c r="E119" s="3">
        <f>IFERROR(__xludf.DUMMYFUNCTION("""COMPUTED_VALUE"""),0.0)</f>
        <v>0</v>
      </c>
      <c r="F119" s="3">
        <f>IFERROR(__xludf.DUMMYFUNCTION("""COMPUTED_VALUE"""),0.0)</f>
        <v>0</v>
      </c>
      <c r="G119" s="3">
        <f>IFERROR(__xludf.DUMMYFUNCTION("""COMPUTED_VALUE"""),10.0)</f>
        <v>10</v>
      </c>
      <c r="H119" s="3">
        <f>IFERROR(__xludf.DUMMYFUNCTION("""COMPUTED_VALUE"""),1.0)</f>
        <v>1</v>
      </c>
      <c r="I119" s="3">
        <f>IFERROR(__xludf.DUMMYFUNCTION("""COMPUTED_VALUE"""),0.0)</f>
        <v>0</v>
      </c>
      <c r="J119" s="3">
        <f>IFERROR(__xludf.DUMMYFUNCTION("""COMPUTED_VALUE"""),3.0)</f>
        <v>3</v>
      </c>
      <c r="K119" s="3">
        <f>IFERROR(__xludf.DUMMYFUNCTION("""COMPUTED_VALUE"""),3.0)</f>
        <v>3</v>
      </c>
      <c r="L119" s="3">
        <f>IFERROR(__xludf.DUMMYFUNCTION("""COMPUTED_VALUE"""),0.0)</f>
        <v>0</v>
      </c>
      <c r="M119" s="3">
        <f>IFERROR(__xludf.DUMMYFUNCTION("""COMPUTED_VALUE"""),0.0)</f>
        <v>0</v>
      </c>
      <c r="N119" s="3">
        <f>IFERROR(__xludf.DUMMYFUNCTION("""COMPUTED_VALUE"""),1.0)</f>
        <v>1</v>
      </c>
      <c r="O119" s="3">
        <f>IFERROR(__xludf.DUMMYFUNCTION("""COMPUTED_VALUE"""),1.0)</f>
        <v>1</v>
      </c>
      <c r="P119" s="3">
        <f>IFERROR(__xludf.DUMMYFUNCTION("""COMPUTED_VALUE"""),1.0)</f>
        <v>1</v>
      </c>
      <c r="Q119" s="3">
        <f>IFERROR(__xludf.DUMMYFUNCTION("""COMPUTED_VALUE"""),0.0)</f>
        <v>0</v>
      </c>
      <c r="R119" s="3">
        <f>IFERROR(__xludf.DUMMYFUNCTION("""COMPUTED_VALUE"""),0.0)</f>
        <v>0</v>
      </c>
      <c r="S119" s="3" t="str">
        <f>IFERROR(__xludf.DUMMYFUNCTION("""COMPUTED_VALUE"""),"blue")</f>
        <v>blue</v>
      </c>
      <c r="T119" s="3">
        <f>IFERROR(__xludf.DUMMYFUNCTION("""COMPUTED_VALUE"""),0.0)</f>
        <v>0</v>
      </c>
      <c r="U119" s="3">
        <f>IFERROR(__xludf.DUMMYFUNCTION("""COMPUTED_VALUE"""),0.0)</f>
        <v>0</v>
      </c>
      <c r="V119" s="3">
        <f>IFERROR(__xludf.DUMMYFUNCTION("""COMPUTED_VALUE"""),0.0)</f>
        <v>0</v>
      </c>
      <c r="W119" s="3">
        <f>IFERROR(__xludf.DUMMYFUNCTION("""COMPUTED_VALUE"""),0.0)</f>
        <v>0</v>
      </c>
      <c r="X119" s="3">
        <f>IFERROR(__xludf.DUMMYFUNCTION("""COMPUTED_VALUE"""),1.0)</f>
        <v>1</v>
      </c>
      <c r="Y119" s="3">
        <f>IFERROR(__xludf.DUMMYFUNCTION("""COMPUTED_VALUE"""),0.0)</f>
        <v>0</v>
      </c>
      <c r="Z119" s="3">
        <f>IFERROR(__xludf.DUMMYFUNCTION("""COMPUTED_VALUE"""),0.0)</f>
        <v>0</v>
      </c>
      <c r="AA119" s="3">
        <f>IFERROR(__xludf.DUMMYFUNCTION("""COMPUTED_VALUE"""),0.0)</f>
        <v>0</v>
      </c>
      <c r="AB119" s="3">
        <f>IFERROR(__xludf.DUMMYFUNCTION("""COMPUTED_VALUE"""),0.0)</f>
        <v>0</v>
      </c>
      <c r="AC119" s="3">
        <f>IFERROR(__xludf.DUMMYFUNCTION("""COMPUTED_VALUE"""),0.0)</f>
        <v>0</v>
      </c>
      <c r="AD119" s="3" t="str">
        <f>IFERROR(__xludf.DUMMYFUNCTION("""COMPUTED_VALUE"""),"blue")</f>
        <v>blue</v>
      </c>
      <c r="AE119" s="3" t="str">
        <f>IFERROR(__xludf.DUMMYFUNCTION("""COMPUTED_VALUE"""),"blue")</f>
        <v>blue</v>
      </c>
    </row>
    <row r="120">
      <c r="A120" s="1" t="s">
        <v>149</v>
      </c>
      <c r="B120" s="3" t="str">
        <f>IFERROR(__xludf.DUMMYFUNCTION("SPLIT(A120, "","")"),"Nepal")</f>
        <v>Nepal</v>
      </c>
      <c r="C120" s="3">
        <f>IFERROR(__xludf.DUMMYFUNCTION("""COMPUTED_VALUE"""),5.0)</f>
        <v>5</v>
      </c>
      <c r="D120" s="3">
        <f>IFERROR(__xludf.DUMMYFUNCTION("""COMPUTED_VALUE"""),1.0)</f>
        <v>1</v>
      </c>
      <c r="E120" s="3">
        <f>IFERROR(__xludf.DUMMYFUNCTION("""COMPUTED_VALUE"""),140.0)</f>
        <v>140</v>
      </c>
      <c r="F120" s="3">
        <f>IFERROR(__xludf.DUMMYFUNCTION("""COMPUTED_VALUE"""),16.0)</f>
        <v>16</v>
      </c>
      <c r="G120" s="3">
        <f>IFERROR(__xludf.DUMMYFUNCTION("""COMPUTED_VALUE"""),10.0)</f>
        <v>10</v>
      </c>
      <c r="H120" s="3">
        <f>IFERROR(__xludf.DUMMYFUNCTION("""COMPUTED_VALUE"""),4.0)</f>
        <v>4</v>
      </c>
      <c r="I120" s="3">
        <f>IFERROR(__xludf.DUMMYFUNCTION("""COMPUTED_VALUE"""),0.0)</f>
        <v>0</v>
      </c>
      <c r="J120" s="3">
        <f>IFERROR(__xludf.DUMMYFUNCTION("""COMPUTED_VALUE"""),0.0)</f>
        <v>0</v>
      </c>
      <c r="K120" s="3">
        <f>IFERROR(__xludf.DUMMYFUNCTION("""COMPUTED_VALUE"""),3.0)</f>
        <v>3</v>
      </c>
      <c r="L120" s="3">
        <f>IFERROR(__xludf.DUMMYFUNCTION("""COMPUTED_VALUE"""),0.0)</f>
        <v>0</v>
      </c>
      <c r="M120" s="3">
        <f>IFERROR(__xludf.DUMMYFUNCTION("""COMPUTED_VALUE"""),0.0)</f>
        <v>0</v>
      </c>
      <c r="N120" s="3">
        <f>IFERROR(__xludf.DUMMYFUNCTION("""COMPUTED_VALUE"""),1.0)</f>
        <v>1</v>
      </c>
      <c r="O120" s="3">
        <f>IFERROR(__xludf.DUMMYFUNCTION("""COMPUTED_VALUE"""),0.0)</f>
        <v>0</v>
      </c>
      <c r="P120" s="3">
        <f>IFERROR(__xludf.DUMMYFUNCTION("""COMPUTED_VALUE"""),1.0)</f>
        <v>1</v>
      </c>
      <c r="Q120" s="3">
        <f>IFERROR(__xludf.DUMMYFUNCTION("""COMPUTED_VALUE"""),0.0)</f>
        <v>0</v>
      </c>
      <c r="R120" s="3">
        <f>IFERROR(__xludf.DUMMYFUNCTION("""COMPUTED_VALUE"""),1.0)</f>
        <v>1</v>
      </c>
      <c r="S120" s="3" t="str">
        <f>IFERROR(__xludf.DUMMYFUNCTION("""COMPUTED_VALUE"""),"brown")</f>
        <v>brown</v>
      </c>
      <c r="T120" s="3">
        <f>IFERROR(__xludf.DUMMYFUNCTION("""COMPUTED_VALUE"""),0.0)</f>
        <v>0</v>
      </c>
      <c r="U120" s="3">
        <f>IFERROR(__xludf.DUMMYFUNCTION("""COMPUTED_VALUE"""),0.0)</f>
        <v>0</v>
      </c>
      <c r="V120" s="3">
        <f>IFERROR(__xludf.DUMMYFUNCTION("""COMPUTED_VALUE"""),0.0)</f>
        <v>0</v>
      </c>
      <c r="W120" s="3">
        <f>IFERROR(__xludf.DUMMYFUNCTION("""COMPUTED_VALUE"""),0.0)</f>
        <v>0</v>
      </c>
      <c r="X120" s="3">
        <f>IFERROR(__xludf.DUMMYFUNCTION("""COMPUTED_VALUE"""),2.0)</f>
        <v>2</v>
      </c>
      <c r="Y120" s="3">
        <f>IFERROR(__xludf.DUMMYFUNCTION("""COMPUTED_VALUE"""),1.0)</f>
        <v>1</v>
      </c>
      <c r="Z120" s="3">
        <f>IFERROR(__xludf.DUMMYFUNCTION("""COMPUTED_VALUE"""),0.0)</f>
        <v>0</v>
      </c>
      <c r="AA120" s="3">
        <f>IFERROR(__xludf.DUMMYFUNCTION("""COMPUTED_VALUE"""),0.0)</f>
        <v>0</v>
      </c>
      <c r="AB120" s="3">
        <f>IFERROR(__xludf.DUMMYFUNCTION("""COMPUTED_VALUE"""),0.0)</f>
        <v>0</v>
      </c>
      <c r="AC120" s="3">
        <f>IFERROR(__xludf.DUMMYFUNCTION("""COMPUTED_VALUE"""),0.0)</f>
        <v>0</v>
      </c>
      <c r="AD120" s="3" t="str">
        <f>IFERROR(__xludf.DUMMYFUNCTION("""COMPUTED_VALUE"""),"blue")</f>
        <v>blue</v>
      </c>
      <c r="AE120" s="3" t="str">
        <f>IFERROR(__xludf.DUMMYFUNCTION("""COMPUTED_VALUE"""),"blue")</f>
        <v>blue</v>
      </c>
    </row>
    <row r="121">
      <c r="A121" s="1" t="s">
        <v>150</v>
      </c>
      <c r="B121" s="3" t="str">
        <f>IFERROR(__xludf.DUMMYFUNCTION("SPLIT(A121, "","")"),"Netherlands")</f>
        <v>Netherlands</v>
      </c>
      <c r="C121" s="3">
        <f>IFERROR(__xludf.DUMMYFUNCTION("""COMPUTED_VALUE"""),3.0)</f>
        <v>3</v>
      </c>
      <c r="D121" s="3">
        <f>IFERROR(__xludf.DUMMYFUNCTION("""COMPUTED_VALUE"""),1.0)</f>
        <v>1</v>
      </c>
      <c r="E121" s="3">
        <f>IFERROR(__xludf.DUMMYFUNCTION("""COMPUTED_VALUE"""),41.0)</f>
        <v>41</v>
      </c>
      <c r="F121" s="3">
        <f>IFERROR(__xludf.DUMMYFUNCTION("""COMPUTED_VALUE"""),14.0)</f>
        <v>14</v>
      </c>
      <c r="G121" s="3">
        <f>IFERROR(__xludf.DUMMYFUNCTION("""COMPUTED_VALUE"""),6.0)</f>
        <v>6</v>
      </c>
      <c r="H121" s="3">
        <f>IFERROR(__xludf.DUMMYFUNCTION("""COMPUTED_VALUE"""),1.0)</f>
        <v>1</v>
      </c>
      <c r="I121" s="3">
        <f>IFERROR(__xludf.DUMMYFUNCTION("""COMPUTED_VALUE"""),0.0)</f>
        <v>0</v>
      </c>
      <c r="J121" s="3">
        <f>IFERROR(__xludf.DUMMYFUNCTION("""COMPUTED_VALUE"""),3.0)</f>
        <v>3</v>
      </c>
      <c r="K121" s="3">
        <f>IFERROR(__xludf.DUMMYFUNCTION("""COMPUTED_VALUE"""),3.0)</f>
        <v>3</v>
      </c>
      <c r="L121" s="3">
        <f>IFERROR(__xludf.DUMMYFUNCTION("""COMPUTED_VALUE"""),1.0)</f>
        <v>1</v>
      </c>
      <c r="M121" s="3">
        <f>IFERROR(__xludf.DUMMYFUNCTION("""COMPUTED_VALUE"""),0.0)</f>
        <v>0</v>
      </c>
      <c r="N121" s="3">
        <f>IFERROR(__xludf.DUMMYFUNCTION("""COMPUTED_VALUE"""),1.0)</f>
        <v>1</v>
      </c>
      <c r="O121" s="3">
        <f>IFERROR(__xludf.DUMMYFUNCTION("""COMPUTED_VALUE"""),0.0)</f>
        <v>0</v>
      </c>
      <c r="P121" s="3">
        <f>IFERROR(__xludf.DUMMYFUNCTION("""COMPUTED_VALUE"""),1.0)</f>
        <v>1</v>
      </c>
      <c r="Q121" s="3">
        <f>IFERROR(__xludf.DUMMYFUNCTION("""COMPUTED_VALUE"""),0.0)</f>
        <v>0</v>
      </c>
      <c r="R121" s="3">
        <f>IFERROR(__xludf.DUMMYFUNCTION("""COMPUTED_VALUE"""),0.0)</f>
        <v>0</v>
      </c>
      <c r="S121" s="3" t="str">
        <f>IFERROR(__xludf.DUMMYFUNCTION("""COMPUTED_VALUE"""),"red")</f>
        <v>red</v>
      </c>
      <c r="T121" s="3">
        <f>IFERROR(__xludf.DUMMYFUNCTION("""COMPUTED_VALUE"""),0.0)</f>
        <v>0</v>
      </c>
      <c r="U121" s="3">
        <f>IFERROR(__xludf.DUMMYFUNCTION("""COMPUTED_VALUE"""),0.0)</f>
        <v>0</v>
      </c>
      <c r="V121" s="3">
        <f>IFERROR(__xludf.DUMMYFUNCTION("""COMPUTED_VALUE"""),0.0)</f>
        <v>0</v>
      </c>
      <c r="W121" s="3">
        <f>IFERROR(__xludf.DUMMYFUNCTION("""COMPUTED_VALUE"""),0.0)</f>
        <v>0</v>
      </c>
      <c r="X121" s="3">
        <f>IFERROR(__xludf.DUMMYFUNCTION("""COMPUTED_VALUE"""),0.0)</f>
        <v>0</v>
      </c>
      <c r="Y121" s="3">
        <f>IFERROR(__xludf.DUMMYFUNCTION("""COMPUTED_VALUE"""),0.0)</f>
        <v>0</v>
      </c>
      <c r="Z121" s="3">
        <f>IFERROR(__xludf.DUMMYFUNCTION("""COMPUTED_VALUE"""),0.0)</f>
        <v>0</v>
      </c>
      <c r="AA121" s="3">
        <f>IFERROR(__xludf.DUMMYFUNCTION("""COMPUTED_VALUE"""),0.0)</f>
        <v>0</v>
      </c>
      <c r="AB121" s="3">
        <f>IFERROR(__xludf.DUMMYFUNCTION("""COMPUTED_VALUE"""),0.0)</f>
        <v>0</v>
      </c>
      <c r="AC121" s="3">
        <f>IFERROR(__xludf.DUMMYFUNCTION("""COMPUTED_VALUE"""),0.0)</f>
        <v>0</v>
      </c>
      <c r="AD121" s="3" t="str">
        <f>IFERROR(__xludf.DUMMYFUNCTION("""COMPUTED_VALUE"""),"red")</f>
        <v>red</v>
      </c>
      <c r="AE121" s="3" t="str">
        <f>IFERROR(__xludf.DUMMYFUNCTION("""COMPUTED_VALUE"""),"blue")</f>
        <v>blue</v>
      </c>
    </row>
    <row r="122">
      <c r="A122" s="1" t="s">
        <v>151</v>
      </c>
      <c r="B122" s="3" t="str">
        <f>IFERROR(__xludf.DUMMYFUNCTION("SPLIT(A122, "","")"),"Netherlands-Antilles")</f>
        <v>Netherlands-Antilles</v>
      </c>
      <c r="C122" s="3">
        <f>IFERROR(__xludf.DUMMYFUNCTION("""COMPUTED_VALUE"""),1.0)</f>
        <v>1</v>
      </c>
      <c r="D122" s="3">
        <f>IFERROR(__xludf.DUMMYFUNCTION("""COMPUTED_VALUE"""),4.0)</f>
        <v>4</v>
      </c>
      <c r="E122" s="3">
        <f>IFERROR(__xludf.DUMMYFUNCTION("""COMPUTED_VALUE"""),0.0)</f>
        <v>0</v>
      </c>
      <c r="F122" s="3">
        <f>IFERROR(__xludf.DUMMYFUNCTION("""COMPUTED_VALUE"""),0.0)</f>
        <v>0</v>
      </c>
      <c r="G122" s="3">
        <f>IFERROR(__xludf.DUMMYFUNCTION("""COMPUTED_VALUE"""),6.0)</f>
        <v>6</v>
      </c>
      <c r="H122" s="3">
        <f>IFERROR(__xludf.DUMMYFUNCTION("""COMPUTED_VALUE"""),1.0)</f>
        <v>1</v>
      </c>
      <c r="I122" s="3">
        <f>IFERROR(__xludf.DUMMYFUNCTION("""COMPUTED_VALUE"""),0.0)</f>
        <v>0</v>
      </c>
      <c r="J122" s="3">
        <f>IFERROR(__xludf.DUMMYFUNCTION("""COMPUTED_VALUE"""),1.0)</f>
        <v>1</v>
      </c>
      <c r="K122" s="3">
        <f>IFERROR(__xludf.DUMMYFUNCTION("""COMPUTED_VALUE"""),3.0)</f>
        <v>3</v>
      </c>
      <c r="L122" s="3">
        <f>IFERROR(__xludf.DUMMYFUNCTION("""COMPUTED_VALUE"""),1.0)</f>
        <v>1</v>
      </c>
      <c r="M122" s="3">
        <f>IFERROR(__xludf.DUMMYFUNCTION("""COMPUTED_VALUE"""),0.0)</f>
        <v>0</v>
      </c>
      <c r="N122" s="3">
        <f>IFERROR(__xludf.DUMMYFUNCTION("""COMPUTED_VALUE"""),1.0)</f>
        <v>1</v>
      </c>
      <c r="O122" s="3">
        <f>IFERROR(__xludf.DUMMYFUNCTION("""COMPUTED_VALUE"""),0.0)</f>
        <v>0</v>
      </c>
      <c r="P122" s="3">
        <f>IFERROR(__xludf.DUMMYFUNCTION("""COMPUTED_VALUE"""),1.0)</f>
        <v>1</v>
      </c>
      <c r="Q122" s="3">
        <f>IFERROR(__xludf.DUMMYFUNCTION("""COMPUTED_VALUE"""),0.0)</f>
        <v>0</v>
      </c>
      <c r="R122" s="3">
        <f>IFERROR(__xludf.DUMMYFUNCTION("""COMPUTED_VALUE"""),0.0)</f>
        <v>0</v>
      </c>
      <c r="S122" s="3" t="str">
        <f>IFERROR(__xludf.DUMMYFUNCTION("""COMPUTED_VALUE"""),"white")</f>
        <v>white</v>
      </c>
      <c r="T122" s="3">
        <f>IFERROR(__xludf.DUMMYFUNCTION("""COMPUTED_VALUE"""),0.0)</f>
        <v>0</v>
      </c>
      <c r="U122" s="3">
        <f>IFERROR(__xludf.DUMMYFUNCTION("""COMPUTED_VALUE"""),0.0)</f>
        <v>0</v>
      </c>
      <c r="V122" s="3">
        <f>IFERROR(__xludf.DUMMYFUNCTION("""COMPUTED_VALUE"""),0.0)</f>
        <v>0</v>
      </c>
      <c r="W122" s="3">
        <f>IFERROR(__xludf.DUMMYFUNCTION("""COMPUTED_VALUE"""),0.0)</f>
        <v>0</v>
      </c>
      <c r="X122" s="3">
        <f>IFERROR(__xludf.DUMMYFUNCTION("""COMPUTED_VALUE"""),6.0)</f>
        <v>6</v>
      </c>
      <c r="Y122" s="3">
        <f>IFERROR(__xludf.DUMMYFUNCTION("""COMPUTED_VALUE"""),0.0)</f>
        <v>0</v>
      </c>
      <c r="Z122" s="3">
        <f>IFERROR(__xludf.DUMMYFUNCTION("""COMPUTED_VALUE"""),0.0)</f>
        <v>0</v>
      </c>
      <c r="AA122" s="3">
        <f>IFERROR(__xludf.DUMMYFUNCTION("""COMPUTED_VALUE"""),0.0)</f>
        <v>0</v>
      </c>
      <c r="AB122" s="3">
        <f>IFERROR(__xludf.DUMMYFUNCTION("""COMPUTED_VALUE"""),0.0)</f>
        <v>0</v>
      </c>
      <c r="AC122" s="3">
        <f>IFERROR(__xludf.DUMMYFUNCTION("""COMPUTED_VALUE"""),0.0)</f>
        <v>0</v>
      </c>
      <c r="AD122" s="3" t="str">
        <f>IFERROR(__xludf.DUMMYFUNCTION("""COMPUTED_VALUE"""),"white")</f>
        <v>white</v>
      </c>
      <c r="AE122" s="3" t="str">
        <f>IFERROR(__xludf.DUMMYFUNCTION("""COMPUTED_VALUE"""),"white")</f>
        <v>white</v>
      </c>
    </row>
    <row r="123">
      <c r="A123" s="1" t="s">
        <v>152</v>
      </c>
      <c r="B123" s="3" t="str">
        <f>IFERROR(__xludf.DUMMYFUNCTION("SPLIT(A123, "","")"),"New-Zealand")</f>
        <v>New-Zealand</v>
      </c>
      <c r="C123" s="3">
        <f>IFERROR(__xludf.DUMMYFUNCTION("""COMPUTED_VALUE"""),6.0)</f>
        <v>6</v>
      </c>
      <c r="D123" s="3">
        <f>IFERROR(__xludf.DUMMYFUNCTION("""COMPUTED_VALUE"""),2.0)</f>
        <v>2</v>
      </c>
      <c r="E123" s="3">
        <f>IFERROR(__xludf.DUMMYFUNCTION("""COMPUTED_VALUE"""),268.0)</f>
        <v>268</v>
      </c>
      <c r="F123" s="3">
        <f>IFERROR(__xludf.DUMMYFUNCTION("""COMPUTED_VALUE"""),2.0)</f>
        <v>2</v>
      </c>
      <c r="G123" s="3">
        <f>IFERROR(__xludf.DUMMYFUNCTION("""COMPUTED_VALUE"""),1.0)</f>
        <v>1</v>
      </c>
      <c r="H123" s="3">
        <f>IFERROR(__xludf.DUMMYFUNCTION("""COMPUTED_VALUE"""),1.0)</f>
        <v>1</v>
      </c>
      <c r="I123" s="3">
        <f>IFERROR(__xludf.DUMMYFUNCTION("""COMPUTED_VALUE"""),0.0)</f>
        <v>0</v>
      </c>
      <c r="J123" s="3">
        <f>IFERROR(__xludf.DUMMYFUNCTION("""COMPUTED_VALUE"""),0.0)</f>
        <v>0</v>
      </c>
      <c r="K123" s="3">
        <f>IFERROR(__xludf.DUMMYFUNCTION("""COMPUTED_VALUE"""),3.0)</f>
        <v>3</v>
      </c>
      <c r="L123" s="3">
        <f>IFERROR(__xludf.DUMMYFUNCTION("""COMPUTED_VALUE"""),1.0)</f>
        <v>1</v>
      </c>
      <c r="M123" s="3">
        <f>IFERROR(__xludf.DUMMYFUNCTION("""COMPUTED_VALUE"""),0.0)</f>
        <v>0</v>
      </c>
      <c r="N123" s="3">
        <f>IFERROR(__xludf.DUMMYFUNCTION("""COMPUTED_VALUE"""),1.0)</f>
        <v>1</v>
      </c>
      <c r="O123" s="3">
        <f>IFERROR(__xludf.DUMMYFUNCTION("""COMPUTED_VALUE"""),0.0)</f>
        <v>0</v>
      </c>
      <c r="P123" s="3">
        <f>IFERROR(__xludf.DUMMYFUNCTION("""COMPUTED_VALUE"""),1.0)</f>
        <v>1</v>
      </c>
      <c r="Q123" s="3">
        <f>IFERROR(__xludf.DUMMYFUNCTION("""COMPUTED_VALUE"""),0.0)</f>
        <v>0</v>
      </c>
      <c r="R123" s="3">
        <f>IFERROR(__xludf.DUMMYFUNCTION("""COMPUTED_VALUE"""),0.0)</f>
        <v>0</v>
      </c>
      <c r="S123" s="3" t="str">
        <f>IFERROR(__xludf.DUMMYFUNCTION("""COMPUTED_VALUE"""),"blue")</f>
        <v>blue</v>
      </c>
      <c r="T123" s="3">
        <f>IFERROR(__xludf.DUMMYFUNCTION("""COMPUTED_VALUE"""),0.0)</f>
        <v>0</v>
      </c>
      <c r="U123" s="3">
        <f>IFERROR(__xludf.DUMMYFUNCTION("""COMPUTED_VALUE"""),1.0)</f>
        <v>1</v>
      </c>
      <c r="V123" s="3">
        <f>IFERROR(__xludf.DUMMYFUNCTION("""COMPUTED_VALUE"""),1.0)</f>
        <v>1</v>
      </c>
      <c r="W123" s="3">
        <f>IFERROR(__xludf.DUMMYFUNCTION("""COMPUTED_VALUE"""),1.0)</f>
        <v>1</v>
      </c>
      <c r="X123" s="3">
        <f>IFERROR(__xludf.DUMMYFUNCTION("""COMPUTED_VALUE"""),4.0)</f>
        <v>4</v>
      </c>
      <c r="Y123" s="3">
        <f>IFERROR(__xludf.DUMMYFUNCTION("""COMPUTED_VALUE"""),0.0)</f>
        <v>0</v>
      </c>
      <c r="Z123" s="3">
        <f>IFERROR(__xludf.DUMMYFUNCTION("""COMPUTED_VALUE"""),0.0)</f>
        <v>0</v>
      </c>
      <c r="AA123" s="3">
        <f>IFERROR(__xludf.DUMMYFUNCTION("""COMPUTED_VALUE"""),0.0)</f>
        <v>0</v>
      </c>
      <c r="AB123" s="3">
        <f>IFERROR(__xludf.DUMMYFUNCTION("""COMPUTED_VALUE"""),0.0)</f>
        <v>0</v>
      </c>
      <c r="AC123" s="3">
        <f>IFERROR(__xludf.DUMMYFUNCTION("""COMPUTED_VALUE"""),0.0)</f>
        <v>0</v>
      </c>
      <c r="AD123" s="3" t="str">
        <f>IFERROR(__xludf.DUMMYFUNCTION("""COMPUTED_VALUE"""),"white")</f>
        <v>white</v>
      </c>
      <c r="AE123" s="3" t="str">
        <f>IFERROR(__xludf.DUMMYFUNCTION("""COMPUTED_VALUE"""),"blue")</f>
        <v>blue</v>
      </c>
    </row>
    <row r="124">
      <c r="A124" s="1" t="s">
        <v>153</v>
      </c>
      <c r="B124" s="3" t="str">
        <f>IFERROR(__xludf.DUMMYFUNCTION("SPLIT(A124, "","")"),"Nicaragua")</f>
        <v>Nicaragua</v>
      </c>
      <c r="C124" s="3">
        <f>IFERROR(__xludf.DUMMYFUNCTION("""COMPUTED_VALUE"""),1.0)</f>
        <v>1</v>
      </c>
      <c r="D124" s="3">
        <f>IFERROR(__xludf.DUMMYFUNCTION("""COMPUTED_VALUE"""),4.0)</f>
        <v>4</v>
      </c>
      <c r="E124" s="3">
        <f>IFERROR(__xludf.DUMMYFUNCTION("""COMPUTED_VALUE"""),128.0)</f>
        <v>128</v>
      </c>
      <c r="F124" s="3">
        <f>IFERROR(__xludf.DUMMYFUNCTION("""COMPUTED_VALUE"""),3.0)</f>
        <v>3</v>
      </c>
      <c r="G124" s="3">
        <f>IFERROR(__xludf.DUMMYFUNCTION("""COMPUTED_VALUE"""),2.0)</f>
        <v>2</v>
      </c>
      <c r="H124" s="3">
        <f>IFERROR(__xludf.DUMMYFUNCTION("""COMPUTED_VALUE"""),0.0)</f>
        <v>0</v>
      </c>
      <c r="I124" s="3">
        <f>IFERROR(__xludf.DUMMYFUNCTION("""COMPUTED_VALUE"""),0.0)</f>
        <v>0</v>
      </c>
      <c r="J124" s="3">
        <f>IFERROR(__xludf.DUMMYFUNCTION("""COMPUTED_VALUE"""),3.0)</f>
        <v>3</v>
      </c>
      <c r="K124" s="3">
        <f>IFERROR(__xludf.DUMMYFUNCTION("""COMPUTED_VALUE"""),2.0)</f>
        <v>2</v>
      </c>
      <c r="L124" s="3">
        <f>IFERROR(__xludf.DUMMYFUNCTION("""COMPUTED_VALUE"""),0.0)</f>
        <v>0</v>
      </c>
      <c r="M124" s="3">
        <f>IFERROR(__xludf.DUMMYFUNCTION("""COMPUTED_VALUE"""),0.0)</f>
        <v>0</v>
      </c>
      <c r="N124" s="3">
        <f>IFERROR(__xludf.DUMMYFUNCTION("""COMPUTED_VALUE"""),1.0)</f>
        <v>1</v>
      </c>
      <c r="O124" s="3">
        <f>IFERROR(__xludf.DUMMYFUNCTION("""COMPUTED_VALUE"""),0.0)</f>
        <v>0</v>
      </c>
      <c r="P124" s="3">
        <f>IFERROR(__xludf.DUMMYFUNCTION("""COMPUTED_VALUE"""),1.0)</f>
        <v>1</v>
      </c>
      <c r="Q124" s="3">
        <f>IFERROR(__xludf.DUMMYFUNCTION("""COMPUTED_VALUE"""),0.0)</f>
        <v>0</v>
      </c>
      <c r="R124" s="3">
        <f>IFERROR(__xludf.DUMMYFUNCTION("""COMPUTED_VALUE"""),0.0)</f>
        <v>0</v>
      </c>
      <c r="S124" s="3" t="str">
        <f>IFERROR(__xludf.DUMMYFUNCTION("""COMPUTED_VALUE"""),"blue")</f>
        <v>blue</v>
      </c>
      <c r="T124" s="3">
        <f>IFERROR(__xludf.DUMMYFUNCTION("""COMPUTED_VALUE"""),0.0)</f>
        <v>0</v>
      </c>
      <c r="U124" s="3">
        <f>IFERROR(__xludf.DUMMYFUNCTION("""COMPUTED_VALUE"""),0.0)</f>
        <v>0</v>
      </c>
      <c r="V124" s="3">
        <f>IFERROR(__xludf.DUMMYFUNCTION("""COMPUTED_VALUE"""),0.0)</f>
        <v>0</v>
      </c>
      <c r="W124" s="3">
        <f>IFERROR(__xludf.DUMMYFUNCTION("""COMPUTED_VALUE"""),0.0)</f>
        <v>0</v>
      </c>
      <c r="X124" s="3">
        <f>IFERROR(__xludf.DUMMYFUNCTION("""COMPUTED_VALUE"""),0.0)</f>
        <v>0</v>
      </c>
      <c r="Y124" s="3">
        <f>IFERROR(__xludf.DUMMYFUNCTION("""COMPUTED_VALUE"""),0.0)</f>
        <v>0</v>
      </c>
      <c r="Z124" s="3">
        <f>IFERROR(__xludf.DUMMYFUNCTION("""COMPUTED_VALUE"""),0.0)</f>
        <v>0</v>
      </c>
      <c r="AA124" s="3">
        <f>IFERROR(__xludf.DUMMYFUNCTION("""COMPUTED_VALUE"""),0.0)</f>
        <v>0</v>
      </c>
      <c r="AB124" s="3">
        <f>IFERROR(__xludf.DUMMYFUNCTION("""COMPUTED_VALUE"""),0.0)</f>
        <v>0</v>
      </c>
      <c r="AC124" s="3">
        <f>IFERROR(__xludf.DUMMYFUNCTION("""COMPUTED_VALUE"""),0.0)</f>
        <v>0</v>
      </c>
      <c r="AD124" s="3" t="str">
        <f>IFERROR(__xludf.DUMMYFUNCTION("""COMPUTED_VALUE"""),"blue")</f>
        <v>blue</v>
      </c>
      <c r="AE124" s="3" t="str">
        <f>IFERROR(__xludf.DUMMYFUNCTION("""COMPUTED_VALUE"""),"blue")</f>
        <v>blue</v>
      </c>
    </row>
    <row r="125">
      <c r="A125" s="1" t="s">
        <v>154</v>
      </c>
      <c r="B125" s="3" t="str">
        <f>IFERROR(__xludf.DUMMYFUNCTION("SPLIT(A125, "","")"),"Niger")</f>
        <v>Niger</v>
      </c>
      <c r="C125" s="3">
        <f>IFERROR(__xludf.DUMMYFUNCTION("""COMPUTED_VALUE"""),4.0)</f>
        <v>4</v>
      </c>
      <c r="D125" s="3">
        <f>IFERROR(__xludf.DUMMYFUNCTION("""COMPUTED_VALUE"""),1.0)</f>
        <v>1</v>
      </c>
      <c r="E125" s="3">
        <f>IFERROR(__xludf.DUMMYFUNCTION("""COMPUTED_VALUE"""),1267.0)</f>
        <v>1267</v>
      </c>
      <c r="F125" s="3">
        <f>IFERROR(__xludf.DUMMYFUNCTION("""COMPUTED_VALUE"""),5.0)</f>
        <v>5</v>
      </c>
      <c r="G125" s="3">
        <f>IFERROR(__xludf.DUMMYFUNCTION("""COMPUTED_VALUE"""),3.0)</f>
        <v>3</v>
      </c>
      <c r="H125" s="3">
        <f>IFERROR(__xludf.DUMMYFUNCTION("""COMPUTED_VALUE"""),2.0)</f>
        <v>2</v>
      </c>
      <c r="I125" s="3">
        <f>IFERROR(__xludf.DUMMYFUNCTION("""COMPUTED_VALUE"""),0.0)</f>
        <v>0</v>
      </c>
      <c r="J125" s="3">
        <f>IFERROR(__xludf.DUMMYFUNCTION("""COMPUTED_VALUE"""),3.0)</f>
        <v>3</v>
      </c>
      <c r="K125" s="3">
        <f>IFERROR(__xludf.DUMMYFUNCTION("""COMPUTED_VALUE"""),3.0)</f>
        <v>3</v>
      </c>
      <c r="L125" s="3">
        <f>IFERROR(__xludf.DUMMYFUNCTION("""COMPUTED_VALUE"""),0.0)</f>
        <v>0</v>
      </c>
      <c r="M125" s="3">
        <f>IFERROR(__xludf.DUMMYFUNCTION("""COMPUTED_VALUE"""),1.0)</f>
        <v>1</v>
      </c>
      <c r="N125" s="3">
        <f>IFERROR(__xludf.DUMMYFUNCTION("""COMPUTED_VALUE"""),0.0)</f>
        <v>0</v>
      </c>
      <c r="O125" s="3">
        <f>IFERROR(__xludf.DUMMYFUNCTION("""COMPUTED_VALUE"""),0.0)</f>
        <v>0</v>
      </c>
      <c r="P125" s="3">
        <f>IFERROR(__xludf.DUMMYFUNCTION("""COMPUTED_VALUE"""),1.0)</f>
        <v>1</v>
      </c>
      <c r="Q125" s="3">
        <f>IFERROR(__xludf.DUMMYFUNCTION("""COMPUTED_VALUE"""),0.0)</f>
        <v>0</v>
      </c>
      <c r="R125" s="3">
        <f>IFERROR(__xludf.DUMMYFUNCTION("""COMPUTED_VALUE"""),1.0)</f>
        <v>1</v>
      </c>
      <c r="S125" s="3" t="str">
        <f>IFERROR(__xludf.DUMMYFUNCTION("""COMPUTED_VALUE"""),"orange")</f>
        <v>orange</v>
      </c>
      <c r="T125" s="3">
        <f>IFERROR(__xludf.DUMMYFUNCTION("""COMPUTED_VALUE"""),1.0)</f>
        <v>1</v>
      </c>
      <c r="U125" s="3">
        <f>IFERROR(__xludf.DUMMYFUNCTION("""COMPUTED_VALUE"""),0.0)</f>
        <v>0</v>
      </c>
      <c r="V125" s="3">
        <f>IFERROR(__xludf.DUMMYFUNCTION("""COMPUTED_VALUE"""),0.0)</f>
        <v>0</v>
      </c>
      <c r="W125" s="3">
        <f>IFERROR(__xludf.DUMMYFUNCTION("""COMPUTED_VALUE"""),0.0)</f>
        <v>0</v>
      </c>
      <c r="X125" s="3">
        <f>IFERROR(__xludf.DUMMYFUNCTION("""COMPUTED_VALUE"""),0.0)</f>
        <v>0</v>
      </c>
      <c r="Y125" s="3">
        <f>IFERROR(__xludf.DUMMYFUNCTION("""COMPUTED_VALUE"""),0.0)</f>
        <v>0</v>
      </c>
      <c r="Z125" s="3">
        <f>IFERROR(__xludf.DUMMYFUNCTION("""COMPUTED_VALUE"""),0.0)</f>
        <v>0</v>
      </c>
      <c r="AA125" s="3">
        <f>IFERROR(__xludf.DUMMYFUNCTION("""COMPUTED_VALUE"""),0.0)</f>
        <v>0</v>
      </c>
      <c r="AB125" s="3">
        <f>IFERROR(__xludf.DUMMYFUNCTION("""COMPUTED_VALUE"""),0.0)</f>
        <v>0</v>
      </c>
      <c r="AC125" s="3">
        <f>IFERROR(__xludf.DUMMYFUNCTION("""COMPUTED_VALUE"""),0.0)</f>
        <v>0</v>
      </c>
      <c r="AD125" s="3" t="str">
        <f>IFERROR(__xludf.DUMMYFUNCTION("""COMPUTED_VALUE"""),"orange")</f>
        <v>orange</v>
      </c>
      <c r="AE125" s="3" t="str">
        <f>IFERROR(__xludf.DUMMYFUNCTION("""COMPUTED_VALUE"""),"green")</f>
        <v>green</v>
      </c>
    </row>
    <row r="126">
      <c r="A126" s="1" t="s">
        <v>155</v>
      </c>
      <c r="B126" s="3" t="str">
        <f>IFERROR(__xludf.DUMMYFUNCTION("SPLIT(A126, "","")"),"Nigeria")</f>
        <v>Nigeria</v>
      </c>
      <c r="C126" s="3">
        <f>IFERROR(__xludf.DUMMYFUNCTION("""COMPUTED_VALUE"""),4.0)</f>
        <v>4</v>
      </c>
      <c r="D126" s="3">
        <f>IFERROR(__xludf.DUMMYFUNCTION("""COMPUTED_VALUE"""),1.0)</f>
        <v>1</v>
      </c>
      <c r="E126" s="3">
        <f>IFERROR(__xludf.DUMMYFUNCTION("""COMPUTED_VALUE"""),925.0)</f>
        <v>925</v>
      </c>
      <c r="F126" s="3">
        <f>IFERROR(__xludf.DUMMYFUNCTION("""COMPUTED_VALUE"""),56.0)</f>
        <v>56</v>
      </c>
      <c r="G126" s="3">
        <f>IFERROR(__xludf.DUMMYFUNCTION("""COMPUTED_VALUE"""),10.0)</f>
        <v>10</v>
      </c>
      <c r="H126" s="3">
        <f>IFERROR(__xludf.DUMMYFUNCTION("""COMPUTED_VALUE"""),2.0)</f>
        <v>2</v>
      </c>
      <c r="I126" s="3">
        <f>IFERROR(__xludf.DUMMYFUNCTION("""COMPUTED_VALUE"""),3.0)</f>
        <v>3</v>
      </c>
      <c r="J126" s="3">
        <f>IFERROR(__xludf.DUMMYFUNCTION("""COMPUTED_VALUE"""),0.0)</f>
        <v>0</v>
      </c>
      <c r="K126" s="3">
        <f>IFERROR(__xludf.DUMMYFUNCTION("""COMPUTED_VALUE"""),2.0)</f>
        <v>2</v>
      </c>
      <c r="L126" s="3">
        <f>IFERROR(__xludf.DUMMYFUNCTION("""COMPUTED_VALUE"""),0.0)</f>
        <v>0</v>
      </c>
      <c r="M126" s="3">
        <f>IFERROR(__xludf.DUMMYFUNCTION("""COMPUTED_VALUE"""),1.0)</f>
        <v>1</v>
      </c>
      <c r="N126" s="3">
        <f>IFERROR(__xludf.DUMMYFUNCTION("""COMPUTED_VALUE"""),0.0)</f>
        <v>0</v>
      </c>
      <c r="O126" s="3">
        <f>IFERROR(__xludf.DUMMYFUNCTION("""COMPUTED_VALUE"""),0.0)</f>
        <v>0</v>
      </c>
      <c r="P126" s="3">
        <f>IFERROR(__xludf.DUMMYFUNCTION("""COMPUTED_VALUE"""),1.0)</f>
        <v>1</v>
      </c>
      <c r="Q126" s="3">
        <f>IFERROR(__xludf.DUMMYFUNCTION("""COMPUTED_VALUE"""),0.0)</f>
        <v>0</v>
      </c>
      <c r="R126" s="3">
        <f>IFERROR(__xludf.DUMMYFUNCTION("""COMPUTED_VALUE"""),0.0)</f>
        <v>0</v>
      </c>
      <c r="S126" s="3" t="str">
        <f>IFERROR(__xludf.DUMMYFUNCTION("""COMPUTED_VALUE"""),"green")</f>
        <v>green</v>
      </c>
      <c r="T126" s="3">
        <f>IFERROR(__xludf.DUMMYFUNCTION("""COMPUTED_VALUE"""),0.0)</f>
        <v>0</v>
      </c>
      <c r="U126" s="3">
        <f>IFERROR(__xludf.DUMMYFUNCTION("""COMPUTED_VALUE"""),0.0)</f>
        <v>0</v>
      </c>
      <c r="V126" s="3">
        <f>IFERROR(__xludf.DUMMYFUNCTION("""COMPUTED_VALUE"""),0.0)</f>
        <v>0</v>
      </c>
      <c r="W126" s="3">
        <f>IFERROR(__xludf.DUMMYFUNCTION("""COMPUTED_VALUE"""),0.0)</f>
        <v>0</v>
      </c>
      <c r="X126" s="3">
        <f>IFERROR(__xludf.DUMMYFUNCTION("""COMPUTED_VALUE"""),0.0)</f>
        <v>0</v>
      </c>
      <c r="Y126" s="3">
        <f>IFERROR(__xludf.DUMMYFUNCTION("""COMPUTED_VALUE"""),0.0)</f>
        <v>0</v>
      </c>
      <c r="Z126" s="3">
        <f>IFERROR(__xludf.DUMMYFUNCTION("""COMPUTED_VALUE"""),0.0)</f>
        <v>0</v>
      </c>
      <c r="AA126" s="3">
        <f>IFERROR(__xludf.DUMMYFUNCTION("""COMPUTED_VALUE"""),0.0)</f>
        <v>0</v>
      </c>
      <c r="AB126" s="3">
        <f>IFERROR(__xludf.DUMMYFUNCTION("""COMPUTED_VALUE"""),0.0)</f>
        <v>0</v>
      </c>
      <c r="AC126" s="3">
        <f>IFERROR(__xludf.DUMMYFUNCTION("""COMPUTED_VALUE"""),0.0)</f>
        <v>0</v>
      </c>
      <c r="AD126" s="3" t="str">
        <f>IFERROR(__xludf.DUMMYFUNCTION("""COMPUTED_VALUE"""),"green")</f>
        <v>green</v>
      </c>
      <c r="AE126" s="3" t="str">
        <f>IFERROR(__xludf.DUMMYFUNCTION("""COMPUTED_VALUE"""),"green")</f>
        <v>green</v>
      </c>
    </row>
    <row r="127">
      <c r="A127" s="1" t="s">
        <v>156</v>
      </c>
      <c r="B127" s="3" t="str">
        <f>IFERROR(__xludf.DUMMYFUNCTION("SPLIT(A127, "","")"),"Niue")</f>
        <v>Niue</v>
      </c>
      <c r="C127" s="3">
        <f>IFERROR(__xludf.DUMMYFUNCTION("""COMPUTED_VALUE"""),6.0)</f>
        <v>6</v>
      </c>
      <c r="D127" s="3">
        <f>IFERROR(__xludf.DUMMYFUNCTION("""COMPUTED_VALUE"""),3.0)</f>
        <v>3</v>
      </c>
      <c r="E127" s="3">
        <f>IFERROR(__xludf.DUMMYFUNCTION("""COMPUTED_VALUE"""),0.0)</f>
        <v>0</v>
      </c>
      <c r="F127" s="3">
        <f>IFERROR(__xludf.DUMMYFUNCTION("""COMPUTED_VALUE"""),0.0)</f>
        <v>0</v>
      </c>
      <c r="G127" s="3">
        <f>IFERROR(__xludf.DUMMYFUNCTION("""COMPUTED_VALUE"""),1.0)</f>
        <v>1</v>
      </c>
      <c r="H127" s="3">
        <f>IFERROR(__xludf.DUMMYFUNCTION("""COMPUTED_VALUE"""),1.0)</f>
        <v>1</v>
      </c>
      <c r="I127" s="3">
        <f>IFERROR(__xludf.DUMMYFUNCTION("""COMPUTED_VALUE"""),0.0)</f>
        <v>0</v>
      </c>
      <c r="J127" s="3">
        <f>IFERROR(__xludf.DUMMYFUNCTION("""COMPUTED_VALUE"""),0.0)</f>
        <v>0</v>
      </c>
      <c r="K127" s="3">
        <f>IFERROR(__xludf.DUMMYFUNCTION("""COMPUTED_VALUE"""),4.0)</f>
        <v>4</v>
      </c>
      <c r="L127" s="3">
        <f>IFERROR(__xludf.DUMMYFUNCTION("""COMPUTED_VALUE"""),1.0)</f>
        <v>1</v>
      </c>
      <c r="M127" s="3">
        <f>IFERROR(__xludf.DUMMYFUNCTION("""COMPUTED_VALUE"""),0.0)</f>
        <v>0</v>
      </c>
      <c r="N127" s="3">
        <f>IFERROR(__xludf.DUMMYFUNCTION("""COMPUTED_VALUE"""),1.0)</f>
        <v>1</v>
      </c>
      <c r="O127" s="3">
        <f>IFERROR(__xludf.DUMMYFUNCTION("""COMPUTED_VALUE"""),1.0)</f>
        <v>1</v>
      </c>
      <c r="P127" s="3">
        <f>IFERROR(__xludf.DUMMYFUNCTION("""COMPUTED_VALUE"""),1.0)</f>
        <v>1</v>
      </c>
      <c r="Q127" s="3">
        <f>IFERROR(__xludf.DUMMYFUNCTION("""COMPUTED_VALUE"""),0.0)</f>
        <v>0</v>
      </c>
      <c r="R127" s="3">
        <f>IFERROR(__xludf.DUMMYFUNCTION("""COMPUTED_VALUE"""),0.0)</f>
        <v>0</v>
      </c>
      <c r="S127" s="3" t="str">
        <f>IFERROR(__xludf.DUMMYFUNCTION("""COMPUTED_VALUE"""),"gold")</f>
        <v>gold</v>
      </c>
      <c r="T127" s="3">
        <f>IFERROR(__xludf.DUMMYFUNCTION("""COMPUTED_VALUE"""),1.0)</f>
        <v>1</v>
      </c>
      <c r="U127" s="3">
        <f>IFERROR(__xludf.DUMMYFUNCTION("""COMPUTED_VALUE"""),1.0)</f>
        <v>1</v>
      </c>
      <c r="V127" s="3">
        <f>IFERROR(__xludf.DUMMYFUNCTION("""COMPUTED_VALUE"""),1.0)</f>
        <v>1</v>
      </c>
      <c r="W127" s="3">
        <f>IFERROR(__xludf.DUMMYFUNCTION("""COMPUTED_VALUE"""),1.0)</f>
        <v>1</v>
      </c>
      <c r="X127" s="3">
        <f>IFERROR(__xludf.DUMMYFUNCTION("""COMPUTED_VALUE"""),5.0)</f>
        <v>5</v>
      </c>
      <c r="Y127" s="3">
        <f>IFERROR(__xludf.DUMMYFUNCTION("""COMPUTED_VALUE"""),0.0)</f>
        <v>0</v>
      </c>
      <c r="Z127" s="3">
        <f>IFERROR(__xludf.DUMMYFUNCTION("""COMPUTED_VALUE"""),0.0)</f>
        <v>0</v>
      </c>
      <c r="AA127" s="3">
        <f>IFERROR(__xludf.DUMMYFUNCTION("""COMPUTED_VALUE"""),0.0)</f>
        <v>0</v>
      </c>
      <c r="AB127" s="3">
        <f>IFERROR(__xludf.DUMMYFUNCTION("""COMPUTED_VALUE"""),0.0)</f>
        <v>0</v>
      </c>
      <c r="AC127" s="3">
        <f>IFERROR(__xludf.DUMMYFUNCTION("""COMPUTED_VALUE"""),0.0)</f>
        <v>0</v>
      </c>
      <c r="AD127" s="3" t="str">
        <f>IFERROR(__xludf.DUMMYFUNCTION("""COMPUTED_VALUE"""),"white")</f>
        <v>white</v>
      </c>
      <c r="AE127" s="3" t="str">
        <f>IFERROR(__xludf.DUMMYFUNCTION("""COMPUTED_VALUE"""),"gold")</f>
        <v>gold</v>
      </c>
    </row>
    <row r="128">
      <c r="A128" s="1" t="s">
        <v>157</v>
      </c>
      <c r="B128" s="3" t="str">
        <f>IFERROR(__xludf.DUMMYFUNCTION("SPLIT(A128, "","")"),"North-Korea")</f>
        <v>North-Korea</v>
      </c>
      <c r="C128" s="3">
        <f>IFERROR(__xludf.DUMMYFUNCTION("""COMPUTED_VALUE"""),5.0)</f>
        <v>5</v>
      </c>
      <c r="D128" s="3">
        <f>IFERROR(__xludf.DUMMYFUNCTION("""COMPUTED_VALUE"""),1.0)</f>
        <v>1</v>
      </c>
      <c r="E128" s="3">
        <f>IFERROR(__xludf.DUMMYFUNCTION("""COMPUTED_VALUE"""),121.0)</f>
        <v>121</v>
      </c>
      <c r="F128" s="3">
        <f>IFERROR(__xludf.DUMMYFUNCTION("""COMPUTED_VALUE"""),18.0)</f>
        <v>18</v>
      </c>
      <c r="G128" s="3">
        <f>IFERROR(__xludf.DUMMYFUNCTION("""COMPUTED_VALUE"""),10.0)</f>
        <v>10</v>
      </c>
      <c r="H128" s="3">
        <f>IFERROR(__xludf.DUMMYFUNCTION("""COMPUTED_VALUE"""),6.0)</f>
        <v>6</v>
      </c>
      <c r="I128" s="3">
        <f>IFERROR(__xludf.DUMMYFUNCTION("""COMPUTED_VALUE"""),0.0)</f>
        <v>0</v>
      </c>
      <c r="J128" s="3">
        <f>IFERROR(__xludf.DUMMYFUNCTION("""COMPUTED_VALUE"""),5.0)</f>
        <v>5</v>
      </c>
      <c r="K128" s="3">
        <f>IFERROR(__xludf.DUMMYFUNCTION("""COMPUTED_VALUE"""),3.0)</f>
        <v>3</v>
      </c>
      <c r="L128" s="3">
        <f>IFERROR(__xludf.DUMMYFUNCTION("""COMPUTED_VALUE"""),1.0)</f>
        <v>1</v>
      </c>
      <c r="M128" s="3">
        <f>IFERROR(__xludf.DUMMYFUNCTION("""COMPUTED_VALUE"""),0.0)</f>
        <v>0</v>
      </c>
      <c r="N128" s="3">
        <f>IFERROR(__xludf.DUMMYFUNCTION("""COMPUTED_VALUE"""),1.0)</f>
        <v>1</v>
      </c>
      <c r="O128" s="3">
        <f>IFERROR(__xludf.DUMMYFUNCTION("""COMPUTED_VALUE"""),0.0)</f>
        <v>0</v>
      </c>
      <c r="P128" s="3">
        <f>IFERROR(__xludf.DUMMYFUNCTION("""COMPUTED_VALUE"""),1.0)</f>
        <v>1</v>
      </c>
      <c r="Q128" s="3">
        <f>IFERROR(__xludf.DUMMYFUNCTION("""COMPUTED_VALUE"""),0.0)</f>
        <v>0</v>
      </c>
      <c r="R128" s="3">
        <f>IFERROR(__xludf.DUMMYFUNCTION("""COMPUTED_VALUE"""),0.0)</f>
        <v>0</v>
      </c>
      <c r="S128" s="3" t="str">
        <f>IFERROR(__xludf.DUMMYFUNCTION("""COMPUTED_VALUE"""),"blue")</f>
        <v>blue</v>
      </c>
      <c r="T128" s="3">
        <f>IFERROR(__xludf.DUMMYFUNCTION("""COMPUTED_VALUE"""),1.0)</f>
        <v>1</v>
      </c>
      <c r="U128" s="3">
        <f>IFERROR(__xludf.DUMMYFUNCTION("""COMPUTED_VALUE"""),0.0)</f>
        <v>0</v>
      </c>
      <c r="V128" s="3">
        <f>IFERROR(__xludf.DUMMYFUNCTION("""COMPUTED_VALUE"""),0.0)</f>
        <v>0</v>
      </c>
      <c r="W128" s="3">
        <f>IFERROR(__xludf.DUMMYFUNCTION("""COMPUTED_VALUE"""),0.0)</f>
        <v>0</v>
      </c>
      <c r="X128" s="3">
        <f>IFERROR(__xludf.DUMMYFUNCTION("""COMPUTED_VALUE"""),1.0)</f>
        <v>1</v>
      </c>
      <c r="Y128" s="3">
        <f>IFERROR(__xludf.DUMMYFUNCTION("""COMPUTED_VALUE"""),0.0)</f>
        <v>0</v>
      </c>
      <c r="Z128" s="3">
        <f>IFERROR(__xludf.DUMMYFUNCTION("""COMPUTED_VALUE"""),0.0)</f>
        <v>0</v>
      </c>
      <c r="AA128" s="3">
        <f>IFERROR(__xludf.DUMMYFUNCTION("""COMPUTED_VALUE"""),0.0)</f>
        <v>0</v>
      </c>
      <c r="AB128" s="3">
        <f>IFERROR(__xludf.DUMMYFUNCTION("""COMPUTED_VALUE"""),0.0)</f>
        <v>0</v>
      </c>
      <c r="AC128" s="3">
        <f>IFERROR(__xludf.DUMMYFUNCTION("""COMPUTED_VALUE"""),0.0)</f>
        <v>0</v>
      </c>
      <c r="AD128" s="3" t="str">
        <f>IFERROR(__xludf.DUMMYFUNCTION("""COMPUTED_VALUE"""),"blue")</f>
        <v>blue</v>
      </c>
      <c r="AE128" s="3" t="str">
        <f>IFERROR(__xludf.DUMMYFUNCTION("""COMPUTED_VALUE"""),"blue")</f>
        <v>blue</v>
      </c>
    </row>
    <row r="129">
      <c r="A129" s="1" t="s">
        <v>158</v>
      </c>
      <c r="B129" s="3" t="str">
        <f>IFERROR(__xludf.DUMMYFUNCTION("SPLIT(A129, "","")"),"North-Yemen")</f>
        <v>North-Yemen</v>
      </c>
      <c r="C129" s="3">
        <f>IFERROR(__xludf.DUMMYFUNCTION("""COMPUTED_VALUE"""),5.0)</f>
        <v>5</v>
      </c>
      <c r="D129" s="3">
        <f>IFERROR(__xludf.DUMMYFUNCTION("""COMPUTED_VALUE"""),1.0)</f>
        <v>1</v>
      </c>
      <c r="E129" s="3">
        <f>IFERROR(__xludf.DUMMYFUNCTION("""COMPUTED_VALUE"""),195.0)</f>
        <v>195</v>
      </c>
      <c r="F129" s="3">
        <f>IFERROR(__xludf.DUMMYFUNCTION("""COMPUTED_VALUE"""),9.0)</f>
        <v>9</v>
      </c>
      <c r="G129" s="3">
        <f>IFERROR(__xludf.DUMMYFUNCTION("""COMPUTED_VALUE"""),8.0)</f>
        <v>8</v>
      </c>
      <c r="H129" s="3">
        <f>IFERROR(__xludf.DUMMYFUNCTION("""COMPUTED_VALUE"""),2.0)</f>
        <v>2</v>
      </c>
      <c r="I129" s="3">
        <f>IFERROR(__xludf.DUMMYFUNCTION("""COMPUTED_VALUE"""),0.0)</f>
        <v>0</v>
      </c>
      <c r="J129" s="3">
        <f>IFERROR(__xludf.DUMMYFUNCTION("""COMPUTED_VALUE"""),3.0)</f>
        <v>3</v>
      </c>
      <c r="K129" s="3">
        <f>IFERROR(__xludf.DUMMYFUNCTION("""COMPUTED_VALUE"""),4.0)</f>
        <v>4</v>
      </c>
      <c r="L129" s="3">
        <f>IFERROR(__xludf.DUMMYFUNCTION("""COMPUTED_VALUE"""),1.0)</f>
        <v>1</v>
      </c>
      <c r="M129" s="3">
        <f>IFERROR(__xludf.DUMMYFUNCTION("""COMPUTED_VALUE"""),1.0)</f>
        <v>1</v>
      </c>
      <c r="N129" s="3">
        <f>IFERROR(__xludf.DUMMYFUNCTION("""COMPUTED_VALUE"""),0.0)</f>
        <v>0</v>
      </c>
      <c r="O129" s="3">
        <f>IFERROR(__xludf.DUMMYFUNCTION("""COMPUTED_VALUE"""),0.0)</f>
        <v>0</v>
      </c>
      <c r="P129" s="3">
        <f>IFERROR(__xludf.DUMMYFUNCTION("""COMPUTED_VALUE"""),1.0)</f>
        <v>1</v>
      </c>
      <c r="Q129" s="3">
        <f>IFERROR(__xludf.DUMMYFUNCTION("""COMPUTED_VALUE"""),1.0)</f>
        <v>1</v>
      </c>
      <c r="R129" s="3">
        <f>IFERROR(__xludf.DUMMYFUNCTION("""COMPUTED_VALUE"""),0.0)</f>
        <v>0</v>
      </c>
      <c r="S129" s="3" t="str">
        <f>IFERROR(__xludf.DUMMYFUNCTION("""COMPUTED_VALUE"""),"red")</f>
        <v>red</v>
      </c>
      <c r="T129" s="3">
        <f>IFERROR(__xludf.DUMMYFUNCTION("""COMPUTED_VALUE"""),0.0)</f>
        <v>0</v>
      </c>
      <c r="U129" s="3">
        <f>IFERROR(__xludf.DUMMYFUNCTION("""COMPUTED_VALUE"""),0.0)</f>
        <v>0</v>
      </c>
      <c r="V129" s="3">
        <f>IFERROR(__xludf.DUMMYFUNCTION("""COMPUTED_VALUE"""),0.0)</f>
        <v>0</v>
      </c>
      <c r="W129" s="3">
        <f>IFERROR(__xludf.DUMMYFUNCTION("""COMPUTED_VALUE"""),0.0)</f>
        <v>0</v>
      </c>
      <c r="X129" s="3">
        <f>IFERROR(__xludf.DUMMYFUNCTION("""COMPUTED_VALUE"""),1.0)</f>
        <v>1</v>
      </c>
      <c r="Y129" s="3">
        <f>IFERROR(__xludf.DUMMYFUNCTION("""COMPUTED_VALUE"""),0.0)</f>
        <v>0</v>
      </c>
      <c r="Z129" s="3">
        <f>IFERROR(__xludf.DUMMYFUNCTION("""COMPUTED_VALUE"""),0.0)</f>
        <v>0</v>
      </c>
      <c r="AA129" s="3">
        <f>IFERROR(__xludf.DUMMYFUNCTION("""COMPUTED_VALUE"""),0.0)</f>
        <v>0</v>
      </c>
      <c r="AB129" s="3">
        <f>IFERROR(__xludf.DUMMYFUNCTION("""COMPUTED_VALUE"""),0.0)</f>
        <v>0</v>
      </c>
      <c r="AC129" s="3">
        <f>IFERROR(__xludf.DUMMYFUNCTION("""COMPUTED_VALUE"""),0.0)</f>
        <v>0</v>
      </c>
      <c r="AD129" s="3" t="str">
        <f>IFERROR(__xludf.DUMMYFUNCTION("""COMPUTED_VALUE"""),"red")</f>
        <v>red</v>
      </c>
      <c r="AE129" s="3" t="str">
        <f>IFERROR(__xludf.DUMMYFUNCTION("""COMPUTED_VALUE"""),"black")</f>
        <v>black</v>
      </c>
    </row>
    <row r="130">
      <c r="A130" s="1" t="s">
        <v>159</v>
      </c>
      <c r="B130" s="3" t="str">
        <f>IFERROR(__xludf.DUMMYFUNCTION("SPLIT(A130, "","")"),"Norway")</f>
        <v>Norway</v>
      </c>
      <c r="C130" s="3">
        <f>IFERROR(__xludf.DUMMYFUNCTION("""COMPUTED_VALUE"""),3.0)</f>
        <v>3</v>
      </c>
      <c r="D130" s="3">
        <f>IFERROR(__xludf.DUMMYFUNCTION("""COMPUTED_VALUE"""),1.0)</f>
        <v>1</v>
      </c>
      <c r="E130" s="3">
        <f>IFERROR(__xludf.DUMMYFUNCTION("""COMPUTED_VALUE"""),324.0)</f>
        <v>324</v>
      </c>
      <c r="F130" s="3">
        <f>IFERROR(__xludf.DUMMYFUNCTION("""COMPUTED_VALUE"""),4.0)</f>
        <v>4</v>
      </c>
      <c r="G130" s="3">
        <f>IFERROR(__xludf.DUMMYFUNCTION("""COMPUTED_VALUE"""),6.0)</f>
        <v>6</v>
      </c>
      <c r="H130" s="3">
        <f>IFERROR(__xludf.DUMMYFUNCTION("""COMPUTED_VALUE"""),1.0)</f>
        <v>1</v>
      </c>
      <c r="I130" s="3">
        <f>IFERROR(__xludf.DUMMYFUNCTION("""COMPUTED_VALUE"""),0.0)</f>
        <v>0</v>
      </c>
      <c r="J130" s="3">
        <f>IFERROR(__xludf.DUMMYFUNCTION("""COMPUTED_VALUE"""),0.0)</f>
        <v>0</v>
      </c>
      <c r="K130" s="3">
        <f>IFERROR(__xludf.DUMMYFUNCTION("""COMPUTED_VALUE"""),3.0)</f>
        <v>3</v>
      </c>
      <c r="L130" s="3">
        <f>IFERROR(__xludf.DUMMYFUNCTION("""COMPUTED_VALUE"""),1.0)</f>
        <v>1</v>
      </c>
      <c r="M130" s="3">
        <f>IFERROR(__xludf.DUMMYFUNCTION("""COMPUTED_VALUE"""),0.0)</f>
        <v>0</v>
      </c>
      <c r="N130" s="3">
        <f>IFERROR(__xludf.DUMMYFUNCTION("""COMPUTED_VALUE"""),1.0)</f>
        <v>1</v>
      </c>
      <c r="O130" s="3">
        <f>IFERROR(__xludf.DUMMYFUNCTION("""COMPUTED_VALUE"""),0.0)</f>
        <v>0</v>
      </c>
      <c r="P130" s="3">
        <f>IFERROR(__xludf.DUMMYFUNCTION("""COMPUTED_VALUE"""),1.0)</f>
        <v>1</v>
      </c>
      <c r="Q130" s="3">
        <f>IFERROR(__xludf.DUMMYFUNCTION("""COMPUTED_VALUE"""),0.0)</f>
        <v>0</v>
      </c>
      <c r="R130" s="3">
        <f>IFERROR(__xludf.DUMMYFUNCTION("""COMPUTED_VALUE"""),0.0)</f>
        <v>0</v>
      </c>
      <c r="S130" s="3" t="str">
        <f>IFERROR(__xludf.DUMMYFUNCTION("""COMPUTED_VALUE"""),"red")</f>
        <v>red</v>
      </c>
      <c r="T130" s="3">
        <f>IFERROR(__xludf.DUMMYFUNCTION("""COMPUTED_VALUE"""),0.0)</f>
        <v>0</v>
      </c>
      <c r="U130" s="3">
        <f>IFERROR(__xludf.DUMMYFUNCTION("""COMPUTED_VALUE"""),1.0)</f>
        <v>1</v>
      </c>
      <c r="V130" s="3">
        <f>IFERROR(__xludf.DUMMYFUNCTION("""COMPUTED_VALUE"""),0.0)</f>
        <v>0</v>
      </c>
      <c r="W130" s="3">
        <f>IFERROR(__xludf.DUMMYFUNCTION("""COMPUTED_VALUE"""),0.0)</f>
        <v>0</v>
      </c>
      <c r="X130" s="3">
        <f>IFERROR(__xludf.DUMMYFUNCTION("""COMPUTED_VALUE"""),0.0)</f>
        <v>0</v>
      </c>
      <c r="Y130" s="3">
        <f>IFERROR(__xludf.DUMMYFUNCTION("""COMPUTED_VALUE"""),0.0)</f>
        <v>0</v>
      </c>
      <c r="Z130" s="3">
        <f>IFERROR(__xludf.DUMMYFUNCTION("""COMPUTED_VALUE"""),0.0)</f>
        <v>0</v>
      </c>
      <c r="AA130" s="3">
        <f>IFERROR(__xludf.DUMMYFUNCTION("""COMPUTED_VALUE"""),0.0)</f>
        <v>0</v>
      </c>
      <c r="AB130" s="3">
        <f>IFERROR(__xludf.DUMMYFUNCTION("""COMPUTED_VALUE"""),0.0)</f>
        <v>0</v>
      </c>
      <c r="AC130" s="3">
        <f>IFERROR(__xludf.DUMMYFUNCTION("""COMPUTED_VALUE"""),0.0)</f>
        <v>0</v>
      </c>
      <c r="AD130" s="3" t="str">
        <f>IFERROR(__xludf.DUMMYFUNCTION("""COMPUTED_VALUE"""),"red")</f>
        <v>red</v>
      </c>
      <c r="AE130" s="3" t="str">
        <f>IFERROR(__xludf.DUMMYFUNCTION("""COMPUTED_VALUE"""),"red")</f>
        <v>red</v>
      </c>
    </row>
    <row r="131">
      <c r="A131" s="1" t="s">
        <v>160</v>
      </c>
      <c r="B131" s="3" t="str">
        <f>IFERROR(__xludf.DUMMYFUNCTION("SPLIT(A131, "","")"),"Oman")</f>
        <v>Oman</v>
      </c>
      <c r="C131" s="3">
        <f>IFERROR(__xludf.DUMMYFUNCTION("""COMPUTED_VALUE"""),5.0)</f>
        <v>5</v>
      </c>
      <c r="D131" s="3">
        <f>IFERROR(__xludf.DUMMYFUNCTION("""COMPUTED_VALUE"""),1.0)</f>
        <v>1</v>
      </c>
      <c r="E131" s="3">
        <f>IFERROR(__xludf.DUMMYFUNCTION("""COMPUTED_VALUE"""),212.0)</f>
        <v>212</v>
      </c>
      <c r="F131" s="3">
        <f>IFERROR(__xludf.DUMMYFUNCTION("""COMPUTED_VALUE"""),1.0)</f>
        <v>1</v>
      </c>
      <c r="G131" s="3">
        <f>IFERROR(__xludf.DUMMYFUNCTION("""COMPUTED_VALUE"""),8.0)</f>
        <v>8</v>
      </c>
      <c r="H131" s="3">
        <f>IFERROR(__xludf.DUMMYFUNCTION("""COMPUTED_VALUE"""),2.0)</f>
        <v>2</v>
      </c>
      <c r="I131" s="3">
        <f>IFERROR(__xludf.DUMMYFUNCTION("""COMPUTED_VALUE"""),0.0)</f>
        <v>0</v>
      </c>
      <c r="J131" s="3">
        <f>IFERROR(__xludf.DUMMYFUNCTION("""COMPUTED_VALUE"""),2.0)</f>
        <v>2</v>
      </c>
      <c r="K131" s="3">
        <f>IFERROR(__xludf.DUMMYFUNCTION("""COMPUTED_VALUE"""),3.0)</f>
        <v>3</v>
      </c>
      <c r="L131" s="3">
        <f>IFERROR(__xludf.DUMMYFUNCTION("""COMPUTED_VALUE"""),1.0)</f>
        <v>1</v>
      </c>
      <c r="M131" s="3">
        <f>IFERROR(__xludf.DUMMYFUNCTION("""COMPUTED_VALUE"""),1.0)</f>
        <v>1</v>
      </c>
      <c r="N131" s="3">
        <f>IFERROR(__xludf.DUMMYFUNCTION("""COMPUTED_VALUE"""),0.0)</f>
        <v>0</v>
      </c>
      <c r="O131" s="3">
        <f>IFERROR(__xludf.DUMMYFUNCTION("""COMPUTED_VALUE"""),0.0)</f>
        <v>0</v>
      </c>
      <c r="P131" s="3">
        <f>IFERROR(__xludf.DUMMYFUNCTION("""COMPUTED_VALUE"""),1.0)</f>
        <v>1</v>
      </c>
      <c r="Q131" s="3">
        <f>IFERROR(__xludf.DUMMYFUNCTION("""COMPUTED_VALUE"""),0.0)</f>
        <v>0</v>
      </c>
      <c r="R131" s="3">
        <f>IFERROR(__xludf.DUMMYFUNCTION("""COMPUTED_VALUE"""),0.0)</f>
        <v>0</v>
      </c>
      <c r="S131" s="3" t="str">
        <f>IFERROR(__xludf.DUMMYFUNCTION("""COMPUTED_VALUE"""),"red")</f>
        <v>red</v>
      </c>
      <c r="T131" s="3">
        <f>IFERROR(__xludf.DUMMYFUNCTION("""COMPUTED_VALUE"""),0.0)</f>
        <v>0</v>
      </c>
      <c r="U131" s="3">
        <f>IFERROR(__xludf.DUMMYFUNCTION("""COMPUTED_VALUE"""),0.0)</f>
        <v>0</v>
      </c>
      <c r="V131" s="3">
        <f>IFERROR(__xludf.DUMMYFUNCTION("""COMPUTED_VALUE"""),0.0)</f>
        <v>0</v>
      </c>
      <c r="W131" s="3">
        <f>IFERROR(__xludf.DUMMYFUNCTION("""COMPUTED_VALUE"""),0.0)</f>
        <v>0</v>
      </c>
      <c r="X131" s="3">
        <f>IFERROR(__xludf.DUMMYFUNCTION("""COMPUTED_VALUE"""),0.0)</f>
        <v>0</v>
      </c>
      <c r="Y131" s="3">
        <f>IFERROR(__xludf.DUMMYFUNCTION("""COMPUTED_VALUE"""),0.0)</f>
        <v>0</v>
      </c>
      <c r="Z131" s="3">
        <f>IFERROR(__xludf.DUMMYFUNCTION("""COMPUTED_VALUE"""),0.0)</f>
        <v>0</v>
      </c>
      <c r="AA131" s="3">
        <f>IFERROR(__xludf.DUMMYFUNCTION("""COMPUTED_VALUE"""),1.0)</f>
        <v>1</v>
      </c>
      <c r="AB131" s="3">
        <f>IFERROR(__xludf.DUMMYFUNCTION("""COMPUTED_VALUE"""),0.0)</f>
        <v>0</v>
      </c>
      <c r="AC131" s="3">
        <f>IFERROR(__xludf.DUMMYFUNCTION("""COMPUTED_VALUE"""),0.0)</f>
        <v>0</v>
      </c>
      <c r="AD131" s="3" t="str">
        <f>IFERROR(__xludf.DUMMYFUNCTION("""COMPUTED_VALUE"""),"red")</f>
        <v>red</v>
      </c>
      <c r="AE131" s="3" t="str">
        <f>IFERROR(__xludf.DUMMYFUNCTION("""COMPUTED_VALUE"""),"green")</f>
        <v>green</v>
      </c>
    </row>
    <row r="132">
      <c r="A132" s="1" t="s">
        <v>161</v>
      </c>
      <c r="B132" s="3" t="str">
        <f>IFERROR(__xludf.DUMMYFUNCTION("SPLIT(A132, "","")"),"Pakistan")</f>
        <v>Pakistan</v>
      </c>
      <c r="C132" s="3">
        <f>IFERROR(__xludf.DUMMYFUNCTION("""COMPUTED_VALUE"""),5.0)</f>
        <v>5</v>
      </c>
      <c r="D132" s="3">
        <f>IFERROR(__xludf.DUMMYFUNCTION("""COMPUTED_VALUE"""),1.0)</f>
        <v>1</v>
      </c>
      <c r="E132" s="3">
        <f>IFERROR(__xludf.DUMMYFUNCTION("""COMPUTED_VALUE"""),804.0)</f>
        <v>804</v>
      </c>
      <c r="F132" s="3">
        <f>IFERROR(__xludf.DUMMYFUNCTION("""COMPUTED_VALUE"""),84.0)</f>
        <v>84</v>
      </c>
      <c r="G132" s="3">
        <f>IFERROR(__xludf.DUMMYFUNCTION("""COMPUTED_VALUE"""),6.0)</f>
        <v>6</v>
      </c>
      <c r="H132" s="3">
        <f>IFERROR(__xludf.DUMMYFUNCTION("""COMPUTED_VALUE"""),2.0)</f>
        <v>2</v>
      </c>
      <c r="I132" s="3">
        <f>IFERROR(__xludf.DUMMYFUNCTION("""COMPUTED_VALUE"""),1.0)</f>
        <v>1</v>
      </c>
      <c r="J132" s="3">
        <f>IFERROR(__xludf.DUMMYFUNCTION("""COMPUTED_VALUE"""),0.0)</f>
        <v>0</v>
      </c>
      <c r="K132" s="3">
        <f>IFERROR(__xludf.DUMMYFUNCTION("""COMPUTED_VALUE"""),2.0)</f>
        <v>2</v>
      </c>
      <c r="L132" s="3">
        <f>IFERROR(__xludf.DUMMYFUNCTION("""COMPUTED_VALUE"""),0.0)</f>
        <v>0</v>
      </c>
      <c r="M132" s="3">
        <f>IFERROR(__xludf.DUMMYFUNCTION("""COMPUTED_VALUE"""),1.0)</f>
        <v>1</v>
      </c>
      <c r="N132" s="3">
        <f>IFERROR(__xludf.DUMMYFUNCTION("""COMPUTED_VALUE"""),0.0)</f>
        <v>0</v>
      </c>
      <c r="O132" s="3">
        <f>IFERROR(__xludf.DUMMYFUNCTION("""COMPUTED_VALUE"""),0.0)</f>
        <v>0</v>
      </c>
      <c r="P132" s="3">
        <f>IFERROR(__xludf.DUMMYFUNCTION("""COMPUTED_VALUE"""),1.0)</f>
        <v>1</v>
      </c>
      <c r="Q132" s="3">
        <f>IFERROR(__xludf.DUMMYFUNCTION("""COMPUTED_VALUE"""),0.0)</f>
        <v>0</v>
      </c>
      <c r="R132" s="3">
        <f>IFERROR(__xludf.DUMMYFUNCTION("""COMPUTED_VALUE"""),0.0)</f>
        <v>0</v>
      </c>
      <c r="S132" s="3" t="str">
        <f>IFERROR(__xludf.DUMMYFUNCTION("""COMPUTED_VALUE"""),"green")</f>
        <v>green</v>
      </c>
      <c r="T132" s="3">
        <f>IFERROR(__xludf.DUMMYFUNCTION("""COMPUTED_VALUE"""),0.0)</f>
        <v>0</v>
      </c>
      <c r="U132" s="3">
        <f>IFERROR(__xludf.DUMMYFUNCTION("""COMPUTED_VALUE"""),0.0)</f>
        <v>0</v>
      </c>
      <c r="V132" s="3">
        <f>IFERROR(__xludf.DUMMYFUNCTION("""COMPUTED_VALUE"""),0.0)</f>
        <v>0</v>
      </c>
      <c r="W132" s="3">
        <f>IFERROR(__xludf.DUMMYFUNCTION("""COMPUTED_VALUE"""),0.0)</f>
        <v>0</v>
      </c>
      <c r="X132" s="3">
        <f>IFERROR(__xludf.DUMMYFUNCTION("""COMPUTED_VALUE"""),1.0)</f>
        <v>1</v>
      </c>
      <c r="Y132" s="3">
        <f>IFERROR(__xludf.DUMMYFUNCTION("""COMPUTED_VALUE"""),1.0)</f>
        <v>1</v>
      </c>
      <c r="Z132" s="3">
        <f>IFERROR(__xludf.DUMMYFUNCTION("""COMPUTED_VALUE"""),0.0)</f>
        <v>0</v>
      </c>
      <c r="AA132" s="3">
        <f>IFERROR(__xludf.DUMMYFUNCTION("""COMPUTED_VALUE"""),0.0)</f>
        <v>0</v>
      </c>
      <c r="AB132" s="3">
        <f>IFERROR(__xludf.DUMMYFUNCTION("""COMPUTED_VALUE"""),0.0)</f>
        <v>0</v>
      </c>
      <c r="AC132" s="3">
        <f>IFERROR(__xludf.DUMMYFUNCTION("""COMPUTED_VALUE"""),0.0)</f>
        <v>0</v>
      </c>
      <c r="AD132" s="3" t="str">
        <f>IFERROR(__xludf.DUMMYFUNCTION("""COMPUTED_VALUE"""),"white")</f>
        <v>white</v>
      </c>
      <c r="AE132" s="3" t="str">
        <f>IFERROR(__xludf.DUMMYFUNCTION("""COMPUTED_VALUE"""),"green")</f>
        <v>green</v>
      </c>
    </row>
    <row r="133">
      <c r="A133" s="1" t="s">
        <v>162</v>
      </c>
      <c r="B133" s="3" t="str">
        <f>IFERROR(__xludf.DUMMYFUNCTION("SPLIT(A133, "","")"),"Panama")</f>
        <v>Panama</v>
      </c>
      <c r="C133" s="3">
        <f>IFERROR(__xludf.DUMMYFUNCTION("""COMPUTED_VALUE"""),2.0)</f>
        <v>2</v>
      </c>
      <c r="D133" s="3">
        <f>IFERROR(__xludf.DUMMYFUNCTION("""COMPUTED_VALUE"""),4.0)</f>
        <v>4</v>
      </c>
      <c r="E133" s="3">
        <f>IFERROR(__xludf.DUMMYFUNCTION("""COMPUTED_VALUE"""),76.0)</f>
        <v>76</v>
      </c>
      <c r="F133" s="3">
        <f>IFERROR(__xludf.DUMMYFUNCTION("""COMPUTED_VALUE"""),2.0)</f>
        <v>2</v>
      </c>
      <c r="G133" s="3">
        <f>IFERROR(__xludf.DUMMYFUNCTION("""COMPUTED_VALUE"""),2.0)</f>
        <v>2</v>
      </c>
      <c r="H133" s="3">
        <f>IFERROR(__xludf.DUMMYFUNCTION("""COMPUTED_VALUE"""),0.0)</f>
        <v>0</v>
      </c>
      <c r="I133" s="3">
        <f>IFERROR(__xludf.DUMMYFUNCTION("""COMPUTED_VALUE"""),0.0)</f>
        <v>0</v>
      </c>
      <c r="J133" s="3">
        <f>IFERROR(__xludf.DUMMYFUNCTION("""COMPUTED_VALUE"""),0.0)</f>
        <v>0</v>
      </c>
      <c r="K133" s="3">
        <f>IFERROR(__xludf.DUMMYFUNCTION("""COMPUTED_VALUE"""),3.0)</f>
        <v>3</v>
      </c>
      <c r="L133" s="3">
        <f>IFERROR(__xludf.DUMMYFUNCTION("""COMPUTED_VALUE"""),1.0)</f>
        <v>1</v>
      </c>
      <c r="M133" s="3">
        <f>IFERROR(__xludf.DUMMYFUNCTION("""COMPUTED_VALUE"""),0.0)</f>
        <v>0</v>
      </c>
      <c r="N133" s="3">
        <f>IFERROR(__xludf.DUMMYFUNCTION("""COMPUTED_VALUE"""),1.0)</f>
        <v>1</v>
      </c>
      <c r="O133" s="3">
        <f>IFERROR(__xludf.DUMMYFUNCTION("""COMPUTED_VALUE"""),0.0)</f>
        <v>0</v>
      </c>
      <c r="P133" s="3">
        <f>IFERROR(__xludf.DUMMYFUNCTION("""COMPUTED_VALUE"""),1.0)</f>
        <v>1</v>
      </c>
      <c r="Q133" s="3">
        <f>IFERROR(__xludf.DUMMYFUNCTION("""COMPUTED_VALUE"""),0.0)</f>
        <v>0</v>
      </c>
      <c r="R133" s="3">
        <f>IFERROR(__xludf.DUMMYFUNCTION("""COMPUTED_VALUE"""),0.0)</f>
        <v>0</v>
      </c>
      <c r="S133" s="3" t="str">
        <f>IFERROR(__xludf.DUMMYFUNCTION("""COMPUTED_VALUE"""),"red")</f>
        <v>red</v>
      </c>
      <c r="T133" s="3">
        <f>IFERROR(__xludf.DUMMYFUNCTION("""COMPUTED_VALUE"""),0.0)</f>
        <v>0</v>
      </c>
      <c r="U133" s="3">
        <f>IFERROR(__xludf.DUMMYFUNCTION("""COMPUTED_VALUE"""),0.0)</f>
        <v>0</v>
      </c>
      <c r="V133" s="3">
        <f>IFERROR(__xludf.DUMMYFUNCTION("""COMPUTED_VALUE"""),0.0)</f>
        <v>0</v>
      </c>
      <c r="W133" s="3">
        <f>IFERROR(__xludf.DUMMYFUNCTION("""COMPUTED_VALUE"""),4.0)</f>
        <v>4</v>
      </c>
      <c r="X133" s="3">
        <f>IFERROR(__xludf.DUMMYFUNCTION("""COMPUTED_VALUE"""),2.0)</f>
        <v>2</v>
      </c>
      <c r="Y133" s="3">
        <f>IFERROR(__xludf.DUMMYFUNCTION("""COMPUTED_VALUE"""),0.0)</f>
        <v>0</v>
      </c>
      <c r="Z133" s="3">
        <f>IFERROR(__xludf.DUMMYFUNCTION("""COMPUTED_VALUE"""),0.0)</f>
        <v>0</v>
      </c>
      <c r="AA133" s="3">
        <f>IFERROR(__xludf.DUMMYFUNCTION("""COMPUTED_VALUE"""),0.0)</f>
        <v>0</v>
      </c>
      <c r="AB133" s="3">
        <f>IFERROR(__xludf.DUMMYFUNCTION("""COMPUTED_VALUE"""),0.0)</f>
        <v>0</v>
      </c>
      <c r="AC133" s="3">
        <f>IFERROR(__xludf.DUMMYFUNCTION("""COMPUTED_VALUE"""),0.0)</f>
        <v>0</v>
      </c>
      <c r="AD133" s="3" t="str">
        <f>IFERROR(__xludf.DUMMYFUNCTION("""COMPUTED_VALUE"""),"white")</f>
        <v>white</v>
      </c>
      <c r="AE133" s="3" t="str">
        <f>IFERROR(__xludf.DUMMYFUNCTION("""COMPUTED_VALUE"""),"white")</f>
        <v>white</v>
      </c>
    </row>
    <row r="134">
      <c r="A134" s="1" t="s">
        <v>163</v>
      </c>
      <c r="B134" s="3" t="str">
        <f>IFERROR(__xludf.DUMMYFUNCTION("SPLIT(A134, "","")"),"Papua-New-Guinea")</f>
        <v>Papua-New-Guinea</v>
      </c>
      <c r="C134" s="3">
        <f>IFERROR(__xludf.DUMMYFUNCTION("""COMPUTED_VALUE"""),6.0)</f>
        <v>6</v>
      </c>
      <c r="D134" s="3">
        <f>IFERROR(__xludf.DUMMYFUNCTION("""COMPUTED_VALUE"""),2.0)</f>
        <v>2</v>
      </c>
      <c r="E134" s="3">
        <f>IFERROR(__xludf.DUMMYFUNCTION("""COMPUTED_VALUE"""),463.0)</f>
        <v>463</v>
      </c>
      <c r="F134" s="3">
        <f>IFERROR(__xludf.DUMMYFUNCTION("""COMPUTED_VALUE"""),3.0)</f>
        <v>3</v>
      </c>
      <c r="G134" s="3">
        <f>IFERROR(__xludf.DUMMYFUNCTION("""COMPUTED_VALUE"""),1.0)</f>
        <v>1</v>
      </c>
      <c r="H134" s="3">
        <f>IFERROR(__xludf.DUMMYFUNCTION("""COMPUTED_VALUE"""),5.0)</f>
        <v>5</v>
      </c>
      <c r="I134" s="3">
        <f>IFERROR(__xludf.DUMMYFUNCTION("""COMPUTED_VALUE"""),0.0)</f>
        <v>0</v>
      </c>
      <c r="J134" s="3">
        <f>IFERROR(__xludf.DUMMYFUNCTION("""COMPUTED_VALUE"""),0.0)</f>
        <v>0</v>
      </c>
      <c r="K134" s="3">
        <f>IFERROR(__xludf.DUMMYFUNCTION("""COMPUTED_VALUE"""),4.0)</f>
        <v>4</v>
      </c>
      <c r="L134" s="3">
        <f>IFERROR(__xludf.DUMMYFUNCTION("""COMPUTED_VALUE"""),1.0)</f>
        <v>1</v>
      </c>
      <c r="M134" s="3">
        <f>IFERROR(__xludf.DUMMYFUNCTION("""COMPUTED_VALUE"""),0.0)</f>
        <v>0</v>
      </c>
      <c r="N134" s="3">
        <f>IFERROR(__xludf.DUMMYFUNCTION("""COMPUTED_VALUE"""),0.0)</f>
        <v>0</v>
      </c>
      <c r="O134" s="3">
        <f>IFERROR(__xludf.DUMMYFUNCTION("""COMPUTED_VALUE"""),1.0)</f>
        <v>1</v>
      </c>
      <c r="P134" s="3">
        <f>IFERROR(__xludf.DUMMYFUNCTION("""COMPUTED_VALUE"""),1.0)</f>
        <v>1</v>
      </c>
      <c r="Q134" s="3">
        <f>IFERROR(__xludf.DUMMYFUNCTION("""COMPUTED_VALUE"""),1.0)</f>
        <v>1</v>
      </c>
      <c r="R134" s="3">
        <f>IFERROR(__xludf.DUMMYFUNCTION("""COMPUTED_VALUE"""),0.0)</f>
        <v>0</v>
      </c>
      <c r="S134" s="3" t="str">
        <f>IFERROR(__xludf.DUMMYFUNCTION("""COMPUTED_VALUE"""),"black")</f>
        <v>black</v>
      </c>
      <c r="T134" s="3">
        <f>IFERROR(__xludf.DUMMYFUNCTION("""COMPUTED_VALUE"""),0.0)</f>
        <v>0</v>
      </c>
      <c r="U134" s="3">
        <f>IFERROR(__xludf.DUMMYFUNCTION("""COMPUTED_VALUE"""),0.0)</f>
        <v>0</v>
      </c>
      <c r="V134" s="3">
        <f>IFERROR(__xludf.DUMMYFUNCTION("""COMPUTED_VALUE"""),0.0)</f>
        <v>0</v>
      </c>
      <c r="W134" s="3">
        <f>IFERROR(__xludf.DUMMYFUNCTION("""COMPUTED_VALUE"""),0.0)</f>
        <v>0</v>
      </c>
      <c r="X134" s="3">
        <f>IFERROR(__xludf.DUMMYFUNCTION("""COMPUTED_VALUE"""),5.0)</f>
        <v>5</v>
      </c>
      <c r="Y134" s="3">
        <f>IFERROR(__xludf.DUMMYFUNCTION("""COMPUTED_VALUE"""),0.0)</f>
        <v>0</v>
      </c>
      <c r="Z134" s="3">
        <f>IFERROR(__xludf.DUMMYFUNCTION("""COMPUTED_VALUE"""),1.0)</f>
        <v>1</v>
      </c>
      <c r="AA134" s="3">
        <f>IFERROR(__xludf.DUMMYFUNCTION("""COMPUTED_VALUE"""),0.0)</f>
        <v>0</v>
      </c>
      <c r="AB134" s="3">
        <f>IFERROR(__xludf.DUMMYFUNCTION("""COMPUTED_VALUE"""),1.0)</f>
        <v>1</v>
      </c>
      <c r="AC134" s="3">
        <f>IFERROR(__xludf.DUMMYFUNCTION("""COMPUTED_VALUE"""),0.0)</f>
        <v>0</v>
      </c>
      <c r="AD134" s="3" t="str">
        <f>IFERROR(__xludf.DUMMYFUNCTION("""COMPUTED_VALUE"""),"red")</f>
        <v>red</v>
      </c>
      <c r="AE134" s="3" t="str">
        <f>IFERROR(__xludf.DUMMYFUNCTION("""COMPUTED_VALUE"""),"black")</f>
        <v>black</v>
      </c>
    </row>
    <row r="135">
      <c r="A135" s="1" t="s">
        <v>164</v>
      </c>
      <c r="B135" s="3" t="str">
        <f>IFERROR(__xludf.DUMMYFUNCTION("SPLIT(A135, "","")"),"Paraguay")</f>
        <v>Paraguay</v>
      </c>
      <c r="C135" s="3">
        <f>IFERROR(__xludf.DUMMYFUNCTION("""COMPUTED_VALUE"""),2.0)</f>
        <v>2</v>
      </c>
      <c r="D135" s="3">
        <f>IFERROR(__xludf.DUMMYFUNCTION("""COMPUTED_VALUE"""),3.0)</f>
        <v>3</v>
      </c>
      <c r="E135" s="3">
        <f>IFERROR(__xludf.DUMMYFUNCTION("""COMPUTED_VALUE"""),407.0)</f>
        <v>407</v>
      </c>
      <c r="F135" s="3">
        <f>IFERROR(__xludf.DUMMYFUNCTION("""COMPUTED_VALUE"""),3.0)</f>
        <v>3</v>
      </c>
      <c r="G135" s="3">
        <f>IFERROR(__xludf.DUMMYFUNCTION("""COMPUTED_VALUE"""),2.0)</f>
        <v>2</v>
      </c>
      <c r="H135" s="3">
        <f>IFERROR(__xludf.DUMMYFUNCTION("""COMPUTED_VALUE"""),0.0)</f>
        <v>0</v>
      </c>
      <c r="I135" s="3">
        <f>IFERROR(__xludf.DUMMYFUNCTION("""COMPUTED_VALUE"""),0.0)</f>
        <v>0</v>
      </c>
      <c r="J135" s="3">
        <f>IFERROR(__xludf.DUMMYFUNCTION("""COMPUTED_VALUE"""),3.0)</f>
        <v>3</v>
      </c>
      <c r="K135" s="3">
        <f>IFERROR(__xludf.DUMMYFUNCTION("""COMPUTED_VALUE"""),6.0)</f>
        <v>6</v>
      </c>
      <c r="L135" s="3">
        <f>IFERROR(__xludf.DUMMYFUNCTION("""COMPUTED_VALUE"""),1.0)</f>
        <v>1</v>
      </c>
      <c r="M135" s="3">
        <f>IFERROR(__xludf.DUMMYFUNCTION("""COMPUTED_VALUE"""),1.0)</f>
        <v>1</v>
      </c>
      <c r="N135" s="3">
        <f>IFERROR(__xludf.DUMMYFUNCTION("""COMPUTED_VALUE"""),1.0)</f>
        <v>1</v>
      </c>
      <c r="O135" s="3">
        <f>IFERROR(__xludf.DUMMYFUNCTION("""COMPUTED_VALUE"""),1.0)</f>
        <v>1</v>
      </c>
      <c r="P135" s="3">
        <f>IFERROR(__xludf.DUMMYFUNCTION("""COMPUTED_VALUE"""),1.0)</f>
        <v>1</v>
      </c>
      <c r="Q135" s="3">
        <f>IFERROR(__xludf.DUMMYFUNCTION("""COMPUTED_VALUE"""),1.0)</f>
        <v>1</v>
      </c>
      <c r="R135" s="3">
        <f>IFERROR(__xludf.DUMMYFUNCTION("""COMPUTED_VALUE"""),0.0)</f>
        <v>0</v>
      </c>
      <c r="S135" s="3" t="str">
        <f>IFERROR(__xludf.DUMMYFUNCTION("""COMPUTED_VALUE"""),"red")</f>
        <v>red</v>
      </c>
      <c r="T135" s="3">
        <f>IFERROR(__xludf.DUMMYFUNCTION("""COMPUTED_VALUE"""),1.0)</f>
        <v>1</v>
      </c>
      <c r="U135" s="3">
        <f>IFERROR(__xludf.DUMMYFUNCTION("""COMPUTED_VALUE"""),0.0)</f>
        <v>0</v>
      </c>
      <c r="V135" s="3">
        <f>IFERROR(__xludf.DUMMYFUNCTION("""COMPUTED_VALUE"""),0.0)</f>
        <v>0</v>
      </c>
      <c r="W135" s="3">
        <f>IFERROR(__xludf.DUMMYFUNCTION("""COMPUTED_VALUE"""),0.0)</f>
        <v>0</v>
      </c>
      <c r="X135" s="3">
        <f>IFERROR(__xludf.DUMMYFUNCTION("""COMPUTED_VALUE"""),1.0)</f>
        <v>1</v>
      </c>
      <c r="Y135" s="3">
        <f>IFERROR(__xludf.DUMMYFUNCTION("""COMPUTED_VALUE"""),0.0)</f>
        <v>0</v>
      </c>
      <c r="Z135" s="3">
        <f>IFERROR(__xludf.DUMMYFUNCTION("""COMPUTED_VALUE"""),0.0)</f>
        <v>0</v>
      </c>
      <c r="AA135" s="3">
        <f>IFERROR(__xludf.DUMMYFUNCTION("""COMPUTED_VALUE"""),1.0)</f>
        <v>1</v>
      </c>
      <c r="AB135" s="3">
        <f>IFERROR(__xludf.DUMMYFUNCTION("""COMPUTED_VALUE"""),1.0)</f>
        <v>1</v>
      </c>
      <c r="AC135" s="3">
        <f>IFERROR(__xludf.DUMMYFUNCTION("""COMPUTED_VALUE"""),1.0)</f>
        <v>1</v>
      </c>
      <c r="AD135" s="3" t="str">
        <f>IFERROR(__xludf.DUMMYFUNCTION("""COMPUTED_VALUE"""),"red")</f>
        <v>red</v>
      </c>
      <c r="AE135" s="3" t="str">
        <f>IFERROR(__xludf.DUMMYFUNCTION("""COMPUTED_VALUE"""),"blue")</f>
        <v>blue</v>
      </c>
    </row>
    <row r="136">
      <c r="A136" s="1" t="s">
        <v>165</v>
      </c>
      <c r="B136" s="3" t="str">
        <f>IFERROR(__xludf.DUMMYFUNCTION("SPLIT(A136, "","")"),"Peru")</f>
        <v>Peru</v>
      </c>
      <c r="C136" s="3">
        <f>IFERROR(__xludf.DUMMYFUNCTION("""COMPUTED_VALUE"""),2.0)</f>
        <v>2</v>
      </c>
      <c r="D136" s="3">
        <f>IFERROR(__xludf.DUMMYFUNCTION("""COMPUTED_VALUE"""),3.0)</f>
        <v>3</v>
      </c>
      <c r="E136" s="3">
        <f>IFERROR(__xludf.DUMMYFUNCTION("""COMPUTED_VALUE"""),1285.0)</f>
        <v>1285</v>
      </c>
      <c r="F136" s="3">
        <f>IFERROR(__xludf.DUMMYFUNCTION("""COMPUTED_VALUE"""),14.0)</f>
        <v>14</v>
      </c>
      <c r="G136" s="3">
        <f>IFERROR(__xludf.DUMMYFUNCTION("""COMPUTED_VALUE"""),2.0)</f>
        <v>2</v>
      </c>
      <c r="H136" s="3">
        <f>IFERROR(__xludf.DUMMYFUNCTION("""COMPUTED_VALUE"""),0.0)</f>
        <v>0</v>
      </c>
      <c r="I136" s="3">
        <f>IFERROR(__xludf.DUMMYFUNCTION("""COMPUTED_VALUE"""),3.0)</f>
        <v>3</v>
      </c>
      <c r="J136" s="3">
        <f>IFERROR(__xludf.DUMMYFUNCTION("""COMPUTED_VALUE"""),0.0)</f>
        <v>0</v>
      </c>
      <c r="K136" s="3">
        <f>IFERROR(__xludf.DUMMYFUNCTION("""COMPUTED_VALUE"""),2.0)</f>
        <v>2</v>
      </c>
      <c r="L136" s="3">
        <f>IFERROR(__xludf.DUMMYFUNCTION("""COMPUTED_VALUE"""),1.0)</f>
        <v>1</v>
      </c>
      <c r="M136" s="3">
        <f>IFERROR(__xludf.DUMMYFUNCTION("""COMPUTED_VALUE"""),0.0)</f>
        <v>0</v>
      </c>
      <c r="N136" s="3">
        <f>IFERROR(__xludf.DUMMYFUNCTION("""COMPUTED_VALUE"""),0.0)</f>
        <v>0</v>
      </c>
      <c r="O136" s="3">
        <f>IFERROR(__xludf.DUMMYFUNCTION("""COMPUTED_VALUE"""),0.0)</f>
        <v>0</v>
      </c>
      <c r="P136" s="3">
        <f>IFERROR(__xludf.DUMMYFUNCTION("""COMPUTED_VALUE"""),1.0)</f>
        <v>1</v>
      </c>
      <c r="Q136" s="3">
        <f>IFERROR(__xludf.DUMMYFUNCTION("""COMPUTED_VALUE"""),0.0)</f>
        <v>0</v>
      </c>
      <c r="R136" s="3">
        <f>IFERROR(__xludf.DUMMYFUNCTION("""COMPUTED_VALUE"""),0.0)</f>
        <v>0</v>
      </c>
      <c r="S136" s="3" t="str">
        <f>IFERROR(__xludf.DUMMYFUNCTION("""COMPUTED_VALUE"""),"red")</f>
        <v>red</v>
      </c>
      <c r="T136" s="3">
        <f>IFERROR(__xludf.DUMMYFUNCTION("""COMPUTED_VALUE"""),0.0)</f>
        <v>0</v>
      </c>
      <c r="U136" s="3">
        <f>IFERROR(__xludf.DUMMYFUNCTION("""COMPUTED_VALUE"""),0.0)</f>
        <v>0</v>
      </c>
      <c r="V136" s="3">
        <f>IFERROR(__xludf.DUMMYFUNCTION("""COMPUTED_VALUE"""),0.0)</f>
        <v>0</v>
      </c>
      <c r="W136" s="3">
        <f>IFERROR(__xludf.DUMMYFUNCTION("""COMPUTED_VALUE"""),0.0)</f>
        <v>0</v>
      </c>
      <c r="X136" s="3">
        <f>IFERROR(__xludf.DUMMYFUNCTION("""COMPUTED_VALUE"""),0.0)</f>
        <v>0</v>
      </c>
      <c r="Y136" s="3">
        <f>IFERROR(__xludf.DUMMYFUNCTION("""COMPUTED_VALUE"""),0.0)</f>
        <v>0</v>
      </c>
      <c r="Z136" s="3">
        <f>IFERROR(__xludf.DUMMYFUNCTION("""COMPUTED_VALUE"""),0.0)</f>
        <v>0</v>
      </c>
      <c r="AA136" s="3">
        <f>IFERROR(__xludf.DUMMYFUNCTION("""COMPUTED_VALUE"""),0.0)</f>
        <v>0</v>
      </c>
      <c r="AB136" s="3">
        <f>IFERROR(__xludf.DUMMYFUNCTION("""COMPUTED_VALUE"""),0.0)</f>
        <v>0</v>
      </c>
      <c r="AC136" s="3">
        <f>IFERROR(__xludf.DUMMYFUNCTION("""COMPUTED_VALUE"""),0.0)</f>
        <v>0</v>
      </c>
      <c r="AD136" s="3" t="str">
        <f>IFERROR(__xludf.DUMMYFUNCTION("""COMPUTED_VALUE"""),"red")</f>
        <v>red</v>
      </c>
      <c r="AE136" s="3" t="str">
        <f>IFERROR(__xludf.DUMMYFUNCTION("""COMPUTED_VALUE"""),"red")</f>
        <v>red</v>
      </c>
    </row>
    <row r="137">
      <c r="A137" s="1" t="s">
        <v>166</v>
      </c>
      <c r="B137" s="3" t="str">
        <f>IFERROR(__xludf.DUMMYFUNCTION("SPLIT(A137, "","")"),"Philippines")</f>
        <v>Philippines</v>
      </c>
      <c r="C137" s="3">
        <f>IFERROR(__xludf.DUMMYFUNCTION("""COMPUTED_VALUE"""),6.0)</f>
        <v>6</v>
      </c>
      <c r="D137" s="3">
        <f>IFERROR(__xludf.DUMMYFUNCTION("""COMPUTED_VALUE"""),1.0)</f>
        <v>1</v>
      </c>
      <c r="E137" s="3">
        <f>IFERROR(__xludf.DUMMYFUNCTION("""COMPUTED_VALUE"""),300.0)</f>
        <v>300</v>
      </c>
      <c r="F137" s="3">
        <f>IFERROR(__xludf.DUMMYFUNCTION("""COMPUTED_VALUE"""),48.0)</f>
        <v>48</v>
      </c>
      <c r="G137" s="3">
        <f>IFERROR(__xludf.DUMMYFUNCTION("""COMPUTED_VALUE"""),10.0)</f>
        <v>10</v>
      </c>
      <c r="H137" s="3">
        <f>IFERROR(__xludf.DUMMYFUNCTION("""COMPUTED_VALUE"""),0.0)</f>
        <v>0</v>
      </c>
      <c r="I137" s="3">
        <f>IFERROR(__xludf.DUMMYFUNCTION("""COMPUTED_VALUE"""),0.0)</f>
        <v>0</v>
      </c>
      <c r="J137" s="3">
        <f>IFERROR(__xludf.DUMMYFUNCTION("""COMPUTED_VALUE"""),0.0)</f>
        <v>0</v>
      </c>
      <c r="K137" s="3">
        <f>IFERROR(__xludf.DUMMYFUNCTION("""COMPUTED_VALUE"""),4.0)</f>
        <v>4</v>
      </c>
      <c r="L137" s="3">
        <f>IFERROR(__xludf.DUMMYFUNCTION("""COMPUTED_VALUE"""),1.0)</f>
        <v>1</v>
      </c>
      <c r="M137" s="3">
        <f>IFERROR(__xludf.DUMMYFUNCTION("""COMPUTED_VALUE"""),0.0)</f>
        <v>0</v>
      </c>
      <c r="N137" s="3">
        <f>IFERROR(__xludf.DUMMYFUNCTION("""COMPUTED_VALUE"""),1.0)</f>
        <v>1</v>
      </c>
      <c r="O137" s="3">
        <f>IFERROR(__xludf.DUMMYFUNCTION("""COMPUTED_VALUE"""),1.0)</f>
        <v>1</v>
      </c>
      <c r="P137" s="3">
        <f>IFERROR(__xludf.DUMMYFUNCTION("""COMPUTED_VALUE"""),1.0)</f>
        <v>1</v>
      </c>
      <c r="Q137" s="3">
        <f>IFERROR(__xludf.DUMMYFUNCTION("""COMPUTED_VALUE"""),0.0)</f>
        <v>0</v>
      </c>
      <c r="R137" s="3">
        <f>IFERROR(__xludf.DUMMYFUNCTION("""COMPUTED_VALUE"""),0.0)</f>
        <v>0</v>
      </c>
      <c r="S137" s="3" t="str">
        <f>IFERROR(__xludf.DUMMYFUNCTION("""COMPUTED_VALUE"""),"blue")</f>
        <v>blue</v>
      </c>
      <c r="T137" s="3">
        <f>IFERROR(__xludf.DUMMYFUNCTION("""COMPUTED_VALUE"""),0.0)</f>
        <v>0</v>
      </c>
      <c r="U137" s="3">
        <f>IFERROR(__xludf.DUMMYFUNCTION("""COMPUTED_VALUE"""),0.0)</f>
        <v>0</v>
      </c>
      <c r="V137" s="3">
        <f>IFERROR(__xludf.DUMMYFUNCTION("""COMPUTED_VALUE"""),0.0)</f>
        <v>0</v>
      </c>
      <c r="W137" s="3">
        <f>IFERROR(__xludf.DUMMYFUNCTION("""COMPUTED_VALUE"""),0.0)</f>
        <v>0</v>
      </c>
      <c r="X137" s="3">
        <f>IFERROR(__xludf.DUMMYFUNCTION("""COMPUTED_VALUE"""),4.0)</f>
        <v>4</v>
      </c>
      <c r="Y137" s="3">
        <f>IFERROR(__xludf.DUMMYFUNCTION("""COMPUTED_VALUE"""),0.0)</f>
        <v>0</v>
      </c>
      <c r="Z137" s="3">
        <f>IFERROR(__xludf.DUMMYFUNCTION("""COMPUTED_VALUE"""),1.0)</f>
        <v>1</v>
      </c>
      <c r="AA137" s="3">
        <f>IFERROR(__xludf.DUMMYFUNCTION("""COMPUTED_VALUE"""),0.0)</f>
        <v>0</v>
      </c>
      <c r="AB137" s="3">
        <f>IFERROR(__xludf.DUMMYFUNCTION("""COMPUTED_VALUE"""),0.0)</f>
        <v>0</v>
      </c>
      <c r="AC137" s="3">
        <f>IFERROR(__xludf.DUMMYFUNCTION("""COMPUTED_VALUE"""),0.0)</f>
        <v>0</v>
      </c>
      <c r="AD137" s="3" t="str">
        <f>IFERROR(__xludf.DUMMYFUNCTION("""COMPUTED_VALUE"""),"blue")</f>
        <v>blue</v>
      </c>
      <c r="AE137" s="3" t="str">
        <f>IFERROR(__xludf.DUMMYFUNCTION("""COMPUTED_VALUE"""),"red")</f>
        <v>red</v>
      </c>
    </row>
    <row r="138">
      <c r="A138" s="1" t="s">
        <v>167</v>
      </c>
      <c r="B138" s="3" t="str">
        <f>IFERROR(__xludf.DUMMYFUNCTION("SPLIT(A138, "","")"),"Poland")</f>
        <v>Poland</v>
      </c>
      <c r="C138" s="3">
        <f>IFERROR(__xludf.DUMMYFUNCTION("""COMPUTED_VALUE"""),3.0)</f>
        <v>3</v>
      </c>
      <c r="D138" s="3">
        <f>IFERROR(__xludf.DUMMYFUNCTION("""COMPUTED_VALUE"""),1.0)</f>
        <v>1</v>
      </c>
      <c r="E138" s="3">
        <f>IFERROR(__xludf.DUMMYFUNCTION("""COMPUTED_VALUE"""),313.0)</f>
        <v>313</v>
      </c>
      <c r="F138" s="3">
        <f>IFERROR(__xludf.DUMMYFUNCTION("""COMPUTED_VALUE"""),36.0)</f>
        <v>36</v>
      </c>
      <c r="G138" s="3">
        <f>IFERROR(__xludf.DUMMYFUNCTION("""COMPUTED_VALUE"""),5.0)</f>
        <v>5</v>
      </c>
      <c r="H138" s="3">
        <f>IFERROR(__xludf.DUMMYFUNCTION("""COMPUTED_VALUE"""),6.0)</f>
        <v>6</v>
      </c>
      <c r="I138" s="3">
        <f>IFERROR(__xludf.DUMMYFUNCTION("""COMPUTED_VALUE"""),0.0)</f>
        <v>0</v>
      </c>
      <c r="J138" s="3">
        <f>IFERROR(__xludf.DUMMYFUNCTION("""COMPUTED_VALUE"""),2.0)</f>
        <v>2</v>
      </c>
      <c r="K138" s="3">
        <f>IFERROR(__xludf.DUMMYFUNCTION("""COMPUTED_VALUE"""),2.0)</f>
        <v>2</v>
      </c>
      <c r="L138" s="3">
        <f>IFERROR(__xludf.DUMMYFUNCTION("""COMPUTED_VALUE"""),1.0)</f>
        <v>1</v>
      </c>
      <c r="M138" s="3">
        <f>IFERROR(__xludf.DUMMYFUNCTION("""COMPUTED_VALUE"""),0.0)</f>
        <v>0</v>
      </c>
      <c r="N138" s="3">
        <f>IFERROR(__xludf.DUMMYFUNCTION("""COMPUTED_VALUE"""),0.0)</f>
        <v>0</v>
      </c>
      <c r="O138" s="3">
        <f>IFERROR(__xludf.DUMMYFUNCTION("""COMPUTED_VALUE"""),0.0)</f>
        <v>0</v>
      </c>
      <c r="P138" s="3">
        <f>IFERROR(__xludf.DUMMYFUNCTION("""COMPUTED_VALUE"""),1.0)</f>
        <v>1</v>
      </c>
      <c r="Q138" s="3">
        <f>IFERROR(__xludf.DUMMYFUNCTION("""COMPUTED_VALUE"""),0.0)</f>
        <v>0</v>
      </c>
      <c r="R138" s="3">
        <f>IFERROR(__xludf.DUMMYFUNCTION("""COMPUTED_VALUE"""),0.0)</f>
        <v>0</v>
      </c>
      <c r="S138" s="3" t="str">
        <f>IFERROR(__xludf.DUMMYFUNCTION("""COMPUTED_VALUE"""),"white")</f>
        <v>white</v>
      </c>
      <c r="T138" s="3">
        <f>IFERROR(__xludf.DUMMYFUNCTION("""COMPUTED_VALUE"""),0.0)</f>
        <v>0</v>
      </c>
      <c r="U138" s="3">
        <f>IFERROR(__xludf.DUMMYFUNCTION("""COMPUTED_VALUE"""),0.0)</f>
        <v>0</v>
      </c>
      <c r="V138" s="3">
        <f>IFERROR(__xludf.DUMMYFUNCTION("""COMPUTED_VALUE"""),0.0)</f>
        <v>0</v>
      </c>
      <c r="W138" s="3">
        <f>IFERROR(__xludf.DUMMYFUNCTION("""COMPUTED_VALUE"""),0.0)</f>
        <v>0</v>
      </c>
      <c r="X138" s="3">
        <f>IFERROR(__xludf.DUMMYFUNCTION("""COMPUTED_VALUE"""),0.0)</f>
        <v>0</v>
      </c>
      <c r="Y138" s="3">
        <f>IFERROR(__xludf.DUMMYFUNCTION("""COMPUTED_VALUE"""),0.0)</f>
        <v>0</v>
      </c>
      <c r="Z138" s="3">
        <f>IFERROR(__xludf.DUMMYFUNCTION("""COMPUTED_VALUE"""),0.0)</f>
        <v>0</v>
      </c>
      <c r="AA138" s="3">
        <f>IFERROR(__xludf.DUMMYFUNCTION("""COMPUTED_VALUE"""),0.0)</f>
        <v>0</v>
      </c>
      <c r="AB138" s="3">
        <f>IFERROR(__xludf.DUMMYFUNCTION("""COMPUTED_VALUE"""),0.0)</f>
        <v>0</v>
      </c>
      <c r="AC138" s="3">
        <f>IFERROR(__xludf.DUMMYFUNCTION("""COMPUTED_VALUE"""),0.0)</f>
        <v>0</v>
      </c>
      <c r="AD138" s="3" t="str">
        <f>IFERROR(__xludf.DUMMYFUNCTION("""COMPUTED_VALUE"""),"white")</f>
        <v>white</v>
      </c>
      <c r="AE138" s="3" t="str">
        <f>IFERROR(__xludf.DUMMYFUNCTION("""COMPUTED_VALUE"""),"red")</f>
        <v>red</v>
      </c>
    </row>
    <row r="139">
      <c r="A139" s="1" t="s">
        <v>168</v>
      </c>
      <c r="B139" s="3" t="str">
        <f>IFERROR(__xludf.DUMMYFUNCTION("SPLIT(A139, "","")"),"Portugal")</f>
        <v>Portugal</v>
      </c>
      <c r="C139" s="3">
        <f>IFERROR(__xludf.DUMMYFUNCTION("""COMPUTED_VALUE"""),3.0)</f>
        <v>3</v>
      </c>
      <c r="D139" s="3">
        <f>IFERROR(__xludf.DUMMYFUNCTION("""COMPUTED_VALUE"""),4.0)</f>
        <v>4</v>
      </c>
      <c r="E139" s="3">
        <f>IFERROR(__xludf.DUMMYFUNCTION("""COMPUTED_VALUE"""),92.0)</f>
        <v>92</v>
      </c>
      <c r="F139" s="3">
        <f>IFERROR(__xludf.DUMMYFUNCTION("""COMPUTED_VALUE"""),10.0)</f>
        <v>10</v>
      </c>
      <c r="G139" s="3">
        <f>IFERROR(__xludf.DUMMYFUNCTION("""COMPUTED_VALUE"""),6.0)</f>
        <v>6</v>
      </c>
      <c r="H139" s="3">
        <f>IFERROR(__xludf.DUMMYFUNCTION("""COMPUTED_VALUE"""),0.0)</f>
        <v>0</v>
      </c>
      <c r="I139" s="3">
        <f>IFERROR(__xludf.DUMMYFUNCTION("""COMPUTED_VALUE"""),0.0)</f>
        <v>0</v>
      </c>
      <c r="J139" s="3">
        <f>IFERROR(__xludf.DUMMYFUNCTION("""COMPUTED_VALUE"""),0.0)</f>
        <v>0</v>
      </c>
      <c r="K139" s="3">
        <f>IFERROR(__xludf.DUMMYFUNCTION("""COMPUTED_VALUE"""),5.0)</f>
        <v>5</v>
      </c>
      <c r="L139" s="3">
        <f>IFERROR(__xludf.DUMMYFUNCTION("""COMPUTED_VALUE"""),1.0)</f>
        <v>1</v>
      </c>
      <c r="M139" s="3">
        <f>IFERROR(__xludf.DUMMYFUNCTION("""COMPUTED_VALUE"""),1.0)</f>
        <v>1</v>
      </c>
      <c r="N139" s="3">
        <f>IFERROR(__xludf.DUMMYFUNCTION("""COMPUTED_VALUE"""),1.0)</f>
        <v>1</v>
      </c>
      <c r="O139" s="3">
        <f>IFERROR(__xludf.DUMMYFUNCTION("""COMPUTED_VALUE"""),1.0)</f>
        <v>1</v>
      </c>
      <c r="P139" s="3">
        <f>IFERROR(__xludf.DUMMYFUNCTION("""COMPUTED_VALUE"""),1.0)</f>
        <v>1</v>
      </c>
      <c r="Q139" s="3">
        <f>IFERROR(__xludf.DUMMYFUNCTION("""COMPUTED_VALUE"""),0.0)</f>
        <v>0</v>
      </c>
      <c r="R139" s="3">
        <f>IFERROR(__xludf.DUMMYFUNCTION("""COMPUTED_VALUE"""),0.0)</f>
        <v>0</v>
      </c>
      <c r="S139" s="3" t="str">
        <f>IFERROR(__xludf.DUMMYFUNCTION("""COMPUTED_VALUE"""),"red")</f>
        <v>red</v>
      </c>
      <c r="T139" s="3">
        <f>IFERROR(__xludf.DUMMYFUNCTION("""COMPUTED_VALUE"""),1.0)</f>
        <v>1</v>
      </c>
      <c r="U139" s="3">
        <f>IFERROR(__xludf.DUMMYFUNCTION("""COMPUTED_VALUE"""),0.0)</f>
        <v>0</v>
      </c>
      <c r="V139" s="3">
        <f>IFERROR(__xludf.DUMMYFUNCTION("""COMPUTED_VALUE"""),0.0)</f>
        <v>0</v>
      </c>
      <c r="W139" s="3">
        <f>IFERROR(__xludf.DUMMYFUNCTION("""COMPUTED_VALUE"""),0.0)</f>
        <v>0</v>
      </c>
      <c r="X139" s="3">
        <f>IFERROR(__xludf.DUMMYFUNCTION("""COMPUTED_VALUE"""),0.0)</f>
        <v>0</v>
      </c>
      <c r="Y139" s="3">
        <f>IFERROR(__xludf.DUMMYFUNCTION("""COMPUTED_VALUE"""),0.0)</f>
        <v>0</v>
      </c>
      <c r="Z139" s="3">
        <f>IFERROR(__xludf.DUMMYFUNCTION("""COMPUTED_VALUE"""),0.0)</f>
        <v>0</v>
      </c>
      <c r="AA139" s="3">
        <f>IFERROR(__xludf.DUMMYFUNCTION("""COMPUTED_VALUE"""),1.0)</f>
        <v>1</v>
      </c>
      <c r="AB139" s="3">
        <f>IFERROR(__xludf.DUMMYFUNCTION("""COMPUTED_VALUE"""),0.0)</f>
        <v>0</v>
      </c>
      <c r="AC139" s="3">
        <f>IFERROR(__xludf.DUMMYFUNCTION("""COMPUTED_VALUE"""),0.0)</f>
        <v>0</v>
      </c>
      <c r="AD139" s="3" t="str">
        <f>IFERROR(__xludf.DUMMYFUNCTION("""COMPUTED_VALUE"""),"green")</f>
        <v>green</v>
      </c>
      <c r="AE139" s="3" t="str">
        <f>IFERROR(__xludf.DUMMYFUNCTION("""COMPUTED_VALUE"""),"red")</f>
        <v>red</v>
      </c>
    </row>
    <row r="140">
      <c r="A140" s="1" t="s">
        <v>169</v>
      </c>
      <c r="B140" s="3" t="str">
        <f>IFERROR(__xludf.DUMMYFUNCTION("SPLIT(A140, "","")"),"Puerto-Rico")</f>
        <v>Puerto-Rico</v>
      </c>
      <c r="C140" s="3">
        <f>IFERROR(__xludf.DUMMYFUNCTION("""COMPUTED_VALUE"""),1.0)</f>
        <v>1</v>
      </c>
      <c r="D140" s="3">
        <f>IFERROR(__xludf.DUMMYFUNCTION("""COMPUTED_VALUE"""),4.0)</f>
        <v>4</v>
      </c>
      <c r="E140" s="3">
        <f>IFERROR(__xludf.DUMMYFUNCTION("""COMPUTED_VALUE"""),9.0)</f>
        <v>9</v>
      </c>
      <c r="F140" s="3">
        <f>IFERROR(__xludf.DUMMYFUNCTION("""COMPUTED_VALUE"""),3.0)</f>
        <v>3</v>
      </c>
      <c r="G140" s="3">
        <f>IFERROR(__xludf.DUMMYFUNCTION("""COMPUTED_VALUE"""),2.0)</f>
        <v>2</v>
      </c>
      <c r="H140" s="3">
        <f>IFERROR(__xludf.DUMMYFUNCTION("""COMPUTED_VALUE"""),0.0)</f>
        <v>0</v>
      </c>
      <c r="I140" s="3">
        <f>IFERROR(__xludf.DUMMYFUNCTION("""COMPUTED_VALUE"""),0.0)</f>
        <v>0</v>
      </c>
      <c r="J140" s="3">
        <f>IFERROR(__xludf.DUMMYFUNCTION("""COMPUTED_VALUE"""),5.0)</f>
        <v>5</v>
      </c>
      <c r="K140" s="3">
        <f>IFERROR(__xludf.DUMMYFUNCTION("""COMPUTED_VALUE"""),3.0)</f>
        <v>3</v>
      </c>
      <c r="L140" s="3">
        <f>IFERROR(__xludf.DUMMYFUNCTION("""COMPUTED_VALUE"""),1.0)</f>
        <v>1</v>
      </c>
      <c r="M140" s="3">
        <f>IFERROR(__xludf.DUMMYFUNCTION("""COMPUTED_VALUE"""),0.0)</f>
        <v>0</v>
      </c>
      <c r="N140" s="3">
        <f>IFERROR(__xludf.DUMMYFUNCTION("""COMPUTED_VALUE"""),1.0)</f>
        <v>1</v>
      </c>
      <c r="O140" s="3">
        <f>IFERROR(__xludf.DUMMYFUNCTION("""COMPUTED_VALUE"""),0.0)</f>
        <v>0</v>
      </c>
      <c r="P140" s="3">
        <f>IFERROR(__xludf.DUMMYFUNCTION("""COMPUTED_VALUE"""),1.0)</f>
        <v>1</v>
      </c>
      <c r="Q140" s="3">
        <f>IFERROR(__xludf.DUMMYFUNCTION("""COMPUTED_VALUE"""),0.0)</f>
        <v>0</v>
      </c>
      <c r="R140" s="3">
        <f>IFERROR(__xludf.DUMMYFUNCTION("""COMPUTED_VALUE"""),0.0)</f>
        <v>0</v>
      </c>
      <c r="S140" s="3" t="str">
        <f>IFERROR(__xludf.DUMMYFUNCTION("""COMPUTED_VALUE"""),"red")</f>
        <v>red</v>
      </c>
      <c r="T140" s="3">
        <f>IFERROR(__xludf.DUMMYFUNCTION("""COMPUTED_VALUE"""),0.0)</f>
        <v>0</v>
      </c>
      <c r="U140" s="3">
        <f>IFERROR(__xludf.DUMMYFUNCTION("""COMPUTED_VALUE"""),0.0)</f>
        <v>0</v>
      </c>
      <c r="V140" s="3">
        <f>IFERROR(__xludf.DUMMYFUNCTION("""COMPUTED_VALUE"""),0.0)</f>
        <v>0</v>
      </c>
      <c r="W140" s="3">
        <f>IFERROR(__xludf.DUMMYFUNCTION("""COMPUTED_VALUE"""),0.0)</f>
        <v>0</v>
      </c>
      <c r="X140" s="3">
        <f>IFERROR(__xludf.DUMMYFUNCTION("""COMPUTED_VALUE"""),1.0)</f>
        <v>1</v>
      </c>
      <c r="Y140" s="3">
        <f>IFERROR(__xludf.DUMMYFUNCTION("""COMPUTED_VALUE"""),0.0)</f>
        <v>0</v>
      </c>
      <c r="Z140" s="3">
        <f>IFERROR(__xludf.DUMMYFUNCTION("""COMPUTED_VALUE"""),1.0)</f>
        <v>1</v>
      </c>
      <c r="AA140" s="3">
        <f>IFERROR(__xludf.DUMMYFUNCTION("""COMPUTED_VALUE"""),0.0)</f>
        <v>0</v>
      </c>
      <c r="AB140" s="3">
        <f>IFERROR(__xludf.DUMMYFUNCTION("""COMPUTED_VALUE"""),0.0)</f>
        <v>0</v>
      </c>
      <c r="AC140" s="3">
        <f>IFERROR(__xludf.DUMMYFUNCTION("""COMPUTED_VALUE"""),0.0)</f>
        <v>0</v>
      </c>
      <c r="AD140" s="3" t="str">
        <f>IFERROR(__xludf.DUMMYFUNCTION("""COMPUTED_VALUE"""),"red")</f>
        <v>red</v>
      </c>
      <c r="AE140" s="3" t="str">
        <f>IFERROR(__xludf.DUMMYFUNCTION("""COMPUTED_VALUE"""),"red")</f>
        <v>red</v>
      </c>
    </row>
    <row r="141">
      <c r="A141" s="1" t="s">
        <v>170</v>
      </c>
      <c r="B141" s="3" t="str">
        <f>IFERROR(__xludf.DUMMYFUNCTION("SPLIT(A141, "","")"),"Qatar")</f>
        <v>Qatar</v>
      </c>
      <c r="C141" s="3">
        <f>IFERROR(__xludf.DUMMYFUNCTION("""COMPUTED_VALUE"""),5.0)</f>
        <v>5</v>
      </c>
      <c r="D141" s="3">
        <f>IFERROR(__xludf.DUMMYFUNCTION("""COMPUTED_VALUE"""),1.0)</f>
        <v>1</v>
      </c>
      <c r="E141" s="3">
        <f>IFERROR(__xludf.DUMMYFUNCTION("""COMPUTED_VALUE"""),11.0)</f>
        <v>11</v>
      </c>
      <c r="F141" s="3">
        <f>IFERROR(__xludf.DUMMYFUNCTION("""COMPUTED_VALUE"""),0.0)</f>
        <v>0</v>
      </c>
      <c r="G141" s="3">
        <f>IFERROR(__xludf.DUMMYFUNCTION("""COMPUTED_VALUE"""),8.0)</f>
        <v>8</v>
      </c>
      <c r="H141" s="3">
        <f>IFERROR(__xludf.DUMMYFUNCTION("""COMPUTED_VALUE"""),2.0)</f>
        <v>2</v>
      </c>
      <c r="I141" s="3">
        <f>IFERROR(__xludf.DUMMYFUNCTION("""COMPUTED_VALUE"""),0.0)</f>
        <v>0</v>
      </c>
      <c r="J141" s="3">
        <f>IFERROR(__xludf.DUMMYFUNCTION("""COMPUTED_VALUE"""),0.0)</f>
        <v>0</v>
      </c>
      <c r="K141" s="3">
        <f>IFERROR(__xludf.DUMMYFUNCTION("""COMPUTED_VALUE"""),2.0)</f>
        <v>2</v>
      </c>
      <c r="L141" s="3">
        <f>IFERROR(__xludf.DUMMYFUNCTION("""COMPUTED_VALUE"""),0.0)</f>
        <v>0</v>
      </c>
      <c r="M141" s="3">
        <f>IFERROR(__xludf.DUMMYFUNCTION("""COMPUTED_VALUE"""),0.0)</f>
        <v>0</v>
      </c>
      <c r="N141" s="3">
        <f>IFERROR(__xludf.DUMMYFUNCTION("""COMPUTED_VALUE"""),0.0)</f>
        <v>0</v>
      </c>
      <c r="O141" s="3">
        <f>IFERROR(__xludf.DUMMYFUNCTION("""COMPUTED_VALUE"""),0.0)</f>
        <v>0</v>
      </c>
      <c r="P141" s="3">
        <f>IFERROR(__xludf.DUMMYFUNCTION("""COMPUTED_VALUE"""),1.0)</f>
        <v>1</v>
      </c>
      <c r="Q141" s="3">
        <f>IFERROR(__xludf.DUMMYFUNCTION("""COMPUTED_VALUE"""),0.0)</f>
        <v>0</v>
      </c>
      <c r="R141" s="3">
        <f>IFERROR(__xludf.DUMMYFUNCTION("""COMPUTED_VALUE"""),1.0)</f>
        <v>1</v>
      </c>
      <c r="S141" s="3" t="str">
        <f>IFERROR(__xludf.DUMMYFUNCTION("""COMPUTED_VALUE"""),"brown")</f>
        <v>brown</v>
      </c>
      <c r="T141" s="3">
        <f>IFERROR(__xludf.DUMMYFUNCTION("""COMPUTED_VALUE"""),0.0)</f>
        <v>0</v>
      </c>
      <c r="U141" s="3">
        <f>IFERROR(__xludf.DUMMYFUNCTION("""COMPUTED_VALUE"""),0.0)</f>
        <v>0</v>
      </c>
      <c r="V141" s="3">
        <f>IFERROR(__xludf.DUMMYFUNCTION("""COMPUTED_VALUE"""),0.0)</f>
        <v>0</v>
      </c>
      <c r="W141" s="3">
        <f>IFERROR(__xludf.DUMMYFUNCTION("""COMPUTED_VALUE"""),0.0)</f>
        <v>0</v>
      </c>
      <c r="X141" s="3">
        <f>IFERROR(__xludf.DUMMYFUNCTION("""COMPUTED_VALUE"""),0.0)</f>
        <v>0</v>
      </c>
      <c r="Y141" s="3">
        <f>IFERROR(__xludf.DUMMYFUNCTION("""COMPUTED_VALUE"""),0.0)</f>
        <v>0</v>
      </c>
      <c r="Z141" s="3">
        <f>IFERROR(__xludf.DUMMYFUNCTION("""COMPUTED_VALUE"""),0.0)</f>
        <v>0</v>
      </c>
      <c r="AA141" s="3">
        <f>IFERROR(__xludf.DUMMYFUNCTION("""COMPUTED_VALUE"""),0.0)</f>
        <v>0</v>
      </c>
      <c r="AB141" s="3">
        <f>IFERROR(__xludf.DUMMYFUNCTION("""COMPUTED_VALUE"""),0.0)</f>
        <v>0</v>
      </c>
      <c r="AC141" s="3">
        <f>IFERROR(__xludf.DUMMYFUNCTION("""COMPUTED_VALUE"""),0.0)</f>
        <v>0</v>
      </c>
      <c r="AD141" s="3" t="str">
        <f>IFERROR(__xludf.DUMMYFUNCTION("""COMPUTED_VALUE"""),"white")</f>
        <v>white</v>
      </c>
      <c r="AE141" s="3" t="str">
        <f>IFERROR(__xludf.DUMMYFUNCTION("""COMPUTED_VALUE"""),"brown")</f>
        <v>brown</v>
      </c>
    </row>
    <row r="142">
      <c r="A142" s="1" t="s">
        <v>171</v>
      </c>
      <c r="B142" s="3" t="str">
        <f>IFERROR(__xludf.DUMMYFUNCTION("SPLIT(A142, "","")"),"Romania")</f>
        <v>Romania</v>
      </c>
      <c r="C142" s="3">
        <f>IFERROR(__xludf.DUMMYFUNCTION("""COMPUTED_VALUE"""),3.0)</f>
        <v>3</v>
      </c>
      <c r="D142" s="3">
        <f>IFERROR(__xludf.DUMMYFUNCTION("""COMPUTED_VALUE"""),1.0)</f>
        <v>1</v>
      </c>
      <c r="E142" s="3">
        <f>IFERROR(__xludf.DUMMYFUNCTION("""COMPUTED_VALUE"""),237.0)</f>
        <v>237</v>
      </c>
      <c r="F142" s="3">
        <f>IFERROR(__xludf.DUMMYFUNCTION("""COMPUTED_VALUE"""),22.0)</f>
        <v>22</v>
      </c>
      <c r="G142" s="3">
        <f>IFERROR(__xludf.DUMMYFUNCTION("""COMPUTED_VALUE"""),6.0)</f>
        <v>6</v>
      </c>
      <c r="H142" s="3">
        <f>IFERROR(__xludf.DUMMYFUNCTION("""COMPUTED_VALUE"""),6.0)</f>
        <v>6</v>
      </c>
      <c r="I142" s="3">
        <f>IFERROR(__xludf.DUMMYFUNCTION("""COMPUTED_VALUE"""),3.0)</f>
        <v>3</v>
      </c>
      <c r="J142" s="3">
        <f>IFERROR(__xludf.DUMMYFUNCTION("""COMPUTED_VALUE"""),0.0)</f>
        <v>0</v>
      </c>
      <c r="K142" s="3">
        <f>IFERROR(__xludf.DUMMYFUNCTION("""COMPUTED_VALUE"""),7.0)</f>
        <v>7</v>
      </c>
      <c r="L142" s="3">
        <f>IFERROR(__xludf.DUMMYFUNCTION("""COMPUTED_VALUE"""),1.0)</f>
        <v>1</v>
      </c>
      <c r="M142" s="3">
        <f>IFERROR(__xludf.DUMMYFUNCTION("""COMPUTED_VALUE"""),1.0)</f>
        <v>1</v>
      </c>
      <c r="N142" s="3">
        <f>IFERROR(__xludf.DUMMYFUNCTION("""COMPUTED_VALUE"""),1.0)</f>
        <v>1</v>
      </c>
      <c r="O142" s="3">
        <f>IFERROR(__xludf.DUMMYFUNCTION("""COMPUTED_VALUE"""),1.0)</f>
        <v>1</v>
      </c>
      <c r="P142" s="3">
        <f>IFERROR(__xludf.DUMMYFUNCTION("""COMPUTED_VALUE"""),1.0)</f>
        <v>1</v>
      </c>
      <c r="Q142" s="3">
        <f>IFERROR(__xludf.DUMMYFUNCTION("""COMPUTED_VALUE"""),0.0)</f>
        <v>0</v>
      </c>
      <c r="R142" s="3">
        <f>IFERROR(__xludf.DUMMYFUNCTION("""COMPUTED_VALUE"""),1.0)</f>
        <v>1</v>
      </c>
      <c r="S142" s="3" t="str">
        <f>IFERROR(__xludf.DUMMYFUNCTION("""COMPUTED_VALUE"""),"red")</f>
        <v>red</v>
      </c>
      <c r="T142" s="3">
        <f>IFERROR(__xludf.DUMMYFUNCTION("""COMPUTED_VALUE"""),0.0)</f>
        <v>0</v>
      </c>
      <c r="U142" s="3">
        <f>IFERROR(__xludf.DUMMYFUNCTION("""COMPUTED_VALUE"""),0.0)</f>
        <v>0</v>
      </c>
      <c r="V142" s="3">
        <f>IFERROR(__xludf.DUMMYFUNCTION("""COMPUTED_VALUE"""),0.0)</f>
        <v>0</v>
      </c>
      <c r="W142" s="3">
        <f>IFERROR(__xludf.DUMMYFUNCTION("""COMPUTED_VALUE"""),0.0)</f>
        <v>0</v>
      </c>
      <c r="X142" s="3">
        <f>IFERROR(__xludf.DUMMYFUNCTION("""COMPUTED_VALUE"""),2.0)</f>
        <v>2</v>
      </c>
      <c r="Y142" s="3">
        <f>IFERROR(__xludf.DUMMYFUNCTION("""COMPUTED_VALUE"""),0.0)</f>
        <v>0</v>
      </c>
      <c r="Z142" s="3">
        <f>IFERROR(__xludf.DUMMYFUNCTION("""COMPUTED_VALUE"""),0.0)</f>
        <v>0</v>
      </c>
      <c r="AA142" s="3">
        <f>IFERROR(__xludf.DUMMYFUNCTION("""COMPUTED_VALUE"""),1.0)</f>
        <v>1</v>
      </c>
      <c r="AB142" s="3">
        <f>IFERROR(__xludf.DUMMYFUNCTION("""COMPUTED_VALUE"""),1.0)</f>
        <v>1</v>
      </c>
      <c r="AC142" s="3">
        <f>IFERROR(__xludf.DUMMYFUNCTION("""COMPUTED_VALUE"""),1.0)</f>
        <v>1</v>
      </c>
      <c r="AD142" s="3" t="str">
        <f>IFERROR(__xludf.DUMMYFUNCTION("""COMPUTED_VALUE"""),"blue")</f>
        <v>blue</v>
      </c>
      <c r="AE142" s="3" t="str">
        <f>IFERROR(__xludf.DUMMYFUNCTION("""COMPUTED_VALUE"""),"red")</f>
        <v>red</v>
      </c>
    </row>
    <row r="143">
      <c r="A143" s="1" t="s">
        <v>172</v>
      </c>
      <c r="B143" s="3" t="str">
        <f>IFERROR(__xludf.DUMMYFUNCTION("SPLIT(A143, "","")"),"Rwanda")</f>
        <v>Rwanda</v>
      </c>
      <c r="C143" s="3">
        <f>IFERROR(__xludf.DUMMYFUNCTION("""COMPUTED_VALUE"""),4.0)</f>
        <v>4</v>
      </c>
      <c r="D143" s="3">
        <f>IFERROR(__xludf.DUMMYFUNCTION("""COMPUTED_VALUE"""),2.0)</f>
        <v>2</v>
      </c>
      <c r="E143" s="3">
        <f>IFERROR(__xludf.DUMMYFUNCTION("""COMPUTED_VALUE"""),26.0)</f>
        <v>26</v>
      </c>
      <c r="F143" s="3">
        <f>IFERROR(__xludf.DUMMYFUNCTION("""COMPUTED_VALUE"""),5.0)</f>
        <v>5</v>
      </c>
      <c r="G143" s="3">
        <f>IFERROR(__xludf.DUMMYFUNCTION("""COMPUTED_VALUE"""),10.0)</f>
        <v>10</v>
      </c>
      <c r="H143" s="3">
        <f>IFERROR(__xludf.DUMMYFUNCTION("""COMPUTED_VALUE"""),5.0)</f>
        <v>5</v>
      </c>
      <c r="I143" s="3">
        <f>IFERROR(__xludf.DUMMYFUNCTION("""COMPUTED_VALUE"""),3.0)</f>
        <v>3</v>
      </c>
      <c r="J143" s="3">
        <f>IFERROR(__xludf.DUMMYFUNCTION("""COMPUTED_VALUE"""),0.0)</f>
        <v>0</v>
      </c>
      <c r="K143" s="3">
        <f>IFERROR(__xludf.DUMMYFUNCTION("""COMPUTED_VALUE"""),4.0)</f>
        <v>4</v>
      </c>
      <c r="L143" s="3">
        <f>IFERROR(__xludf.DUMMYFUNCTION("""COMPUTED_VALUE"""),1.0)</f>
        <v>1</v>
      </c>
      <c r="M143" s="3">
        <f>IFERROR(__xludf.DUMMYFUNCTION("""COMPUTED_VALUE"""),1.0)</f>
        <v>1</v>
      </c>
      <c r="N143" s="3">
        <f>IFERROR(__xludf.DUMMYFUNCTION("""COMPUTED_VALUE"""),0.0)</f>
        <v>0</v>
      </c>
      <c r="O143" s="3">
        <f>IFERROR(__xludf.DUMMYFUNCTION("""COMPUTED_VALUE"""),1.0)</f>
        <v>1</v>
      </c>
      <c r="P143" s="3">
        <f>IFERROR(__xludf.DUMMYFUNCTION("""COMPUTED_VALUE"""),0.0)</f>
        <v>0</v>
      </c>
      <c r="Q143" s="3">
        <f>IFERROR(__xludf.DUMMYFUNCTION("""COMPUTED_VALUE"""),1.0)</f>
        <v>1</v>
      </c>
      <c r="R143" s="3">
        <f>IFERROR(__xludf.DUMMYFUNCTION("""COMPUTED_VALUE"""),0.0)</f>
        <v>0</v>
      </c>
      <c r="S143" s="3" t="str">
        <f>IFERROR(__xludf.DUMMYFUNCTION("""COMPUTED_VALUE"""),"red")</f>
        <v>red</v>
      </c>
      <c r="T143" s="3">
        <f>IFERROR(__xludf.DUMMYFUNCTION("""COMPUTED_VALUE"""),0.0)</f>
        <v>0</v>
      </c>
      <c r="U143" s="3">
        <f>IFERROR(__xludf.DUMMYFUNCTION("""COMPUTED_VALUE"""),0.0)</f>
        <v>0</v>
      </c>
      <c r="V143" s="3">
        <f>IFERROR(__xludf.DUMMYFUNCTION("""COMPUTED_VALUE"""),0.0)</f>
        <v>0</v>
      </c>
      <c r="W143" s="3">
        <f>IFERROR(__xludf.DUMMYFUNCTION("""COMPUTED_VALUE"""),0.0)</f>
        <v>0</v>
      </c>
      <c r="X143" s="3">
        <f>IFERROR(__xludf.DUMMYFUNCTION("""COMPUTED_VALUE"""),0.0)</f>
        <v>0</v>
      </c>
      <c r="Y143" s="3">
        <f>IFERROR(__xludf.DUMMYFUNCTION("""COMPUTED_VALUE"""),0.0)</f>
        <v>0</v>
      </c>
      <c r="Z143" s="3">
        <f>IFERROR(__xludf.DUMMYFUNCTION("""COMPUTED_VALUE"""),0.0)</f>
        <v>0</v>
      </c>
      <c r="AA143" s="3">
        <f>IFERROR(__xludf.DUMMYFUNCTION("""COMPUTED_VALUE"""),0.0)</f>
        <v>0</v>
      </c>
      <c r="AB143" s="3">
        <f>IFERROR(__xludf.DUMMYFUNCTION("""COMPUTED_VALUE"""),0.0)</f>
        <v>0</v>
      </c>
      <c r="AC143" s="3">
        <f>IFERROR(__xludf.DUMMYFUNCTION("""COMPUTED_VALUE"""),1.0)</f>
        <v>1</v>
      </c>
      <c r="AD143" s="3" t="str">
        <f>IFERROR(__xludf.DUMMYFUNCTION("""COMPUTED_VALUE"""),"red")</f>
        <v>red</v>
      </c>
      <c r="AE143" s="3" t="str">
        <f>IFERROR(__xludf.DUMMYFUNCTION("""COMPUTED_VALUE"""),"green")</f>
        <v>green</v>
      </c>
    </row>
    <row r="144">
      <c r="A144" s="1" t="s">
        <v>173</v>
      </c>
      <c r="B144" s="3" t="str">
        <f>IFERROR(__xludf.DUMMYFUNCTION("SPLIT(A144, "","")"),"San-Marino")</f>
        <v>San-Marino</v>
      </c>
      <c r="C144" s="3">
        <f>IFERROR(__xludf.DUMMYFUNCTION("""COMPUTED_VALUE"""),3.0)</f>
        <v>3</v>
      </c>
      <c r="D144" s="3">
        <f>IFERROR(__xludf.DUMMYFUNCTION("""COMPUTED_VALUE"""),1.0)</f>
        <v>1</v>
      </c>
      <c r="E144" s="3">
        <f>IFERROR(__xludf.DUMMYFUNCTION("""COMPUTED_VALUE"""),0.0)</f>
        <v>0</v>
      </c>
      <c r="F144" s="3">
        <f>IFERROR(__xludf.DUMMYFUNCTION("""COMPUTED_VALUE"""),0.0)</f>
        <v>0</v>
      </c>
      <c r="G144" s="3">
        <f>IFERROR(__xludf.DUMMYFUNCTION("""COMPUTED_VALUE"""),6.0)</f>
        <v>6</v>
      </c>
      <c r="H144" s="3">
        <f>IFERROR(__xludf.DUMMYFUNCTION("""COMPUTED_VALUE"""),0.0)</f>
        <v>0</v>
      </c>
      <c r="I144" s="3">
        <f>IFERROR(__xludf.DUMMYFUNCTION("""COMPUTED_VALUE"""),0.0)</f>
        <v>0</v>
      </c>
      <c r="J144" s="3">
        <f>IFERROR(__xludf.DUMMYFUNCTION("""COMPUTED_VALUE"""),2.0)</f>
        <v>2</v>
      </c>
      <c r="K144" s="3">
        <f>IFERROR(__xludf.DUMMYFUNCTION("""COMPUTED_VALUE"""),2.0)</f>
        <v>2</v>
      </c>
      <c r="L144" s="3">
        <f>IFERROR(__xludf.DUMMYFUNCTION("""COMPUTED_VALUE"""),0.0)</f>
        <v>0</v>
      </c>
      <c r="M144" s="3">
        <f>IFERROR(__xludf.DUMMYFUNCTION("""COMPUTED_VALUE"""),0.0)</f>
        <v>0</v>
      </c>
      <c r="N144" s="3">
        <f>IFERROR(__xludf.DUMMYFUNCTION("""COMPUTED_VALUE"""),1.0)</f>
        <v>1</v>
      </c>
      <c r="O144" s="3">
        <f>IFERROR(__xludf.DUMMYFUNCTION("""COMPUTED_VALUE"""),0.0)</f>
        <v>0</v>
      </c>
      <c r="P144" s="3">
        <f>IFERROR(__xludf.DUMMYFUNCTION("""COMPUTED_VALUE"""),1.0)</f>
        <v>1</v>
      </c>
      <c r="Q144" s="3">
        <f>IFERROR(__xludf.DUMMYFUNCTION("""COMPUTED_VALUE"""),0.0)</f>
        <v>0</v>
      </c>
      <c r="R144" s="3">
        <f>IFERROR(__xludf.DUMMYFUNCTION("""COMPUTED_VALUE"""),0.0)</f>
        <v>0</v>
      </c>
      <c r="S144" s="3" t="str">
        <f>IFERROR(__xludf.DUMMYFUNCTION("""COMPUTED_VALUE"""),"white")</f>
        <v>white</v>
      </c>
      <c r="T144" s="3">
        <f>IFERROR(__xludf.DUMMYFUNCTION("""COMPUTED_VALUE"""),0.0)</f>
        <v>0</v>
      </c>
      <c r="U144" s="3">
        <f>IFERROR(__xludf.DUMMYFUNCTION("""COMPUTED_VALUE"""),0.0)</f>
        <v>0</v>
      </c>
      <c r="V144" s="3">
        <f>IFERROR(__xludf.DUMMYFUNCTION("""COMPUTED_VALUE"""),0.0)</f>
        <v>0</v>
      </c>
      <c r="W144" s="3">
        <f>IFERROR(__xludf.DUMMYFUNCTION("""COMPUTED_VALUE"""),0.0)</f>
        <v>0</v>
      </c>
      <c r="X144" s="3">
        <f>IFERROR(__xludf.DUMMYFUNCTION("""COMPUTED_VALUE"""),0.0)</f>
        <v>0</v>
      </c>
      <c r="Y144" s="3">
        <f>IFERROR(__xludf.DUMMYFUNCTION("""COMPUTED_VALUE"""),0.0)</f>
        <v>0</v>
      </c>
      <c r="Z144" s="3">
        <f>IFERROR(__xludf.DUMMYFUNCTION("""COMPUTED_VALUE"""),0.0)</f>
        <v>0</v>
      </c>
      <c r="AA144" s="3">
        <f>IFERROR(__xludf.DUMMYFUNCTION("""COMPUTED_VALUE"""),0.0)</f>
        <v>0</v>
      </c>
      <c r="AB144" s="3">
        <f>IFERROR(__xludf.DUMMYFUNCTION("""COMPUTED_VALUE"""),0.0)</f>
        <v>0</v>
      </c>
      <c r="AC144" s="3">
        <f>IFERROR(__xludf.DUMMYFUNCTION("""COMPUTED_VALUE"""),0.0)</f>
        <v>0</v>
      </c>
      <c r="AD144" s="3" t="str">
        <f>IFERROR(__xludf.DUMMYFUNCTION("""COMPUTED_VALUE"""),"white")</f>
        <v>white</v>
      </c>
      <c r="AE144" s="3" t="str">
        <f>IFERROR(__xludf.DUMMYFUNCTION("""COMPUTED_VALUE"""),"blue")</f>
        <v>blue</v>
      </c>
    </row>
    <row r="145">
      <c r="A145" s="1" t="s">
        <v>174</v>
      </c>
      <c r="B145" s="3" t="str">
        <f>IFERROR(__xludf.DUMMYFUNCTION("SPLIT(A145, "","")"),"Sao Tome and Principe")</f>
        <v>Sao Tome and Principe</v>
      </c>
      <c r="C145" s="3">
        <f>IFERROR(__xludf.DUMMYFUNCTION("""COMPUTED_VALUE"""),4.0)</f>
        <v>4</v>
      </c>
      <c r="D145" s="3">
        <f>IFERROR(__xludf.DUMMYFUNCTION("""COMPUTED_VALUE"""),1.0)</f>
        <v>1</v>
      </c>
      <c r="E145" s="3">
        <f>IFERROR(__xludf.DUMMYFUNCTION("""COMPUTED_VALUE"""),0.0)</f>
        <v>0</v>
      </c>
      <c r="F145" s="3">
        <f>IFERROR(__xludf.DUMMYFUNCTION("""COMPUTED_VALUE"""),0.0)</f>
        <v>0</v>
      </c>
      <c r="G145" s="3">
        <f>IFERROR(__xludf.DUMMYFUNCTION("""COMPUTED_VALUE"""),6.0)</f>
        <v>6</v>
      </c>
      <c r="H145" s="3">
        <f>IFERROR(__xludf.DUMMYFUNCTION("""COMPUTED_VALUE"""),0.0)</f>
        <v>0</v>
      </c>
      <c r="I145" s="3">
        <f>IFERROR(__xludf.DUMMYFUNCTION("""COMPUTED_VALUE"""),0.0)</f>
        <v>0</v>
      </c>
      <c r="J145" s="3">
        <f>IFERROR(__xludf.DUMMYFUNCTION("""COMPUTED_VALUE"""),3.0)</f>
        <v>3</v>
      </c>
      <c r="K145" s="3">
        <f>IFERROR(__xludf.DUMMYFUNCTION("""COMPUTED_VALUE"""),4.0)</f>
        <v>4</v>
      </c>
      <c r="L145" s="3">
        <f>IFERROR(__xludf.DUMMYFUNCTION("""COMPUTED_VALUE"""),1.0)</f>
        <v>1</v>
      </c>
      <c r="M145" s="3">
        <f>IFERROR(__xludf.DUMMYFUNCTION("""COMPUTED_VALUE"""),1.0)</f>
        <v>1</v>
      </c>
      <c r="N145" s="3">
        <f>IFERROR(__xludf.DUMMYFUNCTION("""COMPUTED_VALUE"""),0.0)</f>
        <v>0</v>
      </c>
      <c r="O145" s="3">
        <f>IFERROR(__xludf.DUMMYFUNCTION("""COMPUTED_VALUE"""),1.0)</f>
        <v>1</v>
      </c>
      <c r="P145" s="3">
        <f>IFERROR(__xludf.DUMMYFUNCTION("""COMPUTED_VALUE"""),0.0)</f>
        <v>0</v>
      </c>
      <c r="Q145" s="3">
        <f>IFERROR(__xludf.DUMMYFUNCTION("""COMPUTED_VALUE"""),1.0)</f>
        <v>1</v>
      </c>
      <c r="R145" s="3">
        <f>IFERROR(__xludf.DUMMYFUNCTION("""COMPUTED_VALUE"""),0.0)</f>
        <v>0</v>
      </c>
      <c r="S145" s="3" t="str">
        <f>IFERROR(__xludf.DUMMYFUNCTION("""COMPUTED_VALUE"""),"green")</f>
        <v>green</v>
      </c>
      <c r="T145" s="3">
        <f>IFERROR(__xludf.DUMMYFUNCTION("""COMPUTED_VALUE"""),0.0)</f>
        <v>0</v>
      </c>
      <c r="U145" s="3">
        <f>IFERROR(__xludf.DUMMYFUNCTION("""COMPUTED_VALUE"""),0.0)</f>
        <v>0</v>
      </c>
      <c r="V145" s="3">
        <f>IFERROR(__xludf.DUMMYFUNCTION("""COMPUTED_VALUE"""),0.0)</f>
        <v>0</v>
      </c>
      <c r="W145" s="3">
        <f>IFERROR(__xludf.DUMMYFUNCTION("""COMPUTED_VALUE"""),0.0)</f>
        <v>0</v>
      </c>
      <c r="X145" s="3">
        <f>IFERROR(__xludf.DUMMYFUNCTION("""COMPUTED_VALUE"""),2.0)</f>
        <v>2</v>
      </c>
      <c r="Y145" s="3">
        <f>IFERROR(__xludf.DUMMYFUNCTION("""COMPUTED_VALUE"""),0.0)</f>
        <v>0</v>
      </c>
      <c r="Z145" s="3">
        <f>IFERROR(__xludf.DUMMYFUNCTION("""COMPUTED_VALUE"""),1.0)</f>
        <v>1</v>
      </c>
      <c r="AA145" s="3">
        <f>IFERROR(__xludf.DUMMYFUNCTION("""COMPUTED_VALUE"""),0.0)</f>
        <v>0</v>
      </c>
      <c r="AB145" s="3">
        <f>IFERROR(__xludf.DUMMYFUNCTION("""COMPUTED_VALUE"""),0.0)</f>
        <v>0</v>
      </c>
      <c r="AC145" s="3">
        <f>IFERROR(__xludf.DUMMYFUNCTION("""COMPUTED_VALUE"""),0.0)</f>
        <v>0</v>
      </c>
      <c r="AD145" s="3" t="str">
        <f>IFERROR(__xludf.DUMMYFUNCTION("""COMPUTED_VALUE"""),"green")</f>
        <v>green</v>
      </c>
      <c r="AE145" s="3" t="str">
        <f>IFERROR(__xludf.DUMMYFUNCTION("""COMPUTED_VALUE"""),"green")</f>
        <v>green</v>
      </c>
    </row>
    <row r="146">
      <c r="A146" s="1" t="s">
        <v>175</v>
      </c>
      <c r="B146" s="3" t="str">
        <f>IFERROR(__xludf.DUMMYFUNCTION("SPLIT(A146, "","")"),"Saudi-Arabia")</f>
        <v>Saudi-Arabia</v>
      </c>
      <c r="C146" s="3">
        <f>IFERROR(__xludf.DUMMYFUNCTION("""COMPUTED_VALUE"""),5.0)</f>
        <v>5</v>
      </c>
      <c r="D146" s="3">
        <f>IFERROR(__xludf.DUMMYFUNCTION("""COMPUTED_VALUE"""),1.0)</f>
        <v>1</v>
      </c>
      <c r="E146" s="3">
        <f>IFERROR(__xludf.DUMMYFUNCTION("""COMPUTED_VALUE"""),2150.0)</f>
        <v>2150</v>
      </c>
      <c r="F146" s="3">
        <f>IFERROR(__xludf.DUMMYFUNCTION("""COMPUTED_VALUE"""),9.0)</f>
        <v>9</v>
      </c>
      <c r="G146" s="3">
        <f>IFERROR(__xludf.DUMMYFUNCTION("""COMPUTED_VALUE"""),8.0)</f>
        <v>8</v>
      </c>
      <c r="H146" s="3">
        <f>IFERROR(__xludf.DUMMYFUNCTION("""COMPUTED_VALUE"""),2.0)</f>
        <v>2</v>
      </c>
      <c r="I146" s="3">
        <f>IFERROR(__xludf.DUMMYFUNCTION("""COMPUTED_VALUE"""),0.0)</f>
        <v>0</v>
      </c>
      <c r="J146" s="3">
        <f>IFERROR(__xludf.DUMMYFUNCTION("""COMPUTED_VALUE"""),0.0)</f>
        <v>0</v>
      </c>
      <c r="K146" s="3">
        <f>IFERROR(__xludf.DUMMYFUNCTION("""COMPUTED_VALUE"""),2.0)</f>
        <v>2</v>
      </c>
      <c r="L146" s="3">
        <f>IFERROR(__xludf.DUMMYFUNCTION("""COMPUTED_VALUE"""),0.0)</f>
        <v>0</v>
      </c>
      <c r="M146" s="3">
        <f>IFERROR(__xludf.DUMMYFUNCTION("""COMPUTED_VALUE"""),1.0)</f>
        <v>1</v>
      </c>
      <c r="N146" s="3">
        <f>IFERROR(__xludf.DUMMYFUNCTION("""COMPUTED_VALUE"""),0.0)</f>
        <v>0</v>
      </c>
      <c r="O146" s="3">
        <f>IFERROR(__xludf.DUMMYFUNCTION("""COMPUTED_VALUE"""),0.0)</f>
        <v>0</v>
      </c>
      <c r="P146" s="3">
        <f>IFERROR(__xludf.DUMMYFUNCTION("""COMPUTED_VALUE"""),1.0)</f>
        <v>1</v>
      </c>
      <c r="Q146" s="3">
        <f>IFERROR(__xludf.DUMMYFUNCTION("""COMPUTED_VALUE"""),0.0)</f>
        <v>0</v>
      </c>
      <c r="R146" s="3">
        <f>IFERROR(__xludf.DUMMYFUNCTION("""COMPUTED_VALUE"""),0.0)</f>
        <v>0</v>
      </c>
      <c r="S146" s="3" t="str">
        <f>IFERROR(__xludf.DUMMYFUNCTION("""COMPUTED_VALUE"""),"green")</f>
        <v>green</v>
      </c>
      <c r="T146" s="3">
        <f>IFERROR(__xludf.DUMMYFUNCTION("""COMPUTED_VALUE"""),0.0)</f>
        <v>0</v>
      </c>
      <c r="U146" s="3">
        <f>IFERROR(__xludf.DUMMYFUNCTION("""COMPUTED_VALUE"""),0.0)</f>
        <v>0</v>
      </c>
      <c r="V146" s="3">
        <f>IFERROR(__xludf.DUMMYFUNCTION("""COMPUTED_VALUE"""),0.0)</f>
        <v>0</v>
      </c>
      <c r="W146" s="3">
        <f>IFERROR(__xludf.DUMMYFUNCTION("""COMPUTED_VALUE"""),0.0)</f>
        <v>0</v>
      </c>
      <c r="X146" s="3">
        <f>IFERROR(__xludf.DUMMYFUNCTION("""COMPUTED_VALUE"""),0.0)</f>
        <v>0</v>
      </c>
      <c r="Y146" s="3">
        <f>IFERROR(__xludf.DUMMYFUNCTION("""COMPUTED_VALUE"""),0.0)</f>
        <v>0</v>
      </c>
      <c r="Z146" s="3">
        <f>IFERROR(__xludf.DUMMYFUNCTION("""COMPUTED_VALUE"""),0.0)</f>
        <v>0</v>
      </c>
      <c r="AA146" s="3">
        <f>IFERROR(__xludf.DUMMYFUNCTION("""COMPUTED_VALUE"""),1.0)</f>
        <v>1</v>
      </c>
      <c r="AB146" s="3">
        <f>IFERROR(__xludf.DUMMYFUNCTION("""COMPUTED_VALUE"""),0.0)</f>
        <v>0</v>
      </c>
      <c r="AC146" s="3">
        <f>IFERROR(__xludf.DUMMYFUNCTION("""COMPUTED_VALUE"""),1.0)</f>
        <v>1</v>
      </c>
      <c r="AD146" s="3" t="str">
        <f>IFERROR(__xludf.DUMMYFUNCTION("""COMPUTED_VALUE"""),"green")</f>
        <v>green</v>
      </c>
      <c r="AE146" s="3" t="str">
        <f>IFERROR(__xludf.DUMMYFUNCTION("""COMPUTED_VALUE"""),"green")</f>
        <v>green</v>
      </c>
    </row>
    <row r="147">
      <c r="A147" s="1" t="s">
        <v>176</v>
      </c>
      <c r="B147" s="3" t="str">
        <f>IFERROR(__xludf.DUMMYFUNCTION("SPLIT(A147, "","")"),"Senegal")</f>
        <v>Senegal</v>
      </c>
      <c r="C147" s="3">
        <f>IFERROR(__xludf.DUMMYFUNCTION("""COMPUTED_VALUE"""),4.0)</f>
        <v>4</v>
      </c>
      <c r="D147" s="3">
        <f>IFERROR(__xludf.DUMMYFUNCTION("""COMPUTED_VALUE"""),4.0)</f>
        <v>4</v>
      </c>
      <c r="E147" s="3">
        <f>IFERROR(__xludf.DUMMYFUNCTION("""COMPUTED_VALUE"""),196.0)</f>
        <v>196</v>
      </c>
      <c r="F147" s="3">
        <f>IFERROR(__xludf.DUMMYFUNCTION("""COMPUTED_VALUE"""),6.0)</f>
        <v>6</v>
      </c>
      <c r="G147" s="3">
        <f>IFERROR(__xludf.DUMMYFUNCTION("""COMPUTED_VALUE"""),3.0)</f>
        <v>3</v>
      </c>
      <c r="H147" s="3">
        <f>IFERROR(__xludf.DUMMYFUNCTION("""COMPUTED_VALUE"""),2.0)</f>
        <v>2</v>
      </c>
      <c r="I147" s="3">
        <f>IFERROR(__xludf.DUMMYFUNCTION("""COMPUTED_VALUE"""),3.0)</f>
        <v>3</v>
      </c>
      <c r="J147" s="3">
        <f>IFERROR(__xludf.DUMMYFUNCTION("""COMPUTED_VALUE"""),0.0)</f>
        <v>0</v>
      </c>
      <c r="K147" s="3">
        <f>IFERROR(__xludf.DUMMYFUNCTION("""COMPUTED_VALUE"""),3.0)</f>
        <v>3</v>
      </c>
      <c r="L147" s="3">
        <f>IFERROR(__xludf.DUMMYFUNCTION("""COMPUTED_VALUE"""),1.0)</f>
        <v>1</v>
      </c>
      <c r="M147" s="3">
        <f>IFERROR(__xludf.DUMMYFUNCTION("""COMPUTED_VALUE"""),1.0)</f>
        <v>1</v>
      </c>
      <c r="N147" s="3">
        <f>IFERROR(__xludf.DUMMYFUNCTION("""COMPUTED_VALUE"""),0.0)</f>
        <v>0</v>
      </c>
      <c r="O147" s="3">
        <f>IFERROR(__xludf.DUMMYFUNCTION("""COMPUTED_VALUE"""),1.0)</f>
        <v>1</v>
      </c>
      <c r="P147" s="3">
        <f>IFERROR(__xludf.DUMMYFUNCTION("""COMPUTED_VALUE"""),0.0)</f>
        <v>0</v>
      </c>
      <c r="Q147" s="3">
        <f>IFERROR(__xludf.DUMMYFUNCTION("""COMPUTED_VALUE"""),0.0)</f>
        <v>0</v>
      </c>
      <c r="R147" s="3">
        <f>IFERROR(__xludf.DUMMYFUNCTION("""COMPUTED_VALUE"""),0.0)</f>
        <v>0</v>
      </c>
      <c r="S147" s="3" t="str">
        <f>IFERROR(__xludf.DUMMYFUNCTION("""COMPUTED_VALUE"""),"green")</f>
        <v>green</v>
      </c>
      <c r="T147" s="3">
        <f>IFERROR(__xludf.DUMMYFUNCTION("""COMPUTED_VALUE"""),0.0)</f>
        <v>0</v>
      </c>
      <c r="U147" s="3">
        <f>IFERROR(__xludf.DUMMYFUNCTION("""COMPUTED_VALUE"""),0.0)</f>
        <v>0</v>
      </c>
      <c r="V147" s="3">
        <f>IFERROR(__xludf.DUMMYFUNCTION("""COMPUTED_VALUE"""),0.0)</f>
        <v>0</v>
      </c>
      <c r="W147" s="3">
        <f>IFERROR(__xludf.DUMMYFUNCTION("""COMPUTED_VALUE"""),0.0)</f>
        <v>0</v>
      </c>
      <c r="X147" s="3">
        <f>IFERROR(__xludf.DUMMYFUNCTION("""COMPUTED_VALUE"""),1.0)</f>
        <v>1</v>
      </c>
      <c r="Y147" s="3">
        <f>IFERROR(__xludf.DUMMYFUNCTION("""COMPUTED_VALUE"""),0.0)</f>
        <v>0</v>
      </c>
      <c r="Z147" s="3">
        <f>IFERROR(__xludf.DUMMYFUNCTION("""COMPUTED_VALUE"""),0.0)</f>
        <v>0</v>
      </c>
      <c r="AA147" s="3">
        <f>IFERROR(__xludf.DUMMYFUNCTION("""COMPUTED_VALUE"""),0.0)</f>
        <v>0</v>
      </c>
      <c r="AB147" s="3">
        <f>IFERROR(__xludf.DUMMYFUNCTION("""COMPUTED_VALUE"""),0.0)</f>
        <v>0</v>
      </c>
      <c r="AC147" s="3">
        <f>IFERROR(__xludf.DUMMYFUNCTION("""COMPUTED_VALUE"""),0.0)</f>
        <v>0</v>
      </c>
      <c r="AD147" s="3" t="str">
        <f>IFERROR(__xludf.DUMMYFUNCTION("""COMPUTED_VALUE"""),"green")</f>
        <v>green</v>
      </c>
      <c r="AE147" s="3" t="str">
        <f>IFERROR(__xludf.DUMMYFUNCTION("""COMPUTED_VALUE"""),"red")</f>
        <v>red</v>
      </c>
    </row>
    <row r="148">
      <c r="A148" s="1" t="s">
        <v>177</v>
      </c>
      <c r="B148" s="3" t="str">
        <f>IFERROR(__xludf.DUMMYFUNCTION("SPLIT(A148, "","")"),"Seychelles")</f>
        <v>Seychelles</v>
      </c>
      <c r="C148" s="3">
        <f>IFERROR(__xludf.DUMMYFUNCTION("""COMPUTED_VALUE"""),4.0)</f>
        <v>4</v>
      </c>
      <c r="D148" s="3">
        <f>IFERROR(__xludf.DUMMYFUNCTION("""COMPUTED_VALUE"""),2.0)</f>
        <v>2</v>
      </c>
      <c r="E148" s="3">
        <f>IFERROR(__xludf.DUMMYFUNCTION("""COMPUTED_VALUE"""),0.0)</f>
        <v>0</v>
      </c>
      <c r="F148" s="3">
        <f>IFERROR(__xludf.DUMMYFUNCTION("""COMPUTED_VALUE"""),0.0)</f>
        <v>0</v>
      </c>
      <c r="G148" s="3">
        <f>IFERROR(__xludf.DUMMYFUNCTION("""COMPUTED_VALUE"""),1.0)</f>
        <v>1</v>
      </c>
      <c r="H148" s="3">
        <f>IFERROR(__xludf.DUMMYFUNCTION("""COMPUTED_VALUE"""),1.0)</f>
        <v>1</v>
      </c>
      <c r="I148" s="3">
        <f>IFERROR(__xludf.DUMMYFUNCTION("""COMPUTED_VALUE"""),0.0)</f>
        <v>0</v>
      </c>
      <c r="J148" s="3">
        <f>IFERROR(__xludf.DUMMYFUNCTION("""COMPUTED_VALUE"""),0.0)</f>
        <v>0</v>
      </c>
      <c r="K148" s="3">
        <f>IFERROR(__xludf.DUMMYFUNCTION("""COMPUTED_VALUE"""),3.0)</f>
        <v>3</v>
      </c>
      <c r="L148" s="3">
        <f>IFERROR(__xludf.DUMMYFUNCTION("""COMPUTED_VALUE"""),1.0)</f>
        <v>1</v>
      </c>
      <c r="M148" s="3">
        <f>IFERROR(__xludf.DUMMYFUNCTION("""COMPUTED_VALUE"""),1.0)</f>
        <v>1</v>
      </c>
      <c r="N148" s="3">
        <f>IFERROR(__xludf.DUMMYFUNCTION("""COMPUTED_VALUE"""),0.0)</f>
        <v>0</v>
      </c>
      <c r="O148" s="3">
        <f>IFERROR(__xludf.DUMMYFUNCTION("""COMPUTED_VALUE"""),0.0)</f>
        <v>0</v>
      </c>
      <c r="P148" s="3">
        <f>IFERROR(__xludf.DUMMYFUNCTION("""COMPUTED_VALUE"""),1.0)</f>
        <v>1</v>
      </c>
      <c r="Q148" s="3">
        <f>IFERROR(__xludf.DUMMYFUNCTION("""COMPUTED_VALUE"""),0.0)</f>
        <v>0</v>
      </c>
      <c r="R148" s="3">
        <f>IFERROR(__xludf.DUMMYFUNCTION("""COMPUTED_VALUE"""),0.0)</f>
        <v>0</v>
      </c>
      <c r="S148" s="3" t="str">
        <f>IFERROR(__xludf.DUMMYFUNCTION("""COMPUTED_VALUE"""),"red")</f>
        <v>red</v>
      </c>
      <c r="T148" s="3">
        <f>IFERROR(__xludf.DUMMYFUNCTION("""COMPUTED_VALUE"""),0.0)</f>
        <v>0</v>
      </c>
      <c r="U148" s="3">
        <f>IFERROR(__xludf.DUMMYFUNCTION("""COMPUTED_VALUE"""),0.0)</f>
        <v>0</v>
      </c>
      <c r="V148" s="3">
        <f>IFERROR(__xludf.DUMMYFUNCTION("""COMPUTED_VALUE"""),0.0)</f>
        <v>0</v>
      </c>
      <c r="W148" s="3">
        <f>IFERROR(__xludf.DUMMYFUNCTION("""COMPUTED_VALUE"""),0.0)</f>
        <v>0</v>
      </c>
      <c r="X148" s="3">
        <f>IFERROR(__xludf.DUMMYFUNCTION("""COMPUTED_VALUE"""),0.0)</f>
        <v>0</v>
      </c>
      <c r="Y148" s="3">
        <f>IFERROR(__xludf.DUMMYFUNCTION("""COMPUTED_VALUE"""),0.0)</f>
        <v>0</v>
      </c>
      <c r="Z148" s="3">
        <f>IFERROR(__xludf.DUMMYFUNCTION("""COMPUTED_VALUE"""),0.0)</f>
        <v>0</v>
      </c>
      <c r="AA148" s="3">
        <f>IFERROR(__xludf.DUMMYFUNCTION("""COMPUTED_VALUE"""),0.0)</f>
        <v>0</v>
      </c>
      <c r="AB148" s="3">
        <f>IFERROR(__xludf.DUMMYFUNCTION("""COMPUTED_VALUE"""),0.0)</f>
        <v>0</v>
      </c>
      <c r="AC148" s="3">
        <f>IFERROR(__xludf.DUMMYFUNCTION("""COMPUTED_VALUE"""),0.0)</f>
        <v>0</v>
      </c>
      <c r="AD148" s="3" t="str">
        <f>IFERROR(__xludf.DUMMYFUNCTION("""COMPUTED_VALUE"""),"red")</f>
        <v>red</v>
      </c>
      <c r="AE148" s="3" t="str">
        <f>IFERROR(__xludf.DUMMYFUNCTION("""COMPUTED_VALUE"""),"green")</f>
        <v>green</v>
      </c>
    </row>
    <row r="149">
      <c r="A149" s="1" t="s">
        <v>178</v>
      </c>
      <c r="B149" s="3" t="str">
        <f>IFERROR(__xludf.DUMMYFUNCTION("SPLIT(A149, "","")"),"Sierra-Leone")</f>
        <v>Sierra-Leone</v>
      </c>
      <c r="C149" s="3">
        <f>IFERROR(__xludf.DUMMYFUNCTION("""COMPUTED_VALUE"""),4.0)</f>
        <v>4</v>
      </c>
      <c r="D149" s="3">
        <f>IFERROR(__xludf.DUMMYFUNCTION("""COMPUTED_VALUE"""),4.0)</f>
        <v>4</v>
      </c>
      <c r="E149" s="3">
        <f>IFERROR(__xludf.DUMMYFUNCTION("""COMPUTED_VALUE"""),72.0)</f>
        <v>72</v>
      </c>
      <c r="F149" s="3">
        <f>IFERROR(__xludf.DUMMYFUNCTION("""COMPUTED_VALUE"""),3.0)</f>
        <v>3</v>
      </c>
      <c r="G149" s="3">
        <f>IFERROR(__xludf.DUMMYFUNCTION("""COMPUTED_VALUE"""),1.0)</f>
        <v>1</v>
      </c>
      <c r="H149" s="3">
        <f>IFERROR(__xludf.DUMMYFUNCTION("""COMPUTED_VALUE"""),5.0)</f>
        <v>5</v>
      </c>
      <c r="I149" s="3">
        <f>IFERROR(__xludf.DUMMYFUNCTION("""COMPUTED_VALUE"""),0.0)</f>
        <v>0</v>
      </c>
      <c r="J149" s="3">
        <f>IFERROR(__xludf.DUMMYFUNCTION("""COMPUTED_VALUE"""),3.0)</f>
        <v>3</v>
      </c>
      <c r="K149" s="3">
        <f>IFERROR(__xludf.DUMMYFUNCTION("""COMPUTED_VALUE"""),3.0)</f>
        <v>3</v>
      </c>
      <c r="L149" s="3">
        <f>IFERROR(__xludf.DUMMYFUNCTION("""COMPUTED_VALUE"""),0.0)</f>
        <v>0</v>
      </c>
      <c r="M149" s="3">
        <f>IFERROR(__xludf.DUMMYFUNCTION("""COMPUTED_VALUE"""),1.0)</f>
        <v>1</v>
      </c>
      <c r="N149" s="3">
        <f>IFERROR(__xludf.DUMMYFUNCTION("""COMPUTED_VALUE"""),1.0)</f>
        <v>1</v>
      </c>
      <c r="O149" s="3">
        <f>IFERROR(__xludf.DUMMYFUNCTION("""COMPUTED_VALUE"""),0.0)</f>
        <v>0</v>
      </c>
      <c r="P149" s="3">
        <f>IFERROR(__xludf.DUMMYFUNCTION("""COMPUTED_VALUE"""),1.0)</f>
        <v>1</v>
      </c>
      <c r="Q149" s="3">
        <f>IFERROR(__xludf.DUMMYFUNCTION("""COMPUTED_VALUE"""),0.0)</f>
        <v>0</v>
      </c>
      <c r="R149" s="3">
        <f>IFERROR(__xludf.DUMMYFUNCTION("""COMPUTED_VALUE"""),0.0)</f>
        <v>0</v>
      </c>
      <c r="S149" s="3" t="str">
        <f>IFERROR(__xludf.DUMMYFUNCTION("""COMPUTED_VALUE"""),"green")</f>
        <v>green</v>
      </c>
      <c r="T149" s="3">
        <f>IFERROR(__xludf.DUMMYFUNCTION("""COMPUTED_VALUE"""),0.0)</f>
        <v>0</v>
      </c>
      <c r="U149" s="3">
        <f>IFERROR(__xludf.DUMMYFUNCTION("""COMPUTED_VALUE"""),0.0)</f>
        <v>0</v>
      </c>
      <c r="V149" s="3">
        <f>IFERROR(__xludf.DUMMYFUNCTION("""COMPUTED_VALUE"""),0.0)</f>
        <v>0</v>
      </c>
      <c r="W149" s="3">
        <f>IFERROR(__xludf.DUMMYFUNCTION("""COMPUTED_VALUE"""),0.0)</f>
        <v>0</v>
      </c>
      <c r="X149" s="3">
        <f>IFERROR(__xludf.DUMMYFUNCTION("""COMPUTED_VALUE"""),0.0)</f>
        <v>0</v>
      </c>
      <c r="Y149" s="3">
        <f>IFERROR(__xludf.DUMMYFUNCTION("""COMPUTED_VALUE"""),0.0)</f>
        <v>0</v>
      </c>
      <c r="Z149" s="3">
        <f>IFERROR(__xludf.DUMMYFUNCTION("""COMPUTED_VALUE"""),0.0)</f>
        <v>0</v>
      </c>
      <c r="AA149" s="3">
        <f>IFERROR(__xludf.DUMMYFUNCTION("""COMPUTED_VALUE"""),0.0)</f>
        <v>0</v>
      </c>
      <c r="AB149" s="3">
        <f>IFERROR(__xludf.DUMMYFUNCTION("""COMPUTED_VALUE"""),0.0)</f>
        <v>0</v>
      </c>
      <c r="AC149" s="3">
        <f>IFERROR(__xludf.DUMMYFUNCTION("""COMPUTED_VALUE"""),0.0)</f>
        <v>0</v>
      </c>
      <c r="AD149" s="3" t="str">
        <f>IFERROR(__xludf.DUMMYFUNCTION("""COMPUTED_VALUE"""),"green")</f>
        <v>green</v>
      </c>
      <c r="AE149" s="3" t="str">
        <f>IFERROR(__xludf.DUMMYFUNCTION("""COMPUTED_VALUE"""),"blue")</f>
        <v>blue</v>
      </c>
    </row>
    <row r="150">
      <c r="A150" s="1" t="s">
        <v>179</v>
      </c>
      <c r="B150" s="3" t="str">
        <f>IFERROR(__xludf.DUMMYFUNCTION("SPLIT(A150, "","")"),"Singapore")</f>
        <v>Singapore</v>
      </c>
      <c r="C150" s="3">
        <f>IFERROR(__xludf.DUMMYFUNCTION("""COMPUTED_VALUE"""),5.0)</f>
        <v>5</v>
      </c>
      <c r="D150" s="3">
        <f>IFERROR(__xludf.DUMMYFUNCTION("""COMPUTED_VALUE"""),1.0)</f>
        <v>1</v>
      </c>
      <c r="E150" s="3">
        <f>IFERROR(__xludf.DUMMYFUNCTION("""COMPUTED_VALUE"""),1.0)</f>
        <v>1</v>
      </c>
      <c r="F150" s="3">
        <f>IFERROR(__xludf.DUMMYFUNCTION("""COMPUTED_VALUE"""),3.0)</f>
        <v>3</v>
      </c>
      <c r="G150" s="3">
        <f>IFERROR(__xludf.DUMMYFUNCTION("""COMPUTED_VALUE"""),7.0)</f>
        <v>7</v>
      </c>
      <c r="H150" s="3">
        <f>IFERROR(__xludf.DUMMYFUNCTION("""COMPUTED_VALUE"""),3.0)</f>
        <v>3</v>
      </c>
      <c r="I150" s="3">
        <f>IFERROR(__xludf.DUMMYFUNCTION("""COMPUTED_VALUE"""),0.0)</f>
        <v>0</v>
      </c>
      <c r="J150" s="3">
        <f>IFERROR(__xludf.DUMMYFUNCTION("""COMPUTED_VALUE"""),2.0)</f>
        <v>2</v>
      </c>
      <c r="K150" s="3">
        <f>IFERROR(__xludf.DUMMYFUNCTION("""COMPUTED_VALUE"""),2.0)</f>
        <v>2</v>
      </c>
      <c r="L150" s="3">
        <f>IFERROR(__xludf.DUMMYFUNCTION("""COMPUTED_VALUE"""),1.0)</f>
        <v>1</v>
      </c>
      <c r="M150" s="3">
        <f>IFERROR(__xludf.DUMMYFUNCTION("""COMPUTED_VALUE"""),0.0)</f>
        <v>0</v>
      </c>
      <c r="N150" s="3">
        <f>IFERROR(__xludf.DUMMYFUNCTION("""COMPUTED_VALUE"""),0.0)</f>
        <v>0</v>
      </c>
      <c r="O150" s="3">
        <f>IFERROR(__xludf.DUMMYFUNCTION("""COMPUTED_VALUE"""),0.0)</f>
        <v>0</v>
      </c>
      <c r="P150" s="3">
        <f>IFERROR(__xludf.DUMMYFUNCTION("""COMPUTED_VALUE"""),1.0)</f>
        <v>1</v>
      </c>
      <c r="Q150" s="3">
        <f>IFERROR(__xludf.DUMMYFUNCTION("""COMPUTED_VALUE"""),0.0)</f>
        <v>0</v>
      </c>
      <c r="R150" s="3">
        <f>IFERROR(__xludf.DUMMYFUNCTION("""COMPUTED_VALUE"""),0.0)</f>
        <v>0</v>
      </c>
      <c r="S150" s="3" t="str">
        <f>IFERROR(__xludf.DUMMYFUNCTION("""COMPUTED_VALUE"""),"white")</f>
        <v>white</v>
      </c>
      <c r="T150" s="3">
        <f>IFERROR(__xludf.DUMMYFUNCTION("""COMPUTED_VALUE"""),0.0)</f>
        <v>0</v>
      </c>
      <c r="U150" s="3">
        <f>IFERROR(__xludf.DUMMYFUNCTION("""COMPUTED_VALUE"""),0.0)</f>
        <v>0</v>
      </c>
      <c r="V150" s="3">
        <f>IFERROR(__xludf.DUMMYFUNCTION("""COMPUTED_VALUE"""),0.0)</f>
        <v>0</v>
      </c>
      <c r="W150" s="3">
        <f>IFERROR(__xludf.DUMMYFUNCTION("""COMPUTED_VALUE"""),0.0)</f>
        <v>0</v>
      </c>
      <c r="X150" s="3">
        <f>IFERROR(__xludf.DUMMYFUNCTION("""COMPUTED_VALUE"""),5.0)</f>
        <v>5</v>
      </c>
      <c r="Y150" s="3">
        <f>IFERROR(__xludf.DUMMYFUNCTION("""COMPUTED_VALUE"""),1.0)</f>
        <v>1</v>
      </c>
      <c r="Z150" s="3">
        <f>IFERROR(__xludf.DUMMYFUNCTION("""COMPUTED_VALUE"""),0.0)</f>
        <v>0</v>
      </c>
      <c r="AA150" s="3">
        <f>IFERROR(__xludf.DUMMYFUNCTION("""COMPUTED_VALUE"""),0.0)</f>
        <v>0</v>
      </c>
      <c r="AB150" s="3">
        <f>IFERROR(__xludf.DUMMYFUNCTION("""COMPUTED_VALUE"""),0.0)</f>
        <v>0</v>
      </c>
      <c r="AC150" s="3">
        <f>IFERROR(__xludf.DUMMYFUNCTION("""COMPUTED_VALUE"""),0.0)</f>
        <v>0</v>
      </c>
      <c r="AD150" s="3" t="str">
        <f>IFERROR(__xludf.DUMMYFUNCTION("""COMPUTED_VALUE"""),"red")</f>
        <v>red</v>
      </c>
      <c r="AE150" s="3" t="str">
        <f>IFERROR(__xludf.DUMMYFUNCTION("""COMPUTED_VALUE"""),"white")</f>
        <v>white</v>
      </c>
    </row>
    <row r="151">
      <c r="A151" s="1" t="s">
        <v>180</v>
      </c>
      <c r="B151" s="3" t="str">
        <f>IFERROR(__xludf.DUMMYFUNCTION("SPLIT(A151, "","")"),"Soloman-Islands")</f>
        <v>Soloman-Islands</v>
      </c>
      <c r="C151" s="3">
        <f>IFERROR(__xludf.DUMMYFUNCTION("""COMPUTED_VALUE"""),6.0)</f>
        <v>6</v>
      </c>
      <c r="D151" s="3">
        <f>IFERROR(__xludf.DUMMYFUNCTION("""COMPUTED_VALUE"""),2.0)</f>
        <v>2</v>
      </c>
      <c r="E151" s="3">
        <f>IFERROR(__xludf.DUMMYFUNCTION("""COMPUTED_VALUE"""),30.0)</f>
        <v>30</v>
      </c>
      <c r="F151" s="3">
        <f>IFERROR(__xludf.DUMMYFUNCTION("""COMPUTED_VALUE"""),0.0)</f>
        <v>0</v>
      </c>
      <c r="G151" s="3">
        <f>IFERROR(__xludf.DUMMYFUNCTION("""COMPUTED_VALUE"""),1.0)</f>
        <v>1</v>
      </c>
      <c r="H151" s="3">
        <f>IFERROR(__xludf.DUMMYFUNCTION("""COMPUTED_VALUE"""),1.0)</f>
        <v>1</v>
      </c>
      <c r="I151" s="3">
        <f>IFERROR(__xludf.DUMMYFUNCTION("""COMPUTED_VALUE"""),0.0)</f>
        <v>0</v>
      </c>
      <c r="J151" s="3">
        <f>IFERROR(__xludf.DUMMYFUNCTION("""COMPUTED_VALUE"""),0.0)</f>
        <v>0</v>
      </c>
      <c r="K151" s="3">
        <f>IFERROR(__xludf.DUMMYFUNCTION("""COMPUTED_VALUE"""),4.0)</f>
        <v>4</v>
      </c>
      <c r="L151" s="3">
        <f>IFERROR(__xludf.DUMMYFUNCTION("""COMPUTED_VALUE"""),0.0)</f>
        <v>0</v>
      </c>
      <c r="M151" s="3">
        <f>IFERROR(__xludf.DUMMYFUNCTION("""COMPUTED_VALUE"""),1.0)</f>
        <v>1</v>
      </c>
      <c r="N151" s="3">
        <f>IFERROR(__xludf.DUMMYFUNCTION("""COMPUTED_VALUE"""),1.0)</f>
        <v>1</v>
      </c>
      <c r="O151" s="3">
        <f>IFERROR(__xludf.DUMMYFUNCTION("""COMPUTED_VALUE"""),1.0)</f>
        <v>1</v>
      </c>
      <c r="P151" s="3">
        <f>IFERROR(__xludf.DUMMYFUNCTION("""COMPUTED_VALUE"""),1.0)</f>
        <v>1</v>
      </c>
      <c r="Q151" s="3">
        <f>IFERROR(__xludf.DUMMYFUNCTION("""COMPUTED_VALUE"""),0.0)</f>
        <v>0</v>
      </c>
      <c r="R151" s="3">
        <f>IFERROR(__xludf.DUMMYFUNCTION("""COMPUTED_VALUE"""),0.0)</f>
        <v>0</v>
      </c>
      <c r="S151" s="3" t="str">
        <f>IFERROR(__xludf.DUMMYFUNCTION("""COMPUTED_VALUE"""),"green")</f>
        <v>green</v>
      </c>
      <c r="T151" s="3">
        <f>IFERROR(__xludf.DUMMYFUNCTION("""COMPUTED_VALUE"""),0.0)</f>
        <v>0</v>
      </c>
      <c r="U151" s="3">
        <f>IFERROR(__xludf.DUMMYFUNCTION("""COMPUTED_VALUE"""),0.0)</f>
        <v>0</v>
      </c>
      <c r="V151" s="3">
        <f>IFERROR(__xludf.DUMMYFUNCTION("""COMPUTED_VALUE"""),0.0)</f>
        <v>0</v>
      </c>
      <c r="W151" s="3">
        <f>IFERROR(__xludf.DUMMYFUNCTION("""COMPUTED_VALUE"""),0.0)</f>
        <v>0</v>
      </c>
      <c r="X151" s="3">
        <f>IFERROR(__xludf.DUMMYFUNCTION("""COMPUTED_VALUE"""),5.0)</f>
        <v>5</v>
      </c>
      <c r="Y151" s="3">
        <f>IFERROR(__xludf.DUMMYFUNCTION("""COMPUTED_VALUE"""),0.0)</f>
        <v>0</v>
      </c>
      <c r="Z151" s="3">
        <f>IFERROR(__xludf.DUMMYFUNCTION("""COMPUTED_VALUE"""),1.0)</f>
        <v>1</v>
      </c>
      <c r="AA151" s="3">
        <f>IFERROR(__xludf.DUMMYFUNCTION("""COMPUTED_VALUE"""),0.0)</f>
        <v>0</v>
      </c>
      <c r="AB151" s="3">
        <f>IFERROR(__xludf.DUMMYFUNCTION("""COMPUTED_VALUE"""),0.0)</f>
        <v>0</v>
      </c>
      <c r="AC151" s="3">
        <f>IFERROR(__xludf.DUMMYFUNCTION("""COMPUTED_VALUE"""),0.0)</f>
        <v>0</v>
      </c>
      <c r="AD151" s="3" t="str">
        <f>IFERROR(__xludf.DUMMYFUNCTION("""COMPUTED_VALUE"""),"blue")</f>
        <v>blue</v>
      </c>
      <c r="AE151" s="3" t="str">
        <f>IFERROR(__xludf.DUMMYFUNCTION("""COMPUTED_VALUE"""),"green")</f>
        <v>green</v>
      </c>
    </row>
    <row r="152">
      <c r="A152" s="1" t="s">
        <v>181</v>
      </c>
      <c r="B152" s="3" t="str">
        <f>IFERROR(__xludf.DUMMYFUNCTION("SPLIT(A152, "","")"),"Somalia")</f>
        <v>Somalia</v>
      </c>
      <c r="C152" s="3">
        <f>IFERROR(__xludf.DUMMYFUNCTION("""COMPUTED_VALUE"""),4.0)</f>
        <v>4</v>
      </c>
      <c r="D152" s="3">
        <f>IFERROR(__xludf.DUMMYFUNCTION("""COMPUTED_VALUE"""),1.0)</f>
        <v>1</v>
      </c>
      <c r="E152" s="3">
        <f>IFERROR(__xludf.DUMMYFUNCTION("""COMPUTED_VALUE"""),637.0)</f>
        <v>637</v>
      </c>
      <c r="F152" s="3">
        <f>IFERROR(__xludf.DUMMYFUNCTION("""COMPUTED_VALUE"""),5.0)</f>
        <v>5</v>
      </c>
      <c r="G152" s="3">
        <f>IFERROR(__xludf.DUMMYFUNCTION("""COMPUTED_VALUE"""),10.0)</f>
        <v>10</v>
      </c>
      <c r="H152" s="3">
        <f>IFERROR(__xludf.DUMMYFUNCTION("""COMPUTED_VALUE"""),2.0)</f>
        <v>2</v>
      </c>
      <c r="I152" s="3">
        <f>IFERROR(__xludf.DUMMYFUNCTION("""COMPUTED_VALUE"""),0.0)</f>
        <v>0</v>
      </c>
      <c r="J152" s="3">
        <f>IFERROR(__xludf.DUMMYFUNCTION("""COMPUTED_VALUE"""),0.0)</f>
        <v>0</v>
      </c>
      <c r="K152" s="3">
        <f>IFERROR(__xludf.DUMMYFUNCTION("""COMPUTED_VALUE"""),2.0)</f>
        <v>2</v>
      </c>
      <c r="L152" s="3">
        <f>IFERROR(__xludf.DUMMYFUNCTION("""COMPUTED_VALUE"""),0.0)</f>
        <v>0</v>
      </c>
      <c r="M152" s="3">
        <f>IFERROR(__xludf.DUMMYFUNCTION("""COMPUTED_VALUE"""),0.0)</f>
        <v>0</v>
      </c>
      <c r="N152" s="3">
        <f>IFERROR(__xludf.DUMMYFUNCTION("""COMPUTED_VALUE"""),1.0)</f>
        <v>1</v>
      </c>
      <c r="O152" s="3">
        <f>IFERROR(__xludf.DUMMYFUNCTION("""COMPUTED_VALUE"""),0.0)</f>
        <v>0</v>
      </c>
      <c r="P152" s="3">
        <f>IFERROR(__xludf.DUMMYFUNCTION("""COMPUTED_VALUE"""),1.0)</f>
        <v>1</v>
      </c>
      <c r="Q152" s="3">
        <f>IFERROR(__xludf.DUMMYFUNCTION("""COMPUTED_VALUE"""),0.0)</f>
        <v>0</v>
      </c>
      <c r="R152" s="3">
        <f>IFERROR(__xludf.DUMMYFUNCTION("""COMPUTED_VALUE"""),0.0)</f>
        <v>0</v>
      </c>
      <c r="S152" s="3" t="str">
        <f>IFERROR(__xludf.DUMMYFUNCTION("""COMPUTED_VALUE"""),"blue")</f>
        <v>blue</v>
      </c>
      <c r="T152" s="3">
        <f>IFERROR(__xludf.DUMMYFUNCTION("""COMPUTED_VALUE"""),0.0)</f>
        <v>0</v>
      </c>
      <c r="U152" s="3">
        <f>IFERROR(__xludf.DUMMYFUNCTION("""COMPUTED_VALUE"""),0.0)</f>
        <v>0</v>
      </c>
      <c r="V152" s="3">
        <f>IFERROR(__xludf.DUMMYFUNCTION("""COMPUTED_VALUE"""),0.0)</f>
        <v>0</v>
      </c>
      <c r="W152" s="3">
        <f>IFERROR(__xludf.DUMMYFUNCTION("""COMPUTED_VALUE"""),0.0)</f>
        <v>0</v>
      </c>
      <c r="X152" s="3">
        <f>IFERROR(__xludf.DUMMYFUNCTION("""COMPUTED_VALUE"""),1.0)</f>
        <v>1</v>
      </c>
      <c r="Y152" s="3">
        <f>IFERROR(__xludf.DUMMYFUNCTION("""COMPUTED_VALUE"""),0.0)</f>
        <v>0</v>
      </c>
      <c r="Z152" s="3">
        <f>IFERROR(__xludf.DUMMYFUNCTION("""COMPUTED_VALUE"""),0.0)</f>
        <v>0</v>
      </c>
      <c r="AA152" s="3">
        <f>IFERROR(__xludf.DUMMYFUNCTION("""COMPUTED_VALUE"""),0.0)</f>
        <v>0</v>
      </c>
      <c r="AB152" s="3">
        <f>IFERROR(__xludf.DUMMYFUNCTION("""COMPUTED_VALUE"""),0.0)</f>
        <v>0</v>
      </c>
      <c r="AC152" s="3">
        <f>IFERROR(__xludf.DUMMYFUNCTION("""COMPUTED_VALUE"""),0.0)</f>
        <v>0</v>
      </c>
      <c r="AD152" s="3" t="str">
        <f>IFERROR(__xludf.DUMMYFUNCTION("""COMPUTED_VALUE"""),"blue")</f>
        <v>blue</v>
      </c>
      <c r="AE152" s="3" t="str">
        <f>IFERROR(__xludf.DUMMYFUNCTION("""COMPUTED_VALUE"""),"blue")</f>
        <v>blue</v>
      </c>
    </row>
    <row r="153">
      <c r="A153" s="1" t="s">
        <v>182</v>
      </c>
      <c r="B153" s="3" t="str">
        <f>IFERROR(__xludf.DUMMYFUNCTION("SPLIT(A153, "","")"),"South-Africa")</f>
        <v>South-Africa</v>
      </c>
      <c r="C153" s="3">
        <f>IFERROR(__xludf.DUMMYFUNCTION("""COMPUTED_VALUE"""),4.0)</f>
        <v>4</v>
      </c>
      <c r="D153" s="3">
        <f>IFERROR(__xludf.DUMMYFUNCTION("""COMPUTED_VALUE"""),2.0)</f>
        <v>2</v>
      </c>
      <c r="E153" s="3">
        <f>IFERROR(__xludf.DUMMYFUNCTION("""COMPUTED_VALUE"""),1221.0)</f>
        <v>1221</v>
      </c>
      <c r="F153" s="3">
        <f>IFERROR(__xludf.DUMMYFUNCTION("""COMPUTED_VALUE"""),29.0)</f>
        <v>29</v>
      </c>
      <c r="G153" s="3">
        <f>IFERROR(__xludf.DUMMYFUNCTION("""COMPUTED_VALUE"""),6.0)</f>
        <v>6</v>
      </c>
      <c r="H153" s="3">
        <f>IFERROR(__xludf.DUMMYFUNCTION("""COMPUTED_VALUE"""),1.0)</f>
        <v>1</v>
      </c>
      <c r="I153" s="3">
        <f>IFERROR(__xludf.DUMMYFUNCTION("""COMPUTED_VALUE"""),0.0)</f>
        <v>0</v>
      </c>
      <c r="J153" s="3">
        <f>IFERROR(__xludf.DUMMYFUNCTION("""COMPUTED_VALUE"""),3.0)</f>
        <v>3</v>
      </c>
      <c r="K153" s="3">
        <f>IFERROR(__xludf.DUMMYFUNCTION("""COMPUTED_VALUE"""),5.0)</f>
        <v>5</v>
      </c>
      <c r="L153" s="3">
        <f>IFERROR(__xludf.DUMMYFUNCTION("""COMPUTED_VALUE"""),1.0)</f>
        <v>1</v>
      </c>
      <c r="M153" s="3">
        <f>IFERROR(__xludf.DUMMYFUNCTION("""COMPUTED_VALUE"""),1.0)</f>
        <v>1</v>
      </c>
      <c r="N153" s="3">
        <f>IFERROR(__xludf.DUMMYFUNCTION("""COMPUTED_VALUE"""),1.0)</f>
        <v>1</v>
      </c>
      <c r="O153" s="3">
        <f>IFERROR(__xludf.DUMMYFUNCTION("""COMPUTED_VALUE"""),0.0)</f>
        <v>0</v>
      </c>
      <c r="P153" s="3">
        <f>IFERROR(__xludf.DUMMYFUNCTION("""COMPUTED_VALUE"""),1.0)</f>
        <v>1</v>
      </c>
      <c r="Q153" s="3">
        <f>IFERROR(__xludf.DUMMYFUNCTION("""COMPUTED_VALUE"""),0.0)</f>
        <v>0</v>
      </c>
      <c r="R153" s="3">
        <f>IFERROR(__xludf.DUMMYFUNCTION("""COMPUTED_VALUE"""),1.0)</f>
        <v>1</v>
      </c>
      <c r="S153" s="3" t="str">
        <f>IFERROR(__xludf.DUMMYFUNCTION("""COMPUTED_VALUE"""),"orange")</f>
        <v>orange</v>
      </c>
      <c r="T153" s="3">
        <f>IFERROR(__xludf.DUMMYFUNCTION("""COMPUTED_VALUE"""),0.0)</f>
        <v>0</v>
      </c>
      <c r="U153" s="3">
        <f>IFERROR(__xludf.DUMMYFUNCTION("""COMPUTED_VALUE"""),1.0)</f>
        <v>1</v>
      </c>
      <c r="V153" s="3">
        <f>IFERROR(__xludf.DUMMYFUNCTION("""COMPUTED_VALUE"""),1.0)</f>
        <v>1</v>
      </c>
      <c r="W153" s="3">
        <f>IFERROR(__xludf.DUMMYFUNCTION("""COMPUTED_VALUE"""),0.0)</f>
        <v>0</v>
      </c>
      <c r="X153" s="3">
        <f>IFERROR(__xludf.DUMMYFUNCTION("""COMPUTED_VALUE"""),0.0)</f>
        <v>0</v>
      </c>
      <c r="Y153" s="3">
        <f>IFERROR(__xludf.DUMMYFUNCTION("""COMPUTED_VALUE"""),0.0)</f>
        <v>0</v>
      </c>
      <c r="Z153" s="3">
        <f>IFERROR(__xludf.DUMMYFUNCTION("""COMPUTED_VALUE"""),0.0)</f>
        <v>0</v>
      </c>
      <c r="AA153" s="3">
        <f>IFERROR(__xludf.DUMMYFUNCTION("""COMPUTED_VALUE"""),0.0)</f>
        <v>0</v>
      </c>
      <c r="AB153" s="3">
        <f>IFERROR(__xludf.DUMMYFUNCTION("""COMPUTED_VALUE"""),0.0)</f>
        <v>0</v>
      </c>
      <c r="AC153" s="3">
        <f>IFERROR(__xludf.DUMMYFUNCTION("""COMPUTED_VALUE"""),0.0)</f>
        <v>0</v>
      </c>
      <c r="AD153" s="3" t="str">
        <f>IFERROR(__xludf.DUMMYFUNCTION("""COMPUTED_VALUE"""),"orange")</f>
        <v>orange</v>
      </c>
      <c r="AE153" s="3" t="str">
        <f>IFERROR(__xludf.DUMMYFUNCTION("""COMPUTED_VALUE"""),"blue")</f>
        <v>blue</v>
      </c>
    </row>
    <row r="154">
      <c r="A154" s="1" t="s">
        <v>183</v>
      </c>
      <c r="B154" s="3" t="str">
        <f>IFERROR(__xludf.DUMMYFUNCTION("SPLIT(A154, "","")"),"South-Korea")</f>
        <v>South-Korea</v>
      </c>
      <c r="C154" s="3">
        <f>IFERROR(__xludf.DUMMYFUNCTION("""COMPUTED_VALUE"""),5.0)</f>
        <v>5</v>
      </c>
      <c r="D154" s="3">
        <f>IFERROR(__xludf.DUMMYFUNCTION("""COMPUTED_VALUE"""),1.0)</f>
        <v>1</v>
      </c>
      <c r="E154" s="3">
        <f>IFERROR(__xludf.DUMMYFUNCTION("""COMPUTED_VALUE"""),99.0)</f>
        <v>99</v>
      </c>
      <c r="F154" s="3">
        <f>IFERROR(__xludf.DUMMYFUNCTION("""COMPUTED_VALUE"""),39.0)</f>
        <v>39</v>
      </c>
      <c r="G154" s="3">
        <f>IFERROR(__xludf.DUMMYFUNCTION("""COMPUTED_VALUE"""),10.0)</f>
        <v>10</v>
      </c>
      <c r="H154" s="3">
        <f>IFERROR(__xludf.DUMMYFUNCTION("""COMPUTED_VALUE"""),7.0)</f>
        <v>7</v>
      </c>
      <c r="I154" s="3">
        <f>IFERROR(__xludf.DUMMYFUNCTION("""COMPUTED_VALUE"""),0.0)</f>
        <v>0</v>
      </c>
      <c r="J154" s="3">
        <f>IFERROR(__xludf.DUMMYFUNCTION("""COMPUTED_VALUE"""),0.0)</f>
        <v>0</v>
      </c>
      <c r="K154" s="3">
        <f>IFERROR(__xludf.DUMMYFUNCTION("""COMPUTED_VALUE"""),4.0)</f>
        <v>4</v>
      </c>
      <c r="L154" s="3">
        <f>IFERROR(__xludf.DUMMYFUNCTION("""COMPUTED_VALUE"""),1.0)</f>
        <v>1</v>
      </c>
      <c r="M154" s="3">
        <f>IFERROR(__xludf.DUMMYFUNCTION("""COMPUTED_VALUE"""),0.0)</f>
        <v>0</v>
      </c>
      <c r="N154" s="3">
        <f>IFERROR(__xludf.DUMMYFUNCTION("""COMPUTED_VALUE"""),1.0)</f>
        <v>1</v>
      </c>
      <c r="O154" s="3">
        <f>IFERROR(__xludf.DUMMYFUNCTION("""COMPUTED_VALUE"""),0.0)</f>
        <v>0</v>
      </c>
      <c r="P154" s="3">
        <f>IFERROR(__xludf.DUMMYFUNCTION("""COMPUTED_VALUE"""),1.0)</f>
        <v>1</v>
      </c>
      <c r="Q154" s="3">
        <f>IFERROR(__xludf.DUMMYFUNCTION("""COMPUTED_VALUE"""),1.0)</f>
        <v>1</v>
      </c>
      <c r="R154" s="3">
        <f>IFERROR(__xludf.DUMMYFUNCTION("""COMPUTED_VALUE"""),0.0)</f>
        <v>0</v>
      </c>
      <c r="S154" s="3" t="str">
        <f>IFERROR(__xludf.DUMMYFUNCTION("""COMPUTED_VALUE"""),"white")</f>
        <v>white</v>
      </c>
      <c r="T154" s="3">
        <f>IFERROR(__xludf.DUMMYFUNCTION("""COMPUTED_VALUE"""),1.0)</f>
        <v>1</v>
      </c>
      <c r="U154" s="3">
        <f>IFERROR(__xludf.DUMMYFUNCTION("""COMPUTED_VALUE"""),0.0)</f>
        <v>0</v>
      </c>
      <c r="V154" s="3">
        <f>IFERROR(__xludf.DUMMYFUNCTION("""COMPUTED_VALUE"""),0.0)</f>
        <v>0</v>
      </c>
      <c r="W154" s="3">
        <f>IFERROR(__xludf.DUMMYFUNCTION("""COMPUTED_VALUE"""),0.0)</f>
        <v>0</v>
      </c>
      <c r="X154" s="3">
        <f>IFERROR(__xludf.DUMMYFUNCTION("""COMPUTED_VALUE"""),0.0)</f>
        <v>0</v>
      </c>
      <c r="Y154" s="3">
        <f>IFERROR(__xludf.DUMMYFUNCTION("""COMPUTED_VALUE"""),0.0)</f>
        <v>0</v>
      </c>
      <c r="Z154" s="3">
        <f>IFERROR(__xludf.DUMMYFUNCTION("""COMPUTED_VALUE"""),0.0)</f>
        <v>0</v>
      </c>
      <c r="AA154" s="3">
        <f>IFERROR(__xludf.DUMMYFUNCTION("""COMPUTED_VALUE"""),1.0)</f>
        <v>1</v>
      </c>
      <c r="AB154" s="3">
        <f>IFERROR(__xludf.DUMMYFUNCTION("""COMPUTED_VALUE"""),0.0)</f>
        <v>0</v>
      </c>
      <c r="AC154" s="3">
        <f>IFERROR(__xludf.DUMMYFUNCTION("""COMPUTED_VALUE"""),0.0)</f>
        <v>0</v>
      </c>
      <c r="AD154" s="3" t="str">
        <f>IFERROR(__xludf.DUMMYFUNCTION("""COMPUTED_VALUE"""),"white")</f>
        <v>white</v>
      </c>
      <c r="AE154" s="3" t="str">
        <f>IFERROR(__xludf.DUMMYFUNCTION("""COMPUTED_VALUE"""),"white")</f>
        <v>white</v>
      </c>
    </row>
    <row r="155">
      <c r="A155" s="1" t="s">
        <v>184</v>
      </c>
      <c r="B155" s="3" t="str">
        <f>IFERROR(__xludf.DUMMYFUNCTION("SPLIT(A155, "","")"),"South-Yemen")</f>
        <v>South-Yemen</v>
      </c>
      <c r="C155" s="3">
        <f>IFERROR(__xludf.DUMMYFUNCTION("""COMPUTED_VALUE"""),5.0)</f>
        <v>5</v>
      </c>
      <c r="D155" s="3">
        <f>IFERROR(__xludf.DUMMYFUNCTION("""COMPUTED_VALUE"""),1.0)</f>
        <v>1</v>
      </c>
      <c r="E155" s="3">
        <f>IFERROR(__xludf.DUMMYFUNCTION("""COMPUTED_VALUE"""),288.0)</f>
        <v>288</v>
      </c>
      <c r="F155" s="3">
        <f>IFERROR(__xludf.DUMMYFUNCTION("""COMPUTED_VALUE"""),2.0)</f>
        <v>2</v>
      </c>
      <c r="G155" s="3">
        <f>IFERROR(__xludf.DUMMYFUNCTION("""COMPUTED_VALUE"""),8.0)</f>
        <v>8</v>
      </c>
      <c r="H155" s="3">
        <f>IFERROR(__xludf.DUMMYFUNCTION("""COMPUTED_VALUE"""),2.0)</f>
        <v>2</v>
      </c>
      <c r="I155" s="3">
        <f>IFERROR(__xludf.DUMMYFUNCTION("""COMPUTED_VALUE"""),0.0)</f>
        <v>0</v>
      </c>
      <c r="J155" s="3">
        <f>IFERROR(__xludf.DUMMYFUNCTION("""COMPUTED_VALUE"""),3.0)</f>
        <v>3</v>
      </c>
      <c r="K155" s="3">
        <f>IFERROR(__xludf.DUMMYFUNCTION("""COMPUTED_VALUE"""),4.0)</f>
        <v>4</v>
      </c>
      <c r="L155" s="3">
        <f>IFERROR(__xludf.DUMMYFUNCTION("""COMPUTED_VALUE"""),1.0)</f>
        <v>1</v>
      </c>
      <c r="M155" s="3">
        <f>IFERROR(__xludf.DUMMYFUNCTION("""COMPUTED_VALUE"""),0.0)</f>
        <v>0</v>
      </c>
      <c r="N155" s="3">
        <f>IFERROR(__xludf.DUMMYFUNCTION("""COMPUTED_VALUE"""),1.0)</f>
        <v>1</v>
      </c>
      <c r="O155" s="3">
        <f>IFERROR(__xludf.DUMMYFUNCTION("""COMPUTED_VALUE"""),0.0)</f>
        <v>0</v>
      </c>
      <c r="P155" s="3">
        <f>IFERROR(__xludf.DUMMYFUNCTION("""COMPUTED_VALUE"""),1.0)</f>
        <v>1</v>
      </c>
      <c r="Q155" s="3">
        <f>IFERROR(__xludf.DUMMYFUNCTION("""COMPUTED_VALUE"""),1.0)</f>
        <v>1</v>
      </c>
      <c r="R155" s="3">
        <f>IFERROR(__xludf.DUMMYFUNCTION("""COMPUTED_VALUE"""),0.0)</f>
        <v>0</v>
      </c>
      <c r="S155" s="3" t="str">
        <f>IFERROR(__xludf.DUMMYFUNCTION("""COMPUTED_VALUE"""),"red")</f>
        <v>red</v>
      </c>
      <c r="T155" s="3">
        <f>IFERROR(__xludf.DUMMYFUNCTION("""COMPUTED_VALUE"""),0.0)</f>
        <v>0</v>
      </c>
      <c r="U155" s="3">
        <f>IFERROR(__xludf.DUMMYFUNCTION("""COMPUTED_VALUE"""),0.0)</f>
        <v>0</v>
      </c>
      <c r="V155" s="3">
        <f>IFERROR(__xludf.DUMMYFUNCTION("""COMPUTED_VALUE"""),0.0)</f>
        <v>0</v>
      </c>
      <c r="W155" s="3">
        <f>IFERROR(__xludf.DUMMYFUNCTION("""COMPUTED_VALUE"""),0.0)</f>
        <v>0</v>
      </c>
      <c r="X155" s="3">
        <f>IFERROR(__xludf.DUMMYFUNCTION("""COMPUTED_VALUE"""),1.0)</f>
        <v>1</v>
      </c>
      <c r="Y155" s="3">
        <f>IFERROR(__xludf.DUMMYFUNCTION("""COMPUTED_VALUE"""),0.0)</f>
        <v>0</v>
      </c>
      <c r="Z155" s="3">
        <f>IFERROR(__xludf.DUMMYFUNCTION("""COMPUTED_VALUE"""),1.0)</f>
        <v>1</v>
      </c>
      <c r="AA155" s="3">
        <f>IFERROR(__xludf.DUMMYFUNCTION("""COMPUTED_VALUE"""),0.0)</f>
        <v>0</v>
      </c>
      <c r="AB155" s="3">
        <f>IFERROR(__xludf.DUMMYFUNCTION("""COMPUTED_VALUE"""),0.0)</f>
        <v>0</v>
      </c>
      <c r="AC155" s="3">
        <f>IFERROR(__xludf.DUMMYFUNCTION("""COMPUTED_VALUE"""),0.0)</f>
        <v>0</v>
      </c>
      <c r="AD155" s="3" t="str">
        <f>IFERROR(__xludf.DUMMYFUNCTION("""COMPUTED_VALUE"""),"red")</f>
        <v>red</v>
      </c>
      <c r="AE155" s="3" t="str">
        <f>IFERROR(__xludf.DUMMYFUNCTION("""COMPUTED_VALUE"""),"black")</f>
        <v>black</v>
      </c>
    </row>
    <row r="156">
      <c r="A156" s="1" t="s">
        <v>185</v>
      </c>
      <c r="B156" s="3" t="str">
        <f>IFERROR(__xludf.DUMMYFUNCTION("SPLIT(A156, "","")"),"Spain")</f>
        <v>Spain</v>
      </c>
      <c r="C156" s="3">
        <f>IFERROR(__xludf.DUMMYFUNCTION("""COMPUTED_VALUE"""),3.0)</f>
        <v>3</v>
      </c>
      <c r="D156" s="3">
        <f>IFERROR(__xludf.DUMMYFUNCTION("""COMPUTED_VALUE"""),4.0)</f>
        <v>4</v>
      </c>
      <c r="E156" s="3">
        <f>IFERROR(__xludf.DUMMYFUNCTION("""COMPUTED_VALUE"""),505.0)</f>
        <v>505</v>
      </c>
      <c r="F156" s="3">
        <f>IFERROR(__xludf.DUMMYFUNCTION("""COMPUTED_VALUE"""),38.0)</f>
        <v>38</v>
      </c>
      <c r="G156" s="3">
        <f>IFERROR(__xludf.DUMMYFUNCTION("""COMPUTED_VALUE"""),2.0)</f>
        <v>2</v>
      </c>
      <c r="H156" s="3">
        <f>IFERROR(__xludf.DUMMYFUNCTION("""COMPUTED_VALUE"""),0.0)</f>
        <v>0</v>
      </c>
      <c r="I156" s="3">
        <f>IFERROR(__xludf.DUMMYFUNCTION("""COMPUTED_VALUE"""),0.0)</f>
        <v>0</v>
      </c>
      <c r="J156" s="3">
        <f>IFERROR(__xludf.DUMMYFUNCTION("""COMPUTED_VALUE"""),3.0)</f>
        <v>3</v>
      </c>
      <c r="K156" s="3">
        <f>IFERROR(__xludf.DUMMYFUNCTION("""COMPUTED_VALUE"""),2.0)</f>
        <v>2</v>
      </c>
      <c r="L156" s="3">
        <f>IFERROR(__xludf.DUMMYFUNCTION("""COMPUTED_VALUE"""),1.0)</f>
        <v>1</v>
      </c>
      <c r="M156" s="3">
        <f>IFERROR(__xludf.DUMMYFUNCTION("""COMPUTED_VALUE"""),0.0)</f>
        <v>0</v>
      </c>
      <c r="N156" s="3">
        <f>IFERROR(__xludf.DUMMYFUNCTION("""COMPUTED_VALUE"""),0.0)</f>
        <v>0</v>
      </c>
      <c r="O156" s="3">
        <f>IFERROR(__xludf.DUMMYFUNCTION("""COMPUTED_VALUE"""),1.0)</f>
        <v>1</v>
      </c>
      <c r="P156" s="3">
        <f>IFERROR(__xludf.DUMMYFUNCTION("""COMPUTED_VALUE"""),0.0)</f>
        <v>0</v>
      </c>
      <c r="Q156" s="3">
        <f>IFERROR(__xludf.DUMMYFUNCTION("""COMPUTED_VALUE"""),0.0)</f>
        <v>0</v>
      </c>
      <c r="R156" s="3">
        <f>IFERROR(__xludf.DUMMYFUNCTION("""COMPUTED_VALUE"""),0.0)</f>
        <v>0</v>
      </c>
      <c r="S156" s="3" t="str">
        <f>IFERROR(__xludf.DUMMYFUNCTION("""COMPUTED_VALUE"""),"red")</f>
        <v>red</v>
      </c>
      <c r="T156" s="3">
        <f>IFERROR(__xludf.DUMMYFUNCTION("""COMPUTED_VALUE"""),0.0)</f>
        <v>0</v>
      </c>
      <c r="U156" s="3">
        <f>IFERROR(__xludf.DUMMYFUNCTION("""COMPUTED_VALUE"""),0.0)</f>
        <v>0</v>
      </c>
      <c r="V156" s="3">
        <f>IFERROR(__xludf.DUMMYFUNCTION("""COMPUTED_VALUE"""),0.0)</f>
        <v>0</v>
      </c>
      <c r="W156" s="3">
        <f>IFERROR(__xludf.DUMMYFUNCTION("""COMPUTED_VALUE"""),0.0)</f>
        <v>0</v>
      </c>
      <c r="X156" s="3">
        <f>IFERROR(__xludf.DUMMYFUNCTION("""COMPUTED_VALUE"""),0.0)</f>
        <v>0</v>
      </c>
      <c r="Y156" s="3">
        <f>IFERROR(__xludf.DUMMYFUNCTION("""COMPUTED_VALUE"""),0.0)</f>
        <v>0</v>
      </c>
      <c r="Z156" s="3">
        <f>IFERROR(__xludf.DUMMYFUNCTION("""COMPUTED_VALUE"""),0.0)</f>
        <v>0</v>
      </c>
      <c r="AA156" s="3">
        <f>IFERROR(__xludf.DUMMYFUNCTION("""COMPUTED_VALUE"""),0.0)</f>
        <v>0</v>
      </c>
      <c r="AB156" s="3">
        <f>IFERROR(__xludf.DUMMYFUNCTION("""COMPUTED_VALUE"""),0.0)</f>
        <v>0</v>
      </c>
      <c r="AC156" s="3">
        <f>IFERROR(__xludf.DUMMYFUNCTION("""COMPUTED_VALUE"""),0.0)</f>
        <v>0</v>
      </c>
      <c r="AD156" s="3" t="str">
        <f>IFERROR(__xludf.DUMMYFUNCTION("""COMPUTED_VALUE"""),"red")</f>
        <v>red</v>
      </c>
      <c r="AE156" s="3" t="str">
        <f>IFERROR(__xludf.DUMMYFUNCTION("""COMPUTED_VALUE"""),"red")</f>
        <v>red</v>
      </c>
    </row>
    <row r="157">
      <c r="A157" s="1" t="s">
        <v>186</v>
      </c>
      <c r="B157" s="3" t="str">
        <f>IFERROR(__xludf.DUMMYFUNCTION("SPLIT(A157, "","")"),"Sri-Lanka")</f>
        <v>Sri-Lanka</v>
      </c>
      <c r="C157" s="3">
        <f>IFERROR(__xludf.DUMMYFUNCTION("""COMPUTED_VALUE"""),5.0)</f>
        <v>5</v>
      </c>
      <c r="D157" s="3">
        <f>IFERROR(__xludf.DUMMYFUNCTION("""COMPUTED_VALUE"""),1.0)</f>
        <v>1</v>
      </c>
      <c r="E157" s="3">
        <f>IFERROR(__xludf.DUMMYFUNCTION("""COMPUTED_VALUE"""),66.0)</f>
        <v>66</v>
      </c>
      <c r="F157" s="3">
        <f>IFERROR(__xludf.DUMMYFUNCTION("""COMPUTED_VALUE"""),15.0)</f>
        <v>15</v>
      </c>
      <c r="G157" s="3">
        <f>IFERROR(__xludf.DUMMYFUNCTION("""COMPUTED_VALUE"""),10.0)</f>
        <v>10</v>
      </c>
      <c r="H157" s="3">
        <f>IFERROR(__xludf.DUMMYFUNCTION("""COMPUTED_VALUE"""),3.0)</f>
        <v>3</v>
      </c>
      <c r="I157" s="3">
        <f>IFERROR(__xludf.DUMMYFUNCTION("""COMPUTED_VALUE"""),2.0)</f>
        <v>2</v>
      </c>
      <c r="J157" s="3">
        <f>IFERROR(__xludf.DUMMYFUNCTION("""COMPUTED_VALUE"""),0.0)</f>
        <v>0</v>
      </c>
      <c r="K157" s="3">
        <f>IFERROR(__xludf.DUMMYFUNCTION("""COMPUTED_VALUE"""),4.0)</f>
        <v>4</v>
      </c>
      <c r="L157" s="3">
        <f>IFERROR(__xludf.DUMMYFUNCTION("""COMPUTED_VALUE"""),0.0)</f>
        <v>0</v>
      </c>
      <c r="M157" s="3">
        <f>IFERROR(__xludf.DUMMYFUNCTION("""COMPUTED_VALUE"""),1.0)</f>
        <v>1</v>
      </c>
      <c r="N157" s="3">
        <f>IFERROR(__xludf.DUMMYFUNCTION("""COMPUTED_VALUE"""),0.0)</f>
        <v>0</v>
      </c>
      <c r="O157" s="3">
        <f>IFERROR(__xludf.DUMMYFUNCTION("""COMPUTED_VALUE"""),1.0)</f>
        <v>1</v>
      </c>
      <c r="P157" s="3">
        <f>IFERROR(__xludf.DUMMYFUNCTION("""COMPUTED_VALUE"""),0.0)</f>
        <v>0</v>
      </c>
      <c r="Q157" s="3">
        <f>IFERROR(__xludf.DUMMYFUNCTION("""COMPUTED_VALUE"""),0.0)</f>
        <v>0</v>
      </c>
      <c r="R157" s="3">
        <f>IFERROR(__xludf.DUMMYFUNCTION("""COMPUTED_VALUE"""),1.0)</f>
        <v>1</v>
      </c>
      <c r="S157" s="3" t="str">
        <f>IFERROR(__xludf.DUMMYFUNCTION("""COMPUTED_VALUE"""),"gold")</f>
        <v>gold</v>
      </c>
      <c r="T157" s="3">
        <f>IFERROR(__xludf.DUMMYFUNCTION("""COMPUTED_VALUE"""),0.0)</f>
        <v>0</v>
      </c>
      <c r="U157" s="3">
        <f>IFERROR(__xludf.DUMMYFUNCTION("""COMPUTED_VALUE"""),0.0)</f>
        <v>0</v>
      </c>
      <c r="V157" s="3">
        <f>IFERROR(__xludf.DUMMYFUNCTION("""COMPUTED_VALUE"""),0.0)</f>
        <v>0</v>
      </c>
      <c r="W157" s="3">
        <f>IFERROR(__xludf.DUMMYFUNCTION("""COMPUTED_VALUE"""),0.0)</f>
        <v>0</v>
      </c>
      <c r="X157" s="3">
        <f>IFERROR(__xludf.DUMMYFUNCTION("""COMPUTED_VALUE"""),0.0)</f>
        <v>0</v>
      </c>
      <c r="Y157" s="3">
        <f>IFERROR(__xludf.DUMMYFUNCTION("""COMPUTED_VALUE"""),0.0)</f>
        <v>0</v>
      </c>
      <c r="Z157" s="3">
        <f>IFERROR(__xludf.DUMMYFUNCTION("""COMPUTED_VALUE"""),0.0)</f>
        <v>0</v>
      </c>
      <c r="AA157" s="3">
        <f>IFERROR(__xludf.DUMMYFUNCTION("""COMPUTED_VALUE"""),1.0)</f>
        <v>1</v>
      </c>
      <c r="AB157" s="3">
        <f>IFERROR(__xludf.DUMMYFUNCTION("""COMPUTED_VALUE"""),1.0)</f>
        <v>1</v>
      </c>
      <c r="AC157" s="3">
        <f>IFERROR(__xludf.DUMMYFUNCTION("""COMPUTED_VALUE"""),0.0)</f>
        <v>0</v>
      </c>
      <c r="AD157" s="3" t="str">
        <f>IFERROR(__xludf.DUMMYFUNCTION("""COMPUTED_VALUE"""),"gold")</f>
        <v>gold</v>
      </c>
      <c r="AE157" s="3" t="str">
        <f>IFERROR(__xludf.DUMMYFUNCTION("""COMPUTED_VALUE"""),"gold")</f>
        <v>gold</v>
      </c>
    </row>
    <row r="158">
      <c r="A158" s="1" t="s">
        <v>187</v>
      </c>
      <c r="B158" s="3" t="str">
        <f>IFERROR(__xludf.DUMMYFUNCTION("SPLIT(A158, "","")"),"Saint Helena")</f>
        <v>Saint Helena</v>
      </c>
      <c r="C158" s="3">
        <f>IFERROR(__xludf.DUMMYFUNCTION("""COMPUTED_VALUE"""),4.0)</f>
        <v>4</v>
      </c>
      <c r="D158" s="3">
        <f>IFERROR(__xludf.DUMMYFUNCTION("""COMPUTED_VALUE"""),3.0)</f>
        <v>3</v>
      </c>
      <c r="E158" s="3">
        <f>IFERROR(__xludf.DUMMYFUNCTION("""COMPUTED_VALUE"""),0.0)</f>
        <v>0</v>
      </c>
      <c r="F158" s="3">
        <f>IFERROR(__xludf.DUMMYFUNCTION("""COMPUTED_VALUE"""),0.0)</f>
        <v>0</v>
      </c>
      <c r="G158" s="3">
        <f>IFERROR(__xludf.DUMMYFUNCTION("""COMPUTED_VALUE"""),1.0)</f>
        <v>1</v>
      </c>
      <c r="H158" s="3">
        <f>IFERROR(__xludf.DUMMYFUNCTION("""COMPUTED_VALUE"""),1.0)</f>
        <v>1</v>
      </c>
      <c r="I158" s="3">
        <f>IFERROR(__xludf.DUMMYFUNCTION("""COMPUTED_VALUE"""),0.0)</f>
        <v>0</v>
      </c>
      <c r="J158" s="3">
        <f>IFERROR(__xludf.DUMMYFUNCTION("""COMPUTED_VALUE"""),0.0)</f>
        <v>0</v>
      </c>
      <c r="K158" s="3">
        <f>IFERROR(__xludf.DUMMYFUNCTION("""COMPUTED_VALUE"""),7.0)</f>
        <v>7</v>
      </c>
      <c r="L158" s="3">
        <f>IFERROR(__xludf.DUMMYFUNCTION("""COMPUTED_VALUE"""),1.0)</f>
        <v>1</v>
      </c>
      <c r="M158" s="3">
        <f>IFERROR(__xludf.DUMMYFUNCTION("""COMPUTED_VALUE"""),1.0)</f>
        <v>1</v>
      </c>
      <c r="N158" s="3">
        <f>IFERROR(__xludf.DUMMYFUNCTION("""COMPUTED_VALUE"""),1.0)</f>
        <v>1</v>
      </c>
      <c r="O158" s="3">
        <f>IFERROR(__xludf.DUMMYFUNCTION("""COMPUTED_VALUE"""),1.0)</f>
        <v>1</v>
      </c>
      <c r="P158" s="3">
        <f>IFERROR(__xludf.DUMMYFUNCTION("""COMPUTED_VALUE"""),1.0)</f>
        <v>1</v>
      </c>
      <c r="Q158" s="3">
        <f>IFERROR(__xludf.DUMMYFUNCTION("""COMPUTED_VALUE"""),0.0)</f>
        <v>0</v>
      </c>
      <c r="R158" s="3">
        <f>IFERROR(__xludf.DUMMYFUNCTION("""COMPUTED_VALUE"""),1.0)</f>
        <v>1</v>
      </c>
      <c r="S158" s="3" t="str">
        <f>IFERROR(__xludf.DUMMYFUNCTION("""COMPUTED_VALUE"""),"blue")</f>
        <v>blue</v>
      </c>
      <c r="T158" s="3">
        <f>IFERROR(__xludf.DUMMYFUNCTION("""COMPUTED_VALUE"""),0.0)</f>
        <v>0</v>
      </c>
      <c r="U158" s="3">
        <f>IFERROR(__xludf.DUMMYFUNCTION("""COMPUTED_VALUE"""),1.0)</f>
        <v>1</v>
      </c>
      <c r="V158" s="3">
        <f>IFERROR(__xludf.DUMMYFUNCTION("""COMPUTED_VALUE"""),1.0)</f>
        <v>1</v>
      </c>
      <c r="W158" s="3">
        <f>IFERROR(__xludf.DUMMYFUNCTION("""COMPUTED_VALUE"""),1.0)</f>
        <v>1</v>
      </c>
      <c r="X158" s="3">
        <f>IFERROR(__xludf.DUMMYFUNCTION("""COMPUTED_VALUE"""),0.0)</f>
        <v>0</v>
      </c>
      <c r="Y158" s="3">
        <f>IFERROR(__xludf.DUMMYFUNCTION("""COMPUTED_VALUE"""),0.0)</f>
        <v>0</v>
      </c>
      <c r="Z158" s="3">
        <f>IFERROR(__xludf.DUMMYFUNCTION("""COMPUTED_VALUE"""),0.0)</f>
        <v>0</v>
      </c>
      <c r="AA158" s="3">
        <f>IFERROR(__xludf.DUMMYFUNCTION("""COMPUTED_VALUE"""),1.0)</f>
        <v>1</v>
      </c>
      <c r="AB158" s="3">
        <f>IFERROR(__xludf.DUMMYFUNCTION("""COMPUTED_VALUE"""),0.0)</f>
        <v>0</v>
      </c>
      <c r="AC158" s="3">
        <f>IFERROR(__xludf.DUMMYFUNCTION("""COMPUTED_VALUE"""),0.0)</f>
        <v>0</v>
      </c>
      <c r="AD158" s="3" t="str">
        <f>IFERROR(__xludf.DUMMYFUNCTION("""COMPUTED_VALUE"""),"white")</f>
        <v>white</v>
      </c>
      <c r="AE158" s="3" t="str">
        <f>IFERROR(__xludf.DUMMYFUNCTION("""COMPUTED_VALUE"""),"blue")</f>
        <v>blue</v>
      </c>
    </row>
    <row r="159">
      <c r="A159" s="1" t="s">
        <v>188</v>
      </c>
      <c r="B159" s="3" t="str">
        <f>IFERROR(__xludf.DUMMYFUNCTION("SPLIT(A159, "","")"),"St-Kitts-Nevis")</f>
        <v>St-Kitts-Nevis</v>
      </c>
      <c r="C159" s="3">
        <f>IFERROR(__xludf.DUMMYFUNCTION("""COMPUTED_VALUE"""),1.0)</f>
        <v>1</v>
      </c>
      <c r="D159" s="3">
        <f>IFERROR(__xludf.DUMMYFUNCTION("""COMPUTED_VALUE"""),4.0)</f>
        <v>4</v>
      </c>
      <c r="E159" s="3">
        <f>IFERROR(__xludf.DUMMYFUNCTION("""COMPUTED_VALUE"""),0.0)</f>
        <v>0</v>
      </c>
      <c r="F159" s="3">
        <f>IFERROR(__xludf.DUMMYFUNCTION("""COMPUTED_VALUE"""),0.0)</f>
        <v>0</v>
      </c>
      <c r="G159" s="3">
        <f>IFERROR(__xludf.DUMMYFUNCTION("""COMPUTED_VALUE"""),1.0)</f>
        <v>1</v>
      </c>
      <c r="H159" s="3">
        <f>IFERROR(__xludf.DUMMYFUNCTION("""COMPUTED_VALUE"""),1.0)</f>
        <v>1</v>
      </c>
      <c r="I159" s="3">
        <f>IFERROR(__xludf.DUMMYFUNCTION("""COMPUTED_VALUE"""),0.0)</f>
        <v>0</v>
      </c>
      <c r="J159" s="3">
        <f>IFERROR(__xludf.DUMMYFUNCTION("""COMPUTED_VALUE"""),0.0)</f>
        <v>0</v>
      </c>
      <c r="K159" s="3">
        <f>IFERROR(__xludf.DUMMYFUNCTION("""COMPUTED_VALUE"""),5.0)</f>
        <v>5</v>
      </c>
      <c r="L159" s="3">
        <f>IFERROR(__xludf.DUMMYFUNCTION("""COMPUTED_VALUE"""),1.0)</f>
        <v>1</v>
      </c>
      <c r="M159" s="3">
        <f>IFERROR(__xludf.DUMMYFUNCTION("""COMPUTED_VALUE"""),1.0)</f>
        <v>1</v>
      </c>
      <c r="N159" s="3">
        <f>IFERROR(__xludf.DUMMYFUNCTION("""COMPUTED_VALUE"""),0.0)</f>
        <v>0</v>
      </c>
      <c r="O159" s="3">
        <f>IFERROR(__xludf.DUMMYFUNCTION("""COMPUTED_VALUE"""),1.0)</f>
        <v>1</v>
      </c>
      <c r="P159" s="3">
        <f>IFERROR(__xludf.DUMMYFUNCTION("""COMPUTED_VALUE"""),1.0)</f>
        <v>1</v>
      </c>
      <c r="Q159" s="3">
        <f>IFERROR(__xludf.DUMMYFUNCTION("""COMPUTED_VALUE"""),1.0)</f>
        <v>1</v>
      </c>
      <c r="R159" s="3">
        <f>IFERROR(__xludf.DUMMYFUNCTION("""COMPUTED_VALUE"""),0.0)</f>
        <v>0</v>
      </c>
      <c r="S159" s="3" t="str">
        <f>IFERROR(__xludf.DUMMYFUNCTION("""COMPUTED_VALUE"""),"green")</f>
        <v>green</v>
      </c>
      <c r="T159" s="3">
        <f>IFERROR(__xludf.DUMMYFUNCTION("""COMPUTED_VALUE"""),0.0)</f>
        <v>0</v>
      </c>
      <c r="U159" s="3">
        <f>IFERROR(__xludf.DUMMYFUNCTION("""COMPUTED_VALUE"""),0.0)</f>
        <v>0</v>
      </c>
      <c r="V159" s="3">
        <f>IFERROR(__xludf.DUMMYFUNCTION("""COMPUTED_VALUE"""),0.0)</f>
        <v>0</v>
      </c>
      <c r="W159" s="3">
        <f>IFERROR(__xludf.DUMMYFUNCTION("""COMPUTED_VALUE"""),0.0)</f>
        <v>0</v>
      </c>
      <c r="X159" s="3">
        <f>IFERROR(__xludf.DUMMYFUNCTION("""COMPUTED_VALUE"""),2.0)</f>
        <v>2</v>
      </c>
      <c r="Y159" s="3">
        <f>IFERROR(__xludf.DUMMYFUNCTION("""COMPUTED_VALUE"""),0.0)</f>
        <v>0</v>
      </c>
      <c r="Z159" s="3">
        <f>IFERROR(__xludf.DUMMYFUNCTION("""COMPUTED_VALUE"""),1.0)</f>
        <v>1</v>
      </c>
      <c r="AA159" s="3">
        <f>IFERROR(__xludf.DUMMYFUNCTION("""COMPUTED_VALUE"""),0.0)</f>
        <v>0</v>
      </c>
      <c r="AB159" s="3">
        <f>IFERROR(__xludf.DUMMYFUNCTION("""COMPUTED_VALUE"""),0.0)</f>
        <v>0</v>
      </c>
      <c r="AC159" s="3">
        <f>IFERROR(__xludf.DUMMYFUNCTION("""COMPUTED_VALUE"""),0.0)</f>
        <v>0</v>
      </c>
      <c r="AD159" s="3" t="str">
        <f>IFERROR(__xludf.DUMMYFUNCTION("""COMPUTED_VALUE"""),"green")</f>
        <v>green</v>
      </c>
      <c r="AE159" s="3" t="str">
        <f>IFERROR(__xludf.DUMMYFUNCTION("""COMPUTED_VALUE"""),"red")</f>
        <v>red</v>
      </c>
    </row>
    <row r="160">
      <c r="A160" s="1" t="s">
        <v>189</v>
      </c>
      <c r="B160" s="3" t="str">
        <f>IFERROR(__xludf.DUMMYFUNCTION("SPLIT(A160, "","")"),"St-Lucia")</f>
        <v>St-Lucia</v>
      </c>
      <c r="C160" s="3">
        <f>IFERROR(__xludf.DUMMYFUNCTION("""COMPUTED_VALUE"""),1.0)</f>
        <v>1</v>
      </c>
      <c r="D160" s="3">
        <f>IFERROR(__xludf.DUMMYFUNCTION("""COMPUTED_VALUE"""),4.0)</f>
        <v>4</v>
      </c>
      <c r="E160" s="3">
        <f>IFERROR(__xludf.DUMMYFUNCTION("""COMPUTED_VALUE"""),0.0)</f>
        <v>0</v>
      </c>
      <c r="F160" s="3">
        <f>IFERROR(__xludf.DUMMYFUNCTION("""COMPUTED_VALUE"""),0.0)</f>
        <v>0</v>
      </c>
      <c r="G160" s="3">
        <f>IFERROR(__xludf.DUMMYFUNCTION("""COMPUTED_VALUE"""),1.0)</f>
        <v>1</v>
      </c>
      <c r="H160" s="3">
        <f>IFERROR(__xludf.DUMMYFUNCTION("""COMPUTED_VALUE"""),1.0)</f>
        <v>1</v>
      </c>
      <c r="I160" s="3">
        <f>IFERROR(__xludf.DUMMYFUNCTION("""COMPUTED_VALUE"""),0.0)</f>
        <v>0</v>
      </c>
      <c r="J160" s="3">
        <f>IFERROR(__xludf.DUMMYFUNCTION("""COMPUTED_VALUE"""),0.0)</f>
        <v>0</v>
      </c>
      <c r="K160" s="3">
        <f>IFERROR(__xludf.DUMMYFUNCTION("""COMPUTED_VALUE"""),4.0)</f>
        <v>4</v>
      </c>
      <c r="L160" s="3">
        <f>IFERROR(__xludf.DUMMYFUNCTION("""COMPUTED_VALUE"""),0.0)</f>
        <v>0</v>
      </c>
      <c r="M160" s="3">
        <f>IFERROR(__xludf.DUMMYFUNCTION("""COMPUTED_VALUE"""),0.0)</f>
        <v>0</v>
      </c>
      <c r="N160" s="3">
        <f>IFERROR(__xludf.DUMMYFUNCTION("""COMPUTED_VALUE"""),1.0)</f>
        <v>1</v>
      </c>
      <c r="O160" s="3">
        <f>IFERROR(__xludf.DUMMYFUNCTION("""COMPUTED_VALUE"""),1.0)</f>
        <v>1</v>
      </c>
      <c r="P160" s="3">
        <f>IFERROR(__xludf.DUMMYFUNCTION("""COMPUTED_VALUE"""),1.0)</f>
        <v>1</v>
      </c>
      <c r="Q160" s="3">
        <f>IFERROR(__xludf.DUMMYFUNCTION("""COMPUTED_VALUE"""),1.0)</f>
        <v>1</v>
      </c>
      <c r="R160" s="3">
        <f>IFERROR(__xludf.DUMMYFUNCTION("""COMPUTED_VALUE"""),0.0)</f>
        <v>0</v>
      </c>
      <c r="S160" s="3" t="str">
        <f>IFERROR(__xludf.DUMMYFUNCTION("""COMPUTED_VALUE"""),"blue")</f>
        <v>blue</v>
      </c>
      <c r="T160" s="3">
        <f>IFERROR(__xludf.DUMMYFUNCTION("""COMPUTED_VALUE"""),0.0)</f>
        <v>0</v>
      </c>
      <c r="U160" s="3">
        <f>IFERROR(__xludf.DUMMYFUNCTION("""COMPUTED_VALUE"""),0.0)</f>
        <v>0</v>
      </c>
      <c r="V160" s="3">
        <f>IFERROR(__xludf.DUMMYFUNCTION("""COMPUTED_VALUE"""),0.0)</f>
        <v>0</v>
      </c>
      <c r="W160" s="3">
        <f>IFERROR(__xludf.DUMMYFUNCTION("""COMPUTED_VALUE"""),0.0)</f>
        <v>0</v>
      </c>
      <c r="X160" s="3">
        <f>IFERROR(__xludf.DUMMYFUNCTION("""COMPUTED_VALUE"""),0.0)</f>
        <v>0</v>
      </c>
      <c r="Y160" s="3">
        <f>IFERROR(__xludf.DUMMYFUNCTION("""COMPUTED_VALUE"""),0.0)</f>
        <v>0</v>
      </c>
      <c r="Z160" s="3">
        <f>IFERROR(__xludf.DUMMYFUNCTION("""COMPUTED_VALUE"""),1.0)</f>
        <v>1</v>
      </c>
      <c r="AA160" s="3">
        <f>IFERROR(__xludf.DUMMYFUNCTION("""COMPUTED_VALUE"""),0.0)</f>
        <v>0</v>
      </c>
      <c r="AB160" s="3">
        <f>IFERROR(__xludf.DUMMYFUNCTION("""COMPUTED_VALUE"""),0.0)</f>
        <v>0</v>
      </c>
      <c r="AC160" s="3">
        <f>IFERROR(__xludf.DUMMYFUNCTION("""COMPUTED_VALUE"""),0.0)</f>
        <v>0</v>
      </c>
      <c r="AD160" s="3" t="str">
        <f>IFERROR(__xludf.DUMMYFUNCTION("""COMPUTED_VALUE"""),"blue")</f>
        <v>blue</v>
      </c>
      <c r="AE160" s="3" t="str">
        <f>IFERROR(__xludf.DUMMYFUNCTION("""COMPUTED_VALUE"""),"blue")</f>
        <v>blue</v>
      </c>
    </row>
    <row r="161">
      <c r="A161" s="1" t="s">
        <v>190</v>
      </c>
      <c r="B161" s="3" t="str">
        <f>IFERROR(__xludf.DUMMYFUNCTION("SPLIT(A161, "","")"),"Saint Vincent and the Grenadines")</f>
        <v>Saint Vincent and the Grenadines</v>
      </c>
      <c r="C161" s="3">
        <f>IFERROR(__xludf.DUMMYFUNCTION("""COMPUTED_VALUE"""),1.0)</f>
        <v>1</v>
      </c>
      <c r="D161" s="3">
        <f>IFERROR(__xludf.DUMMYFUNCTION("""COMPUTED_VALUE"""),4.0)</f>
        <v>4</v>
      </c>
      <c r="E161" s="3">
        <f>IFERROR(__xludf.DUMMYFUNCTION("""COMPUTED_VALUE"""),0.0)</f>
        <v>0</v>
      </c>
      <c r="F161" s="3">
        <f>IFERROR(__xludf.DUMMYFUNCTION("""COMPUTED_VALUE"""),0.0)</f>
        <v>0</v>
      </c>
      <c r="G161" s="3">
        <f>IFERROR(__xludf.DUMMYFUNCTION("""COMPUTED_VALUE"""),1.0)</f>
        <v>1</v>
      </c>
      <c r="H161" s="3">
        <f>IFERROR(__xludf.DUMMYFUNCTION("""COMPUTED_VALUE"""),1.0)</f>
        <v>1</v>
      </c>
      <c r="I161" s="3">
        <f>IFERROR(__xludf.DUMMYFUNCTION("""COMPUTED_VALUE"""),5.0)</f>
        <v>5</v>
      </c>
      <c r="J161" s="3">
        <f>IFERROR(__xludf.DUMMYFUNCTION("""COMPUTED_VALUE"""),0.0)</f>
        <v>0</v>
      </c>
      <c r="K161" s="3">
        <f>IFERROR(__xludf.DUMMYFUNCTION("""COMPUTED_VALUE"""),4.0)</f>
        <v>4</v>
      </c>
      <c r="L161" s="3">
        <f>IFERROR(__xludf.DUMMYFUNCTION("""COMPUTED_VALUE"""),0.0)</f>
        <v>0</v>
      </c>
      <c r="M161" s="3">
        <f>IFERROR(__xludf.DUMMYFUNCTION("""COMPUTED_VALUE"""),1.0)</f>
        <v>1</v>
      </c>
      <c r="N161" s="3">
        <f>IFERROR(__xludf.DUMMYFUNCTION("""COMPUTED_VALUE"""),1.0)</f>
        <v>1</v>
      </c>
      <c r="O161" s="3">
        <f>IFERROR(__xludf.DUMMYFUNCTION("""COMPUTED_VALUE"""),1.0)</f>
        <v>1</v>
      </c>
      <c r="P161" s="3">
        <f>IFERROR(__xludf.DUMMYFUNCTION("""COMPUTED_VALUE"""),1.0)</f>
        <v>1</v>
      </c>
      <c r="Q161" s="3">
        <f>IFERROR(__xludf.DUMMYFUNCTION("""COMPUTED_VALUE"""),0.0)</f>
        <v>0</v>
      </c>
      <c r="R161" s="3">
        <f>IFERROR(__xludf.DUMMYFUNCTION("""COMPUTED_VALUE"""),0.0)</f>
        <v>0</v>
      </c>
      <c r="S161" s="3" t="str">
        <f>IFERROR(__xludf.DUMMYFUNCTION("""COMPUTED_VALUE"""),"green")</f>
        <v>green</v>
      </c>
      <c r="T161" s="3">
        <f>IFERROR(__xludf.DUMMYFUNCTION("""COMPUTED_VALUE"""),0.0)</f>
        <v>0</v>
      </c>
      <c r="U161" s="3">
        <f>IFERROR(__xludf.DUMMYFUNCTION("""COMPUTED_VALUE"""),0.0)</f>
        <v>0</v>
      </c>
      <c r="V161" s="3">
        <f>IFERROR(__xludf.DUMMYFUNCTION("""COMPUTED_VALUE"""),0.0)</f>
        <v>0</v>
      </c>
      <c r="W161" s="3">
        <f>IFERROR(__xludf.DUMMYFUNCTION("""COMPUTED_VALUE"""),0.0)</f>
        <v>0</v>
      </c>
      <c r="X161" s="3">
        <f>IFERROR(__xludf.DUMMYFUNCTION("""COMPUTED_VALUE"""),0.0)</f>
        <v>0</v>
      </c>
      <c r="Y161" s="3">
        <f>IFERROR(__xludf.DUMMYFUNCTION("""COMPUTED_VALUE"""),0.0)</f>
        <v>0</v>
      </c>
      <c r="Z161" s="3">
        <f>IFERROR(__xludf.DUMMYFUNCTION("""COMPUTED_VALUE"""),0.0)</f>
        <v>0</v>
      </c>
      <c r="AA161" s="3">
        <f>IFERROR(__xludf.DUMMYFUNCTION("""COMPUTED_VALUE"""),1.0)</f>
        <v>1</v>
      </c>
      <c r="AB161" s="3">
        <f>IFERROR(__xludf.DUMMYFUNCTION("""COMPUTED_VALUE"""),1.0)</f>
        <v>1</v>
      </c>
      <c r="AC161" s="3">
        <f>IFERROR(__xludf.DUMMYFUNCTION("""COMPUTED_VALUE"""),1.0)</f>
        <v>1</v>
      </c>
      <c r="AD161" s="3" t="str">
        <f>IFERROR(__xludf.DUMMYFUNCTION("""COMPUTED_VALUE"""),"blue")</f>
        <v>blue</v>
      </c>
      <c r="AE161" s="3" t="str">
        <f>IFERROR(__xludf.DUMMYFUNCTION("""COMPUTED_VALUE"""),"green")</f>
        <v>green</v>
      </c>
    </row>
    <row r="162">
      <c r="A162" s="1" t="s">
        <v>191</v>
      </c>
      <c r="B162" s="3" t="str">
        <f>IFERROR(__xludf.DUMMYFUNCTION("SPLIT(A162, "","")"),"Sudan")</f>
        <v>Sudan</v>
      </c>
      <c r="C162" s="3">
        <f>IFERROR(__xludf.DUMMYFUNCTION("""COMPUTED_VALUE"""),4.0)</f>
        <v>4</v>
      </c>
      <c r="D162" s="3">
        <f>IFERROR(__xludf.DUMMYFUNCTION("""COMPUTED_VALUE"""),1.0)</f>
        <v>1</v>
      </c>
      <c r="E162" s="3">
        <f>IFERROR(__xludf.DUMMYFUNCTION("""COMPUTED_VALUE"""),2506.0)</f>
        <v>2506</v>
      </c>
      <c r="F162" s="3">
        <f>IFERROR(__xludf.DUMMYFUNCTION("""COMPUTED_VALUE"""),20.0)</f>
        <v>20</v>
      </c>
      <c r="G162" s="3">
        <f>IFERROR(__xludf.DUMMYFUNCTION("""COMPUTED_VALUE"""),8.0)</f>
        <v>8</v>
      </c>
      <c r="H162" s="3">
        <f>IFERROR(__xludf.DUMMYFUNCTION("""COMPUTED_VALUE"""),2.0)</f>
        <v>2</v>
      </c>
      <c r="I162" s="3">
        <f>IFERROR(__xludf.DUMMYFUNCTION("""COMPUTED_VALUE"""),0.0)</f>
        <v>0</v>
      </c>
      <c r="J162" s="3">
        <f>IFERROR(__xludf.DUMMYFUNCTION("""COMPUTED_VALUE"""),3.0)</f>
        <v>3</v>
      </c>
      <c r="K162" s="3">
        <f>IFERROR(__xludf.DUMMYFUNCTION("""COMPUTED_VALUE"""),4.0)</f>
        <v>4</v>
      </c>
      <c r="L162" s="3">
        <f>IFERROR(__xludf.DUMMYFUNCTION("""COMPUTED_VALUE"""),1.0)</f>
        <v>1</v>
      </c>
      <c r="M162" s="3">
        <f>IFERROR(__xludf.DUMMYFUNCTION("""COMPUTED_VALUE"""),1.0)</f>
        <v>1</v>
      </c>
      <c r="N162" s="3">
        <f>IFERROR(__xludf.DUMMYFUNCTION("""COMPUTED_VALUE"""),0.0)</f>
        <v>0</v>
      </c>
      <c r="O162" s="3">
        <f>IFERROR(__xludf.DUMMYFUNCTION("""COMPUTED_VALUE"""),0.0)</f>
        <v>0</v>
      </c>
      <c r="P162" s="3">
        <f>IFERROR(__xludf.DUMMYFUNCTION("""COMPUTED_VALUE"""),1.0)</f>
        <v>1</v>
      </c>
      <c r="Q162" s="3">
        <f>IFERROR(__xludf.DUMMYFUNCTION("""COMPUTED_VALUE"""),1.0)</f>
        <v>1</v>
      </c>
      <c r="R162" s="3">
        <f>IFERROR(__xludf.DUMMYFUNCTION("""COMPUTED_VALUE"""),0.0)</f>
        <v>0</v>
      </c>
      <c r="S162" s="3" t="str">
        <f>IFERROR(__xludf.DUMMYFUNCTION("""COMPUTED_VALUE"""),"red")</f>
        <v>red</v>
      </c>
      <c r="T162" s="3">
        <f>IFERROR(__xludf.DUMMYFUNCTION("""COMPUTED_VALUE"""),0.0)</f>
        <v>0</v>
      </c>
      <c r="U162" s="3">
        <f>IFERROR(__xludf.DUMMYFUNCTION("""COMPUTED_VALUE"""),0.0)</f>
        <v>0</v>
      </c>
      <c r="V162" s="3">
        <f>IFERROR(__xludf.DUMMYFUNCTION("""COMPUTED_VALUE"""),0.0)</f>
        <v>0</v>
      </c>
      <c r="W162" s="3">
        <f>IFERROR(__xludf.DUMMYFUNCTION("""COMPUTED_VALUE"""),0.0)</f>
        <v>0</v>
      </c>
      <c r="X162" s="3">
        <f>IFERROR(__xludf.DUMMYFUNCTION("""COMPUTED_VALUE"""),0.0)</f>
        <v>0</v>
      </c>
      <c r="Y162" s="3">
        <f>IFERROR(__xludf.DUMMYFUNCTION("""COMPUTED_VALUE"""),0.0)</f>
        <v>0</v>
      </c>
      <c r="Z162" s="3">
        <f>IFERROR(__xludf.DUMMYFUNCTION("""COMPUTED_VALUE"""),1.0)</f>
        <v>1</v>
      </c>
      <c r="AA162" s="3">
        <f>IFERROR(__xludf.DUMMYFUNCTION("""COMPUTED_VALUE"""),0.0)</f>
        <v>0</v>
      </c>
      <c r="AB162" s="3">
        <f>IFERROR(__xludf.DUMMYFUNCTION("""COMPUTED_VALUE"""),0.0)</f>
        <v>0</v>
      </c>
      <c r="AC162" s="3">
        <f>IFERROR(__xludf.DUMMYFUNCTION("""COMPUTED_VALUE"""),0.0)</f>
        <v>0</v>
      </c>
      <c r="AD162" s="3" t="str">
        <f>IFERROR(__xludf.DUMMYFUNCTION("""COMPUTED_VALUE"""),"red")</f>
        <v>red</v>
      </c>
      <c r="AE162" s="3" t="str">
        <f>IFERROR(__xludf.DUMMYFUNCTION("""COMPUTED_VALUE"""),"black")</f>
        <v>black</v>
      </c>
    </row>
    <row r="163">
      <c r="A163" s="1" t="s">
        <v>192</v>
      </c>
      <c r="B163" s="3" t="str">
        <f>IFERROR(__xludf.DUMMYFUNCTION("SPLIT(A163, "","")"),"Suriname")</f>
        <v>Suriname</v>
      </c>
      <c r="C163" s="3">
        <f>IFERROR(__xludf.DUMMYFUNCTION("""COMPUTED_VALUE"""),2.0)</f>
        <v>2</v>
      </c>
      <c r="D163" s="3">
        <f>IFERROR(__xludf.DUMMYFUNCTION("""COMPUTED_VALUE"""),4.0)</f>
        <v>4</v>
      </c>
      <c r="E163" s="3">
        <f>IFERROR(__xludf.DUMMYFUNCTION("""COMPUTED_VALUE"""),63.0)</f>
        <v>63</v>
      </c>
      <c r="F163" s="3">
        <f>IFERROR(__xludf.DUMMYFUNCTION("""COMPUTED_VALUE"""),0.0)</f>
        <v>0</v>
      </c>
      <c r="G163" s="3">
        <f>IFERROR(__xludf.DUMMYFUNCTION("""COMPUTED_VALUE"""),6.0)</f>
        <v>6</v>
      </c>
      <c r="H163" s="3">
        <f>IFERROR(__xludf.DUMMYFUNCTION("""COMPUTED_VALUE"""),1.0)</f>
        <v>1</v>
      </c>
      <c r="I163" s="3">
        <f>IFERROR(__xludf.DUMMYFUNCTION("""COMPUTED_VALUE"""),0.0)</f>
        <v>0</v>
      </c>
      <c r="J163" s="3">
        <f>IFERROR(__xludf.DUMMYFUNCTION("""COMPUTED_VALUE"""),5.0)</f>
        <v>5</v>
      </c>
      <c r="K163" s="3">
        <f>IFERROR(__xludf.DUMMYFUNCTION("""COMPUTED_VALUE"""),4.0)</f>
        <v>4</v>
      </c>
      <c r="L163" s="3">
        <f>IFERROR(__xludf.DUMMYFUNCTION("""COMPUTED_VALUE"""),1.0)</f>
        <v>1</v>
      </c>
      <c r="M163" s="3">
        <f>IFERROR(__xludf.DUMMYFUNCTION("""COMPUTED_VALUE"""),1.0)</f>
        <v>1</v>
      </c>
      <c r="N163" s="3">
        <f>IFERROR(__xludf.DUMMYFUNCTION("""COMPUTED_VALUE"""),0.0)</f>
        <v>0</v>
      </c>
      <c r="O163" s="3">
        <f>IFERROR(__xludf.DUMMYFUNCTION("""COMPUTED_VALUE"""),1.0)</f>
        <v>1</v>
      </c>
      <c r="P163" s="3">
        <f>IFERROR(__xludf.DUMMYFUNCTION("""COMPUTED_VALUE"""),1.0)</f>
        <v>1</v>
      </c>
      <c r="Q163" s="3">
        <f>IFERROR(__xludf.DUMMYFUNCTION("""COMPUTED_VALUE"""),0.0)</f>
        <v>0</v>
      </c>
      <c r="R163" s="3">
        <f>IFERROR(__xludf.DUMMYFUNCTION("""COMPUTED_VALUE"""),0.0)</f>
        <v>0</v>
      </c>
      <c r="S163" s="3" t="str">
        <f>IFERROR(__xludf.DUMMYFUNCTION("""COMPUTED_VALUE"""),"red")</f>
        <v>red</v>
      </c>
      <c r="T163" s="3">
        <f>IFERROR(__xludf.DUMMYFUNCTION("""COMPUTED_VALUE"""),0.0)</f>
        <v>0</v>
      </c>
      <c r="U163" s="3">
        <f>IFERROR(__xludf.DUMMYFUNCTION("""COMPUTED_VALUE"""),0.0)</f>
        <v>0</v>
      </c>
      <c r="V163" s="3">
        <f>IFERROR(__xludf.DUMMYFUNCTION("""COMPUTED_VALUE"""),0.0)</f>
        <v>0</v>
      </c>
      <c r="W163" s="3">
        <f>IFERROR(__xludf.DUMMYFUNCTION("""COMPUTED_VALUE"""),0.0)</f>
        <v>0</v>
      </c>
      <c r="X163" s="3">
        <f>IFERROR(__xludf.DUMMYFUNCTION("""COMPUTED_VALUE"""),1.0)</f>
        <v>1</v>
      </c>
      <c r="Y163" s="3">
        <f>IFERROR(__xludf.DUMMYFUNCTION("""COMPUTED_VALUE"""),0.0)</f>
        <v>0</v>
      </c>
      <c r="Z163" s="3">
        <f>IFERROR(__xludf.DUMMYFUNCTION("""COMPUTED_VALUE"""),0.0)</f>
        <v>0</v>
      </c>
      <c r="AA163" s="3">
        <f>IFERROR(__xludf.DUMMYFUNCTION("""COMPUTED_VALUE"""),0.0)</f>
        <v>0</v>
      </c>
      <c r="AB163" s="3">
        <f>IFERROR(__xludf.DUMMYFUNCTION("""COMPUTED_VALUE"""),0.0)</f>
        <v>0</v>
      </c>
      <c r="AC163" s="3">
        <f>IFERROR(__xludf.DUMMYFUNCTION("""COMPUTED_VALUE"""),0.0)</f>
        <v>0</v>
      </c>
      <c r="AD163" s="3" t="str">
        <f>IFERROR(__xludf.DUMMYFUNCTION("""COMPUTED_VALUE"""),"green")</f>
        <v>green</v>
      </c>
      <c r="AE163" s="3" t="str">
        <f>IFERROR(__xludf.DUMMYFUNCTION("""COMPUTED_VALUE"""),"green")</f>
        <v>green</v>
      </c>
    </row>
    <row r="164">
      <c r="A164" s="1" t="s">
        <v>193</v>
      </c>
      <c r="B164" s="3" t="str">
        <f>IFERROR(__xludf.DUMMYFUNCTION("SPLIT(A164, "","")"),"Swaziland")</f>
        <v>Swaziland</v>
      </c>
      <c r="C164" s="3">
        <f>IFERROR(__xludf.DUMMYFUNCTION("""COMPUTED_VALUE"""),4.0)</f>
        <v>4</v>
      </c>
      <c r="D164" s="3">
        <f>IFERROR(__xludf.DUMMYFUNCTION("""COMPUTED_VALUE"""),2.0)</f>
        <v>2</v>
      </c>
      <c r="E164" s="3">
        <f>IFERROR(__xludf.DUMMYFUNCTION("""COMPUTED_VALUE"""),17.0)</f>
        <v>17</v>
      </c>
      <c r="F164" s="3">
        <f>IFERROR(__xludf.DUMMYFUNCTION("""COMPUTED_VALUE"""),1.0)</f>
        <v>1</v>
      </c>
      <c r="G164" s="3">
        <f>IFERROR(__xludf.DUMMYFUNCTION("""COMPUTED_VALUE"""),10.0)</f>
        <v>10</v>
      </c>
      <c r="H164" s="3">
        <f>IFERROR(__xludf.DUMMYFUNCTION("""COMPUTED_VALUE"""),1.0)</f>
        <v>1</v>
      </c>
      <c r="I164" s="3">
        <f>IFERROR(__xludf.DUMMYFUNCTION("""COMPUTED_VALUE"""),0.0)</f>
        <v>0</v>
      </c>
      <c r="J164" s="3">
        <f>IFERROR(__xludf.DUMMYFUNCTION("""COMPUTED_VALUE"""),5.0)</f>
        <v>5</v>
      </c>
      <c r="K164" s="3">
        <f>IFERROR(__xludf.DUMMYFUNCTION("""COMPUTED_VALUE"""),7.0)</f>
        <v>7</v>
      </c>
      <c r="L164" s="3">
        <f>IFERROR(__xludf.DUMMYFUNCTION("""COMPUTED_VALUE"""),1.0)</f>
        <v>1</v>
      </c>
      <c r="M164" s="3">
        <f>IFERROR(__xludf.DUMMYFUNCTION("""COMPUTED_VALUE"""),0.0)</f>
        <v>0</v>
      </c>
      <c r="N164" s="3">
        <f>IFERROR(__xludf.DUMMYFUNCTION("""COMPUTED_VALUE"""),1.0)</f>
        <v>1</v>
      </c>
      <c r="O164" s="3">
        <f>IFERROR(__xludf.DUMMYFUNCTION("""COMPUTED_VALUE"""),1.0)</f>
        <v>1</v>
      </c>
      <c r="P164" s="3">
        <f>IFERROR(__xludf.DUMMYFUNCTION("""COMPUTED_VALUE"""),1.0)</f>
        <v>1</v>
      </c>
      <c r="Q164" s="3">
        <f>IFERROR(__xludf.DUMMYFUNCTION("""COMPUTED_VALUE"""),1.0)</f>
        <v>1</v>
      </c>
      <c r="R164" s="3">
        <f>IFERROR(__xludf.DUMMYFUNCTION("""COMPUTED_VALUE"""),1.0)</f>
        <v>1</v>
      </c>
      <c r="S164" s="3" t="str">
        <f>IFERROR(__xludf.DUMMYFUNCTION("""COMPUTED_VALUE"""),"blue")</f>
        <v>blue</v>
      </c>
      <c r="T164" s="3">
        <f>IFERROR(__xludf.DUMMYFUNCTION("""COMPUTED_VALUE"""),0.0)</f>
        <v>0</v>
      </c>
      <c r="U164" s="3">
        <f>IFERROR(__xludf.DUMMYFUNCTION("""COMPUTED_VALUE"""),0.0)</f>
        <v>0</v>
      </c>
      <c r="V164" s="3">
        <f>IFERROR(__xludf.DUMMYFUNCTION("""COMPUTED_VALUE"""),0.0)</f>
        <v>0</v>
      </c>
      <c r="W164" s="3">
        <f>IFERROR(__xludf.DUMMYFUNCTION("""COMPUTED_VALUE"""),0.0)</f>
        <v>0</v>
      </c>
      <c r="X164" s="3">
        <f>IFERROR(__xludf.DUMMYFUNCTION("""COMPUTED_VALUE"""),0.0)</f>
        <v>0</v>
      </c>
      <c r="Y164" s="3">
        <f>IFERROR(__xludf.DUMMYFUNCTION("""COMPUTED_VALUE"""),0.0)</f>
        <v>0</v>
      </c>
      <c r="Z164" s="3">
        <f>IFERROR(__xludf.DUMMYFUNCTION("""COMPUTED_VALUE"""),0.0)</f>
        <v>0</v>
      </c>
      <c r="AA164" s="3">
        <f>IFERROR(__xludf.DUMMYFUNCTION("""COMPUTED_VALUE"""),1.0)</f>
        <v>1</v>
      </c>
      <c r="AB164" s="3">
        <f>IFERROR(__xludf.DUMMYFUNCTION("""COMPUTED_VALUE"""),0.0)</f>
        <v>0</v>
      </c>
      <c r="AC164" s="3">
        <f>IFERROR(__xludf.DUMMYFUNCTION("""COMPUTED_VALUE"""),0.0)</f>
        <v>0</v>
      </c>
      <c r="AD164" s="3" t="str">
        <f>IFERROR(__xludf.DUMMYFUNCTION("""COMPUTED_VALUE"""),"blue")</f>
        <v>blue</v>
      </c>
      <c r="AE164" s="3" t="str">
        <f>IFERROR(__xludf.DUMMYFUNCTION("""COMPUTED_VALUE"""),"blue")</f>
        <v>blue</v>
      </c>
    </row>
    <row r="165">
      <c r="A165" s="1" t="s">
        <v>194</v>
      </c>
      <c r="B165" s="3" t="str">
        <f>IFERROR(__xludf.DUMMYFUNCTION("SPLIT(A165, "","")"),"Sweden")</f>
        <v>Sweden</v>
      </c>
      <c r="C165" s="3">
        <f>IFERROR(__xludf.DUMMYFUNCTION("""COMPUTED_VALUE"""),3.0)</f>
        <v>3</v>
      </c>
      <c r="D165" s="3">
        <f>IFERROR(__xludf.DUMMYFUNCTION("""COMPUTED_VALUE"""),1.0)</f>
        <v>1</v>
      </c>
      <c r="E165" s="3">
        <f>IFERROR(__xludf.DUMMYFUNCTION("""COMPUTED_VALUE"""),450.0)</f>
        <v>450</v>
      </c>
      <c r="F165" s="3">
        <f>IFERROR(__xludf.DUMMYFUNCTION("""COMPUTED_VALUE"""),8.0)</f>
        <v>8</v>
      </c>
      <c r="G165" s="3">
        <f>IFERROR(__xludf.DUMMYFUNCTION("""COMPUTED_VALUE"""),6.0)</f>
        <v>6</v>
      </c>
      <c r="H165" s="3">
        <f>IFERROR(__xludf.DUMMYFUNCTION("""COMPUTED_VALUE"""),1.0)</f>
        <v>1</v>
      </c>
      <c r="I165" s="3">
        <f>IFERROR(__xludf.DUMMYFUNCTION("""COMPUTED_VALUE"""),0.0)</f>
        <v>0</v>
      </c>
      <c r="J165" s="3">
        <f>IFERROR(__xludf.DUMMYFUNCTION("""COMPUTED_VALUE"""),0.0)</f>
        <v>0</v>
      </c>
      <c r="K165" s="3">
        <f>IFERROR(__xludf.DUMMYFUNCTION("""COMPUTED_VALUE"""),2.0)</f>
        <v>2</v>
      </c>
      <c r="L165" s="3">
        <f>IFERROR(__xludf.DUMMYFUNCTION("""COMPUTED_VALUE"""),0.0)</f>
        <v>0</v>
      </c>
      <c r="M165" s="3">
        <f>IFERROR(__xludf.DUMMYFUNCTION("""COMPUTED_VALUE"""),0.0)</f>
        <v>0</v>
      </c>
      <c r="N165" s="3">
        <f>IFERROR(__xludf.DUMMYFUNCTION("""COMPUTED_VALUE"""),1.0)</f>
        <v>1</v>
      </c>
      <c r="O165" s="3">
        <f>IFERROR(__xludf.DUMMYFUNCTION("""COMPUTED_VALUE"""),1.0)</f>
        <v>1</v>
      </c>
      <c r="P165" s="3">
        <f>IFERROR(__xludf.DUMMYFUNCTION("""COMPUTED_VALUE"""),0.0)</f>
        <v>0</v>
      </c>
      <c r="Q165" s="3">
        <f>IFERROR(__xludf.DUMMYFUNCTION("""COMPUTED_VALUE"""),0.0)</f>
        <v>0</v>
      </c>
      <c r="R165" s="3">
        <f>IFERROR(__xludf.DUMMYFUNCTION("""COMPUTED_VALUE"""),0.0)</f>
        <v>0</v>
      </c>
      <c r="S165" s="3" t="str">
        <f>IFERROR(__xludf.DUMMYFUNCTION("""COMPUTED_VALUE"""),"blue")</f>
        <v>blue</v>
      </c>
      <c r="T165" s="3">
        <f>IFERROR(__xludf.DUMMYFUNCTION("""COMPUTED_VALUE"""),0.0)</f>
        <v>0</v>
      </c>
      <c r="U165" s="3">
        <f>IFERROR(__xludf.DUMMYFUNCTION("""COMPUTED_VALUE"""),1.0)</f>
        <v>1</v>
      </c>
      <c r="V165" s="3">
        <f>IFERROR(__xludf.DUMMYFUNCTION("""COMPUTED_VALUE"""),0.0)</f>
        <v>0</v>
      </c>
      <c r="W165" s="3">
        <f>IFERROR(__xludf.DUMMYFUNCTION("""COMPUTED_VALUE"""),0.0)</f>
        <v>0</v>
      </c>
      <c r="X165" s="3">
        <f>IFERROR(__xludf.DUMMYFUNCTION("""COMPUTED_VALUE"""),0.0)</f>
        <v>0</v>
      </c>
      <c r="Y165" s="3">
        <f>IFERROR(__xludf.DUMMYFUNCTION("""COMPUTED_VALUE"""),0.0)</f>
        <v>0</v>
      </c>
      <c r="Z165" s="3">
        <f>IFERROR(__xludf.DUMMYFUNCTION("""COMPUTED_VALUE"""),0.0)</f>
        <v>0</v>
      </c>
      <c r="AA165" s="3">
        <f>IFERROR(__xludf.DUMMYFUNCTION("""COMPUTED_VALUE"""),0.0)</f>
        <v>0</v>
      </c>
      <c r="AB165" s="3">
        <f>IFERROR(__xludf.DUMMYFUNCTION("""COMPUTED_VALUE"""),0.0)</f>
        <v>0</v>
      </c>
      <c r="AC165" s="3">
        <f>IFERROR(__xludf.DUMMYFUNCTION("""COMPUTED_VALUE"""),0.0)</f>
        <v>0</v>
      </c>
      <c r="AD165" s="3" t="str">
        <f>IFERROR(__xludf.DUMMYFUNCTION("""COMPUTED_VALUE"""),"blue")</f>
        <v>blue</v>
      </c>
      <c r="AE165" s="3" t="str">
        <f>IFERROR(__xludf.DUMMYFUNCTION("""COMPUTED_VALUE"""),"blue")</f>
        <v>blue</v>
      </c>
    </row>
    <row r="166">
      <c r="A166" s="1" t="s">
        <v>195</v>
      </c>
      <c r="B166" s="3" t="str">
        <f>IFERROR(__xludf.DUMMYFUNCTION("SPLIT(A166, "","")"),"Switzerland")</f>
        <v>Switzerland</v>
      </c>
      <c r="C166" s="3">
        <f>IFERROR(__xludf.DUMMYFUNCTION("""COMPUTED_VALUE"""),3.0)</f>
        <v>3</v>
      </c>
      <c r="D166" s="3">
        <f>IFERROR(__xludf.DUMMYFUNCTION("""COMPUTED_VALUE"""),1.0)</f>
        <v>1</v>
      </c>
      <c r="E166" s="3">
        <f>IFERROR(__xludf.DUMMYFUNCTION("""COMPUTED_VALUE"""),41.0)</f>
        <v>41</v>
      </c>
      <c r="F166" s="3">
        <f>IFERROR(__xludf.DUMMYFUNCTION("""COMPUTED_VALUE"""),6.0)</f>
        <v>6</v>
      </c>
      <c r="G166" s="3">
        <f>IFERROR(__xludf.DUMMYFUNCTION("""COMPUTED_VALUE"""),4.0)</f>
        <v>4</v>
      </c>
      <c r="H166" s="3">
        <f>IFERROR(__xludf.DUMMYFUNCTION("""COMPUTED_VALUE"""),1.0)</f>
        <v>1</v>
      </c>
      <c r="I166" s="3">
        <f>IFERROR(__xludf.DUMMYFUNCTION("""COMPUTED_VALUE"""),0.0)</f>
        <v>0</v>
      </c>
      <c r="J166" s="3">
        <f>IFERROR(__xludf.DUMMYFUNCTION("""COMPUTED_VALUE"""),0.0)</f>
        <v>0</v>
      </c>
      <c r="K166" s="3">
        <f>IFERROR(__xludf.DUMMYFUNCTION("""COMPUTED_VALUE"""),2.0)</f>
        <v>2</v>
      </c>
      <c r="L166" s="3">
        <f>IFERROR(__xludf.DUMMYFUNCTION("""COMPUTED_VALUE"""),1.0)</f>
        <v>1</v>
      </c>
      <c r="M166" s="3">
        <f>IFERROR(__xludf.DUMMYFUNCTION("""COMPUTED_VALUE"""),0.0)</f>
        <v>0</v>
      </c>
      <c r="N166" s="3">
        <f>IFERROR(__xludf.DUMMYFUNCTION("""COMPUTED_VALUE"""),0.0)</f>
        <v>0</v>
      </c>
      <c r="O166" s="3">
        <f>IFERROR(__xludf.DUMMYFUNCTION("""COMPUTED_VALUE"""),0.0)</f>
        <v>0</v>
      </c>
      <c r="P166" s="3">
        <f>IFERROR(__xludf.DUMMYFUNCTION("""COMPUTED_VALUE"""),1.0)</f>
        <v>1</v>
      </c>
      <c r="Q166" s="3">
        <f>IFERROR(__xludf.DUMMYFUNCTION("""COMPUTED_VALUE"""),0.0)</f>
        <v>0</v>
      </c>
      <c r="R166" s="3">
        <f>IFERROR(__xludf.DUMMYFUNCTION("""COMPUTED_VALUE"""),0.0)</f>
        <v>0</v>
      </c>
      <c r="S166" s="3" t="str">
        <f>IFERROR(__xludf.DUMMYFUNCTION("""COMPUTED_VALUE"""),"red")</f>
        <v>red</v>
      </c>
      <c r="T166" s="3">
        <f>IFERROR(__xludf.DUMMYFUNCTION("""COMPUTED_VALUE"""),0.0)</f>
        <v>0</v>
      </c>
      <c r="U166" s="3">
        <f>IFERROR(__xludf.DUMMYFUNCTION("""COMPUTED_VALUE"""),1.0)</f>
        <v>1</v>
      </c>
      <c r="V166" s="3">
        <f>IFERROR(__xludf.DUMMYFUNCTION("""COMPUTED_VALUE"""),0.0)</f>
        <v>0</v>
      </c>
      <c r="W166" s="3">
        <f>IFERROR(__xludf.DUMMYFUNCTION("""COMPUTED_VALUE"""),0.0)</f>
        <v>0</v>
      </c>
      <c r="X166" s="3">
        <f>IFERROR(__xludf.DUMMYFUNCTION("""COMPUTED_VALUE"""),0.0)</f>
        <v>0</v>
      </c>
      <c r="Y166" s="3">
        <f>IFERROR(__xludf.DUMMYFUNCTION("""COMPUTED_VALUE"""),0.0)</f>
        <v>0</v>
      </c>
      <c r="Z166" s="3">
        <f>IFERROR(__xludf.DUMMYFUNCTION("""COMPUTED_VALUE"""),0.0)</f>
        <v>0</v>
      </c>
      <c r="AA166" s="3">
        <f>IFERROR(__xludf.DUMMYFUNCTION("""COMPUTED_VALUE"""),0.0)</f>
        <v>0</v>
      </c>
      <c r="AB166" s="3">
        <f>IFERROR(__xludf.DUMMYFUNCTION("""COMPUTED_VALUE"""),0.0)</f>
        <v>0</v>
      </c>
      <c r="AC166" s="3">
        <f>IFERROR(__xludf.DUMMYFUNCTION("""COMPUTED_VALUE"""),0.0)</f>
        <v>0</v>
      </c>
      <c r="AD166" s="3" t="str">
        <f>IFERROR(__xludf.DUMMYFUNCTION("""COMPUTED_VALUE"""),"red")</f>
        <v>red</v>
      </c>
      <c r="AE166" s="3" t="str">
        <f>IFERROR(__xludf.DUMMYFUNCTION("""COMPUTED_VALUE"""),"red")</f>
        <v>red</v>
      </c>
    </row>
    <row r="167">
      <c r="A167" s="1" t="s">
        <v>196</v>
      </c>
      <c r="B167" s="3" t="str">
        <f>IFERROR(__xludf.DUMMYFUNCTION("SPLIT(A167, "","")"),"Syria")</f>
        <v>Syria</v>
      </c>
      <c r="C167" s="3">
        <f>IFERROR(__xludf.DUMMYFUNCTION("""COMPUTED_VALUE"""),5.0)</f>
        <v>5</v>
      </c>
      <c r="D167" s="3">
        <f>IFERROR(__xludf.DUMMYFUNCTION("""COMPUTED_VALUE"""),1.0)</f>
        <v>1</v>
      </c>
      <c r="E167" s="3">
        <f>IFERROR(__xludf.DUMMYFUNCTION("""COMPUTED_VALUE"""),185.0)</f>
        <v>185</v>
      </c>
      <c r="F167" s="3">
        <f>IFERROR(__xludf.DUMMYFUNCTION("""COMPUTED_VALUE"""),10.0)</f>
        <v>10</v>
      </c>
      <c r="G167" s="3">
        <f>IFERROR(__xludf.DUMMYFUNCTION("""COMPUTED_VALUE"""),8.0)</f>
        <v>8</v>
      </c>
      <c r="H167" s="3">
        <f>IFERROR(__xludf.DUMMYFUNCTION("""COMPUTED_VALUE"""),2.0)</f>
        <v>2</v>
      </c>
      <c r="I167" s="3">
        <f>IFERROR(__xludf.DUMMYFUNCTION("""COMPUTED_VALUE"""),0.0)</f>
        <v>0</v>
      </c>
      <c r="J167" s="3">
        <f>IFERROR(__xludf.DUMMYFUNCTION("""COMPUTED_VALUE"""),3.0)</f>
        <v>3</v>
      </c>
      <c r="K167" s="3">
        <f>IFERROR(__xludf.DUMMYFUNCTION("""COMPUTED_VALUE"""),4.0)</f>
        <v>4</v>
      </c>
      <c r="L167" s="3">
        <f>IFERROR(__xludf.DUMMYFUNCTION("""COMPUTED_VALUE"""),1.0)</f>
        <v>1</v>
      </c>
      <c r="M167" s="3">
        <f>IFERROR(__xludf.DUMMYFUNCTION("""COMPUTED_VALUE"""),1.0)</f>
        <v>1</v>
      </c>
      <c r="N167" s="3">
        <f>IFERROR(__xludf.DUMMYFUNCTION("""COMPUTED_VALUE"""),0.0)</f>
        <v>0</v>
      </c>
      <c r="O167" s="3">
        <f>IFERROR(__xludf.DUMMYFUNCTION("""COMPUTED_VALUE"""),0.0)</f>
        <v>0</v>
      </c>
      <c r="P167" s="3">
        <f>IFERROR(__xludf.DUMMYFUNCTION("""COMPUTED_VALUE"""),1.0)</f>
        <v>1</v>
      </c>
      <c r="Q167" s="3">
        <f>IFERROR(__xludf.DUMMYFUNCTION("""COMPUTED_VALUE"""),1.0)</f>
        <v>1</v>
      </c>
      <c r="R167" s="3">
        <f>IFERROR(__xludf.DUMMYFUNCTION("""COMPUTED_VALUE"""),0.0)</f>
        <v>0</v>
      </c>
      <c r="S167" s="3" t="str">
        <f>IFERROR(__xludf.DUMMYFUNCTION("""COMPUTED_VALUE"""),"red")</f>
        <v>red</v>
      </c>
      <c r="T167" s="3">
        <f>IFERROR(__xludf.DUMMYFUNCTION("""COMPUTED_VALUE"""),0.0)</f>
        <v>0</v>
      </c>
      <c r="U167" s="3">
        <f>IFERROR(__xludf.DUMMYFUNCTION("""COMPUTED_VALUE"""),0.0)</f>
        <v>0</v>
      </c>
      <c r="V167" s="3">
        <f>IFERROR(__xludf.DUMMYFUNCTION("""COMPUTED_VALUE"""),0.0)</f>
        <v>0</v>
      </c>
      <c r="W167" s="3">
        <f>IFERROR(__xludf.DUMMYFUNCTION("""COMPUTED_VALUE"""),0.0)</f>
        <v>0</v>
      </c>
      <c r="X167" s="3">
        <f>IFERROR(__xludf.DUMMYFUNCTION("""COMPUTED_VALUE"""),2.0)</f>
        <v>2</v>
      </c>
      <c r="Y167" s="3">
        <f>IFERROR(__xludf.DUMMYFUNCTION("""COMPUTED_VALUE"""),0.0)</f>
        <v>0</v>
      </c>
      <c r="Z167" s="3">
        <f>IFERROR(__xludf.DUMMYFUNCTION("""COMPUTED_VALUE"""),0.0)</f>
        <v>0</v>
      </c>
      <c r="AA167" s="3">
        <f>IFERROR(__xludf.DUMMYFUNCTION("""COMPUTED_VALUE"""),0.0)</f>
        <v>0</v>
      </c>
      <c r="AB167" s="3">
        <f>IFERROR(__xludf.DUMMYFUNCTION("""COMPUTED_VALUE"""),0.0)</f>
        <v>0</v>
      </c>
      <c r="AC167" s="3">
        <f>IFERROR(__xludf.DUMMYFUNCTION("""COMPUTED_VALUE"""),0.0)</f>
        <v>0</v>
      </c>
      <c r="AD167" s="3" t="str">
        <f>IFERROR(__xludf.DUMMYFUNCTION("""COMPUTED_VALUE"""),"red")</f>
        <v>red</v>
      </c>
      <c r="AE167" s="3" t="str">
        <f>IFERROR(__xludf.DUMMYFUNCTION("""COMPUTED_VALUE"""),"black")</f>
        <v>black</v>
      </c>
    </row>
    <row r="168">
      <c r="A168" s="1" t="s">
        <v>197</v>
      </c>
      <c r="B168" s="3" t="str">
        <f>IFERROR(__xludf.DUMMYFUNCTION("SPLIT(A168, "","")"),"Taiwan")</f>
        <v>Taiwan</v>
      </c>
      <c r="C168" s="3">
        <f>IFERROR(__xludf.DUMMYFUNCTION("""COMPUTED_VALUE"""),5.0)</f>
        <v>5</v>
      </c>
      <c r="D168" s="3">
        <f>IFERROR(__xludf.DUMMYFUNCTION("""COMPUTED_VALUE"""),1.0)</f>
        <v>1</v>
      </c>
      <c r="E168" s="3">
        <f>IFERROR(__xludf.DUMMYFUNCTION("""COMPUTED_VALUE"""),36.0)</f>
        <v>36</v>
      </c>
      <c r="F168" s="3">
        <f>IFERROR(__xludf.DUMMYFUNCTION("""COMPUTED_VALUE"""),18.0)</f>
        <v>18</v>
      </c>
      <c r="G168" s="3">
        <f>IFERROR(__xludf.DUMMYFUNCTION("""COMPUTED_VALUE"""),7.0)</f>
        <v>7</v>
      </c>
      <c r="H168" s="3">
        <f>IFERROR(__xludf.DUMMYFUNCTION("""COMPUTED_VALUE"""),3.0)</f>
        <v>3</v>
      </c>
      <c r="I168" s="3">
        <f>IFERROR(__xludf.DUMMYFUNCTION("""COMPUTED_VALUE"""),0.0)</f>
        <v>0</v>
      </c>
      <c r="J168" s="3">
        <f>IFERROR(__xludf.DUMMYFUNCTION("""COMPUTED_VALUE"""),0.0)</f>
        <v>0</v>
      </c>
      <c r="K168" s="3">
        <f>IFERROR(__xludf.DUMMYFUNCTION("""COMPUTED_VALUE"""),3.0)</f>
        <v>3</v>
      </c>
      <c r="L168" s="3">
        <f>IFERROR(__xludf.DUMMYFUNCTION("""COMPUTED_VALUE"""),1.0)</f>
        <v>1</v>
      </c>
      <c r="M168" s="3">
        <f>IFERROR(__xludf.DUMMYFUNCTION("""COMPUTED_VALUE"""),0.0)</f>
        <v>0</v>
      </c>
      <c r="N168" s="3">
        <f>IFERROR(__xludf.DUMMYFUNCTION("""COMPUTED_VALUE"""),1.0)</f>
        <v>1</v>
      </c>
      <c r="O168" s="3">
        <f>IFERROR(__xludf.DUMMYFUNCTION("""COMPUTED_VALUE"""),0.0)</f>
        <v>0</v>
      </c>
      <c r="P168" s="3">
        <f>IFERROR(__xludf.DUMMYFUNCTION("""COMPUTED_VALUE"""),1.0)</f>
        <v>1</v>
      </c>
      <c r="Q168" s="3">
        <f>IFERROR(__xludf.DUMMYFUNCTION("""COMPUTED_VALUE"""),0.0)</f>
        <v>0</v>
      </c>
      <c r="R168" s="3">
        <f>IFERROR(__xludf.DUMMYFUNCTION("""COMPUTED_VALUE"""),0.0)</f>
        <v>0</v>
      </c>
      <c r="S168" s="3" t="str">
        <f>IFERROR(__xludf.DUMMYFUNCTION("""COMPUTED_VALUE"""),"red")</f>
        <v>red</v>
      </c>
      <c r="T168" s="3">
        <f>IFERROR(__xludf.DUMMYFUNCTION("""COMPUTED_VALUE"""),1.0)</f>
        <v>1</v>
      </c>
      <c r="U168" s="3">
        <f>IFERROR(__xludf.DUMMYFUNCTION("""COMPUTED_VALUE"""),0.0)</f>
        <v>0</v>
      </c>
      <c r="V168" s="3">
        <f>IFERROR(__xludf.DUMMYFUNCTION("""COMPUTED_VALUE"""),0.0)</f>
        <v>0</v>
      </c>
      <c r="W168" s="3">
        <f>IFERROR(__xludf.DUMMYFUNCTION("""COMPUTED_VALUE"""),1.0)</f>
        <v>1</v>
      </c>
      <c r="X168" s="3">
        <f>IFERROR(__xludf.DUMMYFUNCTION("""COMPUTED_VALUE"""),1.0)</f>
        <v>1</v>
      </c>
      <c r="Y168" s="3">
        <f>IFERROR(__xludf.DUMMYFUNCTION("""COMPUTED_VALUE"""),0.0)</f>
        <v>0</v>
      </c>
      <c r="Z168" s="3">
        <f>IFERROR(__xludf.DUMMYFUNCTION("""COMPUTED_VALUE"""),0.0)</f>
        <v>0</v>
      </c>
      <c r="AA168" s="3">
        <f>IFERROR(__xludf.DUMMYFUNCTION("""COMPUTED_VALUE"""),0.0)</f>
        <v>0</v>
      </c>
      <c r="AB168" s="3">
        <f>IFERROR(__xludf.DUMMYFUNCTION("""COMPUTED_VALUE"""),0.0)</f>
        <v>0</v>
      </c>
      <c r="AC168" s="3">
        <f>IFERROR(__xludf.DUMMYFUNCTION("""COMPUTED_VALUE"""),0.0)</f>
        <v>0</v>
      </c>
      <c r="AD168" s="3" t="str">
        <f>IFERROR(__xludf.DUMMYFUNCTION("""COMPUTED_VALUE"""),"blue")</f>
        <v>blue</v>
      </c>
      <c r="AE168" s="3" t="str">
        <f>IFERROR(__xludf.DUMMYFUNCTION("""COMPUTED_VALUE"""),"red")</f>
        <v>red</v>
      </c>
    </row>
    <row r="169">
      <c r="A169" s="1" t="s">
        <v>198</v>
      </c>
      <c r="B169" s="3" t="str">
        <f>IFERROR(__xludf.DUMMYFUNCTION("SPLIT(A169, "","")"),"Tanzania")</f>
        <v>Tanzania</v>
      </c>
      <c r="C169" s="3">
        <f>IFERROR(__xludf.DUMMYFUNCTION("""COMPUTED_VALUE"""),4.0)</f>
        <v>4</v>
      </c>
      <c r="D169" s="3">
        <f>IFERROR(__xludf.DUMMYFUNCTION("""COMPUTED_VALUE"""),2.0)</f>
        <v>2</v>
      </c>
      <c r="E169" s="3">
        <f>IFERROR(__xludf.DUMMYFUNCTION("""COMPUTED_VALUE"""),945.0)</f>
        <v>945</v>
      </c>
      <c r="F169" s="3">
        <f>IFERROR(__xludf.DUMMYFUNCTION("""COMPUTED_VALUE"""),18.0)</f>
        <v>18</v>
      </c>
      <c r="G169" s="3">
        <f>IFERROR(__xludf.DUMMYFUNCTION("""COMPUTED_VALUE"""),10.0)</f>
        <v>10</v>
      </c>
      <c r="H169" s="3">
        <f>IFERROR(__xludf.DUMMYFUNCTION("""COMPUTED_VALUE"""),5.0)</f>
        <v>5</v>
      </c>
      <c r="I169" s="3">
        <f>IFERROR(__xludf.DUMMYFUNCTION("""COMPUTED_VALUE"""),0.0)</f>
        <v>0</v>
      </c>
      <c r="J169" s="3">
        <f>IFERROR(__xludf.DUMMYFUNCTION("""COMPUTED_VALUE"""),0.0)</f>
        <v>0</v>
      </c>
      <c r="K169" s="3">
        <f>IFERROR(__xludf.DUMMYFUNCTION("""COMPUTED_VALUE"""),4.0)</f>
        <v>4</v>
      </c>
      <c r="L169" s="3">
        <f>IFERROR(__xludf.DUMMYFUNCTION("""COMPUTED_VALUE"""),0.0)</f>
        <v>0</v>
      </c>
      <c r="M169" s="3">
        <f>IFERROR(__xludf.DUMMYFUNCTION("""COMPUTED_VALUE"""),1.0)</f>
        <v>1</v>
      </c>
      <c r="N169" s="3">
        <f>IFERROR(__xludf.DUMMYFUNCTION("""COMPUTED_VALUE"""),1.0)</f>
        <v>1</v>
      </c>
      <c r="O169" s="3">
        <f>IFERROR(__xludf.DUMMYFUNCTION("""COMPUTED_VALUE"""),1.0)</f>
        <v>1</v>
      </c>
      <c r="P169" s="3">
        <f>IFERROR(__xludf.DUMMYFUNCTION("""COMPUTED_VALUE"""),0.0)</f>
        <v>0</v>
      </c>
      <c r="Q169" s="3">
        <f>IFERROR(__xludf.DUMMYFUNCTION("""COMPUTED_VALUE"""),1.0)</f>
        <v>1</v>
      </c>
      <c r="R169" s="3">
        <f>IFERROR(__xludf.DUMMYFUNCTION("""COMPUTED_VALUE"""),0.0)</f>
        <v>0</v>
      </c>
      <c r="S169" s="3" t="str">
        <f>IFERROR(__xludf.DUMMYFUNCTION("""COMPUTED_VALUE"""),"green")</f>
        <v>green</v>
      </c>
      <c r="T169" s="3">
        <f>IFERROR(__xludf.DUMMYFUNCTION("""COMPUTED_VALUE"""),0.0)</f>
        <v>0</v>
      </c>
      <c r="U169" s="3">
        <f>IFERROR(__xludf.DUMMYFUNCTION("""COMPUTED_VALUE"""),0.0)</f>
        <v>0</v>
      </c>
      <c r="V169" s="3">
        <f>IFERROR(__xludf.DUMMYFUNCTION("""COMPUTED_VALUE"""),0.0)</f>
        <v>0</v>
      </c>
      <c r="W169" s="3">
        <f>IFERROR(__xludf.DUMMYFUNCTION("""COMPUTED_VALUE"""),0.0)</f>
        <v>0</v>
      </c>
      <c r="X169" s="3">
        <f>IFERROR(__xludf.DUMMYFUNCTION("""COMPUTED_VALUE"""),0.0)</f>
        <v>0</v>
      </c>
      <c r="Y169" s="3">
        <f>IFERROR(__xludf.DUMMYFUNCTION("""COMPUTED_VALUE"""),0.0)</f>
        <v>0</v>
      </c>
      <c r="Z169" s="3">
        <f>IFERROR(__xludf.DUMMYFUNCTION("""COMPUTED_VALUE"""),1.0)</f>
        <v>1</v>
      </c>
      <c r="AA169" s="3">
        <f>IFERROR(__xludf.DUMMYFUNCTION("""COMPUTED_VALUE"""),0.0)</f>
        <v>0</v>
      </c>
      <c r="AB169" s="3">
        <f>IFERROR(__xludf.DUMMYFUNCTION("""COMPUTED_VALUE"""),0.0)</f>
        <v>0</v>
      </c>
      <c r="AC169" s="3">
        <f>IFERROR(__xludf.DUMMYFUNCTION("""COMPUTED_VALUE"""),0.0)</f>
        <v>0</v>
      </c>
      <c r="AD169" s="3" t="str">
        <f>IFERROR(__xludf.DUMMYFUNCTION("""COMPUTED_VALUE"""),"green")</f>
        <v>green</v>
      </c>
      <c r="AE169" s="3" t="str">
        <f>IFERROR(__xludf.DUMMYFUNCTION("""COMPUTED_VALUE"""),"blue")</f>
        <v>blue</v>
      </c>
    </row>
    <row r="170">
      <c r="A170" s="1" t="s">
        <v>199</v>
      </c>
      <c r="B170" s="3" t="str">
        <f>IFERROR(__xludf.DUMMYFUNCTION("SPLIT(A170, "","")"),"Thailand")</f>
        <v>Thailand</v>
      </c>
      <c r="C170" s="3">
        <f>IFERROR(__xludf.DUMMYFUNCTION("""COMPUTED_VALUE"""),5.0)</f>
        <v>5</v>
      </c>
      <c r="D170" s="3">
        <f>IFERROR(__xludf.DUMMYFUNCTION("""COMPUTED_VALUE"""),1.0)</f>
        <v>1</v>
      </c>
      <c r="E170" s="3">
        <f>IFERROR(__xludf.DUMMYFUNCTION("""COMPUTED_VALUE"""),514.0)</f>
        <v>514</v>
      </c>
      <c r="F170" s="3">
        <f>IFERROR(__xludf.DUMMYFUNCTION("""COMPUTED_VALUE"""),49.0)</f>
        <v>49</v>
      </c>
      <c r="G170" s="3">
        <f>IFERROR(__xludf.DUMMYFUNCTION("""COMPUTED_VALUE"""),10.0)</f>
        <v>10</v>
      </c>
      <c r="H170" s="3">
        <f>IFERROR(__xludf.DUMMYFUNCTION("""COMPUTED_VALUE"""),3.0)</f>
        <v>3</v>
      </c>
      <c r="I170" s="3">
        <f>IFERROR(__xludf.DUMMYFUNCTION("""COMPUTED_VALUE"""),0.0)</f>
        <v>0</v>
      </c>
      <c r="J170" s="3">
        <f>IFERROR(__xludf.DUMMYFUNCTION("""COMPUTED_VALUE"""),5.0)</f>
        <v>5</v>
      </c>
      <c r="K170" s="3">
        <f>IFERROR(__xludf.DUMMYFUNCTION("""COMPUTED_VALUE"""),3.0)</f>
        <v>3</v>
      </c>
      <c r="L170" s="3">
        <f>IFERROR(__xludf.DUMMYFUNCTION("""COMPUTED_VALUE"""),1.0)</f>
        <v>1</v>
      </c>
      <c r="M170" s="3">
        <f>IFERROR(__xludf.DUMMYFUNCTION("""COMPUTED_VALUE"""),0.0)</f>
        <v>0</v>
      </c>
      <c r="N170" s="3">
        <f>IFERROR(__xludf.DUMMYFUNCTION("""COMPUTED_VALUE"""),1.0)</f>
        <v>1</v>
      </c>
      <c r="O170" s="3">
        <f>IFERROR(__xludf.DUMMYFUNCTION("""COMPUTED_VALUE"""),0.0)</f>
        <v>0</v>
      </c>
      <c r="P170" s="3">
        <f>IFERROR(__xludf.DUMMYFUNCTION("""COMPUTED_VALUE"""),1.0)</f>
        <v>1</v>
      </c>
      <c r="Q170" s="3">
        <f>IFERROR(__xludf.DUMMYFUNCTION("""COMPUTED_VALUE"""),0.0)</f>
        <v>0</v>
      </c>
      <c r="R170" s="3">
        <f>IFERROR(__xludf.DUMMYFUNCTION("""COMPUTED_VALUE"""),0.0)</f>
        <v>0</v>
      </c>
      <c r="S170" s="3" t="str">
        <f>IFERROR(__xludf.DUMMYFUNCTION("""COMPUTED_VALUE"""),"red")</f>
        <v>red</v>
      </c>
      <c r="T170" s="3">
        <f>IFERROR(__xludf.DUMMYFUNCTION("""COMPUTED_VALUE"""),0.0)</f>
        <v>0</v>
      </c>
      <c r="U170" s="3">
        <f>IFERROR(__xludf.DUMMYFUNCTION("""COMPUTED_VALUE"""),0.0)</f>
        <v>0</v>
      </c>
      <c r="V170" s="3">
        <f>IFERROR(__xludf.DUMMYFUNCTION("""COMPUTED_VALUE"""),0.0)</f>
        <v>0</v>
      </c>
      <c r="W170" s="3">
        <f>IFERROR(__xludf.DUMMYFUNCTION("""COMPUTED_VALUE"""),0.0)</f>
        <v>0</v>
      </c>
      <c r="X170" s="3">
        <f>IFERROR(__xludf.DUMMYFUNCTION("""COMPUTED_VALUE"""),0.0)</f>
        <v>0</v>
      </c>
      <c r="Y170" s="3">
        <f>IFERROR(__xludf.DUMMYFUNCTION("""COMPUTED_VALUE"""),0.0)</f>
        <v>0</v>
      </c>
      <c r="Z170" s="3">
        <f>IFERROR(__xludf.DUMMYFUNCTION("""COMPUTED_VALUE"""),0.0)</f>
        <v>0</v>
      </c>
      <c r="AA170" s="3">
        <f>IFERROR(__xludf.DUMMYFUNCTION("""COMPUTED_VALUE"""),0.0)</f>
        <v>0</v>
      </c>
      <c r="AB170" s="3">
        <f>IFERROR(__xludf.DUMMYFUNCTION("""COMPUTED_VALUE"""),0.0)</f>
        <v>0</v>
      </c>
      <c r="AC170" s="3">
        <f>IFERROR(__xludf.DUMMYFUNCTION("""COMPUTED_VALUE"""),0.0)</f>
        <v>0</v>
      </c>
      <c r="AD170" s="3" t="str">
        <f>IFERROR(__xludf.DUMMYFUNCTION("""COMPUTED_VALUE"""),"red")</f>
        <v>red</v>
      </c>
      <c r="AE170" s="3" t="str">
        <f>IFERROR(__xludf.DUMMYFUNCTION("""COMPUTED_VALUE"""),"red")</f>
        <v>red</v>
      </c>
    </row>
    <row r="171">
      <c r="A171" s="1" t="s">
        <v>200</v>
      </c>
      <c r="B171" s="3" t="str">
        <f>IFERROR(__xludf.DUMMYFUNCTION("SPLIT(A171, "","")"),"Togo")</f>
        <v>Togo</v>
      </c>
      <c r="C171" s="3">
        <f>IFERROR(__xludf.DUMMYFUNCTION("""COMPUTED_VALUE"""),4.0)</f>
        <v>4</v>
      </c>
      <c r="D171" s="3">
        <f>IFERROR(__xludf.DUMMYFUNCTION("""COMPUTED_VALUE"""),1.0)</f>
        <v>1</v>
      </c>
      <c r="E171" s="3">
        <f>IFERROR(__xludf.DUMMYFUNCTION("""COMPUTED_VALUE"""),57.0)</f>
        <v>57</v>
      </c>
      <c r="F171" s="3">
        <f>IFERROR(__xludf.DUMMYFUNCTION("""COMPUTED_VALUE"""),2.0)</f>
        <v>2</v>
      </c>
      <c r="G171" s="3">
        <f>IFERROR(__xludf.DUMMYFUNCTION("""COMPUTED_VALUE"""),3.0)</f>
        <v>3</v>
      </c>
      <c r="H171" s="3">
        <f>IFERROR(__xludf.DUMMYFUNCTION("""COMPUTED_VALUE"""),7.0)</f>
        <v>7</v>
      </c>
      <c r="I171" s="3">
        <f>IFERROR(__xludf.DUMMYFUNCTION("""COMPUTED_VALUE"""),0.0)</f>
        <v>0</v>
      </c>
      <c r="J171" s="3">
        <f>IFERROR(__xludf.DUMMYFUNCTION("""COMPUTED_VALUE"""),5.0)</f>
        <v>5</v>
      </c>
      <c r="K171" s="3">
        <f>IFERROR(__xludf.DUMMYFUNCTION("""COMPUTED_VALUE"""),4.0)</f>
        <v>4</v>
      </c>
      <c r="L171" s="3">
        <f>IFERROR(__xludf.DUMMYFUNCTION("""COMPUTED_VALUE"""),1.0)</f>
        <v>1</v>
      </c>
      <c r="M171" s="3">
        <f>IFERROR(__xludf.DUMMYFUNCTION("""COMPUTED_VALUE"""),1.0)</f>
        <v>1</v>
      </c>
      <c r="N171" s="3">
        <f>IFERROR(__xludf.DUMMYFUNCTION("""COMPUTED_VALUE"""),0.0)</f>
        <v>0</v>
      </c>
      <c r="O171" s="3">
        <f>IFERROR(__xludf.DUMMYFUNCTION("""COMPUTED_VALUE"""),1.0)</f>
        <v>1</v>
      </c>
      <c r="P171" s="3">
        <f>IFERROR(__xludf.DUMMYFUNCTION("""COMPUTED_VALUE"""),1.0)</f>
        <v>1</v>
      </c>
      <c r="Q171" s="3">
        <f>IFERROR(__xludf.DUMMYFUNCTION("""COMPUTED_VALUE"""),0.0)</f>
        <v>0</v>
      </c>
      <c r="R171" s="3">
        <f>IFERROR(__xludf.DUMMYFUNCTION("""COMPUTED_VALUE"""),0.0)</f>
        <v>0</v>
      </c>
      <c r="S171" s="3" t="str">
        <f>IFERROR(__xludf.DUMMYFUNCTION("""COMPUTED_VALUE"""),"green")</f>
        <v>green</v>
      </c>
      <c r="T171" s="3">
        <f>IFERROR(__xludf.DUMMYFUNCTION("""COMPUTED_VALUE"""),0.0)</f>
        <v>0</v>
      </c>
      <c r="U171" s="3">
        <f>IFERROR(__xludf.DUMMYFUNCTION("""COMPUTED_VALUE"""),0.0)</f>
        <v>0</v>
      </c>
      <c r="V171" s="3">
        <f>IFERROR(__xludf.DUMMYFUNCTION("""COMPUTED_VALUE"""),0.0)</f>
        <v>0</v>
      </c>
      <c r="W171" s="3">
        <f>IFERROR(__xludf.DUMMYFUNCTION("""COMPUTED_VALUE"""),1.0)</f>
        <v>1</v>
      </c>
      <c r="X171" s="3">
        <f>IFERROR(__xludf.DUMMYFUNCTION("""COMPUTED_VALUE"""),1.0)</f>
        <v>1</v>
      </c>
      <c r="Y171" s="3">
        <f>IFERROR(__xludf.DUMMYFUNCTION("""COMPUTED_VALUE"""),0.0)</f>
        <v>0</v>
      </c>
      <c r="Z171" s="3">
        <f>IFERROR(__xludf.DUMMYFUNCTION("""COMPUTED_VALUE"""),0.0)</f>
        <v>0</v>
      </c>
      <c r="AA171" s="3">
        <f>IFERROR(__xludf.DUMMYFUNCTION("""COMPUTED_VALUE"""),0.0)</f>
        <v>0</v>
      </c>
      <c r="AB171" s="3">
        <f>IFERROR(__xludf.DUMMYFUNCTION("""COMPUTED_VALUE"""),0.0)</f>
        <v>0</v>
      </c>
      <c r="AC171" s="3">
        <f>IFERROR(__xludf.DUMMYFUNCTION("""COMPUTED_VALUE"""),0.0)</f>
        <v>0</v>
      </c>
      <c r="AD171" s="3" t="str">
        <f>IFERROR(__xludf.DUMMYFUNCTION("""COMPUTED_VALUE"""),"red")</f>
        <v>red</v>
      </c>
      <c r="AE171" s="3" t="str">
        <f>IFERROR(__xludf.DUMMYFUNCTION("""COMPUTED_VALUE"""),"green")</f>
        <v>green</v>
      </c>
    </row>
    <row r="172">
      <c r="A172" s="1" t="s">
        <v>201</v>
      </c>
      <c r="B172" s="3" t="str">
        <f>IFERROR(__xludf.DUMMYFUNCTION("SPLIT(A172, "","")"),"Tonga")</f>
        <v>Tonga</v>
      </c>
      <c r="C172" s="3">
        <f>IFERROR(__xludf.DUMMYFUNCTION("""COMPUTED_VALUE"""),6.0)</f>
        <v>6</v>
      </c>
      <c r="D172" s="3">
        <f>IFERROR(__xludf.DUMMYFUNCTION("""COMPUTED_VALUE"""),2.0)</f>
        <v>2</v>
      </c>
      <c r="E172" s="3">
        <f>IFERROR(__xludf.DUMMYFUNCTION("""COMPUTED_VALUE"""),1.0)</f>
        <v>1</v>
      </c>
      <c r="F172" s="3">
        <f>IFERROR(__xludf.DUMMYFUNCTION("""COMPUTED_VALUE"""),0.0)</f>
        <v>0</v>
      </c>
      <c r="G172" s="3">
        <f>IFERROR(__xludf.DUMMYFUNCTION("""COMPUTED_VALUE"""),10.0)</f>
        <v>10</v>
      </c>
      <c r="H172" s="3">
        <f>IFERROR(__xludf.DUMMYFUNCTION("""COMPUTED_VALUE"""),1.0)</f>
        <v>1</v>
      </c>
      <c r="I172" s="3">
        <f>IFERROR(__xludf.DUMMYFUNCTION("""COMPUTED_VALUE"""),0.0)</f>
        <v>0</v>
      </c>
      <c r="J172" s="3">
        <f>IFERROR(__xludf.DUMMYFUNCTION("""COMPUTED_VALUE"""),0.0)</f>
        <v>0</v>
      </c>
      <c r="K172" s="3">
        <f>IFERROR(__xludf.DUMMYFUNCTION("""COMPUTED_VALUE"""),2.0)</f>
        <v>2</v>
      </c>
      <c r="L172" s="3">
        <f>IFERROR(__xludf.DUMMYFUNCTION("""COMPUTED_VALUE"""),1.0)</f>
        <v>1</v>
      </c>
      <c r="M172" s="3">
        <f>IFERROR(__xludf.DUMMYFUNCTION("""COMPUTED_VALUE"""),0.0)</f>
        <v>0</v>
      </c>
      <c r="N172" s="3">
        <f>IFERROR(__xludf.DUMMYFUNCTION("""COMPUTED_VALUE"""),0.0)</f>
        <v>0</v>
      </c>
      <c r="O172" s="3">
        <f>IFERROR(__xludf.DUMMYFUNCTION("""COMPUTED_VALUE"""),0.0)</f>
        <v>0</v>
      </c>
      <c r="P172" s="3">
        <f>IFERROR(__xludf.DUMMYFUNCTION("""COMPUTED_VALUE"""),1.0)</f>
        <v>1</v>
      </c>
      <c r="Q172" s="3">
        <f>IFERROR(__xludf.DUMMYFUNCTION("""COMPUTED_VALUE"""),0.0)</f>
        <v>0</v>
      </c>
      <c r="R172" s="3">
        <f>IFERROR(__xludf.DUMMYFUNCTION("""COMPUTED_VALUE"""),0.0)</f>
        <v>0</v>
      </c>
      <c r="S172" s="3" t="str">
        <f>IFERROR(__xludf.DUMMYFUNCTION("""COMPUTED_VALUE"""),"red")</f>
        <v>red</v>
      </c>
      <c r="T172" s="3">
        <f>IFERROR(__xludf.DUMMYFUNCTION("""COMPUTED_VALUE"""),0.0)</f>
        <v>0</v>
      </c>
      <c r="U172" s="3">
        <f>IFERROR(__xludf.DUMMYFUNCTION("""COMPUTED_VALUE"""),1.0)</f>
        <v>1</v>
      </c>
      <c r="V172" s="3">
        <f>IFERROR(__xludf.DUMMYFUNCTION("""COMPUTED_VALUE"""),0.0)</f>
        <v>0</v>
      </c>
      <c r="W172" s="3">
        <f>IFERROR(__xludf.DUMMYFUNCTION("""COMPUTED_VALUE"""),1.0)</f>
        <v>1</v>
      </c>
      <c r="X172" s="3">
        <f>IFERROR(__xludf.DUMMYFUNCTION("""COMPUTED_VALUE"""),0.0)</f>
        <v>0</v>
      </c>
      <c r="Y172" s="3">
        <f>IFERROR(__xludf.DUMMYFUNCTION("""COMPUTED_VALUE"""),0.0)</f>
        <v>0</v>
      </c>
      <c r="Z172" s="3">
        <f>IFERROR(__xludf.DUMMYFUNCTION("""COMPUTED_VALUE"""),0.0)</f>
        <v>0</v>
      </c>
      <c r="AA172" s="3">
        <f>IFERROR(__xludf.DUMMYFUNCTION("""COMPUTED_VALUE"""),0.0)</f>
        <v>0</v>
      </c>
      <c r="AB172" s="3">
        <f>IFERROR(__xludf.DUMMYFUNCTION("""COMPUTED_VALUE"""),0.0)</f>
        <v>0</v>
      </c>
      <c r="AC172" s="3">
        <f>IFERROR(__xludf.DUMMYFUNCTION("""COMPUTED_VALUE"""),0.0)</f>
        <v>0</v>
      </c>
      <c r="AD172" s="3" t="str">
        <f>IFERROR(__xludf.DUMMYFUNCTION("""COMPUTED_VALUE"""),"white")</f>
        <v>white</v>
      </c>
      <c r="AE172" s="3" t="str">
        <f>IFERROR(__xludf.DUMMYFUNCTION("""COMPUTED_VALUE"""),"red")</f>
        <v>red</v>
      </c>
    </row>
    <row r="173">
      <c r="A173" s="1" t="s">
        <v>202</v>
      </c>
      <c r="B173" s="3" t="str">
        <f>IFERROR(__xludf.DUMMYFUNCTION("SPLIT(A173, "","")"),"Trinidad-Tobago")</f>
        <v>Trinidad-Tobago</v>
      </c>
      <c r="C173" s="3">
        <f>IFERROR(__xludf.DUMMYFUNCTION("""COMPUTED_VALUE"""),2.0)</f>
        <v>2</v>
      </c>
      <c r="D173" s="3">
        <f>IFERROR(__xludf.DUMMYFUNCTION("""COMPUTED_VALUE"""),4.0)</f>
        <v>4</v>
      </c>
      <c r="E173" s="3">
        <f>IFERROR(__xludf.DUMMYFUNCTION("""COMPUTED_VALUE"""),5.0)</f>
        <v>5</v>
      </c>
      <c r="F173" s="3">
        <f>IFERROR(__xludf.DUMMYFUNCTION("""COMPUTED_VALUE"""),1.0)</f>
        <v>1</v>
      </c>
      <c r="G173" s="3">
        <f>IFERROR(__xludf.DUMMYFUNCTION("""COMPUTED_VALUE"""),1.0)</f>
        <v>1</v>
      </c>
      <c r="H173" s="3">
        <f>IFERROR(__xludf.DUMMYFUNCTION("""COMPUTED_VALUE"""),1.0)</f>
        <v>1</v>
      </c>
      <c r="I173" s="3">
        <f>IFERROR(__xludf.DUMMYFUNCTION("""COMPUTED_VALUE"""),0.0)</f>
        <v>0</v>
      </c>
      <c r="J173" s="3">
        <f>IFERROR(__xludf.DUMMYFUNCTION("""COMPUTED_VALUE"""),0.0)</f>
        <v>0</v>
      </c>
      <c r="K173" s="3">
        <f>IFERROR(__xludf.DUMMYFUNCTION("""COMPUTED_VALUE"""),3.0)</f>
        <v>3</v>
      </c>
      <c r="L173" s="3">
        <f>IFERROR(__xludf.DUMMYFUNCTION("""COMPUTED_VALUE"""),1.0)</f>
        <v>1</v>
      </c>
      <c r="M173" s="3">
        <f>IFERROR(__xludf.DUMMYFUNCTION("""COMPUTED_VALUE"""),0.0)</f>
        <v>0</v>
      </c>
      <c r="N173" s="3">
        <f>IFERROR(__xludf.DUMMYFUNCTION("""COMPUTED_VALUE"""),0.0)</f>
        <v>0</v>
      </c>
      <c r="O173" s="3">
        <f>IFERROR(__xludf.DUMMYFUNCTION("""COMPUTED_VALUE"""),0.0)</f>
        <v>0</v>
      </c>
      <c r="P173" s="3">
        <f>IFERROR(__xludf.DUMMYFUNCTION("""COMPUTED_VALUE"""),1.0)</f>
        <v>1</v>
      </c>
      <c r="Q173" s="3">
        <f>IFERROR(__xludf.DUMMYFUNCTION("""COMPUTED_VALUE"""),1.0)</f>
        <v>1</v>
      </c>
      <c r="R173" s="3">
        <f>IFERROR(__xludf.DUMMYFUNCTION("""COMPUTED_VALUE"""),0.0)</f>
        <v>0</v>
      </c>
      <c r="S173" s="3" t="str">
        <f>IFERROR(__xludf.DUMMYFUNCTION("""COMPUTED_VALUE"""),"red")</f>
        <v>red</v>
      </c>
      <c r="T173" s="3">
        <f>IFERROR(__xludf.DUMMYFUNCTION("""COMPUTED_VALUE"""),0.0)</f>
        <v>0</v>
      </c>
      <c r="U173" s="3">
        <f>IFERROR(__xludf.DUMMYFUNCTION("""COMPUTED_VALUE"""),0.0)</f>
        <v>0</v>
      </c>
      <c r="V173" s="3">
        <f>IFERROR(__xludf.DUMMYFUNCTION("""COMPUTED_VALUE"""),0.0)</f>
        <v>0</v>
      </c>
      <c r="W173" s="3">
        <f>IFERROR(__xludf.DUMMYFUNCTION("""COMPUTED_VALUE"""),0.0)</f>
        <v>0</v>
      </c>
      <c r="X173" s="3">
        <f>IFERROR(__xludf.DUMMYFUNCTION("""COMPUTED_VALUE"""),0.0)</f>
        <v>0</v>
      </c>
      <c r="Y173" s="3">
        <f>IFERROR(__xludf.DUMMYFUNCTION("""COMPUTED_VALUE"""),0.0)</f>
        <v>0</v>
      </c>
      <c r="Z173" s="3">
        <f>IFERROR(__xludf.DUMMYFUNCTION("""COMPUTED_VALUE"""),1.0)</f>
        <v>1</v>
      </c>
      <c r="AA173" s="3">
        <f>IFERROR(__xludf.DUMMYFUNCTION("""COMPUTED_VALUE"""),0.0)</f>
        <v>0</v>
      </c>
      <c r="AB173" s="3">
        <f>IFERROR(__xludf.DUMMYFUNCTION("""COMPUTED_VALUE"""),0.0)</f>
        <v>0</v>
      </c>
      <c r="AC173" s="3">
        <f>IFERROR(__xludf.DUMMYFUNCTION("""COMPUTED_VALUE"""),0.0)</f>
        <v>0</v>
      </c>
      <c r="AD173" s="3" t="str">
        <f>IFERROR(__xludf.DUMMYFUNCTION("""COMPUTED_VALUE"""),"white")</f>
        <v>white</v>
      </c>
      <c r="AE173" s="3" t="str">
        <f>IFERROR(__xludf.DUMMYFUNCTION("""COMPUTED_VALUE"""),"white")</f>
        <v>white</v>
      </c>
    </row>
    <row r="174">
      <c r="A174" s="1" t="s">
        <v>203</v>
      </c>
      <c r="B174" s="3" t="str">
        <f>IFERROR(__xludf.DUMMYFUNCTION("SPLIT(A174, "","")"),"Tunisia")</f>
        <v>Tunisia</v>
      </c>
      <c r="C174" s="3">
        <f>IFERROR(__xludf.DUMMYFUNCTION("""COMPUTED_VALUE"""),4.0)</f>
        <v>4</v>
      </c>
      <c r="D174" s="3">
        <f>IFERROR(__xludf.DUMMYFUNCTION("""COMPUTED_VALUE"""),1.0)</f>
        <v>1</v>
      </c>
      <c r="E174" s="3">
        <f>IFERROR(__xludf.DUMMYFUNCTION("""COMPUTED_VALUE"""),164.0)</f>
        <v>164</v>
      </c>
      <c r="F174" s="3">
        <f>IFERROR(__xludf.DUMMYFUNCTION("""COMPUTED_VALUE"""),7.0)</f>
        <v>7</v>
      </c>
      <c r="G174" s="3">
        <f>IFERROR(__xludf.DUMMYFUNCTION("""COMPUTED_VALUE"""),8.0)</f>
        <v>8</v>
      </c>
      <c r="H174" s="3">
        <f>IFERROR(__xludf.DUMMYFUNCTION("""COMPUTED_VALUE"""),2.0)</f>
        <v>2</v>
      </c>
      <c r="I174" s="3">
        <f>IFERROR(__xludf.DUMMYFUNCTION("""COMPUTED_VALUE"""),0.0)</f>
        <v>0</v>
      </c>
      <c r="J174" s="3">
        <f>IFERROR(__xludf.DUMMYFUNCTION("""COMPUTED_VALUE"""),0.0)</f>
        <v>0</v>
      </c>
      <c r="K174" s="3">
        <f>IFERROR(__xludf.DUMMYFUNCTION("""COMPUTED_VALUE"""),2.0)</f>
        <v>2</v>
      </c>
      <c r="L174" s="3">
        <f>IFERROR(__xludf.DUMMYFUNCTION("""COMPUTED_VALUE"""),1.0)</f>
        <v>1</v>
      </c>
      <c r="M174" s="3">
        <f>IFERROR(__xludf.DUMMYFUNCTION("""COMPUTED_VALUE"""),0.0)</f>
        <v>0</v>
      </c>
      <c r="N174" s="3">
        <f>IFERROR(__xludf.DUMMYFUNCTION("""COMPUTED_VALUE"""),0.0)</f>
        <v>0</v>
      </c>
      <c r="O174" s="3">
        <f>IFERROR(__xludf.DUMMYFUNCTION("""COMPUTED_VALUE"""),0.0)</f>
        <v>0</v>
      </c>
      <c r="P174" s="3">
        <f>IFERROR(__xludf.DUMMYFUNCTION("""COMPUTED_VALUE"""),1.0)</f>
        <v>1</v>
      </c>
      <c r="Q174" s="3">
        <f>IFERROR(__xludf.DUMMYFUNCTION("""COMPUTED_VALUE"""),0.0)</f>
        <v>0</v>
      </c>
      <c r="R174" s="3">
        <f>IFERROR(__xludf.DUMMYFUNCTION("""COMPUTED_VALUE"""),0.0)</f>
        <v>0</v>
      </c>
      <c r="S174" s="3" t="str">
        <f>IFERROR(__xludf.DUMMYFUNCTION("""COMPUTED_VALUE"""),"red")</f>
        <v>red</v>
      </c>
      <c r="T174" s="3">
        <f>IFERROR(__xludf.DUMMYFUNCTION("""COMPUTED_VALUE"""),1.0)</f>
        <v>1</v>
      </c>
      <c r="U174" s="3">
        <f>IFERROR(__xludf.DUMMYFUNCTION("""COMPUTED_VALUE"""),0.0)</f>
        <v>0</v>
      </c>
      <c r="V174" s="3">
        <f>IFERROR(__xludf.DUMMYFUNCTION("""COMPUTED_VALUE"""),0.0)</f>
        <v>0</v>
      </c>
      <c r="W174" s="3">
        <f>IFERROR(__xludf.DUMMYFUNCTION("""COMPUTED_VALUE"""),0.0)</f>
        <v>0</v>
      </c>
      <c r="X174" s="3">
        <f>IFERROR(__xludf.DUMMYFUNCTION("""COMPUTED_VALUE"""),1.0)</f>
        <v>1</v>
      </c>
      <c r="Y174" s="3">
        <f>IFERROR(__xludf.DUMMYFUNCTION("""COMPUTED_VALUE"""),1.0)</f>
        <v>1</v>
      </c>
      <c r="Z174" s="3">
        <f>IFERROR(__xludf.DUMMYFUNCTION("""COMPUTED_VALUE"""),0.0)</f>
        <v>0</v>
      </c>
      <c r="AA174" s="3">
        <f>IFERROR(__xludf.DUMMYFUNCTION("""COMPUTED_VALUE"""),0.0)</f>
        <v>0</v>
      </c>
      <c r="AB174" s="3">
        <f>IFERROR(__xludf.DUMMYFUNCTION("""COMPUTED_VALUE"""),0.0)</f>
        <v>0</v>
      </c>
      <c r="AC174" s="3">
        <f>IFERROR(__xludf.DUMMYFUNCTION("""COMPUTED_VALUE"""),0.0)</f>
        <v>0</v>
      </c>
      <c r="AD174" s="3" t="str">
        <f>IFERROR(__xludf.DUMMYFUNCTION("""COMPUTED_VALUE"""),"red")</f>
        <v>red</v>
      </c>
      <c r="AE174" s="3" t="str">
        <f>IFERROR(__xludf.DUMMYFUNCTION("""COMPUTED_VALUE"""),"red")</f>
        <v>red</v>
      </c>
    </row>
    <row r="175">
      <c r="A175" s="1" t="s">
        <v>204</v>
      </c>
      <c r="B175" s="3" t="str">
        <f>IFERROR(__xludf.DUMMYFUNCTION("SPLIT(A175, "","")"),"Turkey")</f>
        <v>Turkey</v>
      </c>
      <c r="C175" s="3">
        <f>IFERROR(__xludf.DUMMYFUNCTION("""COMPUTED_VALUE"""),5.0)</f>
        <v>5</v>
      </c>
      <c r="D175" s="3">
        <f>IFERROR(__xludf.DUMMYFUNCTION("""COMPUTED_VALUE"""),1.0)</f>
        <v>1</v>
      </c>
      <c r="E175" s="3">
        <f>IFERROR(__xludf.DUMMYFUNCTION("""COMPUTED_VALUE"""),781.0)</f>
        <v>781</v>
      </c>
      <c r="F175" s="3">
        <f>IFERROR(__xludf.DUMMYFUNCTION("""COMPUTED_VALUE"""),45.0)</f>
        <v>45</v>
      </c>
      <c r="G175" s="3">
        <f>IFERROR(__xludf.DUMMYFUNCTION("""COMPUTED_VALUE"""),9.0)</f>
        <v>9</v>
      </c>
      <c r="H175" s="3">
        <f>IFERROR(__xludf.DUMMYFUNCTION("""COMPUTED_VALUE"""),2.0)</f>
        <v>2</v>
      </c>
      <c r="I175" s="3">
        <f>IFERROR(__xludf.DUMMYFUNCTION("""COMPUTED_VALUE"""),0.0)</f>
        <v>0</v>
      </c>
      <c r="J175" s="3">
        <f>IFERROR(__xludf.DUMMYFUNCTION("""COMPUTED_VALUE"""),0.0)</f>
        <v>0</v>
      </c>
      <c r="K175" s="3">
        <f>IFERROR(__xludf.DUMMYFUNCTION("""COMPUTED_VALUE"""),2.0)</f>
        <v>2</v>
      </c>
      <c r="L175" s="3">
        <f>IFERROR(__xludf.DUMMYFUNCTION("""COMPUTED_VALUE"""),1.0)</f>
        <v>1</v>
      </c>
      <c r="M175" s="3">
        <f>IFERROR(__xludf.DUMMYFUNCTION("""COMPUTED_VALUE"""),0.0)</f>
        <v>0</v>
      </c>
      <c r="N175" s="3">
        <f>IFERROR(__xludf.DUMMYFUNCTION("""COMPUTED_VALUE"""),0.0)</f>
        <v>0</v>
      </c>
      <c r="O175" s="3">
        <f>IFERROR(__xludf.DUMMYFUNCTION("""COMPUTED_VALUE"""),0.0)</f>
        <v>0</v>
      </c>
      <c r="P175" s="3">
        <f>IFERROR(__xludf.DUMMYFUNCTION("""COMPUTED_VALUE"""),1.0)</f>
        <v>1</v>
      </c>
      <c r="Q175" s="3">
        <f>IFERROR(__xludf.DUMMYFUNCTION("""COMPUTED_VALUE"""),0.0)</f>
        <v>0</v>
      </c>
      <c r="R175" s="3">
        <f>IFERROR(__xludf.DUMMYFUNCTION("""COMPUTED_VALUE"""),0.0)</f>
        <v>0</v>
      </c>
      <c r="S175" s="3" t="str">
        <f>IFERROR(__xludf.DUMMYFUNCTION("""COMPUTED_VALUE"""),"red")</f>
        <v>red</v>
      </c>
      <c r="T175" s="3">
        <f>IFERROR(__xludf.DUMMYFUNCTION("""COMPUTED_VALUE"""),0.0)</f>
        <v>0</v>
      </c>
      <c r="U175" s="3">
        <f>IFERROR(__xludf.DUMMYFUNCTION("""COMPUTED_VALUE"""),0.0)</f>
        <v>0</v>
      </c>
      <c r="V175" s="3">
        <f>IFERROR(__xludf.DUMMYFUNCTION("""COMPUTED_VALUE"""),0.0)</f>
        <v>0</v>
      </c>
      <c r="W175" s="3">
        <f>IFERROR(__xludf.DUMMYFUNCTION("""COMPUTED_VALUE"""),0.0)</f>
        <v>0</v>
      </c>
      <c r="X175" s="3">
        <f>IFERROR(__xludf.DUMMYFUNCTION("""COMPUTED_VALUE"""),1.0)</f>
        <v>1</v>
      </c>
      <c r="Y175" s="3">
        <f>IFERROR(__xludf.DUMMYFUNCTION("""COMPUTED_VALUE"""),1.0)</f>
        <v>1</v>
      </c>
      <c r="Z175" s="3">
        <f>IFERROR(__xludf.DUMMYFUNCTION("""COMPUTED_VALUE"""),0.0)</f>
        <v>0</v>
      </c>
      <c r="AA175" s="3">
        <f>IFERROR(__xludf.DUMMYFUNCTION("""COMPUTED_VALUE"""),0.0)</f>
        <v>0</v>
      </c>
      <c r="AB175" s="3">
        <f>IFERROR(__xludf.DUMMYFUNCTION("""COMPUTED_VALUE"""),0.0)</f>
        <v>0</v>
      </c>
      <c r="AC175" s="3">
        <f>IFERROR(__xludf.DUMMYFUNCTION("""COMPUTED_VALUE"""),0.0)</f>
        <v>0</v>
      </c>
      <c r="AD175" s="3" t="str">
        <f>IFERROR(__xludf.DUMMYFUNCTION("""COMPUTED_VALUE"""),"red")</f>
        <v>red</v>
      </c>
      <c r="AE175" s="3" t="str">
        <f>IFERROR(__xludf.DUMMYFUNCTION("""COMPUTED_VALUE"""),"red")</f>
        <v>red</v>
      </c>
    </row>
    <row r="176">
      <c r="A176" s="1" t="s">
        <v>205</v>
      </c>
      <c r="B176" s="3" t="str">
        <f>IFERROR(__xludf.DUMMYFUNCTION("SPLIT(A176, "","")"),"Turks and Caicos Islands")</f>
        <v>Turks and Caicos Islands</v>
      </c>
      <c r="C176" s="3">
        <f>IFERROR(__xludf.DUMMYFUNCTION("""COMPUTED_VALUE"""),1.0)</f>
        <v>1</v>
      </c>
      <c r="D176" s="3">
        <f>IFERROR(__xludf.DUMMYFUNCTION("""COMPUTED_VALUE"""),4.0)</f>
        <v>4</v>
      </c>
      <c r="E176" s="3">
        <f>IFERROR(__xludf.DUMMYFUNCTION("""COMPUTED_VALUE"""),0.0)</f>
        <v>0</v>
      </c>
      <c r="F176" s="3">
        <f>IFERROR(__xludf.DUMMYFUNCTION("""COMPUTED_VALUE"""),0.0)</f>
        <v>0</v>
      </c>
      <c r="G176" s="3">
        <f>IFERROR(__xludf.DUMMYFUNCTION("""COMPUTED_VALUE"""),1.0)</f>
        <v>1</v>
      </c>
      <c r="H176" s="3">
        <f>IFERROR(__xludf.DUMMYFUNCTION("""COMPUTED_VALUE"""),1.0)</f>
        <v>1</v>
      </c>
      <c r="I176" s="3">
        <f>IFERROR(__xludf.DUMMYFUNCTION("""COMPUTED_VALUE"""),0.0)</f>
        <v>0</v>
      </c>
      <c r="J176" s="3">
        <f>IFERROR(__xludf.DUMMYFUNCTION("""COMPUTED_VALUE"""),0.0)</f>
        <v>0</v>
      </c>
      <c r="K176" s="3">
        <f>IFERROR(__xludf.DUMMYFUNCTION("""COMPUTED_VALUE"""),6.0)</f>
        <v>6</v>
      </c>
      <c r="L176" s="3">
        <f>IFERROR(__xludf.DUMMYFUNCTION("""COMPUTED_VALUE"""),1.0)</f>
        <v>1</v>
      </c>
      <c r="M176" s="3">
        <f>IFERROR(__xludf.DUMMYFUNCTION("""COMPUTED_VALUE"""),1.0)</f>
        <v>1</v>
      </c>
      <c r="N176" s="3">
        <f>IFERROR(__xludf.DUMMYFUNCTION("""COMPUTED_VALUE"""),1.0)</f>
        <v>1</v>
      </c>
      <c r="O176" s="3">
        <f>IFERROR(__xludf.DUMMYFUNCTION("""COMPUTED_VALUE"""),1.0)</f>
        <v>1</v>
      </c>
      <c r="P176" s="3">
        <f>IFERROR(__xludf.DUMMYFUNCTION("""COMPUTED_VALUE"""),1.0)</f>
        <v>1</v>
      </c>
      <c r="Q176" s="3">
        <f>IFERROR(__xludf.DUMMYFUNCTION("""COMPUTED_VALUE"""),0.0)</f>
        <v>0</v>
      </c>
      <c r="R176" s="3">
        <f>IFERROR(__xludf.DUMMYFUNCTION("""COMPUTED_VALUE"""),1.0)</f>
        <v>1</v>
      </c>
      <c r="S176" s="3" t="str">
        <f>IFERROR(__xludf.DUMMYFUNCTION("""COMPUTED_VALUE"""),"blue")</f>
        <v>blue</v>
      </c>
      <c r="T176" s="3">
        <f>IFERROR(__xludf.DUMMYFUNCTION("""COMPUTED_VALUE"""),0.0)</f>
        <v>0</v>
      </c>
      <c r="U176" s="3">
        <f>IFERROR(__xludf.DUMMYFUNCTION("""COMPUTED_VALUE"""),1.0)</f>
        <v>1</v>
      </c>
      <c r="V176" s="3">
        <f>IFERROR(__xludf.DUMMYFUNCTION("""COMPUTED_VALUE"""),1.0)</f>
        <v>1</v>
      </c>
      <c r="W176" s="3">
        <f>IFERROR(__xludf.DUMMYFUNCTION("""COMPUTED_VALUE"""),1.0)</f>
        <v>1</v>
      </c>
      <c r="X176" s="3">
        <f>IFERROR(__xludf.DUMMYFUNCTION("""COMPUTED_VALUE"""),0.0)</f>
        <v>0</v>
      </c>
      <c r="Y176" s="3">
        <f>IFERROR(__xludf.DUMMYFUNCTION("""COMPUTED_VALUE"""),0.0)</f>
        <v>0</v>
      </c>
      <c r="Z176" s="3">
        <f>IFERROR(__xludf.DUMMYFUNCTION("""COMPUTED_VALUE"""),0.0)</f>
        <v>0</v>
      </c>
      <c r="AA176" s="3">
        <f>IFERROR(__xludf.DUMMYFUNCTION("""COMPUTED_VALUE"""),1.0)</f>
        <v>1</v>
      </c>
      <c r="AB176" s="3">
        <f>IFERROR(__xludf.DUMMYFUNCTION("""COMPUTED_VALUE"""),1.0)</f>
        <v>1</v>
      </c>
      <c r="AC176" s="3">
        <f>IFERROR(__xludf.DUMMYFUNCTION("""COMPUTED_VALUE"""),0.0)</f>
        <v>0</v>
      </c>
      <c r="AD176" s="3" t="str">
        <f>IFERROR(__xludf.DUMMYFUNCTION("""COMPUTED_VALUE"""),"white")</f>
        <v>white</v>
      </c>
      <c r="AE176" s="3" t="str">
        <f>IFERROR(__xludf.DUMMYFUNCTION("""COMPUTED_VALUE"""),"blue")</f>
        <v>blue</v>
      </c>
    </row>
    <row r="177">
      <c r="A177" s="1" t="s">
        <v>206</v>
      </c>
      <c r="B177" s="3" t="str">
        <f>IFERROR(__xludf.DUMMYFUNCTION("SPLIT(A177, "","")"),"Tuvalu")</f>
        <v>Tuvalu</v>
      </c>
      <c r="C177" s="3">
        <f>IFERROR(__xludf.DUMMYFUNCTION("""COMPUTED_VALUE"""),6.0)</f>
        <v>6</v>
      </c>
      <c r="D177" s="3">
        <f>IFERROR(__xludf.DUMMYFUNCTION("""COMPUTED_VALUE"""),2.0)</f>
        <v>2</v>
      </c>
      <c r="E177" s="3">
        <f>IFERROR(__xludf.DUMMYFUNCTION("""COMPUTED_VALUE"""),0.0)</f>
        <v>0</v>
      </c>
      <c r="F177" s="3">
        <f>IFERROR(__xludf.DUMMYFUNCTION("""COMPUTED_VALUE"""),0.0)</f>
        <v>0</v>
      </c>
      <c r="G177" s="3">
        <f>IFERROR(__xludf.DUMMYFUNCTION("""COMPUTED_VALUE"""),1.0)</f>
        <v>1</v>
      </c>
      <c r="H177" s="3">
        <f>IFERROR(__xludf.DUMMYFUNCTION("""COMPUTED_VALUE"""),1.0)</f>
        <v>1</v>
      </c>
      <c r="I177" s="3">
        <f>IFERROR(__xludf.DUMMYFUNCTION("""COMPUTED_VALUE"""),0.0)</f>
        <v>0</v>
      </c>
      <c r="J177" s="3">
        <f>IFERROR(__xludf.DUMMYFUNCTION("""COMPUTED_VALUE"""),0.0)</f>
        <v>0</v>
      </c>
      <c r="K177" s="3">
        <f>IFERROR(__xludf.DUMMYFUNCTION("""COMPUTED_VALUE"""),5.0)</f>
        <v>5</v>
      </c>
      <c r="L177" s="3">
        <f>IFERROR(__xludf.DUMMYFUNCTION("""COMPUTED_VALUE"""),1.0)</f>
        <v>1</v>
      </c>
      <c r="M177" s="3">
        <f>IFERROR(__xludf.DUMMYFUNCTION("""COMPUTED_VALUE"""),0.0)</f>
        <v>0</v>
      </c>
      <c r="N177" s="3">
        <f>IFERROR(__xludf.DUMMYFUNCTION("""COMPUTED_VALUE"""),1.0)</f>
        <v>1</v>
      </c>
      <c r="O177" s="3">
        <f>IFERROR(__xludf.DUMMYFUNCTION("""COMPUTED_VALUE"""),1.0)</f>
        <v>1</v>
      </c>
      <c r="P177" s="3">
        <f>IFERROR(__xludf.DUMMYFUNCTION("""COMPUTED_VALUE"""),1.0)</f>
        <v>1</v>
      </c>
      <c r="Q177" s="3">
        <f>IFERROR(__xludf.DUMMYFUNCTION("""COMPUTED_VALUE"""),0.0)</f>
        <v>0</v>
      </c>
      <c r="R177" s="3">
        <f>IFERROR(__xludf.DUMMYFUNCTION("""COMPUTED_VALUE"""),0.0)</f>
        <v>0</v>
      </c>
      <c r="S177" s="3" t="str">
        <f>IFERROR(__xludf.DUMMYFUNCTION("""COMPUTED_VALUE"""),"blue")</f>
        <v>blue</v>
      </c>
      <c r="T177" s="3">
        <f>IFERROR(__xludf.DUMMYFUNCTION("""COMPUTED_VALUE"""),0.0)</f>
        <v>0</v>
      </c>
      <c r="U177" s="3">
        <f>IFERROR(__xludf.DUMMYFUNCTION("""COMPUTED_VALUE"""),1.0)</f>
        <v>1</v>
      </c>
      <c r="V177" s="3">
        <f>IFERROR(__xludf.DUMMYFUNCTION("""COMPUTED_VALUE"""),1.0)</f>
        <v>1</v>
      </c>
      <c r="W177" s="3">
        <f>IFERROR(__xludf.DUMMYFUNCTION("""COMPUTED_VALUE"""),1.0)</f>
        <v>1</v>
      </c>
      <c r="X177" s="3">
        <f>IFERROR(__xludf.DUMMYFUNCTION("""COMPUTED_VALUE"""),9.0)</f>
        <v>9</v>
      </c>
      <c r="Y177" s="3">
        <f>IFERROR(__xludf.DUMMYFUNCTION("""COMPUTED_VALUE"""),0.0)</f>
        <v>0</v>
      </c>
      <c r="Z177" s="3">
        <f>IFERROR(__xludf.DUMMYFUNCTION("""COMPUTED_VALUE"""),0.0)</f>
        <v>0</v>
      </c>
      <c r="AA177" s="3">
        <f>IFERROR(__xludf.DUMMYFUNCTION("""COMPUTED_VALUE"""),0.0)</f>
        <v>0</v>
      </c>
      <c r="AB177" s="3">
        <f>IFERROR(__xludf.DUMMYFUNCTION("""COMPUTED_VALUE"""),0.0)</f>
        <v>0</v>
      </c>
      <c r="AC177" s="3">
        <f>IFERROR(__xludf.DUMMYFUNCTION("""COMPUTED_VALUE"""),0.0)</f>
        <v>0</v>
      </c>
      <c r="AD177" s="3" t="str">
        <f>IFERROR(__xludf.DUMMYFUNCTION("""COMPUTED_VALUE"""),"white")</f>
        <v>white</v>
      </c>
      <c r="AE177" s="3" t="str">
        <f>IFERROR(__xludf.DUMMYFUNCTION("""COMPUTED_VALUE"""),"blue")</f>
        <v>blue</v>
      </c>
    </row>
    <row r="178">
      <c r="A178" s="1" t="s">
        <v>207</v>
      </c>
      <c r="B178" s="3" t="str">
        <f>IFERROR(__xludf.DUMMYFUNCTION("SPLIT(A178, "","")"),"UAE")</f>
        <v>UAE</v>
      </c>
      <c r="C178" s="3">
        <f>IFERROR(__xludf.DUMMYFUNCTION("""COMPUTED_VALUE"""),5.0)</f>
        <v>5</v>
      </c>
      <c r="D178" s="3">
        <f>IFERROR(__xludf.DUMMYFUNCTION("""COMPUTED_VALUE"""),1.0)</f>
        <v>1</v>
      </c>
      <c r="E178" s="3">
        <f>IFERROR(__xludf.DUMMYFUNCTION("""COMPUTED_VALUE"""),84.0)</f>
        <v>84</v>
      </c>
      <c r="F178" s="3">
        <f>IFERROR(__xludf.DUMMYFUNCTION("""COMPUTED_VALUE"""),1.0)</f>
        <v>1</v>
      </c>
      <c r="G178" s="3">
        <f>IFERROR(__xludf.DUMMYFUNCTION("""COMPUTED_VALUE"""),8.0)</f>
        <v>8</v>
      </c>
      <c r="H178" s="3">
        <f>IFERROR(__xludf.DUMMYFUNCTION("""COMPUTED_VALUE"""),2.0)</f>
        <v>2</v>
      </c>
      <c r="I178" s="3">
        <f>IFERROR(__xludf.DUMMYFUNCTION("""COMPUTED_VALUE"""),1.0)</f>
        <v>1</v>
      </c>
      <c r="J178" s="3">
        <f>IFERROR(__xludf.DUMMYFUNCTION("""COMPUTED_VALUE"""),3.0)</f>
        <v>3</v>
      </c>
      <c r="K178" s="3">
        <f>IFERROR(__xludf.DUMMYFUNCTION("""COMPUTED_VALUE"""),4.0)</f>
        <v>4</v>
      </c>
      <c r="L178" s="3">
        <f>IFERROR(__xludf.DUMMYFUNCTION("""COMPUTED_VALUE"""),1.0)</f>
        <v>1</v>
      </c>
      <c r="M178" s="3">
        <f>IFERROR(__xludf.DUMMYFUNCTION("""COMPUTED_VALUE"""),1.0)</f>
        <v>1</v>
      </c>
      <c r="N178" s="3">
        <f>IFERROR(__xludf.DUMMYFUNCTION("""COMPUTED_VALUE"""),0.0)</f>
        <v>0</v>
      </c>
      <c r="O178" s="3">
        <f>IFERROR(__xludf.DUMMYFUNCTION("""COMPUTED_VALUE"""),0.0)</f>
        <v>0</v>
      </c>
      <c r="P178" s="3">
        <f>IFERROR(__xludf.DUMMYFUNCTION("""COMPUTED_VALUE"""),1.0)</f>
        <v>1</v>
      </c>
      <c r="Q178" s="3">
        <f>IFERROR(__xludf.DUMMYFUNCTION("""COMPUTED_VALUE"""),1.0)</f>
        <v>1</v>
      </c>
      <c r="R178" s="3">
        <f>IFERROR(__xludf.DUMMYFUNCTION("""COMPUTED_VALUE"""),0.0)</f>
        <v>0</v>
      </c>
      <c r="S178" s="3" t="str">
        <f>IFERROR(__xludf.DUMMYFUNCTION("""COMPUTED_VALUE"""),"green")</f>
        <v>green</v>
      </c>
      <c r="T178" s="3">
        <f>IFERROR(__xludf.DUMMYFUNCTION("""COMPUTED_VALUE"""),0.0)</f>
        <v>0</v>
      </c>
      <c r="U178" s="3">
        <f>IFERROR(__xludf.DUMMYFUNCTION("""COMPUTED_VALUE"""),0.0)</f>
        <v>0</v>
      </c>
      <c r="V178" s="3">
        <f>IFERROR(__xludf.DUMMYFUNCTION("""COMPUTED_VALUE"""),0.0)</f>
        <v>0</v>
      </c>
      <c r="W178" s="3">
        <f>IFERROR(__xludf.DUMMYFUNCTION("""COMPUTED_VALUE"""),0.0)</f>
        <v>0</v>
      </c>
      <c r="X178" s="3">
        <f>IFERROR(__xludf.DUMMYFUNCTION("""COMPUTED_VALUE"""),0.0)</f>
        <v>0</v>
      </c>
      <c r="Y178" s="3">
        <f>IFERROR(__xludf.DUMMYFUNCTION("""COMPUTED_VALUE"""),0.0)</f>
        <v>0</v>
      </c>
      <c r="Z178" s="3">
        <f>IFERROR(__xludf.DUMMYFUNCTION("""COMPUTED_VALUE"""),0.0)</f>
        <v>0</v>
      </c>
      <c r="AA178" s="3">
        <f>IFERROR(__xludf.DUMMYFUNCTION("""COMPUTED_VALUE"""),0.0)</f>
        <v>0</v>
      </c>
      <c r="AB178" s="3">
        <f>IFERROR(__xludf.DUMMYFUNCTION("""COMPUTED_VALUE"""),0.0)</f>
        <v>0</v>
      </c>
      <c r="AC178" s="3">
        <f>IFERROR(__xludf.DUMMYFUNCTION("""COMPUTED_VALUE"""),0.0)</f>
        <v>0</v>
      </c>
      <c r="AD178" s="3" t="str">
        <f>IFERROR(__xludf.DUMMYFUNCTION("""COMPUTED_VALUE"""),"red")</f>
        <v>red</v>
      </c>
      <c r="AE178" s="3" t="str">
        <f>IFERROR(__xludf.DUMMYFUNCTION("""COMPUTED_VALUE"""),"black")</f>
        <v>black</v>
      </c>
    </row>
    <row r="179">
      <c r="A179" s="1" t="s">
        <v>208</v>
      </c>
      <c r="B179" s="3" t="str">
        <f>IFERROR(__xludf.DUMMYFUNCTION("SPLIT(A179, "","")"),"Uganda")</f>
        <v>Uganda</v>
      </c>
      <c r="C179" s="3">
        <f>IFERROR(__xludf.DUMMYFUNCTION("""COMPUTED_VALUE"""),4.0)</f>
        <v>4</v>
      </c>
      <c r="D179" s="3">
        <f>IFERROR(__xludf.DUMMYFUNCTION("""COMPUTED_VALUE"""),1.0)</f>
        <v>1</v>
      </c>
      <c r="E179" s="3">
        <f>IFERROR(__xludf.DUMMYFUNCTION("""COMPUTED_VALUE"""),236.0)</f>
        <v>236</v>
      </c>
      <c r="F179" s="3">
        <f>IFERROR(__xludf.DUMMYFUNCTION("""COMPUTED_VALUE"""),13.0)</f>
        <v>13</v>
      </c>
      <c r="G179" s="3">
        <f>IFERROR(__xludf.DUMMYFUNCTION("""COMPUTED_VALUE"""),10.0)</f>
        <v>10</v>
      </c>
      <c r="H179" s="3">
        <f>IFERROR(__xludf.DUMMYFUNCTION("""COMPUTED_VALUE"""),5.0)</f>
        <v>5</v>
      </c>
      <c r="I179" s="3">
        <f>IFERROR(__xludf.DUMMYFUNCTION("""COMPUTED_VALUE"""),0.0)</f>
        <v>0</v>
      </c>
      <c r="J179" s="3">
        <f>IFERROR(__xludf.DUMMYFUNCTION("""COMPUTED_VALUE"""),6.0)</f>
        <v>6</v>
      </c>
      <c r="K179" s="3">
        <f>IFERROR(__xludf.DUMMYFUNCTION("""COMPUTED_VALUE"""),5.0)</f>
        <v>5</v>
      </c>
      <c r="L179" s="3">
        <f>IFERROR(__xludf.DUMMYFUNCTION("""COMPUTED_VALUE"""),1.0)</f>
        <v>1</v>
      </c>
      <c r="M179" s="3">
        <f>IFERROR(__xludf.DUMMYFUNCTION("""COMPUTED_VALUE"""),0.0)</f>
        <v>0</v>
      </c>
      <c r="N179" s="3">
        <f>IFERROR(__xludf.DUMMYFUNCTION("""COMPUTED_VALUE"""),0.0)</f>
        <v>0</v>
      </c>
      <c r="O179" s="3">
        <f>IFERROR(__xludf.DUMMYFUNCTION("""COMPUTED_VALUE"""),1.0)</f>
        <v>1</v>
      </c>
      <c r="P179" s="3">
        <f>IFERROR(__xludf.DUMMYFUNCTION("""COMPUTED_VALUE"""),1.0)</f>
        <v>1</v>
      </c>
      <c r="Q179" s="3">
        <f>IFERROR(__xludf.DUMMYFUNCTION("""COMPUTED_VALUE"""),1.0)</f>
        <v>1</v>
      </c>
      <c r="R179" s="3">
        <f>IFERROR(__xludf.DUMMYFUNCTION("""COMPUTED_VALUE"""),0.0)</f>
        <v>0</v>
      </c>
      <c r="S179" s="3" t="str">
        <f>IFERROR(__xludf.DUMMYFUNCTION("""COMPUTED_VALUE"""),"gold")</f>
        <v>gold</v>
      </c>
      <c r="T179" s="3">
        <f>IFERROR(__xludf.DUMMYFUNCTION("""COMPUTED_VALUE"""),1.0)</f>
        <v>1</v>
      </c>
      <c r="U179" s="3">
        <f>IFERROR(__xludf.DUMMYFUNCTION("""COMPUTED_VALUE"""),0.0)</f>
        <v>0</v>
      </c>
      <c r="V179" s="3">
        <f>IFERROR(__xludf.DUMMYFUNCTION("""COMPUTED_VALUE"""),0.0)</f>
        <v>0</v>
      </c>
      <c r="W179" s="3">
        <f>IFERROR(__xludf.DUMMYFUNCTION("""COMPUTED_VALUE"""),0.0)</f>
        <v>0</v>
      </c>
      <c r="X179" s="3">
        <f>IFERROR(__xludf.DUMMYFUNCTION("""COMPUTED_VALUE"""),0.0)</f>
        <v>0</v>
      </c>
      <c r="Y179" s="3">
        <f>IFERROR(__xludf.DUMMYFUNCTION("""COMPUTED_VALUE"""),0.0)</f>
        <v>0</v>
      </c>
      <c r="Z179" s="3">
        <f>IFERROR(__xludf.DUMMYFUNCTION("""COMPUTED_VALUE"""),0.0)</f>
        <v>0</v>
      </c>
      <c r="AA179" s="3">
        <f>IFERROR(__xludf.DUMMYFUNCTION("""COMPUTED_VALUE"""),0.0)</f>
        <v>0</v>
      </c>
      <c r="AB179" s="3">
        <f>IFERROR(__xludf.DUMMYFUNCTION("""COMPUTED_VALUE"""),1.0)</f>
        <v>1</v>
      </c>
      <c r="AC179" s="3">
        <f>IFERROR(__xludf.DUMMYFUNCTION("""COMPUTED_VALUE"""),0.0)</f>
        <v>0</v>
      </c>
      <c r="AD179" s="3" t="str">
        <f>IFERROR(__xludf.DUMMYFUNCTION("""COMPUTED_VALUE"""),"black")</f>
        <v>black</v>
      </c>
      <c r="AE179" s="3" t="str">
        <f>IFERROR(__xludf.DUMMYFUNCTION("""COMPUTED_VALUE"""),"red")</f>
        <v>red</v>
      </c>
    </row>
    <row r="180">
      <c r="A180" s="1" t="s">
        <v>209</v>
      </c>
      <c r="B180" s="3" t="str">
        <f>IFERROR(__xludf.DUMMYFUNCTION("SPLIT(A180, "","")"),"UK")</f>
        <v>UK</v>
      </c>
      <c r="C180" s="3">
        <f>IFERROR(__xludf.DUMMYFUNCTION("""COMPUTED_VALUE"""),3.0)</f>
        <v>3</v>
      </c>
      <c r="D180" s="3">
        <f>IFERROR(__xludf.DUMMYFUNCTION("""COMPUTED_VALUE"""),4.0)</f>
        <v>4</v>
      </c>
      <c r="E180" s="3">
        <f>IFERROR(__xludf.DUMMYFUNCTION("""COMPUTED_VALUE"""),245.0)</f>
        <v>245</v>
      </c>
      <c r="F180" s="3">
        <f>IFERROR(__xludf.DUMMYFUNCTION("""COMPUTED_VALUE"""),56.0)</f>
        <v>56</v>
      </c>
      <c r="G180" s="3">
        <f>IFERROR(__xludf.DUMMYFUNCTION("""COMPUTED_VALUE"""),1.0)</f>
        <v>1</v>
      </c>
      <c r="H180" s="3">
        <f>IFERROR(__xludf.DUMMYFUNCTION("""COMPUTED_VALUE"""),1.0)</f>
        <v>1</v>
      </c>
      <c r="I180" s="3">
        <f>IFERROR(__xludf.DUMMYFUNCTION("""COMPUTED_VALUE"""),0.0)</f>
        <v>0</v>
      </c>
      <c r="J180" s="3">
        <f>IFERROR(__xludf.DUMMYFUNCTION("""COMPUTED_VALUE"""),0.0)</f>
        <v>0</v>
      </c>
      <c r="K180" s="3">
        <f>IFERROR(__xludf.DUMMYFUNCTION("""COMPUTED_VALUE"""),3.0)</f>
        <v>3</v>
      </c>
      <c r="L180" s="3">
        <f>IFERROR(__xludf.DUMMYFUNCTION("""COMPUTED_VALUE"""),1.0)</f>
        <v>1</v>
      </c>
      <c r="M180" s="3">
        <f>IFERROR(__xludf.DUMMYFUNCTION("""COMPUTED_VALUE"""),0.0)</f>
        <v>0</v>
      </c>
      <c r="N180" s="3">
        <f>IFERROR(__xludf.DUMMYFUNCTION("""COMPUTED_VALUE"""),1.0)</f>
        <v>1</v>
      </c>
      <c r="O180" s="3">
        <f>IFERROR(__xludf.DUMMYFUNCTION("""COMPUTED_VALUE"""),0.0)</f>
        <v>0</v>
      </c>
      <c r="P180" s="3">
        <f>IFERROR(__xludf.DUMMYFUNCTION("""COMPUTED_VALUE"""),1.0)</f>
        <v>1</v>
      </c>
      <c r="Q180" s="3">
        <f>IFERROR(__xludf.DUMMYFUNCTION("""COMPUTED_VALUE"""),0.0)</f>
        <v>0</v>
      </c>
      <c r="R180" s="3">
        <f>IFERROR(__xludf.DUMMYFUNCTION("""COMPUTED_VALUE"""),0.0)</f>
        <v>0</v>
      </c>
      <c r="S180" s="3" t="str">
        <f>IFERROR(__xludf.DUMMYFUNCTION("""COMPUTED_VALUE"""),"red")</f>
        <v>red</v>
      </c>
      <c r="T180" s="3">
        <f>IFERROR(__xludf.DUMMYFUNCTION("""COMPUTED_VALUE"""),0.0)</f>
        <v>0</v>
      </c>
      <c r="U180" s="3">
        <f>IFERROR(__xludf.DUMMYFUNCTION("""COMPUTED_VALUE"""),1.0)</f>
        <v>1</v>
      </c>
      <c r="V180" s="3">
        <f>IFERROR(__xludf.DUMMYFUNCTION("""COMPUTED_VALUE"""),1.0)</f>
        <v>1</v>
      </c>
      <c r="W180" s="3">
        <f>IFERROR(__xludf.DUMMYFUNCTION("""COMPUTED_VALUE"""),0.0)</f>
        <v>0</v>
      </c>
      <c r="X180" s="3">
        <f>IFERROR(__xludf.DUMMYFUNCTION("""COMPUTED_VALUE"""),0.0)</f>
        <v>0</v>
      </c>
      <c r="Y180" s="3">
        <f>IFERROR(__xludf.DUMMYFUNCTION("""COMPUTED_VALUE"""),0.0)</f>
        <v>0</v>
      </c>
      <c r="Z180" s="3">
        <f>IFERROR(__xludf.DUMMYFUNCTION("""COMPUTED_VALUE"""),0.0)</f>
        <v>0</v>
      </c>
      <c r="AA180" s="3">
        <f>IFERROR(__xludf.DUMMYFUNCTION("""COMPUTED_VALUE"""),0.0)</f>
        <v>0</v>
      </c>
      <c r="AB180" s="3">
        <f>IFERROR(__xludf.DUMMYFUNCTION("""COMPUTED_VALUE"""),0.0)</f>
        <v>0</v>
      </c>
      <c r="AC180" s="3">
        <f>IFERROR(__xludf.DUMMYFUNCTION("""COMPUTED_VALUE"""),0.0)</f>
        <v>0</v>
      </c>
      <c r="AD180" s="3" t="str">
        <f>IFERROR(__xludf.DUMMYFUNCTION("""COMPUTED_VALUE"""),"white")</f>
        <v>white</v>
      </c>
      <c r="AE180" s="3" t="str">
        <f>IFERROR(__xludf.DUMMYFUNCTION("""COMPUTED_VALUE"""),"red")</f>
        <v>red</v>
      </c>
    </row>
    <row r="181">
      <c r="A181" s="1" t="s">
        <v>210</v>
      </c>
      <c r="B181" s="3" t="str">
        <f>IFERROR(__xludf.DUMMYFUNCTION("SPLIT(A181, "","")"),"Uruguay")</f>
        <v>Uruguay</v>
      </c>
      <c r="C181" s="3">
        <f>IFERROR(__xludf.DUMMYFUNCTION("""COMPUTED_VALUE"""),2.0)</f>
        <v>2</v>
      </c>
      <c r="D181" s="3">
        <f>IFERROR(__xludf.DUMMYFUNCTION("""COMPUTED_VALUE"""),3.0)</f>
        <v>3</v>
      </c>
      <c r="E181" s="3">
        <f>IFERROR(__xludf.DUMMYFUNCTION("""COMPUTED_VALUE"""),178.0)</f>
        <v>178</v>
      </c>
      <c r="F181" s="3">
        <f>IFERROR(__xludf.DUMMYFUNCTION("""COMPUTED_VALUE"""),3.0)</f>
        <v>3</v>
      </c>
      <c r="G181" s="3">
        <f>IFERROR(__xludf.DUMMYFUNCTION("""COMPUTED_VALUE"""),2.0)</f>
        <v>2</v>
      </c>
      <c r="H181" s="3">
        <f>IFERROR(__xludf.DUMMYFUNCTION("""COMPUTED_VALUE"""),0.0)</f>
        <v>0</v>
      </c>
      <c r="I181" s="3">
        <f>IFERROR(__xludf.DUMMYFUNCTION("""COMPUTED_VALUE"""),0.0)</f>
        <v>0</v>
      </c>
      <c r="J181" s="3">
        <f>IFERROR(__xludf.DUMMYFUNCTION("""COMPUTED_VALUE"""),9.0)</f>
        <v>9</v>
      </c>
      <c r="K181" s="3">
        <f>IFERROR(__xludf.DUMMYFUNCTION("""COMPUTED_VALUE"""),3.0)</f>
        <v>3</v>
      </c>
      <c r="L181" s="3">
        <f>IFERROR(__xludf.DUMMYFUNCTION("""COMPUTED_VALUE"""),0.0)</f>
        <v>0</v>
      </c>
      <c r="M181" s="3">
        <f>IFERROR(__xludf.DUMMYFUNCTION("""COMPUTED_VALUE"""),0.0)</f>
        <v>0</v>
      </c>
      <c r="N181" s="3">
        <f>IFERROR(__xludf.DUMMYFUNCTION("""COMPUTED_VALUE"""),1.0)</f>
        <v>1</v>
      </c>
      <c r="O181" s="3">
        <f>IFERROR(__xludf.DUMMYFUNCTION("""COMPUTED_VALUE"""),1.0)</f>
        <v>1</v>
      </c>
      <c r="P181" s="3">
        <f>IFERROR(__xludf.DUMMYFUNCTION("""COMPUTED_VALUE"""),1.0)</f>
        <v>1</v>
      </c>
      <c r="Q181" s="3">
        <f>IFERROR(__xludf.DUMMYFUNCTION("""COMPUTED_VALUE"""),0.0)</f>
        <v>0</v>
      </c>
      <c r="R181" s="3">
        <f>IFERROR(__xludf.DUMMYFUNCTION("""COMPUTED_VALUE"""),0.0)</f>
        <v>0</v>
      </c>
      <c r="S181" s="3" t="str">
        <f>IFERROR(__xludf.DUMMYFUNCTION("""COMPUTED_VALUE"""),"white")</f>
        <v>white</v>
      </c>
      <c r="T181" s="3">
        <f>IFERROR(__xludf.DUMMYFUNCTION("""COMPUTED_VALUE"""),0.0)</f>
        <v>0</v>
      </c>
      <c r="U181" s="3">
        <f>IFERROR(__xludf.DUMMYFUNCTION("""COMPUTED_VALUE"""),0.0)</f>
        <v>0</v>
      </c>
      <c r="V181" s="3">
        <f>IFERROR(__xludf.DUMMYFUNCTION("""COMPUTED_VALUE"""),0.0)</f>
        <v>0</v>
      </c>
      <c r="W181" s="3">
        <f>IFERROR(__xludf.DUMMYFUNCTION("""COMPUTED_VALUE"""),1.0)</f>
        <v>1</v>
      </c>
      <c r="X181" s="3">
        <f>IFERROR(__xludf.DUMMYFUNCTION("""COMPUTED_VALUE"""),1.0)</f>
        <v>1</v>
      </c>
      <c r="Y181" s="3">
        <f>IFERROR(__xludf.DUMMYFUNCTION("""COMPUTED_VALUE"""),0.0)</f>
        <v>0</v>
      </c>
      <c r="Z181" s="3">
        <f>IFERROR(__xludf.DUMMYFUNCTION("""COMPUTED_VALUE"""),0.0)</f>
        <v>0</v>
      </c>
      <c r="AA181" s="3">
        <f>IFERROR(__xludf.DUMMYFUNCTION("""COMPUTED_VALUE"""),0.0)</f>
        <v>0</v>
      </c>
      <c r="AB181" s="3">
        <f>IFERROR(__xludf.DUMMYFUNCTION("""COMPUTED_VALUE"""),0.0)</f>
        <v>0</v>
      </c>
      <c r="AC181" s="3">
        <f>IFERROR(__xludf.DUMMYFUNCTION("""COMPUTED_VALUE"""),0.0)</f>
        <v>0</v>
      </c>
      <c r="AD181" s="3" t="str">
        <f>IFERROR(__xludf.DUMMYFUNCTION("""COMPUTED_VALUE"""),"white")</f>
        <v>white</v>
      </c>
      <c r="AE181" s="3" t="str">
        <f>IFERROR(__xludf.DUMMYFUNCTION("""COMPUTED_VALUE"""),"white")</f>
        <v>white</v>
      </c>
    </row>
    <row r="182">
      <c r="A182" s="1" t="s">
        <v>211</v>
      </c>
      <c r="B182" s="3" t="str">
        <f>IFERROR(__xludf.DUMMYFUNCTION("SPLIT(A182, "","")"),"US-Virgin-Isles")</f>
        <v>US-Virgin-Isles</v>
      </c>
      <c r="C182" s="3">
        <f>IFERROR(__xludf.DUMMYFUNCTION("""COMPUTED_VALUE"""),1.0)</f>
        <v>1</v>
      </c>
      <c r="D182" s="3">
        <f>IFERROR(__xludf.DUMMYFUNCTION("""COMPUTED_VALUE"""),4.0)</f>
        <v>4</v>
      </c>
      <c r="E182" s="3">
        <f>IFERROR(__xludf.DUMMYFUNCTION("""COMPUTED_VALUE"""),0.0)</f>
        <v>0</v>
      </c>
      <c r="F182" s="3">
        <f>IFERROR(__xludf.DUMMYFUNCTION("""COMPUTED_VALUE"""),0.0)</f>
        <v>0</v>
      </c>
      <c r="G182" s="3">
        <f>IFERROR(__xludf.DUMMYFUNCTION("""COMPUTED_VALUE"""),1.0)</f>
        <v>1</v>
      </c>
      <c r="H182" s="3">
        <f>IFERROR(__xludf.DUMMYFUNCTION("""COMPUTED_VALUE"""),1.0)</f>
        <v>1</v>
      </c>
      <c r="I182" s="3">
        <f>IFERROR(__xludf.DUMMYFUNCTION("""COMPUTED_VALUE"""),0.0)</f>
        <v>0</v>
      </c>
      <c r="J182" s="3">
        <f>IFERROR(__xludf.DUMMYFUNCTION("""COMPUTED_VALUE"""),0.0)</f>
        <v>0</v>
      </c>
      <c r="K182" s="3">
        <f>IFERROR(__xludf.DUMMYFUNCTION("""COMPUTED_VALUE"""),6.0)</f>
        <v>6</v>
      </c>
      <c r="L182" s="3">
        <f>IFERROR(__xludf.DUMMYFUNCTION("""COMPUTED_VALUE"""),1.0)</f>
        <v>1</v>
      </c>
      <c r="M182" s="3">
        <f>IFERROR(__xludf.DUMMYFUNCTION("""COMPUTED_VALUE"""),1.0)</f>
        <v>1</v>
      </c>
      <c r="N182" s="3">
        <f>IFERROR(__xludf.DUMMYFUNCTION("""COMPUTED_VALUE"""),1.0)</f>
        <v>1</v>
      </c>
      <c r="O182" s="3">
        <f>IFERROR(__xludf.DUMMYFUNCTION("""COMPUTED_VALUE"""),1.0)</f>
        <v>1</v>
      </c>
      <c r="P182" s="3">
        <f>IFERROR(__xludf.DUMMYFUNCTION("""COMPUTED_VALUE"""),1.0)</f>
        <v>1</v>
      </c>
      <c r="Q182" s="3">
        <f>IFERROR(__xludf.DUMMYFUNCTION("""COMPUTED_VALUE"""),0.0)</f>
        <v>0</v>
      </c>
      <c r="R182" s="3">
        <f>IFERROR(__xludf.DUMMYFUNCTION("""COMPUTED_VALUE"""),0.0)</f>
        <v>0</v>
      </c>
      <c r="S182" s="3" t="str">
        <f>IFERROR(__xludf.DUMMYFUNCTION("""COMPUTED_VALUE"""),"white")</f>
        <v>white</v>
      </c>
      <c r="T182" s="3">
        <f>IFERROR(__xludf.DUMMYFUNCTION("""COMPUTED_VALUE"""),0.0)</f>
        <v>0</v>
      </c>
      <c r="U182" s="3">
        <f>IFERROR(__xludf.DUMMYFUNCTION("""COMPUTED_VALUE"""),0.0)</f>
        <v>0</v>
      </c>
      <c r="V182" s="3">
        <f>IFERROR(__xludf.DUMMYFUNCTION("""COMPUTED_VALUE"""),0.0)</f>
        <v>0</v>
      </c>
      <c r="W182" s="3">
        <f>IFERROR(__xludf.DUMMYFUNCTION("""COMPUTED_VALUE"""),0.0)</f>
        <v>0</v>
      </c>
      <c r="X182" s="3">
        <f>IFERROR(__xludf.DUMMYFUNCTION("""COMPUTED_VALUE"""),0.0)</f>
        <v>0</v>
      </c>
      <c r="Y182" s="3">
        <f>IFERROR(__xludf.DUMMYFUNCTION("""COMPUTED_VALUE"""),0.0)</f>
        <v>0</v>
      </c>
      <c r="Z182" s="3">
        <f>IFERROR(__xludf.DUMMYFUNCTION("""COMPUTED_VALUE"""),0.0)</f>
        <v>0</v>
      </c>
      <c r="AA182" s="3">
        <f>IFERROR(__xludf.DUMMYFUNCTION("""COMPUTED_VALUE"""),1.0)</f>
        <v>1</v>
      </c>
      <c r="AB182" s="3">
        <f>IFERROR(__xludf.DUMMYFUNCTION("""COMPUTED_VALUE"""),1.0)</f>
        <v>1</v>
      </c>
      <c r="AC182" s="3">
        <f>IFERROR(__xludf.DUMMYFUNCTION("""COMPUTED_VALUE"""),1.0)</f>
        <v>1</v>
      </c>
      <c r="AD182" s="3" t="str">
        <f>IFERROR(__xludf.DUMMYFUNCTION("""COMPUTED_VALUE"""),"white")</f>
        <v>white</v>
      </c>
      <c r="AE182" s="3" t="str">
        <f>IFERROR(__xludf.DUMMYFUNCTION("""COMPUTED_VALUE"""),"white")</f>
        <v>white</v>
      </c>
    </row>
    <row r="183">
      <c r="A183" s="1" t="s">
        <v>212</v>
      </c>
      <c r="B183" s="3" t="str">
        <f>IFERROR(__xludf.DUMMYFUNCTION("SPLIT(A183, "","")"),"USA")</f>
        <v>USA</v>
      </c>
      <c r="C183" s="3">
        <f>IFERROR(__xludf.DUMMYFUNCTION("""COMPUTED_VALUE"""),1.0)</f>
        <v>1</v>
      </c>
      <c r="D183" s="3">
        <f>IFERROR(__xludf.DUMMYFUNCTION("""COMPUTED_VALUE"""),4.0)</f>
        <v>4</v>
      </c>
      <c r="E183" s="3">
        <f>IFERROR(__xludf.DUMMYFUNCTION("""COMPUTED_VALUE"""),9363.0)</f>
        <v>9363</v>
      </c>
      <c r="F183" s="3">
        <f>IFERROR(__xludf.DUMMYFUNCTION("""COMPUTED_VALUE"""),231.0)</f>
        <v>231</v>
      </c>
      <c r="G183" s="3">
        <f>IFERROR(__xludf.DUMMYFUNCTION("""COMPUTED_VALUE"""),1.0)</f>
        <v>1</v>
      </c>
      <c r="H183" s="3">
        <f>IFERROR(__xludf.DUMMYFUNCTION("""COMPUTED_VALUE"""),1.0)</f>
        <v>1</v>
      </c>
      <c r="I183" s="3">
        <f>IFERROR(__xludf.DUMMYFUNCTION("""COMPUTED_VALUE"""),0.0)</f>
        <v>0</v>
      </c>
      <c r="J183" s="3">
        <f>IFERROR(__xludf.DUMMYFUNCTION("""COMPUTED_VALUE"""),13.0)</f>
        <v>13</v>
      </c>
      <c r="K183" s="3">
        <f>IFERROR(__xludf.DUMMYFUNCTION("""COMPUTED_VALUE"""),3.0)</f>
        <v>3</v>
      </c>
      <c r="L183" s="3">
        <f>IFERROR(__xludf.DUMMYFUNCTION("""COMPUTED_VALUE"""),1.0)</f>
        <v>1</v>
      </c>
      <c r="M183" s="3">
        <f>IFERROR(__xludf.DUMMYFUNCTION("""COMPUTED_VALUE"""),0.0)</f>
        <v>0</v>
      </c>
      <c r="N183" s="3">
        <f>IFERROR(__xludf.DUMMYFUNCTION("""COMPUTED_VALUE"""),1.0)</f>
        <v>1</v>
      </c>
      <c r="O183" s="3">
        <f>IFERROR(__xludf.DUMMYFUNCTION("""COMPUTED_VALUE"""),0.0)</f>
        <v>0</v>
      </c>
      <c r="P183" s="3">
        <f>IFERROR(__xludf.DUMMYFUNCTION("""COMPUTED_VALUE"""),1.0)</f>
        <v>1</v>
      </c>
      <c r="Q183" s="3">
        <f>IFERROR(__xludf.DUMMYFUNCTION("""COMPUTED_VALUE"""),0.0)</f>
        <v>0</v>
      </c>
      <c r="R183" s="3">
        <f>IFERROR(__xludf.DUMMYFUNCTION("""COMPUTED_VALUE"""),0.0)</f>
        <v>0</v>
      </c>
      <c r="S183" s="3" t="str">
        <f>IFERROR(__xludf.DUMMYFUNCTION("""COMPUTED_VALUE"""),"white")</f>
        <v>white</v>
      </c>
      <c r="T183" s="3">
        <f>IFERROR(__xludf.DUMMYFUNCTION("""COMPUTED_VALUE"""),0.0)</f>
        <v>0</v>
      </c>
      <c r="U183" s="3">
        <f>IFERROR(__xludf.DUMMYFUNCTION("""COMPUTED_VALUE"""),0.0)</f>
        <v>0</v>
      </c>
      <c r="V183" s="3">
        <f>IFERROR(__xludf.DUMMYFUNCTION("""COMPUTED_VALUE"""),0.0)</f>
        <v>0</v>
      </c>
      <c r="W183" s="3">
        <f>IFERROR(__xludf.DUMMYFUNCTION("""COMPUTED_VALUE"""),1.0)</f>
        <v>1</v>
      </c>
      <c r="X183" s="3">
        <f>IFERROR(__xludf.DUMMYFUNCTION("""COMPUTED_VALUE"""),50.0)</f>
        <v>50</v>
      </c>
      <c r="Y183" s="3">
        <f>IFERROR(__xludf.DUMMYFUNCTION("""COMPUTED_VALUE"""),0.0)</f>
        <v>0</v>
      </c>
      <c r="Z183" s="3">
        <f>IFERROR(__xludf.DUMMYFUNCTION("""COMPUTED_VALUE"""),0.0)</f>
        <v>0</v>
      </c>
      <c r="AA183" s="3">
        <f>IFERROR(__xludf.DUMMYFUNCTION("""COMPUTED_VALUE"""),0.0)</f>
        <v>0</v>
      </c>
      <c r="AB183" s="3">
        <f>IFERROR(__xludf.DUMMYFUNCTION("""COMPUTED_VALUE"""),0.0)</f>
        <v>0</v>
      </c>
      <c r="AC183" s="3">
        <f>IFERROR(__xludf.DUMMYFUNCTION("""COMPUTED_VALUE"""),0.0)</f>
        <v>0</v>
      </c>
      <c r="AD183" s="3" t="str">
        <f>IFERROR(__xludf.DUMMYFUNCTION("""COMPUTED_VALUE"""),"blue")</f>
        <v>blue</v>
      </c>
      <c r="AE183" s="3" t="str">
        <f>IFERROR(__xludf.DUMMYFUNCTION("""COMPUTED_VALUE"""),"red")</f>
        <v>red</v>
      </c>
    </row>
    <row r="184">
      <c r="A184" s="1" t="s">
        <v>213</v>
      </c>
      <c r="B184" s="3" t="str">
        <f>IFERROR(__xludf.DUMMYFUNCTION("SPLIT(A184, "","")"),"USSR")</f>
        <v>USSR</v>
      </c>
      <c r="C184" s="3">
        <f>IFERROR(__xludf.DUMMYFUNCTION("""COMPUTED_VALUE"""),5.0)</f>
        <v>5</v>
      </c>
      <c r="D184" s="3">
        <f>IFERROR(__xludf.DUMMYFUNCTION("""COMPUTED_VALUE"""),1.0)</f>
        <v>1</v>
      </c>
      <c r="E184" s="3">
        <f>IFERROR(__xludf.DUMMYFUNCTION("""COMPUTED_VALUE"""),22402.0)</f>
        <v>22402</v>
      </c>
      <c r="F184" s="3">
        <f>IFERROR(__xludf.DUMMYFUNCTION("""COMPUTED_VALUE"""),274.0)</f>
        <v>274</v>
      </c>
      <c r="G184" s="3">
        <f>IFERROR(__xludf.DUMMYFUNCTION("""COMPUTED_VALUE"""),5.0)</f>
        <v>5</v>
      </c>
      <c r="H184" s="3">
        <f>IFERROR(__xludf.DUMMYFUNCTION("""COMPUTED_VALUE"""),6.0)</f>
        <v>6</v>
      </c>
      <c r="I184" s="3">
        <f>IFERROR(__xludf.DUMMYFUNCTION("""COMPUTED_VALUE"""),0.0)</f>
        <v>0</v>
      </c>
      <c r="J184" s="3">
        <f>IFERROR(__xludf.DUMMYFUNCTION("""COMPUTED_VALUE"""),0.0)</f>
        <v>0</v>
      </c>
      <c r="K184" s="3">
        <f>IFERROR(__xludf.DUMMYFUNCTION("""COMPUTED_VALUE"""),2.0)</f>
        <v>2</v>
      </c>
      <c r="L184" s="3">
        <f>IFERROR(__xludf.DUMMYFUNCTION("""COMPUTED_VALUE"""),1.0)</f>
        <v>1</v>
      </c>
      <c r="M184" s="3">
        <f>IFERROR(__xludf.DUMMYFUNCTION("""COMPUTED_VALUE"""),0.0)</f>
        <v>0</v>
      </c>
      <c r="N184" s="3">
        <f>IFERROR(__xludf.DUMMYFUNCTION("""COMPUTED_VALUE"""),0.0)</f>
        <v>0</v>
      </c>
      <c r="O184" s="3">
        <f>IFERROR(__xludf.DUMMYFUNCTION("""COMPUTED_VALUE"""),1.0)</f>
        <v>1</v>
      </c>
      <c r="P184" s="3">
        <f>IFERROR(__xludf.DUMMYFUNCTION("""COMPUTED_VALUE"""),0.0)</f>
        <v>0</v>
      </c>
      <c r="Q184" s="3">
        <f>IFERROR(__xludf.DUMMYFUNCTION("""COMPUTED_VALUE"""),0.0)</f>
        <v>0</v>
      </c>
      <c r="R184" s="3">
        <f>IFERROR(__xludf.DUMMYFUNCTION("""COMPUTED_VALUE"""),0.0)</f>
        <v>0</v>
      </c>
      <c r="S184" s="3" t="str">
        <f>IFERROR(__xludf.DUMMYFUNCTION("""COMPUTED_VALUE"""),"red")</f>
        <v>red</v>
      </c>
      <c r="T184" s="3">
        <f>IFERROR(__xludf.DUMMYFUNCTION("""COMPUTED_VALUE"""),0.0)</f>
        <v>0</v>
      </c>
      <c r="U184" s="3">
        <f>IFERROR(__xludf.DUMMYFUNCTION("""COMPUTED_VALUE"""),0.0)</f>
        <v>0</v>
      </c>
      <c r="V184" s="3">
        <f>IFERROR(__xludf.DUMMYFUNCTION("""COMPUTED_VALUE"""),0.0)</f>
        <v>0</v>
      </c>
      <c r="W184" s="3">
        <f>IFERROR(__xludf.DUMMYFUNCTION("""COMPUTED_VALUE"""),0.0)</f>
        <v>0</v>
      </c>
      <c r="X184" s="3">
        <f>IFERROR(__xludf.DUMMYFUNCTION("""COMPUTED_VALUE"""),1.0)</f>
        <v>1</v>
      </c>
      <c r="Y184" s="3">
        <f>IFERROR(__xludf.DUMMYFUNCTION("""COMPUTED_VALUE"""),0.0)</f>
        <v>0</v>
      </c>
      <c r="Z184" s="3">
        <f>IFERROR(__xludf.DUMMYFUNCTION("""COMPUTED_VALUE"""),0.0)</f>
        <v>0</v>
      </c>
      <c r="AA184" s="3">
        <f>IFERROR(__xludf.DUMMYFUNCTION("""COMPUTED_VALUE"""),1.0)</f>
        <v>1</v>
      </c>
      <c r="AB184" s="3">
        <f>IFERROR(__xludf.DUMMYFUNCTION("""COMPUTED_VALUE"""),0.0)</f>
        <v>0</v>
      </c>
      <c r="AC184" s="3">
        <f>IFERROR(__xludf.DUMMYFUNCTION("""COMPUTED_VALUE"""),0.0)</f>
        <v>0</v>
      </c>
      <c r="AD184" s="3" t="str">
        <f>IFERROR(__xludf.DUMMYFUNCTION("""COMPUTED_VALUE"""),"red")</f>
        <v>red</v>
      </c>
      <c r="AE184" s="3" t="str">
        <f>IFERROR(__xludf.DUMMYFUNCTION("""COMPUTED_VALUE"""),"red")</f>
        <v>red</v>
      </c>
    </row>
    <row r="185">
      <c r="A185" s="1" t="s">
        <v>214</v>
      </c>
      <c r="B185" s="3" t="str">
        <f>IFERROR(__xludf.DUMMYFUNCTION("SPLIT(A185, "","")"),"Vanuatu")</f>
        <v>Vanuatu</v>
      </c>
      <c r="C185" s="3">
        <f>IFERROR(__xludf.DUMMYFUNCTION("""COMPUTED_VALUE"""),6.0)</f>
        <v>6</v>
      </c>
      <c r="D185" s="3">
        <f>IFERROR(__xludf.DUMMYFUNCTION("""COMPUTED_VALUE"""),2.0)</f>
        <v>2</v>
      </c>
      <c r="E185" s="3">
        <f>IFERROR(__xludf.DUMMYFUNCTION("""COMPUTED_VALUE"""),15.0)</f>
        <v>15</v>
      </c>
      <c r="F185" s="3">
        <f>IFERROR(__xludf.DUMMYFUNCTION("""COMPUTED_VALUE"""),0.0)</f>
        <v>0</v>
      </c>
      <c r="G185" s="3">
        <f>IFERROR(__xludf.DUMMYFUNCTION("""COMPUTED_VALUE"""),6.0)</f>
        <v>6</v>
      </c>
      <c r="H185" s="3">
        <f>IFERROR(__xludf.DUMMYFUNCTION("""COMPUTED_VALUE"""),1.0)</f>
        <v>1</v>
      </c>
      <c r="I185" s="3">
        <f>IFERROR(__xludf.DUMMYFUNCTION("""COMPUTED_VALUE"""),0.0)</f>
        <v>0</v>
      </c>
      <c r="J185" s="3">
        <f>IFERROR(__xludf.DUMMYFUNCTION("""COMPUTED_VALUE"""),0.0)</f>
        <v>0</v>
      </c>
      <c r="K185" s="3">
        <f>IFERROR(__xludf.DUMMYFUNCTION("""COMPUTED_VALUE"""),4.0)</f>
        <v>4</v>
      </c>
      <c r="L185" s="3">
        <f>IFERROR(__xludf.DUMMYFUNCTION("""COMPUTED_VALUE"""),1.0)</f>
        <v>1</v>
      </c>
      <c r="M185" s="3">
        <f>IFERROR(__xludf.DUMMYFUNCTION("""COMPUTED_VALUE"""),1.0)</f>
        <v>1</v>
      </c>
      <c r="N185" s="3">
        <f>IFERROR(__xludf.DUMMYFUNCTION("""COMPUTED_VALUE"""),0.0)</f>
        <v>0</v>
      </c>
      <c r="O185" s="3">
        <f>IFERROR(__xludf.DUMMYFUNCTION("""COMPUTED_VALUE"""),1.0)</f>
        <v>1</v>
      </c>
      <c r="P185" s="3">
        <f>IFERROR(__xludf.DUMMYFUNCTION("""COMPUTED_VALUE"""),0.0)</f>
        <v>0</v>
      </c>
      <c r="Q185" s="3">
        <f>IFERROR(__xludf.DUMMYFUNCTION("""COMPUTED_VALUE"""),1.0)</f>
        <v>1</v>
      </c>
      <c r="R185" s="3">
        <f>IFERROR(__xludf.DUMMYFUNCTION("""COMPUTED_VALUE"""),0.0)</f>
        <v>0</v>
      </c>
      <c r="S185" s="3" t="str">
        <f>IFERROR(__xludf.DUMMYFUNCTION("""COMPUTED_VALUE"""),"red")</f>
        <v>red</v>
      </c>
      <c r="T185" s="3">
        <f>IFERROR(__xludf.DUMMYFUNCTION("""COMPUTED_VALUE"""),0.0)</f>
        <v>0</v>
      </c>
      <c r="U185" s="3">
        <f>IFERROR(__xludf.DUMMYFUNCTION("""COMPUTED_VALUE"""),0.0)</f>
        <v>0</v>
      </c>
      <c r="V185" s="3">
        <f>IFERROR(__xludf.DUMMYFUNCTION("""COMPUTED_VALUE"""),0.0)</f>
        <v>0</v>
      </c>
      <c r="W185" s="3">
        <f>IFERROR(__xludf.DUMMYFUNCTION("""COMPUTED_VALUE"""),0.0)</f>
        <v>0</v>
      </c>
      <c r="X185" s="3">
        <f>IFERROR(__xludf.DUMMYFUNCTION("""COMPUTED_VALUE"""),0.0)</f>
        <v>0</v>
      </c>
      <c r="Y185" s="3">
        <f>IFERROR(__xludf.DUMMYFUNCTION("""COMPUTED_VALUE"""),0.0)</f>
        <v>0</v>
      </c>
      <c r="Z185" s="3">
        <f>IFERROR(__xludf.DUMMYFUNCTION("""COMPUTED_VALUE"""),1.0)</f>
        <v>1</v>
      </c>
      <c r="AA185" s="3">
        <f>IFERROR(__xludf.DUMMYFUNCTION("""COMPUTED_VALUE"""),0.0)</f>
        <v>0</v>
      </c>
      <c r="AB185" s="3">
        <f>IFERROR(__xludf.DUMMYFUNCTION("""COMPUTED_VALUE"""),1.0)</f>
        <v>1</v>
      </c>
      <c r="AC185" s="3">
        <f>IFERROR(__xludf.DUMMYFUNCTION("""COMPUTED_VALUE"""),0.0)</f>
        <v>0</v>
      </c>
      <c r="AD185" s="3" t="str">
        <f>IFERROR(__xludf.DUMMYFUNCTION("""COMPUTED_VALUE"""),"black")</f>
        <v>black</v>
      </c>
      <c r="AE185" s="3" t="str">
        <f>IFERROR(__xludf.DUMMYFUNCTION("""COMPUTED_VALUE"""),"green")</f>
        <v>green</v>
      </c>
    </row>
    <row r="186">
      <c r="A186" s="1" t="s">
        <v>215</v>
      </c>
      <c r="B186" s="3" t="str">
        <f>IFERROR(__xludf.DUMMYFUNCTION("SPLIT(A186, "","")"),"Vatican-City")</f>
        <v>Vatican-City</v>
      </c>
      <c r="C186" s="3">
        <f>IFERROR(__xludf.DUMMYFUNCTION("""COMPUTED_VALUE"""),3.0)</f>
        <v>3</v>
      </c>
      <c r="D186" s="3">
        <f>IFERROR(__xludf.DUMMYFUNCTION("""COMPUTED_VALUE"""),1.0)</f>
        <v>1</v>
      </c>
      <c r="E186" s="3">
        <f>IFERROR(__xludf.DUMMYFUNCTION("""COMPUTED_VALUE"""),0.0)</f>
        <v>0</v>
      </c>
      <c r="F186" s="3">
        <f>IFERROR(__xludf.DUMMYFUNCTION("""COMPUTED_VALUE"""),0.0)</f>
        <v>0</v>
      </c>
      <c r="G186" s="3">
        <f>IFERROR(__xludf.DUMMYFUNCTION("""COMPUTED_VALUE"""),6.0)</f>
        <v>6</v>
      </c>
      <c r="H186" s="3">
        <f>IFERROR(__xludf.DUMMYFUNCTION("""COMPUTED_VALUE"""),0.0)</f>
        <v>0</v>
      </c>
      <c r="I186" s="3">
        <f>IFERROR(__xludf.DUMMYFUNCTION("""COMPUTED_VALUE"""),2.0)</f>
        <v>2</v>
      </c>
      <c r="J186" s="3">
        <f>IFERROR(__xludf.DUMMYFUNCTION("""COMPUTED_VALUE"""),0.0)</f>
        <v>0</v>
      </c>
      <c r="K186" s="3">
        <f>IFERROR(__xludf.DUMMYFUNCTION("""COMPUTED_VALUE"""),4.0)</f>
        <v>4</v>
      </c>
      <c r="L186" s="3">
        <f>IFERROR(__xludf.DUMMYFUNCTION("""COMPUTED_VALUE"""),1.0)</f>
        <v>1</v>
      </c>
      <c r="M186" s="3">
        <f>IFERROR(__xludf.DUMMYFUNCTION("""COMPUTED_VALUE"""),0.0)</f>
        <v>0</v>
      </c>
      <c r="N186" s="3">
        <f>IFERROR(__xludf.DUMMYFUNCTION("""COMPUTED_VALUE"""),0.0)</f>
        <v>0</v>
      </c>
      <c r="O186" s="3">
        <f>IFERROR(__xludf.DUMMYFUNCTION("""COMPUTED_VALUE"""),1.0)</f>
        <v>1</v>
      </c>
      <c r="P186" s="3">
        <f>IFERROR(__xludf.DUMMYFUNCTION("""COMPUTED_VALUE"""),1.0)</f>
        <v>1</v>
      </c>
      <c r="Q186" s="3">
        <f>IFERROR(__xludf.DUMMYFUNCTION("""COMPUTED_VALUE"""),1.0)</f>
        <v>1</v>
      </c>
      <c r="R186" s="3">
        <f>IFERROR(__xludf.DUMMYFUNCTION("""COMPUTED_VALUE"""),0.0)</f>
        <v>0</v>
      </c>
      <c r="S186" s="3" t="str">
        <f>IFERROR(__xludf.DUMMYFUNCTION("""COMPUTED_VALUE"""),"gold")</f>
        <v>gold</v>
      </c>
      <c r="T186" s="3">
        <f>IFERROR(__xludf.DUMMYFUNCTION("""COMPUTED_VALUE"""),0.0)</f>
        <v>0</v>
      </c>
      <c r="U186" s="3">
        <f>IFERROR(__xludf.DUMMYFUNCTION("""COMPUTED_VALUE"""),0.0)</f>
        <v>0</v>
      </c>
      <c r="V186" s="3">
        <f>IFERROR(__xludf.DUMMYFUNCTION("""COMPUTED_VALUE"""),0.0)</f>
        <v>0</v>
      </c>
      <c r="W186" s="3">
        <f>IFERROR(__xludf.DUMMYFUNCTION("""COMPUTED_VALUE"""),0.0)</f>
        <v>0</v>
      </c>
      <c r="X186" s="3">
        <f>IFERROR(__xludf.DUMMYFUNCTION("""COMPUTED_VALUE"""),0.0)</f>
        <v>0</v>
      </c>
      <c r="Y186" s="3">
        <f>IFERROR(__xludf.DUMMYFUNCTION("""COMPUTED_VALUE"""),0.0)</f>
        <v>0</v>
      </c>
      <c r="Z186" s="3">
        <f>IFERROR(__xludf.DUMMYFUNCTION("""COMPUTED_VALUE"""),0.0)</f>
        <v>0</v>
      </c>
      <c r="AA186" s="3">
        <f>IFERROR(__xludf.DUMMYFUNCTION("""COMPUTED_VALUE"""),1.0)</f>
        <v>1</v>
      </c>
      <c r="AB186" s="3">
        <f>IFERROR(__xludf.DUMMYFUNCTION("""COMPUTED_VALUE"""),0.0)</f>
        <v>0</v>
      </c>
      <c r="AC186" s="3">
        <f>IFERROR(__xludf.DUMMYFUNCTION("""COMPUTED_VALUE"""),0.0)</f>
        <v>0</v>
      </c>
      <c r="AD186" s="3" t="str">
        <f>IFERROR(__xludf.DUMMYFUNCTION("""COMPUTED_VALUE"""),"gold")</f>
        <v>gold</v>
      </c>
      <c r="AE186" s="3" t="str">
        <f>IFERROR(__xludf.DUMMYFUNCTION("""COMPUTED_VALUE"""),"white")</f>
        <v>white</v>
      </c>
    </row>
    <row r="187">
      <c r="A187" s="1" t="s">
        <v>216</v>
      </c>
      <c r="B187" s="3" t="str">
        <f>IFERROR(__xludf.DUMMYFUNCTION("SPLIT(A187, "","")"),"Venezuela")</f>
        <v>Venezuela</v>
      </c>
      <c r="C187" s="3">
        <f>IFERROR(__xludf.DUMMYFUNCTION("""COMPUTED_VALUE"""),2.0)</f>
        <v>2</v>
      </c>
      <c r="D187" s="3">
        <f>IFERROR(__xludf.DUMMYFUNCTION("""COMPUTED_VALUE"""),4.0)</f>
        <v>4</v>
      </c>
      <c r="E187" s="3">
        <f>IFERROR(__xludf.DUMMYFUNCTION("""COMPUTED_VALUE"""),912.0)</f>
        <v>912</v>
      </c>
      <c r="F187" s="3">
        <f>IFERROR(__xludf.DUMMYFUNCTION("""COMPUTED_VALUE"""),15.0)</f>
        <v>15</v>
      </c>
      <c r="G187" s="3">
        <f>IFERROR(__xludf.DUMMYFUNCTION("""COMPUTED_VALUE"""),2.0)</f>
        <v>2</v>
      </c>
      <c r="H187" s="3">
        <f>IFERROR(__xludf.DUMMYFUNCTION("""COMPUTED_VALUE"""),0.0)</f>
        <v>0</v>
      </c>
      <c r="I187" s="3">
        <f>IFERROR(__xludf.DUMMYFUNCTION("""COMPUTED_VALUE"""),0.0)</f>
        <v>0</v>
      </c>
      <c r="J187" s="3">
        <f>IFERROR(__xludf.DUMMYFUNCTION("""COMPUTED_VALUE"""),3.0)</f>
        <v>3</v>
      </c>
      <c r="K187" s="3">
        <f>IFERROR(__xludf.DUMMYFUNCTION("""COMPUTED_VALUE"""),7.0)</f>
        <v>7</v>
      </c>
      <c r="L187" s="3">
        <f>IFERROR(__xludf.DUMMYFUNCTION("""COMPUTED_VALUE"""),1.0)</f>
        <v>1</v>
      </c>
      <c r="M187" s="3">
        <f>IFERROR(__xludf.DUMMYFUNCTION("""COMPUTED_VALUE"""),1.0)</f>
        <v>1</v>
      </c>
      <c r="N187" s="3">
        <f>IFERROR(__xludf.DUMMYFUNCTION("""COMPUTED_VALUE"""),1.0)</f>
        <v>1</v>
      </c>
      <c r="O187" s="3">
        <f>IFERROR(__xludf.DUMMYFUNCTION("""COMPUTED_VALUE"""),1.0)</f>
        <v>1</v>
      </c>
      <c r="P187" s="3">
        <f>IFERROR(__xludf.DUMMYFUNCTION("""COMPUTED_VALUE"""),1.0)</f>
        <v>1</v>
      </c>
      <c r="Q187" s="3">
        <f>IFERROR(__xludf.DUMMYFUNCTION("""COMPUTED_VALUE"""),1.0)</f>
        <v>1</v>
      </c>
      <c r="R187" s="3">
        <f>IFERROR(__xludf.DUMMYFUNCTION("""COMPUTED_VALUE"""),1.0)</f>
        <v>1</v>
      </c>
      <c r="S187" s="3" t="str">
        <f>IFERROR(__xludf.DUMMYFUNCTION("""COMPUTED_VALUE"""),"red")</f>
        <v>red</v>
      </c>
      <c r="T187" s="3">
        <f>IFERROR(__xludf.DUMMYFUNCTION("""COMPUTED_VALUE"""),0.0)</f>
        <v>0</v>
      </c>
      <c r="U187" s="3">
        <f>IFERROR(__xludf.DUMMYFUNCTION("""COMPUTED_VALUE"""),0.0)</f>
        <v>0</v>
      </c>
      <c r="V187" s="3">
        <f>IFERROR(__xludf.DUMMYFUNCTION("""COMPUTED_VALUE"""),0.0)</f>
        <v>0</v>
      </c>
      <c r="W187" s="3">
        <f>IFERROR(__xludf.DUMMYFUNCTION("""COMPUTED_VALUE"""),0.0)</f>
        <v>0</v>
      </c>
      <c r="X187" s="3">
        <f>IFERROR(__xludf.DUMMYFUNCTION("""COMPUTED_VALUE"""),7.0)</f>
        <v>7</v>
      </c>
      <c r="Y187" s="3">
        <f>IFERROR(__xludf.DUMMYFUNCTION("""COMPUTED_VALUE"""),0.0)</f>
        <v>0</v>
      </c>
      <c r="Z187" s="3">
        <f>IFERROR(__xludf.DUMMYFUNCTION("""COMPUTED_VALUE"""),0.0)</f>
        <v>0</v>
      </c>
      <c r="AA187" s="3">
        <f>IFERROR(__xludf.DUMMYFUNCTION("""COMPUTED_VALUE"""),1.0)</f>
        <v>1</v>
      </c>
      <c r="AB187" s="3">
        <f>IFERROR(__xludf.DUMMYFUNCTION("""COMPUTED_VALUE"""),1.0)</f>
        <v>1</v>
      </c>
      <c r="AC187" s="3">
        <f>IFERROR(__xludf.DUMMYFUNCTION("""COMPUTED_VALUE"""),0.0)</f>
        <v>0</v>
      </c>
      <c r="AD187" s="3" t="str">
        <f>IFERROR(__xludf.DUMMYFUNCTION("""COMPUTED_VALUE"""),"gold")</f>
        <v>gold</v>
      </c>
      <c r="AE187" s="3" t="str">
        <f>IFERROR(__xludf.DUMMYFUNCTION("""COMPUTED_VALUE"""),"red")</f>
        <v>red</v>
      </c>
    </row>
    <row r="188">
      <c r="A188" s="1" t="s">
        <v>217</v>
      </c>
      <c r="B188" s="3" t="str">
        <f>IFERROR(__xludf.DUMMYFUNCTION("SPLIT(A188, "","")"),"Vietnam")</f>
        <v>Vietnam</v>
      </c>
      <c r="C188" s="3">
        <f>IFERROR(__xludf.DUMMYFUNCTION("""COMPUTED_VALUE"""),5.0)</f>
        <v>5</v>
      </c>
      <c r="D188" s="3">
        <f>IFERROR(__xludf.DUMMYFUNCTION("""COMPUTED_VALUE"""),1.0)</f>
        <v>1</v>
      </c>
      <c r="E188" s="3">
        <f>IFERROR(__xludf.DUMMYFUNCTION("""COMPUTED_VALUE"""),333.0)</f>
        <v>333</v>
      </c>
      <c r="F188" s="3">
        <f>IFERROR(__xludf.DUMMYFUNCTION("""COMPUTED_VALUE"""),60.0)</f>
        <v>60</v>
      </c>
      <c r="G188" s="3">
        <f>IFERROR(__xludf.DUMMYFUNCTION("""COMPUTED_VALUE"""),10.0)</f>
        <v>10</v>
      </c>
      <c r="H188" s="3">
        <f>IFERROR(__xludf.DUMMYFUNCTION("""COMPUTED_VALUE"""),6.0)</f>
        <v>6</v>
      </c>
      <c r="I188" s="3">
        <f>IFERROR(__xludf.DUMMYFUNCTION("""COMPUTED_VALUE"""),0.0)</f>
        <v>0</v>
      </c>
      <c r="J188" s="3">
        <f>IFERROR(__xludf.DUMMYFUNCTION("""COMPUTED_VALUE"""),0.0)</f>
        <v>0</v>
      </c>
      <c r="K188" s="3">
        <f>IFERROR(__xludf.DUMMYFUNCTION("""COMPUTED_VALUE"""),2.0)</f>
        <v>2</v>
      </c>
      <c r="L188" s="3">
        <f>IFERROR(__xludf.DUMMYFUNCTION("""COMPUTED_VALUE"""),1.0)</f>
        <v>1</v>
      </c>
      <c r="M188" s="3">
        <f>IFERROR(__xludf.DUMMYFUNCTION("""COMPUTED_VALUE"""),0.0)</f>
        <v>0</v>
      </c>
      <c r="N188" s="3">
        <f>IFERROR(__xludf.DUMMYFUNCTION("""COMPUTED_VALUE"""),0.0)</f>
        <v>0</v>
      </c>
      <c r="O188" s="3">
        <f>IFERROR(__xludf.DUMMYFUNCTION("""COMPUTED_VALUE"""),1.0)</f>
        <v>1</v>
      </c>
      <c r="P188" s="3">
        <f>IFERROR(__xludf.DUMMYFUNCTION("""COMPUTED_VALUE"""),0.0)</f>
        <v>0</v>
      </c>
      <c r="Q188" s="3">
        <f>IFERROR(__xludf.DUMMYFUNCTION("""COMPUTED_VALUE"""),0.0)</f>
        <v>0</v>
      </c>
      <c r="R188" s="3">
        <f>IFERROR(__xludf.DUMMYFUNCTION("""COMPUTED_VALUE"""),0.0)</f>
        <v>0</v>
      </c>
      <c r="S188" s="3" t="str">
        <f>IFERROR(__xludf.DUMMYFUNCTION("""COMPUTED_VALUE"""),"red")</f>
        <v>red</v>
      </c>
      <c r="T188" s="3">
        <f>IFERROR(__xludf.DUMMYFUNCTION("""COMPUTED_VALUE"""),0.0)</f>
        <v>0</v>
      </c>
      <c r="U188" s="3">
        <f>IFERROR(__xludf.DUMMYFUNCTION("""COMPUTED_VALUE"""),0.0)</f>
        <v>0</v>
      </c>
      <c r="V188" s="3">
        <f>IFERROR(__xludf.DUMMYFUNCTION("""COMPUTED_VALUE"""),0.0)</f>
        <v>0</v>
      </c>
      <c r="W188" s="3">
        <f>IFERROR(__xludf.DUMMYFUNCTION("""COMPUTED_VALUE"""),0.0)</f>
        <v>0</v>
      </c>
      <c r="X188" s="3">
        <f>IFERROR(__xludf.DUMMYFUNCTION("""COMPUTED_VALUE"""),1.0)</f>
        <v>1</v>
      </c>
      <c r="Y188" s="3">
        <f>IFERROR(__xludf.DUMMYFUNCTION("""COMPUTED_VALUE"""),0.0)</f>
        <v>0</v>
      </c>
      <c r="Z188" s="3">
        <f>IFERROR(__xludf.DUMMYFUNCTION("""COMPUTED_VALUE"""),0.0)</f>
        <v>0</v>
      </c>
      <c r="AA188" s="3">
        <f>IFERROR(__xludf.DUMMYFUNCTION("""COMPUTED_VALUE"""),0.0)</f>
        <v>0</v>
      </c>
      <c r="AB188" s="3">
        <f>IFERROR(__xludf.DUMMYFUNCTION("""COMPUTED_VALUE"""),0.0)</f>
        <v>0</v>
      </c>
      <c r="AC188" s="3">
        <f>IFERROR(__xludf.DUMMYFUNCTION("""COMPUTED_VALUE"""),0.0)</f>
        <v>0</v>
      </c>
      <c r="AD188" s="3" t="str">
        <f>IFERROR(__xludf.DUMMYFUNCTION("""COMPUTED_VALUE"""),"red")</f>
        <v>red</v>
      </c>
      <c r="AE188" s="3" t="str">
        <f>IFERROR(__xludf.DUMMYFUNCTION("""COMPUTED_VALUE"""),"red")</f>
        <v>red</v>
      </c>
    </row>
    <row r="189">
      <c r="A189" s="1" t="s">
        <v>218</v>
      </c>
      <c r="B189" s="3" t="str">
        <f>IFERROR(__xludf.DUMMYFUNCTION("SPLIT(A189, "","")"),"Western-Samoa")</f>
        <v>Western-Samoa</v>
      </c>
      <c r="C189" s="3">
        <f>IFERROR(__xludf.DUMMYFUNCTION("""COMPUTED_VALUE"""),6.0)</f>
        <v>6</v>
      </c>
      <c r="D189" s="3">
        <f>IFERROR(__xludf.DUMMYFUNCTION("""COMPUTED_VALUE"""),3.0)</f>
        <v>3</v>
      </c>
      <c r="E189" s="3">
        <f>IFERROR(__xludf.DUMMYFUNCTION("""COMPUTED_VALUE"""),3.0)</f>
        <v>3</v>
      </c>
      <c r="F189" s="3">
        <f>IFERROR(__xludf.DUMMYFUNCTION("""COMPUTED_VALUE"""),0.0)</f>
        <v>0</v>
      </c>
      <c r="G189" s="3">
        <f>IFERROR(__xludf.DUMMYFUNCTION("""COMPUTED_VALUE"""),1.0)</f>
        <v>1</v>
      </c>
      <c r="H189" s="3">
        <f>IFERROR(__xludf.DUMMYFUNCTION("""COMPUTED_VALUE"""),1.0)</f>
        <v>1</v>
      </c>
      <c r="I189" s="3">
        <f>IFERROR(__xludf.DUMMYFUNCTION("""COMPUTED_VALUE"""),0.0)</f>
        <v>0</v>
      </c>
      <c r="J189" s="3">
        <f>IFERROR(__xludf.DUMMYFUNCTION("""COMPUTED_VALUE"""),0.0)</f>
        <v>0</v>
      </c>
      <c r="K189" s="3">
        <f>IFERROR(__xludf.DUMMYFUNCTION("""COMPUTED_VALUE"""),3.0)</f>
        <v>3</v>
      </c>
      <c r="L189" s="3">
        <f>IFERROR(__xludf.DUMMYFUNCTION("""COMPUTED_VALUE"""),1.0)</f>
        <v>1</v>
      </c>
      <c r="M189" s="3">
        <f>IFERROR(__xludf.DUMMYFUNCTION("""COMPUTED_VALUE"""),0.0)</f>
        <v>0</v>
      </c>
      <c r="N189" s="3">
        <f>IFERROR(__xludf.DUMMYFUNCTION("""COMPUTED_VALUE"""),1.0)</f>
        <v>1</v>
      </c>
      <c r="O189" s="3">
        <f>IFERROR(__xludf.DUMMYFUNCTION("""COMPUTED_VALUE"""),0.0)</f>
        <v>0</v>
      </c>
      <c r="P189" s="3">
        <f>IFERROR(__xludf.DUMMYFUNCTION("""COMPUTED_VALUE"""),1.0)</f>
        <v>1</v>
      </c>
      <c r="Q189" s="3">
        <f>IFERROR(__xludf.DUMMYFUNCTION("""COMPUTED_VALUE"""),0.0)</f>
        <v>0</v>
      </c>
      <c r="R189" s="3">
        <f>IFERROR(__xludf.DUMMYFUNCTION("""COMPUTED_VALUE"""),0.0)</f>
        <v>0</v>
      </c>
      <c r="S189" s="3" t="str">
        <f>IFERROR(__xludf.DUMMYFUNCTION("""COMPUTED_VALUE"""),"red")</f>
        <v>red</v>
      </c>
      <c r="T189" s="3">
        <f>IFERROR(__xludf.DUMMYFUNCTION("""COMPUTED_VALUE"""),0.0)</f>
        <v>0</v>
      </c>
      <c r="U189" s="3">
        <f>IFERROR(__xludf.DUMMYFUNCTION("""COMPUTED_VALUE"""),0.0)</f>
        <v>0</v>
      </c>
      <c r="V189" s="3">
        <f>IFERROR(__xludf.DUMMYFUNCTION("""COMPUTED_VALUE"""),0.0)</f>
        <v>0</v>
      </c>
      <c r="W189" s="3">
        <f>IFERROR(__xludf.DUMMYFUNCTION("""COMPUTED_VALUE"""),1.0)</f>
        <v>1</v>
      </c>
      <c r="X189" s="3">
        <f>IFERROR(__xludf.DUMMYFUNCTION("""COMPUTED_VALUE"""),5.0)</f>
        <v>5</v>
      </c>
      <c r="Y189" s="3">
        <f>IFERROR(__xludf.DUMMYFUNCTION("""COMPUTED_VALUE"""),0.0)</f>
        <v>0</v>
      </c>
      <c r="Z189" s="3">
        <f>IFERROR(__xludf.DUMMYFUNCTION("""COMPUTED_VALUE"""),0.0)</f>
        <v>0</v>
      </c>
      <c r="AA189" s="3">
        <f>IFERROR(__xludf.DUMMYFUNCTION("""COMPUTED_VALUE"""),0.0)</f>
        <v>0</v>
      </c>
      <c r="AB189" s="3">
        <f>IFERROR(__xludf.DUMMYFUNCTION("""COMPUTED_VALUE"""),0.0)</f>
        <v>0</v>
      </c>
      <c r="AC189" s="3">
        <f>IFERROR(__xludf.DUMMYFUNCTION("""COMPUTED_VALUE"""),0.0)</f>
        <v>0</v>
      </c>
      <c r="AD189" s="3" t="str">
        <f>IFERROR(__xludf.DUMMYFUNCTION("""COMPUTED_VALUE"""),"blue")</f>
        <v>blue</v>
      </c>
      <c r="AE189" s="3" t="str">
        <f>IFERROR(__xludf.DUMMYFUNCTION("""COMPUTED_VALUE"""),"red")</f>
        <v>red</v>
      </c>
    </row>
    <row r="190">
      <c r="A190" s="1" t="s">
        <v>219</v>
      </c>
      <c r="B190" s="3" t="str">
        <f>IFERROR(__xludf.DUMMYFUNCTION("SPLIT(A190, "","")"),"Yugoslavia")</f>
        <v>Yugoslavia</v>
      </c>
      <c r="C190" s="3">
        <f>IFERROR(__xludf.DUMMYFUNCTION("""COMPUTED_VALUE"""),3.0)</f>
        <v>3</v>
      </c>
      <c r="D190" s="3">
        <f>IFERROR(__xludf.DUMMYFUNCTION("""COMPUTED_VALUE"""),1.0)</f>
        <v>1</v>
      </c>
      <c r="E190" s="3">
        <f>IFERROR(__xludf.DUMMYFUNCTION("""COMPUTED_VALUE"""),256.0)</f>
        <v>256</v>
      </c>
      <c r="F190" s="3">
        <f>IFERROR(__xludf.DUMMYFUNCTION("""COMPUTED_VALUE"""),22.0)</f>
        <v>22</v>
      </c>
      <c r="G190" s="3">
        <f>IFERROR(__xludf.DUMMYFUNCTION("""COMPUTED_VALUE"""),6.0)</f>
        <v>6</v>
      </c>
      <c r="H190" s="3">
        <f>IFERROR(__xludf.DUMMYFUNCTION("""COMPUTED_VALUE"""),6.0)</f>
        <v>6</v>
      </c>
      <c r="I190" s="3">
        <f>IFERROR(__xludf.DUMMYFUNCTION("""COMPUTED_VALUE"""),0.0)</f>
        <v>0</v>
      </c>
      <c r="J190" s="3">
        <f>IFERROR(__xludf.DUMMYFUNCTION("""COMPUTED_VALUE"""),3.0)</f>
        <v>3</v>
      </c>
      <c r="K190" s="3">
        <f>IFERROR(__xludf.DUMMYFUNCTION("""COMPUTED_VALUE"""),4.0)</f>
        <v>4</v>
      </c>
      <c r="L190" s="3">
        <f>IFERROR(__xludf.DUMMYFUNCTION("""COMPUTED_VALUE"""),1.0)</f>
        <v>1</v>
      </c>
      <c r="M190" s="3">
        <f>IFERROR(__xludf.DUMMYFUNCTION("""COMPUTED_VALUE"""),0.0)</f>
        <v>0</v>
      </c>
      <c r="N190" s="3">
        <f>IFERROR(__xludf.DUMMYFUNCTION("""COMPUTED_VALUE"""),1.0)</f>
        <v>1</v>
      </c>
      <c r="O190" s="3">
        <f>IFERROR(__xludf.DUMMYFUNCTION("""COMPUTED_VALUE"""),1.0)</f>
        <v>1</v>
      </c>
      <c r="P190" s="3">
        <f>IFERROR(__xludf.DUMMYFUNCTION("""COMPUTED_VALUE"""),1.0)</f>
        <v>1</v>
      </c>
      <c r="Q190" s="3">
        <f>IFERROR(__xludf.DUMMYFUNCTION("""COMPUTED_VALUE"""),0.0)</f>
        <v>0</v>
      </c>
      <c r="R190" s="3">
        <f>IFERROR(__xludf.DUMMYFUNCTION("""COMPUTED_VALUE"""),0.0)</f>
        <v>0</v>
      </c>
      <c r="S190" s="3" t="str">
        <f>IFERROR(__xludf.DUMMYFUNCTION("""COMPUTED_VALUE"""),"red")</f>
        <v>red</v>
      </c>
      <c r="T190" s="3">
        <f>IFERROR(__xludf.DUMMYFUNCTION("""COMPUTED_VALUE"""),0.0)</f>
        <v>0</v>
      </c>
      <c r="U190" s="3">
        <f>IFERROR(__xludf.DUMMYFUNCTION("""COMPUTED_VALUE"""),0.0)</f>
        <v>0</v>
      </c>
      <c r="V190" s="3">
        <f>IFERROR(__xludf.DUMMYFUNCTION("""COMPUTED_VALUE"""),0.0)</f>
        <v>0</v>
      </c>
      <c r="W190" s="3">
        <f>IFERROR(__xludf.DUMMYFUNCTION("""COMPUTED_VALUE"""),0.0)</f>
        <v>0</v>
      </c>
      <c r="X190" s="3">
        <f>IFERROR(__xludf.DUMMYFUNCTION("""COMPUTED_VALUE"""),1.0)</f>
        <v>1</v>
      </c>
      <c r="Y190" s="3">
        <f>IFERROR(__xludf.DUMMYFUNCTION("""COMPUTED_VALUE"""),0.0)</f>
        <v>0</v>
      </c>
      <c r="Z190" s="3">
        <f>IFERROR(__xludf.DUMMYFUNCTION("""COMPUTED_VALUE"""),0.0)</f>
        <v>0</v>
      </c>
      <c r="AA190" s="3">
        <f>IFERROR(__xludf.DUMMYFUNCTION("""COMPUTED_VALUE"""),0.0)</f>
        <v>0</v>
      </c>
      <c r="AB190" s="3">
        <f>IFERROR(__xludf.DUMMYFUNCTION("""COMPUTED_VALUE"""),0.0)</f>
        <v>0</v>
      </c>
      <c r="AC190" s="3">
        <f>IFERROR(__xludf.DUMMYFUNCTION("""COMPUTED_VALUE"""),0.0)</f>
        <v>0</v>
      </c>
      <c r="AD190" s="3" t="str">
        <f>IFERROR(__xludf.DUMMYFUNCTION("""COMPUTED_VALUE"""),"blue")</f>
        <v>blue</v>
      </c>
      <c r="AE190" s="3" t="str">
        <f>IFERROR(__xludf.DUMMYFUNCTION("""COMPUTED_VALUE"""),"red")</f>
        <v>red</v>
      </c>
    </row>
    <row r="191">
      <c r="A191" s="1" t="s">
        <v>220</v>
      </c>
      <c r="B191" s="3" t="str">
        <f>IFERROR(__xludf.DUMMYFUNCTION("SPLIT(A191, "","")"),"Zaire")</f>
        <v>Zaire</v>
      </c>
      <c r="C191" s="3">
        <f>IFERROR(__xludf.DUMMYFUNCTION("""COMPUTED_VALUE"""),4.0)</f>
        <v>4</v>
      </c>
      <c r="D191" s="3">
        <f>IFERROR(__xludf.DUMMYFUNCTION("""COMPUTED_VALUE"""),2.0)</f>
        <v>2</v>
      </c>
      <c r="E191" s="3">
        <f>IFERROR(__xludf.DUMMYFUNCTION("""COMPUTED_VALUE"""),905.0)</f>
        <v>905</v>
      </c>
      <c r="F191" s="3">
        <f>IFERROR(__xludf.DUMMYFUNCTION("""COMPUTED_VALUE"""),28.0)</f>
        <v>28</v>
      </c>
      <c r="G191" s="3">
        <f>IFERROR(__xludf.DUMMYFUNCTION("""COMPUTED_VALUE"""),10.0)</f>
        <v>10</v>
      </c>
      <c r="H191" s="3">
        <f>IFERROR(__xludf.DUMMYFUNCTION("""COMPUTED_VALUE"""),5.0)</f>
        <v>5</v>
      </c>
      <c r="I191" s="3">
        <f>IFERROR(__xludf.DUMMYFUNCTION("""COMPUTED_VALUE"""),0.0)</f>
        <v>0</v>
      </c>
      <c r="J191" s="3">
        <f>IFERROR(__xludf.DUMMYFUNCTION("""COMPUTED_VALUE"""),0.0)</f>
        <v>0</v>
      </c>
      <c r="K191" s="3">
        <f>IFERROR(__xludf.DUMMYFUNCTION("""COMPUTED_VALUE"""),4.0)</f>
        <v>4</v>
      </c>
      <c r="L191" s="3">
        <f>IFERROR(__xludf.DUMMYFUNCTION("""COMPUTED_VALUE"""),1.0)</f>
        <v>1</v>
      </c>
      <c r="M191" s="3">
        <f>IFERROR(__xludf.DUMMYFUNCTION("""COMPUTED_VALUE"""),1.0)</f>
        <v>1</v>
      </c>
      <c r="N191" s="3">
        <f>IFERROR(__xludf.DUMMYFUNCTION("""COMPUTED_VALUE"""),0.0)</f>
        <v>0</v>
      </c>
      <c r="O191" s="3">
        <f>IFERROR(__xludf.DUMMYFUNCTION("""COMPUTED_VALUE"""),1.0)</f>
        <v>1</v>
      </c>
      <c r="P191" s="3">
        <f>IFERROR(__xludf.DUMMYFUNCTION("""COMPUTED_VALUE"""),0.0)</f>
        <v>0</v>
      </c>
      <c r="Q191" s="3">
        <f>IFERROR(__xludf.DUMMYFUNCTION("""COMPUTED_VALUE"""),0.0)</f>
        <v>0</v>
      </c>
      <c r="R191" s="3">
        <f>IFERROR(__xludf.DUMMYFUNCTION("""COMPUTED_VALUE"""),1.0)</f>
        <v>1</v>
      </c>
      <c r="S191" s="3" t="str">
        <f>IFERROR(__xludf.DUMMYFUNCTION("""COMPUTED_VALUE"""),"green")</f>
        <v>green</v>
      </c>
      <c r="T191" s="3">
        <f>IFERROR(__xludf.DUMMYFUNCTION("""COMPUTED_VALUE"""),1.0)</f>
        <v>1</v>
      </c>
      <c r="U191" s="3">
        <f>IFERROR(__xludf.DUMMYFUNCTION("""COMPUTED_VALUE"""),0.0)</f>
        <v>0</v>
      </c>
      <c r="V191" s="3">
        <f>IFERROR(__xludf.DUMMYFUNCTION("""COMPUTED_VALUE"""),0.0)</f>
        <v>0</v>
      </c>
      <c r="W191" s="3">
        <f>IFERROR(__xludf.DUMMYFUNCTION("""COMPUTED_VALUE"""),0.0)</f>
        <v>0</v>
      </c>
      <c r="X191" s="3">
        <f>IFERROR(__xludf.DUMMYFUNCTION("""COMPUTED_VALUE"""),0.0)</f>
        <v>0</v>
      </c>
      <c r="Y191" s="3">
        <f>IFERROR(__xludf.DUMMYFUNCTION("""COMPUTED_VALUE"""),0.0)</f>
        <v>0</v>
      </c>
      <c r="Z191" s="3">
        <f>IFERROR(__xludf.DUMMYFUNCTION("""COMPUTED_VALUE"""),0.0)</f>
        <v>0</v>
      </c>
      <c r="AA191" s="3">
        <f>IFERROR(__xludf.DUMMYFUNCTION("""COMPUTED_VALUE"""),1.0)</f>
        <v>1</v>
      </c>
      <c r="AB191" s="3">
        <f>IFERROR(__xludf.DUMMYFUNCTION("""COMPUTED_VALUE"""),1.0)</f>
        <v>1</v>
      </c>
      <c r="AC191" s="3">
        <f>IFERROR(__xludf.DUMMYFUNCTION("""COMPUTED_VALUE"""),0.0)</f>
        <v>0</v>
      </c>
      <c r="AD191" s="3" t="str">
        <f>IFERROR(__xludf.DUMMYFUNCTION("""COMPUTED_VALUE"""),"green")</f>
        <v>green</v>
      </c>
      <c r="AE191" s="3" t="str">
        <f>IFERROR(__xludf.DUMMYFUNCTION("""COMPUTED_VALUE"""),"green")</f>
        <v>green</v>
      </c>
    </row>
    <row r="192">
      <c r="A192" s="1" t="s">
        <v>221</v>
      </c>
      <c r="B192" s="3" t="str">
        <f>IFERROR(__xludf.DUMMYFUNCTION("SPLIT(A192, "","")"),"Zambia")</f>
        <v>Zambia</v>
      </c>
      <c r="C192" s="3">
        <f>IFERROR(__xludf.DUMMYFUNCTION("""COMPUTED_VALUE"""),4.0)</f>
        <v>4</v>
      </c>
      <c r="D192" s="3">
        <f>IFERROR(__xludf.DUMMYFUNCTION("""COMPUTED_VALUE"""),2.0)</f>
        <v>2</v>
      </c>
      <c r="E192" s="3">
        <f>IFERROR(__xludf.DUMMYFUNCTION("""COMPUTED_VALUE"""),753.0)</f>
        <v>753</v>
      </c>
      <c r="F192" s="3">
        <f>IFERROR(__xludf.DUMMYFUNCTION("""COMPUTED_VALUE"""),6.0)</f>
        <v>6</v>
      </c>
      <c r="G192" s="3">
        <f>IFERROR(__xludf.DUMMYFUNCTION("""COMPUTED_VALUE"""),10.0)</f>
        <v>10</v>
      </c>
      <c r="H192" s="3">
        <f>IFERROR(__xludf.DUMMYFUNCTION("""COMPUTED_VALUE"""),5.0)</f>
        <v>5</v>
      </c>
      <c r="I192" s="3">
        <f>IFERROR(__xludf.DUMMYFUNCTION("""COMPUTED_VALUE"""),3.0)</f>
        <v>3</v>
      </c>
      <c r="J192" s="3">
        <f>IFERROR(__xludf.DUMMYFUNCTION("""COMPUTED_VALUE"""),0.0)</f>
        <v>0</v>
      </c>
      <c r="K192" s="3">
        <f>IFERROR(__xludf.DUMMYFUNCTION("""COMPUTED_VALUE"""),4.0)</f>
        <v>4</v>
      </c>
      <c r="L192" s="3">
        <f>IFERROR(__xludf.DUMMYFUNCTION("""COMPUTED_VALUE"""),1.0)</f>
        <v>1</v>
      </c>
      <c r="M192" s="3">
        <f>IFERROR(__xludf.DUMMYFUNCTION("""COMPUTED_VALUE"""),1.0)</f>
        <v>1</v>
      </c>
      <c r="N192" s="3">
        <f>IFERROR(__xludf.DUMMYFUNCTION("""COMPUTED_VALUE"""),0.0)</f>
        <v>0</v>
      </c>
      <c r="O192" s="3">
        <f>IFERROR(__xludf.DUMMYFUNCTION("""COMPUTED_VALUE"""),0.0)</f>
        <v>0</v>
      </c>
      <c r="P192" s="3">
        <f>IFERROR(__xludf.DUMMYFUNCTION("""COMPUTED_VALUE"""),0.0)</f>
        <v>0</v>
      </c>
      <c r="Q192" s="3">
        <f>IFERROR(__xludf.DUMMYFUNCTION("""COMPUTED_VALUE"""),1.0)</f>
        <v>1</v>
      </c>
      <c r="R192" s="3">
        <f>IFERROR(__xludf.DUMMYFUNCTION("""COMPUTED_VALUE"""),1.0)</f>
        <v>1</v>
      </c>
      <c r="S192" s="3" t="str">
        <f>IFERROR(__xludf.DUMMYFUNCTION("""COMPUTED_VALUE"""),"green")</f>
        <v>green</v>
      </c>
      <c r="T192" s="3">
        <f>IFERROR(__xludf.DUMMYFUNCTION("""COMPUTED_VALUE"""),0.0)</f>
        <v>0</v>
      </c>
      <c r="U192" s="3">
        <f>IFERROR(__xludf.DUMMYFUNCTION("""COMPUTED_VALUE"""),0.0)</f>
        <v>0</v>
      </c>
      <c r="V192" s="3">
        <f>IFERROR(__xludf.DUMMYFUNCTION("""COMPUTED_VALUE"""),0.0)</f>
        <v>0</v>
      </c>
      <c r="W192" s="3">
        <f>IFERROR(__xludf.DUMMYFUNCTION("""COMPUTED_VALUE"""),0.0)</f>
        <v>0</v>
      </c>
      <c r="X192" s="3">
        <f>IFERROR(__xludf.DUMMYFUNCTION("""COMPUTED_VALUE"""),0.0)</f>
        <v>0</v>
      </c>
      <c r="Y192" s="3">
        <f>IFERROR(__xludf.DUMMYFUNCTION("""COMPUTED_VALUE"""),0.0)</f>
        <v>0</v>
      </c>
      <c r="Z192" s="3">
        <f>IFERROR(__xludf.DUMMYFUNCTION("""COMPUTED_VALUE"""),0.0)</f>
        <v>0</v>
      </c>
      <c r="AA192" s="3">
        <f>IFERROR(__xludf.DUMMYFUNCTION("""COMPUTED_VALUE"""),0.0)</f>
        <v>0</v>
      </c>
      <c r="AB192" s="3">
        <f>IFERROR(__xludf.DUMMYFUNCTION("""COMPUTED_VALUE"""),1.0)</f>
        <v>1</v>
      </c>
      <c r="AC192" s="3">
        <f>IFERROR(__xludf.DUMMYFUNCTION("""COMPUTED_VALUE"""),0.0)</f>
        <v>0</v>
      </c>
      <c r="AD192" s="3" t="str">
        <f>IFERROR(__xludf.DUMMYFUNCTION("""COMPUTED_VALUE"""),"green")</f>
        <v>green</v>
      </c>
      <c r="AE192" s="3" t="str">
        <f>IFERROR(__xludf.DUMMYFUNCTION("""COMPUTED_VALUE"""),"brown")</f>
        <v>brown</v>
      </c>
    </row>
    <row r="193">
      <c r="A193" s="1" t="s">
        <v>222</v>
      </c>
      <c r="B193" s="3" t="str">
        <f>IFERROR(__xludf.DUMMYFUNCTION("SPLIT(A193, "","")"),"Zimbabwe")</f>
        <v>Zimbabwe</v>
      </c>
      <c r="C193" s="3">
        <f>IFERROR(__xludf.DUMMYFUNCTION("""COMPUTED_VALUE"""),4.0)</f>
        <v>4</v>
      </c>
      <c r="D193" s="3">
        <f>IFERROR(__xludf.DUMMYFUNCTION("""COMPUTED_VALUE"""),2.0)</f>
        <v>2</v>
      </c>
      <c r="E193" s="3">
        <f>IFERROR(__xludf.DUMMYFUNCTION("""COMPUTED_VALUE"""),391.0)</f>
        <v>391</v>
      </c>
      <c r="F193" s="3">
        <f>IFERROR(__xludf.DUMMYFUNCTION("""COMPUTED_VALUE"""),8.0)</f>
        <v>8</v>
      </c>
      <c r="G193" s="3">
        <f>IFERROR(__xludf.DUMMYFUNCTION("""COMPUTED_VALUE"""),10.0)</f>
        <v>10</v>
      </c>
      <c r="H193" s="3">
        <f>IFERROR(__xludf.DUMMYFUNCTION("""COMPUTED_VALUE"""),5.0)</f>
        <v>5</v>
      </c>
      <c r="I193" s="3">
        <f>IFERROR(__xludf.DUMMYFUNCTION("""COMPUTED_VALUE"""),0.0)</f>
        <v>0</v>
      </c>
      <c r="J193" s="3">
        <f>IFERROR(__xludf.DUMMYFUNCTION("""COMPUTED_VALUE"""),7.0)</f>
        <v>7</v>
      </c>
      <c r="K193" s="3">
        <f>IFERROR(__xludf.DUMMYFUNCTION("""COMPUTED_VALUE"""),5.0)</f>
        <v>5</v>
      </c>
      <c r="L193" s="3">
        <f>IFERROR(__xludf.DUMMYFUNCTION("""COMPUTED_VALUE"""),1.0)</f>
        <v>1</v>
      </c>
      <c r="M193" s="3">
        <f>IFERROR(__xludf.DUMMYFUNCTION("""COMPUTED_VALUE"""),1.0)</f>
        <v>1</v>
      </c>
      <c r="N193" s="3">
        <f>IFERROR(__xludf.DUMMYFUNCTION("""COMPUTED_VALUE"""),0.0)</f>
        <v>0</v>
      </c>
      <c r="O193" s="3">
        <f>IFERROR(__xludf.DUMMYFUNCTION("""COMPUTED_VALUE"""),1.0)</f>
        <v>1</v>
      </c>
      <c r="P193" s="3">
        <f>IFERROR(__xludf.DUMMYFUNCTION("""COMPUTED_VALUE"""),1.0)</f>
        <v>1</v>
      </c>
      <c r="Q193" s="3">
        <f>IFERROR(__xludf.DUMMYFUNCTION("""COMPUTED_VALUE"""),1.0)</f>
        <v>1</v>
      </c>
      <c r="R193" s="3">
        <f>IFERROR(__xludf.DUMMYFUNCTION("""COMPUTED_VALUE"""),0.0)</f>
        <v>0</v>
      </c>
      <c r="S193" s="3" t="str">
        <f>IFERROR(__xludf.DUMMYFUNCTION("""COMPUTED_VALUE"""),"green")</f>
        <v>green</v>
      </c>
      <c r="T193" s="3">
        <f>IFERROR(__xludf.DUMMYFUNCTION("""COMPUTED_VALUE"""),0.0)</f>
        <v>0</v>
      </c>
      <c r="U193" s="3">
        <f>IFERROR(__xludf.DUMMYFUNCTION("""COMPUTED_VALUE"""),0.0)</f>
        <v>0</v>
      </c>
      <c r="V193" s="3">
        <f>IFERROR(__xludf.DUMMYFUNCTION("""COMPUTED_VALUE"""),0.0)</f>
        <v>0</v>
      </c>
      <c r="W193" s="3">
        <f>IFERROR(__xludf.DUMMYFUNCTION("""COMPUTED_VALUE"""),0.0)</f>
        <v>0</v>
      </c>
      <c r="X193" s="3">
        <f>IFERROR(__xludf.DUMMYFUNCTION("""COMPUTED_VALUE"""),1.0)</f>
        <v>1</v>
      </c>
      <c r="Y193" s="3">
        <f>IFERROR(__xludf.DUMMYFUNCTION("""COMPUTED_VALUE"""),0.0)</f>
        <v>0</v>
      </c>
      <c r="Z193" s="3">
        <f>IFERROR(__xludf.DUMMYFUNCTION("""COMPUTED_VALUE"""),1.0)</f>
        <v>1</v>
      </c>
      <c r="AA193" s="3">
        <f>IFERROR(__xludf.DUMMYFUNCTION("""COMPUTED_VALUE"""),1.0)</f>
        <v>1</v>
      </c>
      <c r="AB193" s="3">
        <f>IFERROR(__xludf.DUMMYFUNCTION("""COMPUTED_VALUE"""),1.0)</f>
        <v>1</v>
      </c>
      <c r="AC193" s="3">
        <f>IFERROR(__xludf.DUMMYFUNCTION("""COMPUTED_VALUE"""),0.0)</f>
        <v>0</v>
      </c>
      <c r="AD193" s="3" t="str">
        <f>IFERROR(__xludf.DUMMYFUNCTION("""COMPUTED_VALUE"""),"green")</f>
        <v>green</v>
      </c>
      <c r="AE193" s="3" t="str">
        <f>IFERROR(__xludf.DUMMYFUNCTION("""COMPUTED_VALUE"""),"green")</f>
        <v>green</v>
      </c>
    </row>
    <row r="194">
      <c r="B194" s="5" t="s">
        <v>223</v>
      </c>
    </row>
    <row r="195">
      <c r="B195" s="5" t="s">
        <v>224</v>
      </c>
    </row>
    <row r="196">
      <c r="B196" s="5" t="s">
        <v>225</v>
      </c>
    </row>
    <row r="197">
      <c r="B197" s="5" t="s">
        <v>226</v>
      </c>
    </row>
    <row r="198">
      <c r="B198" s="5" t="s">
        <v>227</v>
      </c>
    </row>
    <row r="199">
      <c r="B199" s="5" t="s">
        <v>228</v>
      </c>
    </row>
    <row r="200">
      <c r="B200" s="5" t="s">
        <v>229</v>
      </c>
    </row>
    <row r="201">
      <c r="B201" s="5" t="s">
        <v>230</v>
      </c>
    </row>
    <row r="202">
      <c r="B202" s="5" t="s">
        <v>231</v>
      </c>
    </row>
    <row r="203">
      <c r="B203" s="5" t="s">
        <v>232</v>
      </c>
    </row>
    <row r="204">
      <c r="B204" s="5" t="s">
        <v>233</v>
      </c>
    </row>
    <row r="205">
      <c r="B205" s="5" t="s">
        <v>234</v>
      </c>
    </row>
    <row r="206">
      <c r="B206" s="5" t="s">
        <v>235</v>
      </c>
    </row>
    <row r="207">
      <c r="B207" s="5" t="s">
        <v>236</v>
      </c>
    </row>
    <row r="208">
      <c r="B208" s="5" t="s">
        <v>237</v>
      </c>
    </row>
    <row r="209">
      <c r="B209" s="5" t="s">
        <v>238</v>
      </c>
    </row>
    <row r="210">
      <c r="B210" s="5" t="s">
        <v>239</v>
      </c>
    </row>
    <row r="211">
      <c r="B211" s="5" t="s">
        <v>240</v>
      </c>
    </row>
    <row r="212">
      <c r="B212" s="5" t="s">
        <v>241</v>
      </c>
    </row>
    <row r="213">
      <c r="B213" s="5" t="s">
        <v>242</v>
      </c>
    </row>
    <row r="214">
      <c r="B214" s="5" t="s">
        <v>243</v>
      </c>
    </row>
    <row r="215">
      <c r="B215" s="5" t="s">
        <v>244</v>
      </c>
    </row>
    <row r="216">
      <c r="B216" s="5" t="s">
        <v>245</v>
      </c>
    </row>
    <row r="217">
      <c r="B217" s="5" t="s">
        <v>246</v>
      </c>
    </row>
    <row r="218">
      <c r="B218" s="5" t="s">
        <v>247</v>
      </c>
    </row>
    <row r="219">
      <c r="B219" s="5" t="s">
        <v>248</v>
      </c>
    </row>
    <row r="220">
      <c r="B220" s="5" t="s">
        <v>249</v>
      </c>
    </row>
    <row r="221">
      <c r="B221" s="5" t="s">
        <v>250</v>
      </c>
    </row>
    <row r="222">
      <c r="B222" s="5" t="s">
        <v>251</v>
      </c>
    </row>
    <row r="223">
      <c r="B223" s="5" t="s">
        <v>252</v>
      </c>
    </row>
    <row r="224">
      <c r="B224" s="5" t="s">
        <v>253</v>
      </c>
    </row>
    <row r="225">
      <c r="B225" s="5" t="s">
        <v>254</v>
      </c>
    </row>
    <row r="226">
      <c r="B226" s="5" t="s">
        <v>255</v>
      </c>
    </row>
    <row r="227">
      <c r="B227" s="5" t="s">
        <v>256</v>
      </c>
    </row>
    <row r="228">
      <c r="B228" s="5" t="s">
        <v>257</v>
      </c>
    </row>
    <row r="229">
      <c r="B229" s="5" t="s">
        <v>258</v>
      </c>
    </row>
    <row r="230">
      <c r="B230" s="5" t="s">
        <v>259</v>
      </c>
    </row>
    <row r="231">
      <c r="B231" s="5" t="s">
        <v>260</v>
      </c>
    </row>
    <row r="232">
      <c r="B232" s="5" t="s">
        <v>261</v>
      </c>
    </row>
    <row r="233">
      <c r="B233" s="5" t="s">
        <v>262</v>
      </c>
    </row>
    <row r="234">
      <c r="B234" s="5" t="s">
        <v>263</v>
      </c>
    </row>
    <row r="235">
      <c r="B235" s="5" t="s">
        <v>264</v>
      </c>
    </row>
    <row r="236">
      <c r="B236" s="5" t="s">
        <v>265</v>
      </c>
    </row>
    <row r="237">
      <c r="B237" s="5" t="s">
        <v>266</v>
      </c>
    </row>
    <row r="238">
      <c r="B238" s="5" t="s">
        <v>267</v>
      </c>
    </row>
    <row r="239">
      <c r="B239" s="5" t="s">
        <v>268</v>
      </c>
    </row>
    <row r="240">
      <c r="B240" s="5" t="s">
        <v>269</v>
      </c>
    </row>
    <row r="241">
      <c r="B241" s="5" t="s">
        <v>270</v>
      </c>
    </row>
    <row r="242">
      <c r="B242" s="5" t="s">
        <v>271</v>
      </c>
    </row>
    <row r="243">
      <c r="B243" s="5" t="s">
        <v>272</v>
      </c>
    </row>
    <row r="244">
      <c r="B244" s="5" t="s">
        <v>273</v>
      </c>
    </row>
    <row r="245">
      <c r="B245" s="5" t="s">
        <v>274</v>
      </c>
    </row>
    <row r="246">
      <c r="B246" s="5" t="s">
        <v>275</v>
      </c>
    </row>
    <row r="247">
      <c r="B247" s="5" t="s">
        <v>276</v>
      </c>
    </row>
    <row r="248">
      <c r="B248" s="5" t="s">
        <v>277</v>
      </c>
    </row>
    <row r="249">
      <c r="B249" s="1" t="s">
        <v>278</v>
      </c>
    </row>
    <row r="250">
      <c r="B250" s="5" t="s">
        <v>279</v>
      </c>
    </row>
    <row r="251">
      <c r="B251" s="5" t="s">
        <v>280</v>
      </c>
    </row>
    <row r="252">
      <c r="B252" s="5" t="s">
        <v>281</v>
      </c>
    </row>
    <row r="253">
      <c r="B253" s="6" t="s">
        <v>282</v>
      </c>
    </row>
    <row r="254">
      <c r="B254" s="6" t="s">
        <v>283</v>
      </c>
    </row>
    <row r="255">
      <c r="B255" s="6" t="s">
        <v>284</v>
      </c>
    </row>
    <row r="256">
      <c r="B256" s="6" t="s">
        <v>285</v>
      </c>
    </row>
    <row r="257">
      <c r="B257" s="6" t="s">
        <v>286</v>
      </c>
    </row>
    <row r="258">
      <c r="B258" s="6" t="s">
        <v>287</v>
      </c>
    </row>
    <row r="259">
      <c r="B259" s="6" t="s">
        <v>288</v>
      </c>
    </row>
    <row r="260">
      <c r="B260" s="6" t="s">
        <v>289</v>
      </c>
    </row>
    <row r="261">
      <c r="B261" s="6" t="s">
        <v>290</v>
      </c>
    </row>
    <row r="262">
      <c r="B262" s="6" t="s">
        <v>291</v>
      </c>
    </row>
    <row r="263">
      <c r="B263" s="7" t="s">
        <v>292</v>
      </c>
    </row>
    <row r="264">
      <c r="B264" s="6" t="s">
        <v>293</v>
      </c>
    </row>
    <row r="265">
      <c r="B265" s="6" t="s">
        <v>294</v>
      </c>
    </row>
    <row r="266">
      <c r="B266" s="6" t="s">
        <v>295</v>
      </c>
    </row>
    <row r="267">
      <c r="B267" s="6" t="s">
        <v>296</v>
      </c>
    </row>
    <row r="268">
      <c r="B268" s="6" t="s">
        <v>297</v>
      </c>
    </row>
    <row r="269">
      <c r="B269" s="6" t="s">
        <v>298</v>
      </c>
    </row>
    <row r="270">
      <c r="B270" s="6" t="s">
        <v>299</v>
      </c>
    </row>
    <row r="271">
      <c r="B271" s="5" t="s">
        <v>300</v>
      </c>
    </row>
    <row r="272">
      <c r="B272" s="5" t="s">
        <v>301</v>
      </c>
    </row>
    <row r="273">
      <c r="B273" s="5" t="s">
        <v>302</v>
      </c>
    </row>
    <row r="274">
      <c r="B274" s="5" t="s">
        <v>303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/>
      <c r="B1" s="7"/>
      <c r="C1" s="6"/>
      <c r="D1" s="6"/>
      <c r="E1" s="6"/>
      <c r="F1" s="6"/>
      <c r="G1" s="6"/>
      <c r="H1" s="6"/>
      <c r="I1" s="6"/>
    </row>
    <row r="2">
      <c r="A2" s="8" t="str">
        <f t="shared" ref="A2:A251" si="1">IF(ISNA(VLOOKUP(B2,$J$2:$J$196,1,0)),"No","Yes")</f>
        <v>Yes</v>
      </c>
      <c r="B2" s="7" t="s">
        <v>304</v>
      </c>
      <c r="C2" s="6" t="str">
        <f t="shared" ref="C2:C251" si="2">if(A2="No",B2,$K$2)</f>
        <v/>
      </c>
      <c r="D2" s="6" t="s">
        <v>305</v>
      </c>
      <c r="E2" s="6" t="s">
        <v>306</v>
      </c>
      <c r="F2" s="6" t="s">
        <v>307</v>
      </c>
      <c r="G2" s="6">
        <v>33.98299275</v>
      </c>
      <c r="H2" s="6">
        <v>66.39159363</v>
      </c>
      <c r="I2" s="6">
        <v>6.0</v>
      </c>
      <c r="J2" s="3" t="s">
        <v>304</v>
      </c>
    </row>
    <row r="3">
      <c r="A3" s="8" t="str">
        <f t="shared" si="1"/>
        <v>Yes</v>
      </c>
      <c r="B3" s="6" t="s">
        <v>223</v>
      </c>
      <c r="C3" s="6" t="str">
        <f t="shared" si="2"/>
        <v/>
      </c>
      <c r="D3" s="6" t="s">
        <v>223</v>
      </c>
      <c r="E3" s="6" t="s">
        <v>308</v>
      </c>
      <c r="F3" s="6" t="s">
        <v>309</v>
      </c>
      <c r="G3" s="6">
        <v>60.25403213</v>
      </c>
      <c r="H3" s="6">
        <v>20.3591835</v>
      </c>
      <c r="I3" s="6">
        <v>9.0</v>
      </c>
      <c r="J3" s="3" t="s">
        <v>310</v>
      </c>
    </row>
    <row r="4">
      <c r="A4" s="8" t="str">
        <f t="shared" si="1"/>
        <v>Yes</v>
      </c>
      <c r="B4" s="6" t="s">
        <v>310</v>
      </c>
      <c r="C4" s="6" t="str">
        <f t="shared" si="2"/>
        <v/>
      </c>
      <c r="D4" s="6" t="s">
        <v>311</v>
      </c>
      <c r="E4" s="6" t="s">
        <v>312</v>
      </c>
      <c r="F4" s="6" t="s">
        <v>313</v>
      </c>
      <c r="G4" s="6">
        <v>41.00017358</v>
      </c>
      <c r="H4" s="6">
        <v>19.87170014</v>
      </c>
      <c r="I4" s="6">
        <v>7.0</v>
      </c>
      <c r="J4" s="3" t="s">
        <v>314</v>
      </c>
      <c r="K4" s="6"/>
    </row>
    <row r="5">
      <c r="A5" s="8" t="str">
        <f t="shared" si="1"/>
        <v>Yes</v>
      </c>
      <c r="B5" s="6" t="s">
        <v>314</v>
      </c>
      <c r="C5" s="6" t="str">
        <f t="shared" si="2"/>
        <v/>
      </c>
      <c r="D5" s="6" t="s">
        <v>315</v>
      </c>
      <c r="E5" s="6" t="s">
        <v>316</v>
      </c>
      <c r="F5" s="6" t="s">
        <v>317</v>
      </c>
      <c r="G5" s="6">
        <v>27.8986169</v>
      </c>
      <c r="H5" s="6">
        <v>3.19771194</v>
      </c>
      <c r="I5" s="6">
        <v>5.0</v>
      </c>
      <c r="J5" s="3" t="s">
        <v>318</v>
      </c>
      <c r="K5" s="6"/>
    </row>
    <row r="6">
      <c r="A6" s="8" t="str">
        <f t="shared" si="1"/>
        <v>Yes</v>
      </c>
      <c r="B6" s="7" t="s">
        <v>318</v>
      </c>
      <c r="C6" s="6" t="str">
        <f t="shared" si="2"/>
        <v/>
      </c>
      <c r="D6" s="6" t="s">
        <v>319</v>
      </c>
      <c r="E6" s="6" t="s">
        <v>320</v>
      </c>
      <c r="F6" s="6" t="s">
        <v>321</v>
      </c>
      <c r="G6" s="6">
        <v>-14.30634641</v>
      </c>
      <c r="H6" s="6">
        <v>-170.6950175</v>
      </c>
      <c r="I6" s="6">
        <v>11.0</v>
      </c>
      <c r="J6" s="3" t="s">
        <v>322</v>
      </c>
      <c r="K6" s="6"/>
    </row>
    <row r="7">
      <c r="A7" s="8" t="str">
        <f t="shared" si="1"/>
        <v>Yes</v>
      </c>
      <c r="B7" s="6" t="s">
        <v>322</v>
      </c>
      <c r="C7" s="6" t="str">
        <f t="shared" si="2"/>
        <v/>
      </c>
      <c r="D7" s="6" t="s">
        <v>323</v>
      </c>
      <c r="E7" s="6" t="s">
        <v>324</v>
      </c>
      <c r="F7" s="6" t="s">
        <v>325</v>
      </c>
      <c r="G7" s="6">
        <v>42.54057088</v>
      </c>
      <c r="H7" s="6">
        <v>1.5520134</v>
      </c>
      <c r="I7" s="6">
        <v>11.0</v>
      </c>
      <c r="J7" s="3" t="s">
        <v>326</v>
      </c>
      <c r="K7" s="6"/>
    </row>
    <row r="8">
      <c r="A8" s="8" t="str">
        <f t="shared" si="1"/>
        <v>Yes</v>
      </c>
      <c r="B8" s="6" t="s">
        <v>326</v>
      </c>
      <c r="C8" s="6" t="str">
        <f t="shared" si="2"/>
        <v/>
      </c>
      <c r="D8" s="6" t="s">
        <v>327</v>
      </c>
      <c r="E8" s="6" t="s">
        <v>328</v>
      </c>
      <c r="F8" s="6" t="s">
        <v>329</v>
      </c>
      <c r="G8" s="6">
        <v>-12.16469683</v>
      </c>
      <c r="H8" s="6">
        <v>16.70933622</v>
      </c>
      <c r="I8" s="6">
        <v>6.0</v>
      </c>
      <c r="J8" s="3" t="s">
        <v>330</v>
      </c>
      <c r="K8" s="6"/>
    </row>
    <row r="9">
      <c r="A9" s="8" t="str">
        <f t="shared" si="1"/>
        <v>Yes</v>
      </c>
      <c r="B9" s="6" t="s">
        <v>330</v>
      </c>
      <c r="C9" s="6" t="str">
        <f t="shared" si="2"/>
        <v/>
      </c>
      <c r="D9" s="6" t="s">
        <v>330</v>
      </c>
      <c r="E9" s="6" t="s">
        <v>331</v>
      </c>
      <c r="F9" s="6" t="s">
        <v>332</v>
      </c>
      <c r="G9" s="6">
        <v>18.22053521</v>
      </c>
      <c r="H9" s="6">
        <v>-63.068613</v>
      </c>
      <c r="I9" s="6">
        <v>12.0</v>
      </c>
      <c r="J9" s="3" t="s">
        <v>333</v>
      </c>
      <c r="K9" s="6"/>
    </row>
    <row r="10">
      <c r="A10" s="8" t="str">
        <f t="shared" si="1"/>
        <v>No</v>
      </c>
      <c r="B10" s="6" t="s">
        <v>224</v>
      </c>
      <c r="C10" s="6" t="str">
        <f t="shared" si="2"/>
        <v>Antarctica</v>
      </c>
      <c r="D10" s="6" t="s">
        <v>224</v>
      </c>
      <c r="E10" s="6" t="s">
        <v>334</v>
      </c>
      <c r="F10" s="6" t="s">
        <v>335</v>
      </c>
      <c r="G10" s="6">
        <v>-45.13806295</v>
      </c>
      <c r="H10" s="6">
        <v>10.48095703</v>
      </c>
      <c r="I10" s="6">
        <v>2.0</v>
      </c>
      <c r="J10" s="3" t="s">
        <v>336</v>
      </c>
      <c r="K10" s="7"/>
    </row>
    <row r="11">
      <c r="A11" s="8" t="str">
        <f t="shared" si="1"/>
        <v>Yes</v>
      </c>
      <c r="B11" s="7" t="s">
        <v>333</v>
      </c>
      <c r="C11" s="6" t="str">
        <f t="shared" si="2"/>
        <v/>
      </c>
      <c r="D11" s="6" t="s">
        <v>337</v>
      </c>
      <c r="E11" s="6" t="s">
        <v>338</v>
      </c>
      <c r="F11" s="6" t="s">
        <v>339</v>
      </c>
      <c r="G11" s="6">
        <v>17.48060423</v>
      </c>
      <c r="H11" s="6">
        <v>-61.42014426</v>
      </c>
      <c r="I11" s="6">
        <v>9.0</v>
      </c>
      <c r="J11" s="3" t="s">
        <v>340</v>
      </c>
      <c r="K11" s="6"/>
    </row>
    <row r="12">
      <c r="A12" s="8" t="str">
        <f t="shared" si="1"/>
        <v>Yes</v>
      </c>
      <c r="B12" s="6" t="s">
        <v>336</v>
      </c>
      <c r="C12" s="6" t="str">
        <f t="shared" si="2"/>
        <v/>
      </c>
      <c r="D12" s="6" t="s">
        <v>341</v>
      </c>
      <c r="E12" s="6" t="s">
        <v>342</v>
      </c>
      <c r="F12" s="6" t="s">
        <v>343</v>
      </c>
      <c r="G12" s="6">
        <v>-38.01529308</v>
      </c>
      <c r="H12" s="6">
        <v>-64.97897469</v>
      </c>
      <c r="I12" s="6">
        <v>4.0</v>
      </c>
      <c r="J12" s="3" t="s">
        <v>344</v>
      </c>
      <c r="K12" s="6"/>
    </row>
    <row r="13">
      <c r="A13" s="8" t="str">
        <f t="shared" si="1"/>
        <v>No</v>
      </c>
      <c r="B13" s="6" t="s">
        <v>225</v>
      </c>
      <c r="C13" s="6" t="str">
        <f t="shared" si="2"/>
        <v>Armenia</v>
      </c>
      <c r="D13" s="6" t="s">
        <v>345</v>
      </c>
      <c r="E13" s="6" t="s">
        <v>346</v>
      </c>
      <c r="F13" s="6" t="s">
        <v>347</v>
      </c>
      <c r="G13" s="6">
        <v>40.13475528</v>
      </c>
      <c r="H13" s="6">
        <v>45.01072318</v>
      </c>
      <c r="I13" s="6">
        <v>7.0</v>
      </c>
      <c r="J13" s="3" t="s">
        <v>348</v>
      </c>
      <c r="K13" s="6"/>
    </row>
    <row r="14">
      <c r="A14" s="8" t="str">
        <f t="shared" si="1"/>
        <v>No</v>
      </c>
      <c r="B14" s="6" t="s">
        <v>226</v>
      </c>
      <c r="C14" s="6" t="str">
        <f t="shared" si="2"/>
        <v>Aruba</v>
      </c>
      <c r="D14" s="6" t="s">
        <v>349</v>
      </c>
      <c r="E14" s="6" t="s">
        <v>350</v>
      </c>
      <c r="F14" s="6" t="s">
        <v>351</v>
      </c>
      <c r="G14" s="6">
        <v>12.52109661</v>
      </c>
      <c r="H14" s="6">
        <v>-69.968338</v>
      </c>
      <c r="I14" s="6">
        <v>12.0</v>
      </c>
      <c r="J14" s="3" t="s">
        <v>352</v>
      </c>
      <c r="K14" s="6"/>
    </row>
    <row r="15">
      <c r="A15" s="8" t="str">
        <f t="shared" si="1"/>
        <v>Yes</v>
      </c>
      <c r="B15" s="6" t="s">
        <v>344</v>
      </c>
      <c r="C15" s="6" t="str">
        <f t="shared" si="2"/>
        <v/>
      </c>
      <c r="D15" s="6" t="s">
        <v>344</v>
      </c>
      <c r="E15" s="6" t="s">
        <v>353</v>
      </c>
      <c r="F15" s="6" t="s">
        <v>354</v>
      </c>
      <c r="G15" s="6">
        <v>-26.29594646</v>
      </c>
      <c r="H15" s="6">
        <v>133.55540944</v>
      </c>
      <c r="I15" s="6">
        <v>4.0</v>
      </c>
      <c r="J15" s="3" t="s">
        <v>355</v>
      </c>
      <c r="K15" s="6"/>
    </row>
    <row r="16">
      <c r="A16" s="8" t="str">
        <f t="shared" si="1"/>
        <v>Yes</v>
      </c>
      <c r="B16" s="6" t="s">
        <v>348</v>
      </c>
      <c r="C16" s="6" t="str">
        <f t="shared" si="2"/>
        <v/>
      </c>
      <c r="D16" s="6" t="s">
        <v>356</v>
      </c>
      <c r="E16" s="6" t="s">
        <v>357</v>
      </c>
      <c r="F16" s="6" t="s">
        <v>358</v>
      </c>
      <c r="G16" s="6">
        <v>47.63125476</v>
      </c>
      <c r="H16" s="6">
        <v>13.18776731</v>
      </c>
      <c r="I16" s="6">
        <v>7.0</v>
      </c>
      <c r="J16" s="3" t="s">
        <v>359</v>
      </c>
      <c r="K16" s="6"/>
    </row>
    <row r="17">
      <c r="A17" s="8" t="str">
        <f t="shared" si="1"/>
        <v>No</v>
      </c>
      <c r="B17" s="6" t="s">
        <v>227</v>
      </c>
      <c r="C17" s="6" t="str">
        <f t="shared" si="2"/>
        <v>Azerbaijan</v>
      </c>
      <c r="D17" s="6" t="s">
        <v>360</v>
      </c>
      <c r="E17" s="6" t="s">
        <v>361</v>
      </c>
      <c r="F17" s="6" t="s">
        <v>362</v>
      </c>
      <c r="G17" s="6">
        <v>40.35321757</v>
      </c>
      <c r="H17" s="6">
        <v>47.46706372</v>
      </c>
      <c r="I17" s="6">
        <v>7.0</v>
      </c>
      <c r="J17" s="3" t="s">
        <v>363</v>
      </c>
      <c r="K17" s="6"/>
    </row>
    <row r="18">
      <c r="A18" s="8" t="str">
        <f t="shared" si="1"/>
        <v>Yes</v>
      </c>
      <c r="B18" s="6" t="s">
        <v>352</v>
      </c>
      <c r="C18" s="6" t="str">
        <f t="shared" si="2"/>
        <v/>
      </c>
      <c r="D18" s="6" t="s">
        <v>364</v>
      </c>
      <c r="E18" s="6" t="s">
        <v>365</v>
      </c>
      <c r="F18" s="6" t="s">
        <v>366</v>
      </c>
      <c r="G18" s="6">
        <v>24.45991732</v>
      </c>
      <c r="H18" s="6">
        <v>-77.68192453</v>
      </c>
      <c r="I18" s="6">
        <v>7.0</v>
      </c>
      <c r="J18" s="3" t="s">
        <v>367</v>
      </c>
      <c r="K18" s="6"/>
    </row>
    <row r="19">
      <c r="A19" s="8" t="str">
        <f t="shared" si="1"/>
        <v>Yes</v>
      </c>
      <c r="B19" s="6" t="s">
        <v>355</v>
      </c>
      <c r="C19" s="6" t="str">
        <f t="shared" si="2"/>
        <v/>
      </c>
      <c r="D19" s="6" t="s">
        <v>368</v>
      </c>
      <c r="E19" s="6" t="s">
        <v>369</v>
      </c>
      <c r="F19" s="6" t="s">
        <v>370</v>
      </c>
      <c r="G19" s="6">
        <v>25.90740996</v>
      </c>
      <c r="H19" s="6">
        <v>50.65932354</v>
      </c>
      <c r="I19" s="6">
        <v>9.0</v>
      </c>
      <c r="J19" s="3" t="s">
        <v>371</v>
      </c>
      <c r="K19" s="6"/>
    </row>
    <row r="20">
      <c r="A20" s="8" t="str">
        <f t="shared" si="1"/>
        <v>Yes</v>
      </c>
      <c r="B20" s="6" t="s">
        <v>359</v>
      </c>
      <c r="C20" s="6" t="str">
        <f t="shared" si="2"/>
        <v/>
      </c>
      <c r="D20" s="6" t="s">
        <v>372</v>
      </c>
      <c r="E20" s="6" t="s">
        <v>373</v>
      </c>
      <c r="F20" s="6" t="s">
        <v>374</v>
      </c>
      <c r="G20" s="6">
        <v>24.08273251</v>
      </c>
      <c r="H20" s="6">
        <v>90.49915527</v>
      </c>
      <c r="I20" s="6">
        <v>7.0</v>
      </c>
      <c r="J20" s="3" t="s">
        <v>375</v>
      </c>
      <c r="K20" s="6"/>
    </row>
    <row r="21">
      <c r="A21" s="8" t="str">
        <f t="shared" si="1"/>
        <v>Yes</v>
      </c>
      <c r="B21" s="6" t="s">
        <v>363</v>
      </c>
      <c r="C21" s="6" t="str">
        <f t="shared" si="2"/>
        <v/>
      </c>
      <c r="D21" s="6" t="s">
        <v>363</v>
      </c>
      <c r="E21" s="6" t="s">
        <v>376</v>
      </c>
      <c r="F21" s="6" t="s">
        <v>377</v>
      </c>
      <c r="G21" s="6">
        <v>13.19383077</v>
      </c>
      <c r="H21" s="6">
        <v>-59.543196</v>
      </c>
      <c r="I21" s="6">
        <v>11.0</v>
      </c>
      <c r="J21" s="3" t="s">
        <v>378</v>
      </c>
      <c r="K21" s="6"/>
    </row>
    <row r="22">
      <c r="A22" s="8" t="str">
        <f t="shared" si="1"/>
        <v>No</v>
      </c>
      <c r="B22" s="6" t="s">
        <v>228</v>
      </c>
      <c r="C22" s="6" t="str">
        <f t="shared" si="2"/>
        <v>Belarus</v>
      </c>
      <c r="D22" s="6" t="s">
        <v>379</v>
      </c>
      <c r="E22" s="6" t="s">
        <v>380</v>
      </c>
      <c r="F22" s="6" t="s">
        <v>381</v>
      </c>
      <c r="G22" s="6">
        <v>53.58628747</v>
      </c>
      <c r="H22" s="6">
        <v>27.953389</v>
      </c>
      <c r="I22" s="6">
        <v>6.0</v>
      </c>
      <c r="J22" s="3" t="s">
        <v>382</v>
      </c>
      <c r="K22" s="6"/>
    </row>
    <row r="23">
      <c r="A23" s="8" t="str">
        <f t="shared" si="1"/>
        <v>Yes</v>
      </c>
      <c r="B23" s="6" t="s">
        <v>367</v>
      </c>
      <c r="C23" s="6" t="str">
        <f t="shared" si="2"/>
        <v/>
      </c>
      <c r="D23" s="6" t="s">
        <v>383</v>
      </c>
      <c r="E23" s="6" t="s">
        <v>384</v>
      </c>
      <c r="F23" s="6" t="s">
        <v>385</v>
      </c>
      <c r="G23" s="6">
        <v>50.49593874</v>
      </c>
      <c r="H23" s="6">
        <v>4.469936</v>
      </c>
      <c r="I23" s="6">
        <v>8.0</v>
      </c>
      <c r="J23" s="3" t="s">
        <v>386</v>
      </c>
      <c r="K23" s="6"/>
    </row>
    <row r="24">
      <c r="A24" s="8" t="str">
        <f t="shared" si="1"/>
        <v>Yes</v>
      </c>
      <c r="B24" s="6" t="s">
        <v>371</v>
      </c>
      <c r="C24" s="6" t="str">
        <f t="shared" si="2"/>
        <v/>
      </c>
      <c r="D24" s="6" t="s">
        <v>371</v>
      </c>
      <c r="E24" s="6" t="s">
        <v>387</v>
      </c>
      <c r="F24" s="6" t="s">
        <v>388</v>
      </c>
      <c r="G24" s="6">
        <v>17.21153631</v>
      </c>
      <c r="H24" s="6">
        <v>-88.01424956</v>
      </c>
      <c r="I24" s="6">
        <v>8.0</v>
      </c>
      <c r="J24" s="3" t="s">
        <v>389</v>
      </c>
      <c r="K24" s="6"/>
    </row>
    <row r="25">
      <c r="A25" s="8" t="str">
        <f t="shared" si="1"/>
        <v>Yes</v>
      </c>
      <c r="B25" s="6" t="s">
        <v>375</v>
      </c>
      <c r="C25" s="6" t="str">
        <f t="shared" si="2"/>
        <v/>
      </c>
      <c r="D25" s="6" t="s">
        <v>390</v>
      </c>
      <c r="E25" s="6" t="s">
        <v>391</v>
      </c>
      <c r="F25" s="6" t="s">
        <v>392</v>
      </c>
      <c r="G25" s="6">
        <v>9.37180859</v>
      </c>
      <c r="H25" s="6">
        <v>2.29386134</v>
      </c>
      <c r="I25" s="6">
        <v>7.0</v>
      </c>
      <c r="J25" s="3" t="s">
        <v>393</v>
      </c>
      <c r="K25" s="6"/>
    </row>
    <row r="26">
      <c r="A26" s="8" t="str">
        <f t="shared" si="1"/>
        <v>Yes</v>
      </c>
      <c r="B26" s="6" t="s">
        <v>378</v>
      </c>
      <c r="C26" s="6" t="str">
        <f t="shared" si="2"/>
        <v/>
      </c>
      <c r="D26" s="6" t="s">
        <v>394</v>
      </c>
      <c r="E26" s="6" t="s">
        <v>395</v>
      </c>
      <c r="F26" s="6" t="s">
        <v>396</v>
      </c>
      <c r="G26" s="6">
        <v>32.31995785</v>
      </c>
      <c r="H26" s="6">
        <v>-64.76182765</v>
      </c>
      <c r="I26" s="6">
        <v>12.0</v>
      </c>
      <c r="J26" s="3" t="s">
        <v>397</v>
      </c>
      <c r="K26" s="6"/>
    </row>
    <row r="27">
      <c r="A27" s="8" t="str">
        <f t="shared" si="1"/>
        <v>Yes</v>
      </c>
      <c r="B27" s="6" t="s">
        <v>382</v>
      </c>
      <c r="C27" s="6" t="str">
        <f t="shared" si="2"/>
        <v/>
      </c>
      <c r="D27" s="6" t="s">
        <v>398</v>
      </c>
      <c r="E27" s="6" t="s">
        <v>399</v>
      </c>
      <c r="F27" s="6" t="s">
        <v>400</v>
      </c>
      <c r="G27" s="6">
        <v>27.50752756</v>
      </c>
      <c r="H27" s="6">
        <v>90.433603</v>
      </c>
      <c r="I27" s="6">
        <v>8.0</v>
      </c>
      <c r="J27" s="3" t="s">
        <v>401</v>
      </c>
      <c r="K27" s="7"/>
    </row>
    <row r="28">
      <c r="A28" s="8" t="str">
        <f t="shared" si="1"/>
        <v>Yes</v>
      </c>
      <c r="B28" s="7" t="s">
        <v>386</v>
      </c>
      <c r="C28" s="6" t="str">
        <f t="shared" si="2"/>
        <v/>
      </c>
      <c r="D28" s="6" t="s">
        <v>402</v>
      </c>
      <c r="E28" s="6" t="s">
        <v>403</v>
      </c>
      <c r="F28" s="6" t="s">
        <v>404</v>
      </c>
      <c r="G28" s="6">
        <v>-16.74518128</v>
      </c>
      <c r="H28" s="6">
        <v>-65.19265691</v>
      </c>
      <c r="I28" s="6">
        <v>6.0</v>
      </c>
      <c r="J28" s="3" t="s">
        <v>405</v>
      </c>
      <c r="K28" s="7"/>
    </row>
    <row r="29">
      <c r="A29" s="8" t="str">
        <f t="shared" si="1"/>
        <v>No</v>
      </c>
      <c r="B29" s="7" t="s">
        <v>234</v>
      </c>
      <c r="C29" s="6" t="str">
        <f t="shared" si="2"/>
        <v>Caribbean Netherlands</v>
      </c>
      <c r="D29" s="6" t="s">
        <v>406</v>
      </c>
      <c r="E29" s="6" t="s">
        <v>407</v>
      </c>
      <c r="F29" s="6" t="s">
        <v>408</v>
      </c>
      <c r="G29" s="6">
        <v>12.17229702</v>
      </c>
      <c r="H29" s="6">
        <v>-68.2883117</v>
      </c>
      <c r="I29" s="6">
        <v>11.0</v>
      </c>
      <c r="J29" s="9" t="s">
        <v>409</v>
      </c>
      <c r="K29" s="7"/>
    </row>
    <row r="30">
      <c r="A30" s="8" t="str">
        <f t="shared" si="1"/>
        <v>No</v>
      </c>
      <c r="B30" s="7" t="s">
        <v>229</v>
      </c>
      <c r="C30" s="6" t="str">
        <f t="shared" si="2"/>
        <v>Bosnia and Herzegovina</v>
      </c>
      <c r="D30" s="6" t="s">
        <v>229</v>
      </c>
      <c r="E30" s="6" t="s">
        <v>410</v>
      </c>
      <c r="F30" s="6" t="s">
        <v>411</v>
      </c>
      <c r="G30" s="6">
        <v>44.00040856</v>
      </c>
      <c r="H30" s="6">
        <v>17.8164091</v>
      </c>
      <c r="I30" s="6">
        <v>7.0</v>
      </c>
      <c r="J30" s="3" t="s">
        <v>412</v>
      </c>
      <c r="K30" s="6"/>
    </row>
    <row r="31">
      <c r="A31" s="8" t="str">
        <f t="shared" si="1"/>
        <v>Yes</v>
      </c>
      <c r="B31" s="6" t="s">
        <v>389</v>
      </c>
      <c r="C31" s="6" t="str">
        <f t="shared" si="2"/>
        <v/>
      </c>
      <c r="D31" s="6" t="s">
        <v>413</v>
      </c>
      <c r="E31" s="6" t="s">
        <v>414</v>
      </c>
      <c r="F31" s="6" t="s">
        <v>415</v>
      </c>
      <c r="G31" s="6">
        <v>-22.18279485</v>
      </c>
      <c r="H31" s="6">
        <v>24.22344422</v>
      </c>
      <c r="I31" s="6">
        <v>6.0</v>
      </c>
      <c r="J31" s="3" t="s">
        <v>416</v>
      </c>
      <c r="K31" s="6"/>
    </row>
    <row r="32">
      <c r="A32" s="8" t="str">
        <f t="shared" si="1"/>
        <v>No</v>
      </c>
      <c r="B32" s="6" t="s">
        <v>230</v>
      </c>
      <c r="C32" s="6" t="str">
        <f t="shared" si="2"/>
        <v>Bouvet Island</v>
      </c>
      <c r="D32" s="6" t="s">
        <v>230</v>
      </c>
      <c r="E32" s="6" t="s">
        <v>417</v>
      </c>
      <c r="F32" s="6" t="s">
        <v>418</v>
      </c>
      <c r="G32" s="6">
        <v>-54.42316906</v>
      </c>
      <c r="H32" s="6">
        <v>3.413196</v>
      </c>
      <c r="I32" s="6">
        <v>12.0</v>
      </c>
      <c r="J32" s="3" t="s">
        <v>419</v>
      </c>
      <c r="K32" s="6"/>
    </row>
    <row r="33">
      <c r="A33" s="8" t="str">
        <f t="shared" si="1"/>
        <v>Yes</v>
      </c>
      <c r="B33" s="6" t="s">
        <v>393</v>
      </c>
      <c r="C33" s="6" t="str">
        <f t="shared" si="2"/>
        <v/>
      </c>
      <c r="D33" s="6" t="s">
        <v>420</v>
      </c>
      <c r="E33" s="6" t="s">
        <v>421</v>
      </c>
      <c r="F33" s="6" t="s">
        <v>422</v>
      </c>
      <c r="G33" s="6">
        <v>-11.80965046</v>
      </c>
      <c r="H33" s="6">
        <v>-53.331526</v>
      </c>
      <c r="I33" s="6">
        <v>4.0</v>
      </c>
      <c r="J33" s="3" t="s">
        <v>423</v>
      </c>
      <c r="K33" s="7"/>
    </row>
    <row r="34">
      <c r="A34" s="8" t="str">
        <f t="shared" si="1"/>
        <v>No</v>
      </c>
      <c r="B34" s="7" t="s">
        <v>231</v>
      </c>
      <c r="C34" s="6" t="str">
        <f t="shared" si="2"/>
        <v>British Indian Ocean Territory</v>
      </c>
      <c r="D34" s="6" t="s">
        <v>424</v>
      </c>
      <c r="E34" s="6" t="s">
        <v>425</v>
      </c>
      <c r="F34" s="6" t="s">
        <v>426</v>
      </c>
      <c r="G34" s="6">
        <v>-7.33461519</v>
      </c>
      <c r="H34" s="6">
        <v>72.4242528</v>
      </c>
      <c r="I34" s="6">
        <v>12.0</v>
      </c>
      <c r="J34" s="3" t="s">
        <v>427</v>
      </c>
      <c r="K34" s="7"/>
    </row>
    <row r="35">
      <c r="A35" s="8" t="str">
        <f t="shared" si="1"/>
        <v>Yes</v>
      </c>
      <c r="B35" s="7" t="s">
        <v>401</v>
      </c>
      <c r="C35" s="6" t="str">
        <f t="shared" si="2"/>
        <v/>
      </c>
      <c r="D35" s="6" t="s">
        <v>428</v>
      </c>
      <c r="E35" s="6" t="s">
        <v>429</v>
      </c>
      <c r="F35" s="6" t="s">
        <v>430</v>
      </c>
      <c r="G35" s="6">
        <v>4.54189364</v>
      </c>
      <c r="H35" s="6">
        <v>114.60132823</v>
      </c>
      <c r="I35" s="6">
        <v>9.0</v>
      </c>
      <c r="J35" s="3" t="s">
        <v>431</v>
      </c>
      <c r="K35" s="6"/>
    </row>
    <row r="36">
      <c r="A36" s="8" t="str">
        <f t="shared" si="1"/>
        <v>Yes</v>
      </c>
      <c r="B36" s="6" t="s">
        <v>405</v>
      </c>
      <c r="C36" s="6" t="str">
        <f t="shared" si="2"/>
        <v/>
      </c>
      <c r="D36" s="6" t="s">
        <v>432</v>
      </c>
      <c r="E36" s="6" t="s">
        <v>433</v>
      </c>
      <c r="F36" s="6" t="s">
        <v>434</v>
      </c>
      <c r="G36" s="6">
        <v>42.70160678</v>
      </c>
      <c r="H36" s="6">
        <v>25.485832</v>
      </c>
      <c r="I36" s="6">
        <v>7.0</v>
      </c>
      <c r="J36" s="3" t="s">
        <v>435</v>
      </c>
      <c r="K36" s="6"/>
    </row>
    <row r="37">
      <c r="A37" s="8" t="str">
        <f t="shared" si="1"/>
        <v>No</v>
      </c>
      <c r="B37" s="6" t="s">
        <v>436</v>
      </c>
      <c r="C37" s="6" t="str">
        <f t="shared" si="2"/>
        <v>Burkina Faso</v>
      </c>
      <c r="D37" s="6" t="s">
        <v>436</v>
      </c>
      <c r="E37" s="6" t="s">
        <v>437</v>
      </c>
      <c r="F37" s="6" t="s">
        <v>438</v>
      </c>
      <c r="G37" s="6">
        <v>12.22492458</v>
      </c>
      <c r="H37" s="6">
        <v>-1.561591</v>
      </c>
      <c r="I37" s="6">
        <v>7.0</v>
      </c>
      <c r="J37" s="3" t="s">
        <v>439</v>
      </c>
      <c r="K37" s="6"/>
    </row>
    <row r="38">
      <c r="A38" s="8" t="str">
        <f t="shared" si="1"/>
        <v>Yes</v>
      </c>
      <c r="B38" s="6" t="s">
        <v>416</v>
      </c>
      <c r="C38" s="6" t="str">
        <f t="shared" si="2"/>
        <v/>
      </c>
      <c r="D38" s="6" t="s">
        <v>440</v>
      </c>
      <c r="E38" s="6" t="s">
        <v>441</v>
      </c>
      <c r="F38" s="6" t="s">
        <v>442</v>
      </c>
      <c r="G38" s="6">
        <v>-3.40499707</v>
      </c>
      <c r="H38" s="6">
        <v>29.88592902</v>
      </c>
      <c r="I38" s="6">
        <v>8.0</v>
      </c>
      <c r="J38" s="3" t="s">
        <v>443</v>
      </c>
      <c r="K38" s="6"/>
    </row>
    <row r="39">
      <c r="A39" s="8" t="str">
        <f t="shared" si="1"/>
        <v>No</v>
      </c>
      <c r="B39" s="6" t="s">
        <v>232</v>
      </c>
      <c r="C39" s="6" t="str">
        <f t="shared" si="2"/>
        <v>Cabo Verde</v>
      </c>
      <c r="D39" s="6" t="s">
        <v>444</v>
      </c>
      <c r="E39" s="6" t="s">
        <v>445</v>
      </c>
      <c r="F39" s="6" t="s">
        <v>446</v>
      </c>
      <c r="G39" s="6">
        <v>15.11988711</v>
      </c>
      <c r="H39" s="6">
        <v>-23.6051701</v>
      </c>
      <c r="I39" s="6">
        <v>10.0</v>
      </c>
      <c r="J39" s="3" t="s">
        <v>447</v>
      </c>
      <c r="K39" s="6"/>
    </row>
    <row r="40">
      <c r="A40" s="8" t="str">
        <f t="shared" si="1"/>
        <v>No</v>
      </c>
      <c r="B40" s="6" t="s">
        <v>233</v>
      </c>
      <c r="C40" s="6" t="str">
        <f t="shared" si="2"/>
        <v>Cambodia</v>
      </c>
      <c r="D40" s="6" t="s">
        <v>448</v>
      </c>
      <c r="E40" s="6" t="s">
        <v>449</v>
      </c>
      <c r="F40" s="6" t="s">
        <v>450</v>
      </c>
      <c r="G40" s="6">
        <v>12.83288883</v>
      </c>
      <c r="H40" s="6">
        <v>104.84814273</v>
      </c>
      <c r="I40" s="6">
        <v>7.0</v>
      </c>
      <c r="J40" s="3" t="s">
        <v>451</v>
      </c>
      <c r="K40" s="6"/>
    </row>
    <row r="41">
      <c r="A41" s="8" t="str">
        <f t="shared" si="1"/>
        <v>Yes</v>
      </c>
      <c r="B41" s="6" t="s">
        <v>419</v>
      </c>
      <c r="C41" s="6" t="str">
        <f t="shared" si="2"/>
        <v/>
      </c>
      <c r="D41" s="6" t="s">
        <v>452</v>
      </c>
      <c r="E41" s="6" t="s">
        <v>453</v>
      </c>
      <c r="F41" s="6" t="s">
        <v>454</v>
      </c>
      <c r="G41" s="6">
        <v>7.38622543</v>
      </c>
      <c r="H41" s="6">
        <v>12.72825915</v>
      </c>
      <c r="I41" s="6">
        <v>6.0</v>
      </c>
      <c r="J41" s="3" t="s">
        <v>455</v>
      </c>
      <c r="K41" s="6"/>
    </row>
    <row r="42">
      <c r="A42" s="8" t="str">
        <f t="shared" si="1"/>
        <v>Yes</v>
      </c>
      <c r="B42" s="6" t="s">
        <v>423</v>
      </c>
      <c r="C42" s="6" t="str">
        <f t="shared" si="2"/>
        <v/>
      </c>
      <c r="D42" s="6" t="s">
        <v>423</v>
      </c>
      <c r="E42" s="6" t="s">
        <v>456</v>
      </c>
      <c r="F42" s="6" t="s">
        <v>457</v>
      </c>
      <c r="G42" s="6">
        <v>60.36196817</v>
      </c>
      <c r="H42" s="6">
        <v>-106.6983315</v>
      </c>
      <c r="I42" s="6">
        <v>4.0</v>
      </c>
      <c r="J42" s="3" t="s">
        <v>458</v>
      </c>
    </row>
    <row r="43">
      <c r="A43" s="8" t="str">
        <f t="shared" si="1"/>
        <v>Yes</v>
      </c>
      <c r="B43" s="3" t="s">
        <v>431</v>
      </c>
      <c r="C43" s="6" t="str">
        <f t="shared" si="2"/>
        <v/>
      </c>
      <c r="D43" s="6" t="s">
        <v>459</v>
      </c>
      <c r="E43" s="6" t="s">
        <v>460</v>
      </c>
      <c r="F43" s="6" t="s">
        <v>461</v>
      </c>
      <c r="G43" s="6">
        <v>19.31322102</v>
      </c>
      <c r="H43" s="6">
        <v>-81.254598</v>
      </c>
      <c r="I43" s="6">
        <v>11.0</v>
      </c>
      <c r="J43" s="3" t="s">
        <v>462</v>
      </c>
      <c r="K43" s="6"/>
    </row>
    <row r="44">
      <c r="A44" s="8" t="str">
        <f t="shared" si="1"/>
        <v>No</v>
      </c>
      <c r="B44" s="6" t="s">
        <v>463</v>
      </c>
      <c r="C44" s="6" t="str">
        <f t="shared" si="2"/>
        <v>Central African Republic</v>
      </c>
      <c r="D44" s="6" t="s">
        <v>463</v>
      </c>
      <c r="E44" s="6" t="s">
        <v>464</v>
      </c>
      <c r="F44" s="6" t="s">
        <v>465</v>
      </c>
      <c r="G44" s="6">
        <v>6.8254183</v>
      </c>
      <c r="H44" s="6">
        <v>20.64281514</v>
      </c>
      <c r="I44" s="6">
        <v>6.0</v>
      </c>
      <c r="J44" s="3" t="s">
        <v>466</v>
      </c>
      <c r="K44" s="6"/>
    </row>
    <row r="45">
      <c r="A45" s="8" t="str">
        <f t="shared" si="1"/>
        <v>Yes</v>
      </c>
      <c r="B45" s="6" t="s">
        <v>439</v>
      </c>
      <c r="C45" s="6" t="str">
        <f t="shared" si="2"/>
        <v/>
      </c>
      <c r="D45" s="6" t="s">
        <v>467</v>
      </c>
      <c r="E45" s="6" t="s">
        <v>468</v>
      </c>
      <c r="F45" s="6" t="s">
        <v>469</v>
      </c>
      <c r="G45" s="6">
        <v>14.80342407</v>
      </c>
      <c r="H45" s="6">
        <v>18.78714064</v>
      </c>
      <c r="I45" s="6">
        <v>5.0</v>
      </c>
      <c r="J45" s="3" t="s">
        <v>470</v>
      </c>
      <c r="K45" s="6"/>
    </row>
    <row r="46">
      <c r="A46" s="8" t="str">
        <f t="shared" si="1"/>
        <v>Yes</v>
      </c>
      <c r="B46" s="6" t="s">
        <v>443</v>
      </c>
      <c r="C46" s="6" t="str">
        <f t="shared" si="2"/>
        <v/>
      </c>
      <c r="D46" s="6" t="s">
        <v>471</v>
      </c>
      <c r="E46" s="6" t="s">
        <v>472</v>
      </c>
      <c r="F46" s="6" t="s">
        <v>473</v>
      </c>
      <c r="G46" s="6">
        <v>-38.0176079</v>
      </c>
      <c r="H46" s="6">
        <v>-71.40014474</v>
      </c>
      <c r="I46" s="6">
        <v>4.0</v>
      </c>
      <c r="J46" s="3" t="s">
        <v>474</v>
      </c>
      <c r="K46" s="6"/>
    </row>
    <row r="47">
      <c r="A47" s="8" t="str">
        <f t="shared" si="1"/>
        <v>Yes</v>
      </c>
      <c r="B47" s="6" t="s">
        <v>447</v>
      </c>
      <c r="C47" s="6" t="str">
        <f t="shared" si="2"/>
        <v/>
      </c>
      <c r="D47" s="6" t="s">
        <v>475</v>
      </c>
      <c r="E47" s="6" t="s">
        <v>476</v>
      </c>
      <c r="F47" s="6" t="s">
        <v>477</v>
      </c>
      <c r="G47" s="6">
        <v>36.7145744</v>
      </c>
      <c r="H47" s="6">
        <v>103.55819197</v>
      </c>
      <c r="I47" s="6">
        <v>4.0</v>
      </c>
      <c r="J47" s="3" t="s">
        <v>478</v>
      </c>
      <c r="K47" s="6"/>
    </row>
    <row r="48">
      <c r="A48" s="8" t="str">
        <f t="shared" si="1"/>
        <v>No</v>
      </c>
      <c r="B48" s="6" t="s">
        <v>235</v>
      </c>
      <c r="C48" s="6" t="str">
        <f t="shared" si="2"/>
        <v>Christmas Island</v>
      </c>
      <c r="D48" s="6" t="s">
        <v>479</v>
      </c>
      <c r="E48" s="6" t="s">
        <v>480</v>
      </c>
      <c r="F48" s="6" t="s">
        <v>481</v>
      </c>
      <c r="G48" s="6">
        <v>-10.49170619</v>
      </c>
      <c r="H48" s="6">
        <v>105.68083796</v>
      </c>
      <c r="I48" s="6">
        <v>11.0</v>
      </c>
      <c r="J48" s="3" t="s">
        <v>482</v>
      </c>
      <c r="K48" s="6"/>
    </row>
    <row r="49">
      <c r="A49" s="8" t="str">
        <f t="shared" si="1"/>
        <v>No</v>
      </c>
      <c r="B49" s="6" t="s">
        <v>236</v>
      </c>
      <c r="C49" s="6" t="str">
        <f t="shared" si="2"/>
        <v>Cocos (Keeling) Islands</v>
      </c>
      <c r="D49" s="6" t="s">
        <v>483</v>
      </c>
      <c r="E49" s="6" t="s">
        <v>484</v>
      </c>
      <c r="F49" s="6" t="s">
        <v>485</v>
      </c>
      <c r="G49" s="6">
        <v>-12.12890685</v>
      </c>
      <c r="H49" s="6">
        <v>96.84689104</v>
      </c>
      <c r="I49" s="6">
        <v>12.0</v>
      </c>
      <c r="J49" s="3" t="s">
        <v>486</v>
      </c>
      <c r="K49" s="6"/>
    </row>
    <row r="50">
      <c r="A50" s="8" t="str">
        <f t="shared" si="1"/>
        <v>Yes</v>
      </c>
      <c r="B50" s="6" t="s">
        <v>451</v>
      </c>
      <c r="C50" s="6" t="str">
        <f t="shared" si="2"/>
        <v/>
      </c>
      <c r="D50" s="6" t="s">
        <v>487</v>
      </c>
      <c r="E50" s="6" t="s">
        <v>488</v>
      </c>
      <c r="F50" s="6" t="s">
        <v>489</v>
      </c>
      <c r="G50" s="6">
        <v>3.6818232</v>
      </c>
      <c r="H50" s="6">
        <v>-73.53927436</v>
      </c>
      <c r="I50" s="6">
        <v>5.0</v>
      </c>
      <c r="J50" s="3" t="s">
        <v>490</v>
      </c>
      <c r="K50" s="6"/>
    </row>
    <row r="51">
      <c r="A51" s="8" t="str">
        <f t="shared" si="1"/>
        <v>No</v>
      </c>
      <c r="B51" s="6" t="s">
        <v>491</v>
      </c>
      <c r="C51" s="6" t="str">
        <f t="shared" si="2"/>
        <v>Comoros</v>
      </c>
      <c r="D51" s="6" t="s">
        <v>492</v>
      </c>
      <c r="E51" s="6" t="s">
        <v>493</v>
      </c>
      <c r="F51" s="6" t="s">
        <v>494</v>
      </c>
      <c r="G51" s="6">
        <v>-11.64529989</v>
      </c>
      <c r="H51" s="6">
        <v>43.333302</v>
      </c>
      <c r="I51" s="6">
        <v>10.0</v>
      </c>
      <c r="J51" s="3" t="s">
        <v>495</v>
      </c>
      <c r="K51" s="6"/>
    </row>
    <row r="52">
      <c r="A52" s="8" t="str">
        <f t="shared" si="1"/>
        <v>Yes</v>
      </c>
      <c r="B52" s="6" t="s">
        <v>458</v>
      </c>
      <c r="C52" s="6" t="str">
        <f t="shared" si="2"/>
        <v/>
      </c>
      <c r="D52" s="6" t="s">
        <v>496</v>
      </c>
      <c r="E52" s="6" t="s">
        <v>497</v>
      </c>
      <c r="F52" s="6" t="s">
        <v>498</v>
      </c>
      <c r="G52" s="6">
        <v>-0.68967806</v>
      </c>
      <c r="H52" s="6">
        <v>15.6903319</v>
      </c>
      <c r="I52" s="6">
        <v>6.0</v>
      </c>
      <c r="J52" s="3" t="s">
        <v>499</v>
      </c>
      <c r="K52" s="6"/>
    </row>
    <row r="53">
      <c r="A53" s="8" t="str">
        <f t="shared" si="1"/>
        <v>No</v>
      </c>
      <c r="B53" s="6" t="s">
        <v>500</v>
      </c>
      <c r="C53" s="6" t="str">
        <f t="shared" si="2"/>
        <v>Cook Islands</v>
      </c>
      <c r="D53" s="6" t="s">
        <v>500</v>
      </c>
      <c r="E53" s="6" t="s">
        <v>501</v>
      </c>
      <c r="F53" s="6" t="s">
        <v>502</v>
      </c>
      <c r="G53" s="6">
        <v>-21.23673066</v>
      </c>
      <c r="H53" s="6">
        <v>-159.777669</v>
      </c>
      <c r="I53" s="6">
        <v>13.0</v>
      </c>
      <c r="J53" s="3" t="s">
        <v>503</v>
      </c>
      <c r="K53" s="6"/>
    </row>
    <row r="54">
      <c r="A54" s="8" t="str">
        <f t="shared" si="1"/>
        <v>No</v>
      </c>
      <c r="B54" s="6" t="s">
        <v>504</v>
      </c>
      <c r="C54" s="6" t="str">
        <f t="shared" si="2"/>
        <v>Costa Rica</v>
      </c>
      <c r="D54" s="6" t="s">
        <v>505</v>
      </c>
      <c r="E54" s="6" t="s">
        <v>506</v>
      </c>
      <c r="F54" s="6" t="s">
        <v>507</v>
      </c>
      <c r="G54" s="6">
        <v>9.98427463</v>
      </c>
      <c r="H54" s="6">
        <v>-84.09949534</v>
      </c>
      <c r="I54" s="6">
        <v>8.0</v>
      </c>
      <c r="J54" s="3" t="s">
        <v>508</v>
      </c>
      <c r="K54" s="6"/>
    </row>
    <row r="55">
      <c r="A55" s="8" t="str">
        <f t="shared" si="1"/>
        <v>No</v>
      </c>
      <c r="B55" s="6" t="s">
        <v>237</v>
      </c>
      <c r="C55" s="6" t="str">
        <f t="shared" si="2"/>
        <v>Côte d'Ivoire</v>
      </c>
      <c r="D55" s="6" t="s">
        <v>509</v>
      </c>
      <c r="E55" s="6" t="s">
        <v>510</v>
      </c>
      <c r="F55" s="6" t="s">
        <v>511</v>
      </c>
      <c r="G55" s="6">
        <v>7.59684148</v>
      </c>
      <c r="H55" s="6">
        <v>-5.49214636</v>
      </c>
      <c r="I55" s="6">
        <v>7.0</v>
      </c>
      <c r="J55" s="3" t="s">
        <v>512</v>
      </c>
      <c r="K55" s="6"/>
    </row>
    <row r="56">
      <c r="A56" s="8" t="str">
        <f t="shared" si="1"/>
        <v>No</v>
      </c>
      <c r="B56" s="6" t="s">
        <v>238</v>
      </c>
      <c r="C56" s="6" t="str">
        <f t="shared" si="2"/>
        <v>Croatia</v>
      </c>
      <c r="D56" s="6" t="s">
        <v>513</v>
      </c>
      <c r="E56" s="6" t="s">
        <v>514</v>
      </c>
      <c r="F56" s="6" t="s">
        <v>515</v>
      </c>
      <c r="G56" s="6">
        <v>44.81372482</v>
      </c>
      <c r="H56" s="6">
        <v>16.29039507</v>
      </c>
      <c r="I56" s="6">
        <v>7.0</v>
      </c>
      <c r="J56" s="3" t="s">
        <v>516</v>
      </c>
      <c r="K56" s="6"/>
    </row>
    <row r="57">
      <c r="A57" s="8" t="str">
        <f t="shared" si="1"/>
        <v>Yes</v>
      </c>
      <c r="B57" s="6" t="s">
        <v>470</v>
      </c>
      <c r="C57" s="6" t="str">
        <f t="shared" si="2"/>
        <v/>
      </c>
      <c r="D57" s="6" t="s">
        <v>517</v>
      </c>
      <c r="E57" s="6" t="s">
        <v>518</v>
      </c>
      <c r="F57" s="6" t="s">
        <v>519</v>
      </c>
      <c r="G57" s="6">
        <v>21.54513189</v>
      </c>
      <c r="H57" s="6">
        <v>-79.00064743</v>
      </c>
      <c r="I57" s="6">
        <v>6.0</v>
      </c>
      <c r="J57" s="3" t="s">
        <v>520</v>
      </c>
      <c r="K57" s="6"/>
    </row>
    <row r="58">
      <c r="A58" s="8" t="str">
        <f t="shared" si="1"/>
        <v>No</v>
      </c>
      <c r="B58" s="6" t="s">
        <v>239</v>
      </c>
      <c r="C58" s="6" t="str">
        <f t="shared" si="2"/>
        <v>Curaçao</v>
      </c>
      <c r="D58" s="6" t="s">
        <v>239</v>
      </c>
      <c r="E58" s="6" t="s">
        <v>521</v>
      </c>
      <c r="F58" s="6" t="s">
        <v>522</v>
      </c>
      <c r="G58" s="6">
        <v>12.20710309</v>
      </c>
      <c r="H58" s="6">
        <v>-69.02160369</v>
      </c>
      <c r="I58" s="6">
        <v>11.0</v>
      </c>
      <c r="J58" s="3" t="s">
        <v>523</v>
      </c>
      <c r="K58" s="6"/>
    </row>
    <row r="59">
      <c r="A59" s="8" t="str">
        <f t="shared" si="1"/>
        <v>Yes</v>
      </c>
      <c r="B59" s="6" t="s">
        <v>474</v>
      </c>
      <c r="C59" s="6" t="str">
        <f t="shared" si="2"/>
        <v/>
      </c>
      <c r="D59" s="6" t="s">
        <v>524</v>
      </c>
      <c r="E59" s="6" t="s">
        <v>525</v>
      </c>
      <c r="F59" s="6" t="s">
        <v>526</v>
      </c>
      <c r="G59" s="6">
        <v>35.12450768</v>
      </c>
      <c r="H59" s="6">
        <v>33.429861</v>
      </c>
      <c r="I59" s="6">
        <v>9.0</v>
      </c>
      <c r="J59" s="3" t="s">
        <v>527</v>
      </c>
      <c r="K59" s="6"/>
    </row>
    <row r="60">
      <c r="A60" s="8" t="str">
        <f t="shared" si="1"/>
        <v>No</v>
      </c>
      <c r="B60" s="6" t="s">
        <v>240</v>
      </c>
      <c r="C60" s="6" t="str">
        <f t="shared" si="2"/>
        <v>Czechia</v>
      </c>
      <c r="D60" s="6" t="s">
        <v>528</v>
      </c>
      <c r="E60" s="6" t="s">
        <v>529</v>
      </c>
      <c r="F60" s="6" t="s">
        <v>530</v>
      </c>
      <c r="G60" s="6">
        <v>49.76026136</v>
      </c>
      <c r="H60" s="6">
        <v>15.53888197</v>
      </c>
      <c r="I60" s="6">
        <v>7.0</v>
      </c>
      <c r="J60" s="3" t="s">
        <v>531</v>
      </c>
      <c r="K60" s="6"/>
    </row>
    <row r="61">
      <c r="A61" s="8" t="str">
        <f t="shared" si="1"/>
        <v>No</v>
      </c>
      <c r="B61" s="6" t="s">
        <v>532</v>
      </c>
      <c r="C61" s="6" t="str">
        <f t="shared" si="2"/>
        <v>Democratic People's Republic of Korea</v>
      </c>
      <c r="D61" s="6" t="s">
        <v>532</v>
      </c>
      <c r="E61" s="6" t="s">
        <v>533</v>
      </c>
      <c r="F61" s="6" t="s">
        <v>534</v>
      </c>
      <c r="G61" s="6">
        <v>40.007855</v>
      </c>
      <c r="H61" s="6">
        <v>127.48812834</v>
      </c>
      <c r="I61" s="6">
        <v>6.0</v>
      </c>
      <c r="J61" s="3" t="s">
        <v>535</v>
      </c>
      <c r="K61" s="6"/>
    </row>
    <row r="62">
      <c r="A62" s="8" t="str">
        <f t="shared" si="1"/>
        <v>No</v>
      </c>
      <c r="B62" s="6" t="s">
        <v>241</v>
      </c>
      <c r="C62" s="6" t="str">
        <f t="shared" si="2"/>
        <v>Democratic Republic of the Congo</v>
      </c>
      <c r="D62" s="6" t="s">
        <v>536</v>
      </c>
      <c r="E62" s="6" t="s">
        <v>537</v>
      </c>
      <c r="F62" s="6" t="s">
        <v>538</v>
      </c>
      <c r="G62" s="6">
        <v>-4.05373938</v>
      </c>
      <c r="H62" s="6">
        <v>23.01110741</v>
      </c>
      <c r="I62" s="6">
        <v>5.0</v>
      </c>
      <c r="J62" s="3" t="s">
        <v>539</v>
      </c>
      <c r="K62" s="6"/>
    </row>
    <row r="63">
      <c r="A63" s="8" t="str">
        <f t="shared" si="1"/>
        <v>Yes</v>
      </c>
      <c r="B63" s="6" t="s">
        <v>482</v>
      </c>
      <c r="C63" s="6" t="str">
        <f t="shared" si="2"/>
        <v/>
      </c>
      <c r="D63" s="6" t="s">
        <v>540</v>
      </c>
      <c r="E63" s="6" t="s">
        <v>541</v>
      </c>
      <c r="F63" s="6" t="s">
        <v>542</v>
      </c>
      <c r="G63" s="6">
        <v>54.71794021</v>
      </c>
      <c r="H63" s="6">
        <v>9.41938953</v>
      </c>
      <c r="I63" s="6">
        <v>6.0</v>
      </c>
      <c r="J63" s="3" t="s">
        <v>543</v>
      </c>
      <c r="K63" s="6"/>
    </row>
    <row r="64">
      <c r="A64" s="8" t="str">
        <f t="shared" si="1"/>
        <v>Yes</v>
      </c>
      <c r="B64" s="6" t="s">
        <v>486</v>
      </c>
      <c r="C64" s="6" t="str">
        <f t="shared" si="2"/>
        <v/>
      </c>
      <c r="D64" s="6" t="s">
        <v>544</v>
      </c>
      <c r="E64" s="6" t="s">
        <v>545</v>
      </c>
      <c r="F64" s="6" t="s">
        <v>546</v>
      </c>
      <c r="G64" s="6">
        <v>11.75959257</v>
      </c>
      <c r="H64" s="6">
        <v>42.65344839</v>
      </c>
      <c r="I64" s="6">
        <v>8.0</v>
      </c>
      <c r="J64" s="3" t="s">
        <v>547</v>
      </c>
      <c r="K64" s="6"/>
    </row>
    <row r="65">
      <c r="A65" s="8" t="str">
        <f t="shared" si="1"/>
        <v>Yes</v>
      </c>
      <c r="B65" s="6" t="s">
        <v>490</v>
      </c>
      <c r="C65" s="6" t="str">
        <f t="shared" si="2"/>
        <v/>
      </c>
      <c r="D65" s="6" t="s">
        <v>548</v>
      </c>
      <c r="E65" s="6" t="s">
        <v>549</v>
      </c>
      <c r="F65" s="6" t="s">
        <v>550</v>
      </c>
      <c r="G65" s="6">
        <v>15.41473963</v>
      </c>
      <c r="H65" s="6">
        <v>-61.370974</v>
      </c>
      <c r="I65" s="6">
        <v>10.0</v>
      </c>
      <c r="J65" s="3" t="s">
        <v>551</v>
      </c>
      <c r="K65" s="6"/>
    </row>
    <row r="66">
      <c r="A66" s="8" t="str">
        <f t="shared" si="1"/>
        <v>No</v>
      </c>
      <c r="B66" s="6" t="s">
        <v>552</v>
      </c>
      <c r="C66" s="6" t="str">
        <f t="shared" si="2"/>
        <v>Dominican Republic</v>
      </c>
      <c r="D66" s="6" t="s">
        <v>552</v>
      </c>
      <c r="E66" s="6" t="s">
        <v>553</v>
      </c>
      <c r="F66" s="6" t="s">
        <v>554</v>
      </c>
      <c r="G66" s="6">
        <v>18.73076761</v>
      </c>
      <c r="H66" s="6">
        <v>-70.162649</v>
      </c>
      <c r="I66" s="6">
        <v>8.0</v>
      </c>
      <c r="J66" s="3" t="s">
        <v>555</v>
      </c>
      <c r="K66" s="6"/>
    </row>
    <row r="67">
      <c r="A67" s="8" t="str">
        <f t="shared" si="1"/>
        <v>Yes</v>
      </c>
      <c r="B67" s="6" t="s">
        <v>499</v>
      </c>
      <c r="C67" s="6" t="str">
        <f t="shared" si="2"/>
        <v/>
      </c>
      <c r="D67" s="6" t="s">
        <v>556</v>
      </c>
      <c r="E67" s="6" t="s">
        <v>557</v>
      </c>
      <c r="F67" s="6" t="s">
        <v>558</v>
      </c>
      <c r="G67" s="6">
        <v>-1.22919037</v>
      </c>
      <c r="H67" s="6">
        <v>-78.55693916</v>
      </c>
      <c r="I67" s="6">
        <v>6.0</v>
      </c>
      <c r="J67" s="3" t="s">
        <v>559</v>
      </c>
      <c r="K67" s="6"/>
    </row>
    <row r="68">
      <c r="A68" s="8" t="str">
        <f t="shared" si="1"/>
        <v>Yes</v>
      </c>
      <c r="B68" s="6" t="s">
        <v>503</v>
      </c>
      <c r="C68" s="6" t="str">
        <f t="shared" si="2"/>
        <v/>
      </c>
      <c r="D68" s="6" t="s">
        <v>560</v>
      </c>
      <c r="E68" s="6" t="s">
        <v>561</v>
      </c>
      <c r="F68" s="6" t="s">
        <v>562</v>
      </c>
      <c r="G68" s="6">
        <v>26.71650873</v>
      </c>
      <c r="H68" s="6">
        <v>30.8025</v>
      </c>
      <c r="I68" s="6">
        <v>6.0</v>
      </c>
      <c r="J68" s="3" t="s">
        <v>563</v>
      </c>
      <c r="K68" s="6"/>
    </row>
    <row r="69">
      <c r="A69" s="8" t="str">
        <f t="shared" si="1"/>
        <v>No</v>
      </c>
      <c r="B69" s="6" t="s">
        <v>564</v>
      </c>
      <c r="C69" s="6" t="str">
        <f t="shared" si="2"/>
        <v>El Salvador</v>
      </c>
      <c r="D69" s="6" t="s">
        <v>565</v>
      </c>
      <c r="E69" s="6" t="s">
        <v>566</v>
      </c>
      <c r="F69" s="6" t="s">
        <v>567</v>
      </c>
      <c r="G69" s="6">
        <v>13.79043561</v>
      </c>
      <c r="H69" s="6">
        <v>-88.896528</v>
      </c>
      <c r="I69" s="6">
        <v>8.0</v>
      </c>
      <c r="J69" s="3" t="s">
        <v>568</v>
      </c>
      <c r="K69" s="6"/>
    </row>
    <row r="70">
      <c r="A70" s="8" t="str">
        <f t="shared" si="1"/>
        <v>No</v>
      </c>
      <c r="B70" s="6" t="s">
        <v>569</v>
      </c>
      <c r="C70" s="6" t="str">
        <f t="shared" si="2"/>
        <v>Equatorial Guinea</v>
      </c>
      <c r="D70" s="6" t="s">
        <v>570</v>
      </c>
      <c r="E70" s="6" t="s">
        <v>571</v>
      </c>
      <c r="F70" s="6" t="s">
        <v>572</v>
      </c>
      <c r="G70" s="6">
        <v>1.65068442</v>
      </c>
      <c r="H70" s="6">
        <v>10.267897</v>
      </c>
      <c r="I70" s="6">
        <v>9.0</v>
      </c>
      <c r="J70" s="3" t="s">
        <v>573</v>
      </c>
      <c r="K70" s="6"/>
    </row>
    <row r="71">
      <c r="A71" s="8" t="str">
        <f t="shared" si="1"/>
        <v>No</v>
      </c>
      <c r="B71" s="6" t="s">
        <v>242</v>
      </c>
      <c r="C71" s="6" t="str">
        <f t="shared" si="2"/>
        <v>Eritrea</v>
      </c>
      <c r="D71" s="6" t="s">
        <v>574</v>
      </c>
      <c r="E71" s="6" t="s">
        <v>575</v>
      </c>
      <c r="F71" s="6" t="s">
        <v>576</v>
      </c>
      <c r="G71" s="6">
        <v>15.21227764</v>
      </c>
      <c r="H71" s="6">
        <v>39.61204792</v>
      </c>
      <c r="I71" s="6">
        <v>7.0</v>
      </c>
      <c r="J71" s="3" t="s">
        <v>577</v>
      </c>
      <c r="K71" s="6"/>
    </row>
    <row r="72">
      <c r="A72" s="8" t="str">
        <f t="shared" si="1"/>
        <v>No</v>
      </c>
      <c r="B72" s="6" t="s">
        <v>243</v>
      </c>
      <c r="C72" s="6" t="str">
        <f t="shared" si="2"/>
        <v>Estonia</v>
      </c>
      <c r="D72" s="6" t="s">
        <v>578</v>
      </c>
      <c r="E72" s="6" t="s">
        <v>579</v>
      </c>
      <c r="F72" s="6" t="s">
        <v>580</v>
      </c>
      <c r="G72" s="6">
        <v>58.74041141</v>
      </c>
      <c r="H72" s="6">
        <v>25.38165099</v>
      </c>
      <c r="I72" s="6">
        <v>7.0</v>
      </c>
      <c r="J72" s="3" t="s">
        <v>581</v>
      </c>
      <c r="K72" s="6"/>
    </row>
    <row r="73">
      <c r="A73" s="8" t="str">
        <f t="shared" si="1"/>
        <v>Yes</v>
      </c>
      <c r="B73" s="6" t="s">
        <v>516</v>
      </c>
      <c r="C73" s="6" t="str">
        <f t="shared" si="2"/>
        <v/>
      </c>
      <c r="D73" s="6" t="s">
        <v>582</v>
      </c>
      <c r="E73" s="6" t="s">
        <v>583</v>
      </c>
      <c r="F73" s="6" t="s">
        <v>584</v>
      </c>
      <c r="G73" s="6">
        <v>9.10727589</v>
      </c>
      <c r="H73" s="6">
        <v>39.84148164</v>
      </c>
      <c r="I73" s="6">
        <v>6.0</v>
      </c>
      <c r="J73" s="3" t="s">
        <v>585</v>
      </c>
      <c r="K73" s="6"/>
    </row>
    <row r="74">
      <c r="A74" s="8" t="str">
        <f t="shared" si="1"/>
        <v>No</v>
      </c>
      <c r="B74" s="6" t="s">
        <v>244</v>
      </c>
      <c r="C74" s="6" t="str">
        <f t="shared" si="2"/>
        <v>European Union</v>
      </c>
      <c r="D74" s="6" t="s">
        <v>244</v>
      </c>
      <c r="E74" s="6" t="s">
        <v>586</v>
      </c>
      <c r="F74" s="6" t="s">
        <v>587</v>
      </c>
      <c r="G74" s="6">
        <v>48.76380654</v>
      </c>
      <c r="H74" s="6">
        <v>14.2684314</v>
      </c>
      <c r="I74" s="6">
        <v>3.0</v>
      </c>
      <c r="J74" s="3" t="s">
        <v>588</v>
      </c>
      <c r="K74" s="6"/>
    </row>
    <row r="75">
      <c r="A75" s="8" t="str">
        <f t="shared" si="1"/>
        <v>No</v>
      </c>
      <c r="B75" s="6" t="s">
        <v>589</v>
      </c>
      <c r="C75" s="6" t="str">
        <f t="shared" si="2"/>
        <v>Falkland Islands (Malvinas)</v>
      </c>
      <c r="D75" s="6" t="s">
        <v>590</v>
      </c>
      <c r="E75" s="6" t="s">
        <v>591</v>
      </c>
      <c r="F75" s="6" t="s">
        <v>592</v>
      </c>
      <c r="G75" s="6">
        <v>-51.78838251</v>
      </c>
      <c r="H75" s="6">
        <v>-59.523611</v>
      </c>
      <c r="I75" s="6">
        <v>8.0</v>
      </c>
      <c r="J75" s="3" t="s">
        <v>593</v>
      </c>
      <c r="K75" s="6"/>
    </row>
    <row r="76">
      <c r="A76" s="8" t="str">
        <f t="shared" si="1"/>
        <v>No</v>
      </c>
      <c r="B76" s="6" t="s">
        <v>245</v>
      </c>
      <c r="C76" s="6" t="str">
        <f t="shared" si="2"/>
        <v>Faroe Islands (Associate Member)</v>
      </c>
      <c r="D76" s="6" t="s">
        <v>594</v>
      </c>
      <c r="E76" s="6" t="s">
        <v>595</v>
      </c>
      <c r="F76" s="6" t="s">
        <v>596</v>
      </c>
      <c r="G76" s="6">
        <v>61.88590482</v>
      </c>
      <c r="H76" s="6">
        <v>-6.911804</v>
      </c>
      <c r="I76" s="6">
        <v>8.0</v>
      </c>
      <c r="J76" s="3" t="s">
        <v>597</v>
      </c>
      <c r="K76" s="6"/>
    </row>
    <row r="77">
      <c r="A77" s="8" t="str">
        <f t="shared" si="1"/>
        <v>Yes</v>
      </c>
      <c r="B77" s="6" t="s">
        <v>527</v>
      </c>
      <c r="C77" s="6" t="str">
        <f t="shared" si="2"/>
        <v/>
      </c>
      <c r="D77" s="6" t="s">
        <v>598</v>
      </c>
      <c r="E77" s="6" t="s">
        <v>599</v>
      </c>
      <c r="F77" s="6" t="s">
        <v>600</v>
      </c>
      <c r="G77" s="6">
        <v>-17.71219757</v>
      </c>
      <c r="H77" s="6">
        <v>178.065036</v>
      </c>
      <c r="I77" s="6">
        <v>9.0</v>
      </c>
      <c r="J77" s="3" t="s">
        <v>601</v>
      </c>
      <c r="K77" s="6"/>
    </row>
    <row r="78">
      <c r="A78" s="8" t="str">
        <f t="shared" si="1"/>
        <v>Yes</v>
      </c>
      <c r="B78" s="6" t="s">
        <v>531</v>
      </c>
      <c r="C78" s="6" t="str">
        <f t="shared" si="2"/>
        <v/>
      </c>
      <c r="D78" s="6" t="s">
        <v>602</v>
      </c>
      <c r="E78" s="6" t="s">
        <v>603</v>
      </c>
      <c r="F78" s="6" t="s">
        <v>604</v>
      </c>
      <c r="G78" s="6">
        <v>64.69610892</v>
      </c>
      <c r="H78" s="6">
        <v>26.36339137</v>
      </c>
      <c r="I78" s="6">
        <v>5.0</v>
      </c>
      <c r="J78" s="3" t="s">
        <v>605</v>
      </c>
      <c r="K78" s="6"/>
    </row>
    <row r="79">
      <c r="A79" s="8" t="str">
        <f t="shared" si="1"/>
        <v>Yes</v>
      </c>
      <c r="B79" s="6" t="s">
        <v>535</v>
      </c>
      <c r="C79" s="6" t="str">
        <f t="shared" si="2"/>
        <v/>
      </c>
      <c r="D79" s="6" t="s">
        <v>606</v>
      </c>
      <c r="E79" s="6" t="s">
        <v>607</v>
      </c>
      <c r="F79" s="6" t="s">
        <v>608</v>
      </c>
      <c r="G79" s="6">
        <v>46.48372145</v>
      </c>
      <c r="H79" s="6">
        <v>2.60926281</v>
      </c>
      <c r="I79" s="6">
        <v>6.0</v>
      </c>
      <c r="J79" s="3" t="s">
        <v>609</v>
      </c>
      <c r="K79" s="6"/>
    </row>
    <row r="80">
      <c r="A80" s="8" t="str">
        <f t="shared" si="1"/>
        <v>No</v>
      </c>
      <c r="B80" s="6" t="s">
        <v>610</v>
      </c>
      <c r="C80" s="6" t="str">
        <f t="shared" si="2"/>
        <v>French Guiana</v>
      </c>
      <c r="D80" s="6" t="s">
        <v>610</v>
      </c>
      <c r="E80" s="6" t="s">
        <v>611</v>
      </c>
      <c r="F80" s="6" t="s">
        <v>612</v>
      </c>
      <c r="G80" s="6">
        <v>4.01114381</v>
      </c>
      <c r="H80" s="6">
        <v>-52.97746057</v>
      </c>
      <c r="I80" s="6">
        <v>7.0</v>
      </c>
      <c r="J80" s="3" t="s">
        <v>613</v>
      </c>
      <c r="K80" s="6"/>
    </row>
    <row r="81">
      <c r="A81" s="8" t="str">
        <f t="shared" si="1"/>
        <v>No</v>
      </c>
      <c r="B81" s="6" t="s">
        <v>246</v>
      </c>
      <c r="C81" s="6" t="str">
        <f t="shared" si="2"/>
        <v>French Polynesia</v>
      </c>
      <c r="D81" s="6" t="s">
        <v>614</v>
      </c>
      <c r="E81" s="6" t="s">
        <v>615</v>
      </c>
      <c r="F81" s="6" t="s">
        <v>616</v>
      </c>
      <c r="G81" s="6">
        <v>-17.66243898</v>
      </c>
      <c r="H81" s="6">
        <v>-149.406839</v>
      </c>
      <c r="I81" s="6">
        <v>10.0</v>
      </c>
      <c r="J81" s="3" t="s">
        <v>617</v>
      </c>
      <c r="K81" s="6"/>
    </row>
    <row r="82">
      <c r="A82" s="8" t="str">
        <f t="shared" si="1"/>
        <v>No</v>
      </c>
      <c r="B82" s="6" t="s">
        <v>247</v>
      </c>
      <c r="C82" s="6" t="str">
        <f t="shared" si="2"/>
        <v>French Southern and Antarctic Lands</v>
      </c>
      <c r="D82" s="6" t="s">
        <v>618</v>
      </c>
      <c r="E82" s="6" t="s">
        <v>619</v>
      </c>
      <c r="F82" s="6" t="s">
        <v>620</v>
      </c>
      <c r="G82" s="6">
        <v>-49.27235903</v>
      </c>
      <c r="H82" s="6">
        <v>69.348563</v>
      </c>
      <c r="I82" s="6">
        <v>8.0</v>
      </c>
      <c r="J82" s="3" t="s">
        <v>621</v>
      </c>
      <c r="K82" s="6"/>
    </row>
    <row r="83">
      <c r="A83" s="8" t="str">
        <f t="shared" si="1"/>
        <v>Yes</v>
      </c>
      <c r="B83" s="6" t="s">
        <v>547</v>
      </c>
      <c r="C83" s="6" t="str">
        <f t="shared" si="2"/>
        <v/>
      </c>
      <c r="D83" s="6" t="s">
        <v>622</v>
      </c>
      <c r="E83" s="6" t="s">
        <v>623</v>
      </c>
      <c r="F83" s="6" t="s">
        <v>624</v>
      </c>
      <c r="G83" s="6">
        <v>-0.43426435</v>
      </c>
      <c r="H83" s="6">
        <v>11.43916591</v>
      </c>
      <c r="I83" s="6">
        <v>7.0</v>
      </c>
      <c r="J83" s="3" t="s">
        <v>625</v>
      </c>
      <c r="K83" s="6"/>
    </row>
    <row r="84">
      <c r="A84" s="8" t="str">
        <f t="shared" si="1"/>
        <v>Yes</v>
      </c>
      <c r="B84" s="6" t="s">
        <v>551</v>
      </c>
      <c r="C84" s="6" t="str">
        <f t="shared" si="2"/>
        <v/>
      </c>
      <c r="D84" s="6" t="s">
        <v>626</v>
      </c>
      <c r="E84" s="6" t="s">
        <v>627</v>
      </c>
      <c r="F84" s="6" t="s">
        <v>628</v>
      </c>
      <c r="G84" s="6">
        <v>13.15921146</v>
      </c>
      <c r="H84" s="6">
        <v>-15.35956748</v>
      </c>
      <c r="I84" s="6">
        <v>8.0</v>
      </c>
      <c r="J84" s="3" t="s">
        <v>629</v>
      </c>
      <c r="K84" s="6"/>
    </row>
    <row r="85">
      <c r="A85" s="8" t="str">
        <f t="shared" si="1"/>
        <v>No</v>
      </c>
      <c r="B85" s="6" t="s">
        <v>248</v>
      </c>
      <c r="C85" s="6" t="str">
        <f t="shared" si="2"/>
        <v>Georgia</v>
      </c>
      <c r="D85" s="6" t="s">
        <v>248</v>
      </c>
      <c r="E85" s="6" t="s">
        <v>630</v>
      </c>
      <c r="F85" s="6" t="s">
        <v>631</v>
      </c>
      <c r="G85" s="6">
        <v>41.82754301</v>
      </c>
      <c r="H85" s="6">
        <v>44.17329916</v>
      </c>
      <c r="I85" s="6">
        <v>7.0</v>
      </c>
      <c r="J85" s="3" t="s">
        <v>632</v>
      </c>
      <c r="K85" s="6"/>
    </row>
    <row r="86">
      <c r="A86" s="8" t="str">
        <f t="shared" si="1"/>
        <v>No</v>
      </c>
      <c r="B86" s="6" t="s">
        <v>249</v>
      </c>
      <c r="C86" s="6" t="str">
        <f t="shared" si="2"/>
        <v>Germany</v>
      </c>
      <c r="D86" s="6" t="s">
        <v>633</v>
      </c>
      <c r="E86" s="6" t="s">
        <v>634</v>
      </c>
      <c r="F86" s="6" t="s">
        <v>635</v>
      </c>
      <c r="G86" s="6">
        <v>50.82871201</v>
      </c>
      <c r="H86" s="6">
        <v>10.97887975</v>
      </c>
      <c r="I86" s="6">
        <v>6.0</v>
      </c>
      <c r="J86" s="3" t="s">
        <v>636</v>
      </c>
      <c r="K86" s="6"/>
    </row>
    <row r="87">
      <c r="A87" s="8" t="str">
        <f t="shared" si="1"/>
        <v>Yes</v>
      </c>
      <c r="B87" s="6" t="s">
        <v>563</v>
      </c>
      <c r="C87" s="6" t="str">
        <f t="shared" si="2"/>
        <v/>
      </c>
      <c r="D87" s="6" t="s">
        <v>637</v>
      </c>
      <c r="E87" s="6" t="s">
        <v>638</v>
      </c>
      <c r="F87" s="6" t="s">
        <v>639</v>
      </c>
      <c r="G87" s="6">
        <v>7.69154199</v>
      </c>
      <c r="H87" s="6">
        <v>-1.29234904</v>
      </c>
      <c r="I87" s="6">
        <v>7.0</v>
      </c>
      <c r="J87" s="3" t="s">
        <v>640</v>
      </c>
      <c r="K87" s="6"/>
    </row>
    <row r="88">
      <c r="A88" s="8" t="str">
        <f t="shared" si="1"/>
        <v>Yes</v>
      </c>
      <c r="B88" s="6" t="s">
        <v>568</v>
      </c>
      <c r="C88" s="6" t="str">
        <f t="shared" si="2"/>
        <v/>
      </c>
      <c r="D88" s="6" t="s">
        <v>568</v>
      </c>
      <c r="E88" s="6" t="s">
        <v>641</v>
      </c>
      <c r="F88" s="6" t="s">
        <v>642</v>
      </c>
      <c r="G88" s="6">
        <v>36.14864641</v>
      </c>
      <c r="H88" s="6">
        <v>-5.34404779</v>
      </c>
      <c r="I88" s="6">
        <v>12.0</v>
      </c>
      <c r="J88" s="3" t="s">
        <v>643</v>
      </c>
      <c r="K88" s="6"/>
    </row>
    <row r="89">
      <c r="A89" s="8" t="str">
        <f t="shared" si="1"/>
        <v>Yes</v>
      </c>
      <c r="B89" s="6" t="s">
        <v>573</v>
      </c>
      <c r="C89" s="6" t="str">
        <f t="shared" si="2"/>
        <v/>
      </c>
      <c r="D89" s="6" t="s">
        <v>644</v>
      </c>
      <c r="E89" s="6" t="s">
        <v>645</v>
      </c>
      <c r="F89" s="6" t="s">
        <v>646</v>
      </c>
      <c r="G89" s="6">
        <v>38.52254746</v>
      </c>
      <c r="H89" s="6">
        <v>24.53794505</v>
      </c>
      <c r="I89" s="6">
        <v>6.0</v>
      </c>
      <c r="J89" s="3" t="s">
        <v>647</v>
      </c>
      <c r="K89" s="6"/>
    </row>
    <row r="90">
      <c r="A90" s="8" t="str">
        <f t="shared" si="1"/>
        <v>Yes</v>
      </c>
      <c r="B90" s="6" t="s">
        <v>577</v>
      </c>
      <c r="C90" s="6" t="str">
        <f t="shared" si="2"/>
        <v/>
      </c>
      <c r="D90" s="6" t="s">
        <v>577</v>
      </c>
      <c r="E90" s="6" t="s">
        <v>648</v>
      </c>
      <c r="F90" s="6" t="s">
        <v>649</v>
      </c>
      <c r="G90" s="6">
        <v>71.42932629</v>
      </c>
      <c r="H90" s="6">
        <v>-34.38651956</v>
      </c>
      <c r="I90" s="6">
        <v>3.0</v>
      </c>
      <c r="J90" s="3" t="s">
        <v>650</v>
      </c>
      <c r="K90" s="6"/>
    </row>
    <row r="91">
      <c r="A91" s="8" t="str">
        <f t="shared" si="1"/>
        <v>Yes</v>
      </c>
      <c r="B91" s="6" t="s">
        <v>581</v>
      </c>
      <c r="C91" s="6" t="str">
        <f t="shared" si="2"/>
        <v/>
      </c>
      <c r="D91" s="6" t="s">
        <v>581</v>
      </c>
      <c r="E91" s="6" t="s">
        <v>651</v>
      </c>
      <c r="F91" s="6" t="s">
        <v>652</v>
      </c>
      <c r="G91" s="6">
        <v>12.11644807</v>
      </c>
      <c r="H91" s="6">
        <v>-61.678994</v>
      </c>
      <c r="I91" s="6">
        <v>11.0</v>
      </c>
      <c r="J91" s="3" t="s">
        <v>653</v>
      </c>
      <c r="K91" s="6"/>
    </row>
    <row r="92">
      <c r="A92" s="8" t="str">
        <f t="shared" si="1"/>
        <v>No</v>
      </c>
      <c r="B92" s="6" t="s">
        <v>250</v>
      </c>
      <c r="C92" s="6" t="str">
        <f t="shared" si="2"/>
        <v>Guadeloupe</v>
      </c>
      <c r="D92" s="6" t="s">
        <v>654</v>
      </c>
      <c r="E92" s="6" t="s">
        <v>655</v>
      </c>
      <c r="F92" s="6" t="s">
        <v>656</v>
      </c>
      <c r="G92" s="6">
        <v>16.26472785</v>
      </c>
      <c r="H92" s="6">
        <v>-61.550994</v>
      </c>
      <c r="I92" s="6">
        <v>10.0</v>
      </c>
      <c r="J92" s="3" t="s">
        <v>657</v>
      </c>
      <c r="K92" s="6"/>
    </row>
    <row r="93">
      <c r="A93" s="8" t="str">
        <f t="shared" si="1"/>
        <v>Yes</v>
      </c>
      <c r="B93" s="6" t="s">
        <v>585</v>
      </c>
      <c r="C93" s="6" t="str">
        <f t="shared" si="2"/>
        <v/>
      </c>
      <c r="D93" s="6" t="s">
        <v>658</v>
      </c>
      <c r="E93" s="6" t="s">
        <v>659</v>
      </c>
      <c r="F93" s="6" t="s">
        <v>660</v>
      </c>
      <c r="G93" s="6">
        <v>13.44410137</v>
      </c>
      <c r="H93" s="6">
        <v>144.80747791</v>
      </c>
      <c r="I93" s="6">
        <v>10.0</v>
      </c>
      <c r="J93" s="3" t="s">
        <v>661</v>
      </c>
      <c r="K93" s="6"/>
    </row>
    <row r="94">
      <c r="A94" s="8" t="str">
        <f t="shared" si="1"/>
        <v>Yes</v>
      </c>
      <c r="B94" s="6" t="s">
        <v>588</v>
      </c>
      <c r="C94" s="6" t="str">
        <f t="shared" si="2"/>
        <v/>
      </c>
      <c r="D94" s="6" t="s">
        <v>662</v>
      </c>
      <c r="E94" s="6" t="s">
        <v>663</v>
      </c>
      <c r="F94" s="6" t="s">
        <v>664</v>
      </c>
      <c r="G94" s="6">
        <v>15.72598421</v>
      </c>
      <c r="H94" s="6">
        <v>-89.96707712</v>
      </c>
      <c r="I94" s="6">
        <v>7.0</v>
      </c>
      <c r="J94" s="3" t="s">
        <v>665</v>
      </c>
      <c r="K94" s="6"/>
    </row>
    <row r="95">
      <c r="A95" s="8" t="str">
        <f t="shared" si="1"/>
        <v>No</v>
      </c>
      <c r="B95" s="6" t="s">
        <v>251</v>
      </c>
      <c r="C95" s="6" t="str">
        <f t="shared" si="2"/>
        <v>Guernsey</v>
      </c>
      <c r="D95" s="6" t="s">
        <v>666</v>
      </c>
      <c r="E95" s="6" t="s">
        <v>667</v>
      </c>
      <c r="F95" s="6" t="s">
        <v>668</v>
      </c>
      <c r="G95" s="6">
        <v>49.46565975</v>
      </c>
      <c r="H95" s="6">
        <v>-2.585272</v>
      </c>
      <c r="I95" s="6">
        <v>12.0</v>
      </c>
      <c r="J95" s="3" t="s">
        <v>669</v>
      </c>
      <c r="K95" s="6"/>
    </row>
    <row r="96">
      <c r="A96" s="8" t="str">
        <f t="shared" si="1"/>
        <v>Yes</v>
      </c>
      <c r="B96" s="6" t="s">
        <v>593</v>
      </c>
      <c r="C96" s="6" t="str">
        <f t="shared" si="2"/>
        <v/>
      </c>
      <c r="D96" s="6" t="s">
        <v>670</v>
      </c>
      <c r="E96" s="6" t="s">
        <v>671</v>
      </c>
      <c r="F96" s="6" t="s">
        <v>672</v>
      </c>
      <c r="G96" s="6">
        <v>9.94301472</v>
      </c>
      <c r="H96" s="6">
        <v>-11.31711839</v>
      </c>
      <c r="I96" s="6">
        <v>7.0</v>
      </c>
      <c r="J96" s="3" t="s">
        <v>673</v>
      </c>
      <c r="K96" s="6"/>
    </row>
    <row r="97">
      <c r="A97" s="8" t="str">
        <f t="shared" si="1"/>
        <v>Yes</v>
      </c>
      <c r="B97" s="6" t="s">
        <v>597</v>
      </c>
      <c r="C97" s="6" t="str">
        <f t="shared" si="2"/>
        <v/>
      </c>
      <c r="D97" s="6" t="s">
        <v>674</v>
      </c>
      <c r="E97" s="6" t="s">
        <v>675</v>
      </c>
      <c r="F97" s="6" t="s">
        <v>676</v>
      </c>
      <c r="G97" s="6">
        <v>11.80050682</v>
      </c>
      <c r="H97" s="6">
        <v>-15.180407</v>
      </c>
      <c r="I97" s="6">
        <v>8.0</v>
      </c>
      <c r="J97" s="3" t="s">
        <v>677</v>
      </c>
      <c r="K97" s="6"/>
    </row>
    <row r="98">
      <c r="A98" s="8" t="str">
        <f t="shared" si="1"/>
        <v>Yes</v>
      </c>
      <c r="B98" s="6" t="s">
        <v>601</v>
      </c>
      <c r="C98" s="6" t="str">
        <f t="shared" si="2"/>
        <v/>
      </c>
      <c r="D98" s="6" t="s">
        <v>678</v>
      </c>
      <c r="E98" s="6" t="s">
        <v>679</v>
      </c>
      <c r="F98" s="6" t="s">
        <v>680</v>
      </c>
      <c r="G98" s="6">
        <v>4.47957059</v>
      </c>
      <c r="H98" s="6">
        <v>-58.72692293</v>
      </c>
      <c r="I98" s="6">
        <v>6.0</v>
      </c>
      <c r="J98" s="3" t="s">
        <v>681</v>
      </c>
      <c r="K98" s="6"/>
    </row>
    <row r="99">
      <c r="A99" s="8" t="str">
        <f t="shared" si="1"/>
        <v>Yes</v>
      </c>
      <c r="B99" s="6" t="s">
        <v>605</v>
      </c>
      <c r="C99" s="6" t="str">
        <f t="shared" si="2"/>
        <v/>
      </c>
      <c r="D99" s="6" t="s">
        <v>682</v>
      </c>
      <c r="E99" s="6" t="s">
        <v>683</v>
      </c>
      <c r="F99" s="6" t="s">
        <v>684</v>
      </c>
      <c r="G99" s="6">
        <v>19.07430861</v>
      </c>
      <c r="H99" s="6">
        <v>-72.79607526</v>
      </c>
      <c r="I99" s="6">
        <v>8.0</v>
      </c>
      <c r="J99" s="3" t="s">
        <v>685</v>
      </c>
      <c r="K99" s="6"/>
    </row>
    <row r="100">
      <c r="A100" s="8" t="str">
        <f t="shared" si="1"/>
        <v>No</v>
      </c>
      <c r="B100" s="6" t="s">
        <v>252</v>
      </c>
      <c r="C100" s="6" t="str">
        <f t="shared" si="2"/>
        <v>Heard Island And McDonald Islands</v>
      </c>
      <c r="D100" s="6" t="s">
        <v>686</v>
      </c>
      <c r="E100" s="6" t="s">
        <v>687</v>
      </c>
      <c r="F100" s="6" t="s">
        <v>688</v>
      </c>
      <c r="G100" s="6">
        <v>-53.08168847</v>
      </c>
      <c r="H100" s="6">
        <v>73.504158</v>
      </c>
      <c r="I100" s="6">
        <v>11.0</v>
      </c>
      <c r="J100" s="3" t="s">
        <v>689</v>
      </c>
      <c r="K100" s="6"/>
    </row>
    <row r="101">
      <c r="A101" s="8" t="str">
        <f t="shared" si="1"/>
        <v>No</v>
      </c>
      <c r="B101" s="6" t="s">
        <v>253</v>
      </c>
      <c r="C101" s="6" t="str">
        <f t="shared" si="2"/>
        <v>Holy See</v>
      </c>
      <c r="D101" s="6" t="s">
        <v>690</v>
      </c>
      <c r="E101" s="6" t="s">
        <v>691</v>
      </c>
      <c r="F101" s="6" t="s">
        <v>692</v>
      </c>
      <c r="G101" s="6">
        <v>41.9037781</v>
      </c>
      <c r="H101" s="6">
        <v>12.45340142</v>
      </c>
      <c r="I101" s="6">
        <v>16.0</v>
      </c>
      <c r="J101" s="3" t="s">
        <v>693</v>
      </c>
      <c r="K101" s="6"/>
    </row>
    <row r="102">
      <c r="A102" s="8" t="str">
        <f t="shared" si="1"/>
        <v>Yes</v>
      </c>
      <c r="B102" s="6" t="s">
        <v>609</v>
      </c>
      <c r="C102" s="6" t="str">
        <f t="shared" si="2"/>
        <v/>
      </c>
      <c r="D102" s="6" t="s">
        <v>694</v>
      </c>
      <c r="E102" s="6" t="s">
        <v>695</v>
      </c>
      <c r="F102" s="6" t="s">
        <v>696</v>
      </c>
      <c r="G102" s="6">
        <v>14.64994423</v>
      </c>
      <c r="H102" s="6">
        <v>-87.01643713</v>
      </c>
      <c r="I102" s="6">
        <v>7.0</v>
      </c>
      <c r="J102" s="3" t="s">
        <v>697</v>
      </c>
      <c r="K102" s="6"/>
    </row>
    <row r="103">
      <c r="A103" s="8" t="str">
        <f t="shared" si="1"/>
        <v>No</v>
      </c>
      <c r="B103" s="6" t="s">
        <v>698</v>
      </c>
      <c r="C103" s="6" t="str">
        <f t="shared" si="2"/>
        <v>Hong Kong</v>
      </c>
      <c r="D103" s="6" t="s">
        <v>699</v>
      </c>
      <c r="E103" s="6" t="s">
        <v>700</v>
      </c>
      <c r="F103" s="6" t="s">
        <v>701</v>
      </c>
      <c r="G103" s="6">
        <v>22.33728531</v>
      </c>
      <c r="H103" s="6">
        <v>114.14657786</v>
      </c>
      <c r="I103" s="6">
        <v>11.0</v>
      </c>
      <c r="J103" s="3" t="s">
        <v>702</v>
      </c>
      <c r="K103" s="6"/>
    </row>
    <row r="104">
      <c r="A104" s="8" t="str">
        <f t="shared" si="1"/>
        <v>Yes</v>
      </c>
      <c r="B104" s="6" t="s">
        <v>617</v>
      </c>
      <c r="C104" s="6" t="str">
        <f t="shared" si="2"/>
        <v/>
      </c>
      <c r="D104" s="6" t="s">
        <v>617</v>
      </c>
      <c r="E104" s="6" t="s">
        <v>703</v>
      </c>
      <c r="F104" s="6" t="s">
        <v>704</v>
      </c>
      <c r="G104" s="6">
        <v>46.97670384</v>
      </c>
      <c r="H104" s="6">
        <v>19.35499657</v>
      </c>
      <c r="I104" s="6">
        <v>7.0</v>
      </c>
      <c r="J104" s="3" t="s">
        <v>705</v>
      </c>
      <c r="K104" s="6"/>
    </row>
    <row r="105">
      <c r="A105" s="8" t="str">
        <f t="shared" si="1"/>
        <v>Yes</v>
      </c>
      <c r="B105" s="6" t="s">
        <v>621</v>
      </c>
      <c r="C105" s="6" t="str">
        <f t="shared" si="2"/>
        <v/>
      </c>
      <c r="D105" s="6" t="s">
        <v>706</v>
      </c>
      <c r="E105" s="6" t="s">
        <v>707</v>
      </c>
      <c r="F105" s="6" t="s">
        <v>708</v>
      </c>
      <c r="G105" s="6">
        <v>64.99294495</v>
      </c>
      <c r="H105" s="6">
        <v>-18.57038755</v>
      </c>
      <c r="I105" s="6">
        <v>6.0</v>
      </c>
      <c r="J105" s="3" t="s">
        <v>709</v>
      </c>
      <c r="K105" s="6"/>
    </row>
    <row r="106">
      <c r="A106" s="8" t="str">
        <f t="shared" si="1"/>
        <v>Yes</v>
      </c>
      <c r="B106" s="6" t="s">
        <v>625</v>
      </c>
      <c r="C106" s="6" t="str">
        <f t="shared" si="2"/>
        <v/>
      </c>
      <c r="D106" s="6" t="s">
        <v>710</v>
      </c>
      <c r="E106" s="6" t="s">
        <v>711</v>
      </c>
      <c r="F106" s="6" t="s">
        <v>712</v>
      </c>
      <c r="G106" s="6">
        <v>20.46549519</v>
      </c>
      <c r="H106" s="6">
        <v>78.50146222</v>
      </c>
      <c r="I106" s="6">
        <v>4.0</v>
      </c>
      <c r="J106" s="3" t="s">
        <v>713</v>
      </c>
      <c r="K106" s="6"/>
    </row>
    <row r="107">
      <c r="A107" s="8" t="str">
        <f t="shared" si="1"/>
        <v>Yes</v>
      </c>
      <c r="B107" s="6" t="s">
        <v>629</v>
      </c>
      <c r="C107" s="6" t="str">
        <f t="shared" si="2"/>
        <v/>
      </c>
      <c r="D107" s="6" t="s">
        <v>714</v>
      </c>
      <c r="E107" s="6" t="s">
        <v>715</v>
      </c>
      <c r="F107" s="6" t="s">
        <v>716</v>
      </c>
      <c r="G107" s="6">
        <v>-2.4622968</v>
      </c>
      <c r="H107" s="6">
        <v>121.18329789</v>
      </c>
      <c r="I107" s="6">
        <v>4.0</v>
      </c>
      <c r="J107" s="3" t="s">
        <v>717</v>
      </c>
      <c r="K107" s="6"/>
    </row>
    <row r="108">
      <c r="A108" s="8" t="str">
        <f t="shared" si="1"/>
        <v>No</v>
      </c>
      <c r="B108" s="6" t="s">
        <v>718</v>
      </c>
      <c r="C108" s="6" t="str">
        <f t="shared" si="2"/>
        <v>Iran (Islamic Republic of)</v>
      </c>
      <c r="D108" s="6" t="s">
        <v>719</v>
      </c>
      <c r="E108" s="6" t="s">
        <v>720</v>
      </c>
      <c r="F108" s="6" t="s">
        <v>721</v>
      </c>
      <c r="G108" s="6">
        <v>31.40240324</v>
      </c>
      <c r="H108" s="6">
        <v>51.28204814</v>
      </c>
      <c r="I108" s="6">
        <v>5.0</v>
      </c>
      <c r="J108" s="3" t="s">
        <v>722</v>
      </c>
      <c r="K108" s="6"/>
    </row>
    <row r="109">
      <c r="A109" s="8" t="str">
        <f t="shared" si="1"/>
        <v>Yes</v>
      </c>
      <c r="B109" s="6" t="s">
        <v>636</v>
      </c>
      <c r="C109" s="6" t="str">
        <f t="shared" si="2"/>
        <v/>
      </c>
      <c r="D109" s="6" t="s">
        <v>723</v>
      </c>
      <c r="E109" s="6" t="s">
        <v>724</v>
      </c>
      <c r="F109" s="6" t="s">
        <v>725</v>
      </c>
      <c r="G109" s="6">
        <v>32.90170182</v>
      </c>
      <c r="H109" s="6">
        <v>43.19590056</v>
      </c>
      <c r="I109" s="6">
        <v>6.0</v>
      </c>
      <c r="J109" s="3" t="s">
        <v>726</v>
      </c>
      <c r="K109" s="6"/>
    </row>
    <row r="110">
      <c r="A110" s="8" t="str">
        <f t="shared" si="1"/>
        <v>Yes</v>
      </c>
      <c r="B110" s="6" t="s">
        <v>640</v>
      </c>
      <c r="C110" s="6" t="str">
        <f t="shared" si="2"/>
        <v/>
      </c>
      <c r="D110" s="6" t="s">
        <v>640</v>
      </c>
      <c r="E110" s="6" t="s">
        <v>727</v>
      </c>
      <c r="F110" s="6" t="s">
        <v>728</v>
      </c>
      <c r="G110" s="6">
        <v>53.10101628</v>
      </c>
      <c r="H110" s="6">
        <v>-8.21092302</v>
      </c>
      <c r="I110" s="6">
        <v>6.0</v>
      </c>
      <c r="J110" s="3" t="s">
        <v>729</v>
      </c>
      <c r="K110" s="6"/>
    </row>
    <row r="111">
      <c r="A111" s="8" t="str">
        <f t="shared" si="1"/>
        <v>No</v>
      </c>
      <c r="B111" s="6" t="s">
        <v>254</v>
      </c>
      <c r="C111" s="6" t="str">
        <f t="shared" si="2"/>
        <v>Isle of Man</v>
      </c>
      <c r="D111" s="6" t="s">
        <v>730</v>
      </c>
      <c r="E111" s="6" t="s">
        <v>731</v>
      </c>
      <c r="F111" s="6" t="s">
        <v>732</v>
      </c>
      <c r="G111" s="6">
        <v>54.23562697</v>
      </c>
      <c r="H111" s="6">
        <v>-4.548054</v>
      </c>
      <c r="I111" s="6">
        <v>10.0</v>
      </c>
      <c r="J111" s="3" t="s">
        <v>733</v>
      </c>
      <c r="K111" s="6"/>
    </row>
    <row r="112">
      <c r="A112" s="8" t="str">
        <f t="shared" si="1"/>
        <v>Yes</v>
      </c>
      <c r="B112" s="6" t="s">
        <v>643</v>
      </c>
      <c r="C112" s="6" t="str">
        <f t="shared" si="2"/>
        <v/>
      </c>
      <c r="D112" s="6" t="s">
        <v>734</v>
      </c>
      <c r="E112" s="6" t="s">
        <v>735</v>
      </c>
      <c r="F112" s="6" t="s">
        <v>736</v>
      </c>
      <c r="G112" s="6">
        <v>30.85883075</v>
      </c>
      <c r="H112" s="6">
        <v>34.91753797</v>
      </c>
      <c r="I112" s="6">
        <v>7.0</v>
      </c>
      <c r="J112" s="3" t="s">
        <v>737</v>
      </c>
      <c r="K112" s="6"/>
    </row>
    <row r="113">
      <c r="A113" s="8" t="str">
        <f t="shared" si="1"/>
        <v>Yes</v>
      </c>
      <c r="B113" s="6" t="s">
        <v>647</v>
      </c>
      <c r="C113" s="6" t="str">
        <f t="shared" si="2"/>
        <v/>
      </c>
      <c r="D113" s="6" t="s">
        <v>738</v>
      </c>
      <c r="E113" s="6" t="s">
        <v>739</v>
      </c>
      <c r="F113" s="6" t="s">
        <v>740</v>
      </c>
      <c r="G113" s="6">
        <v>41.7781084</v>
      </c>
      <c r="H113" s="6">
        <v>12.67725128</v>
      </c>
      <c r="I113" s="6">
        <v>5.0</v>
      </c>
      <c r="J113" s="3" t="s">
        <v>741</v>
      </c>
      <c r="K113" s="6"/>
    </row>
    <row r="114">
      <c r="A114" s="8" t="str">
        <f t="shared" si="1"/>
        <v>Yes</v>
      </c>
      <c r="B114" s="6" t="s">
        <v>653</v>
      </c>
      <c r="C114" s="6" t="str">
        <f t="shared" si="2"/>
        <v/>
      </c>
      <c r="D114" s="6" t="s">
        <v>653</v>
      </c>
      <c r="E114" s="6" t="s">
        <v>742</v>
      </c>
      <c r="F114" s="6" t="s">
        <v>743</v>
      </c>
      <c r="G114" s="6">
        <v>18.10838487</v>
      </c>
      <c r="H114" s="6">
        <v>-77.297506</v>
      </c>
      <c r="I114" s="6">
        <v>9.0</v>
      </c>
      <c r="J114" s="3" t="s">
        <v>744</v>
      </c>
      <c r="K114" s="6"/>
    </row>
    <row r="115">
      <c r="A115" s="8" t="str">
        <f t="shared" si="1"/>
        <v>Yes</v>
      </c>
      <c r="B115" s="6" t="s">
        <v>657</v>
      </c>
      <c r="C115" s="6" t="str">
        <f t="shared" si="2"/>
        <v/>
      </c>
      <c r="D115" s="6" t="s">
        <v>657</v>
      </c>
      <c r="E115" s="6" t="s">
        <v>745</v>
      </c>
      <c r="F115" s="6" t="s">
        <v>746</v>
      </c>
      <c r="G115" s="6">
        <v>37.51848822</v>
      </c>
      <c r="H115" s="6">
        <v>137.67066061</v>
      </c>
      <c r="I115" s="6">
        <v>5.0</v>
      </c>
      <c r="J115" s="3" t="s">
        <v>747</v>
      </c>
      <c r="K115" s="6"/>
    </row>
    <row r="116">
      <c r="A116" s="8" t="str">
        <f t="shared" si="1"/>
        <v>No</v>
      </c>
      <c r="B116" s="6" t="s">
        <v>255</v>
      </c>
      <c r="C116" s="6" t="str">
        <f t="shared" si="2"/>
        <v>Jersey</v>
      </c>
      <c r="D116" s="6" t="s">
        <v>748</v>
      </c>
      <c r="E116" s="6" t="s">
        <v>749</v>
      </c>
      <c r="F116" s="6" t="s">
        <v>750</v>
      </c>
      <c r="G116" s="6">
        <v>49.21440771</v>
      </c>
      <c r="H116" s="6">
        <v>-2.131246</v>
      </c>
      <c r="I116" s="6">
        <v>12.0</v>
      </c>
      <c r="J116" s="3" t="s">
        <v>751</v>
      </c>
      <c r="K116" s="6"/>
    </row>
    <row r="117">
      <c r="A117" s="8" t="str">
        <f t="shared" si="1"/>
        <v>Yes</v>
      </c>
      <c r="B117" s="6" t="s">
        <v>661</v>
      </c>
      <c r="C117" s="6" t="str">
        <f t="shared" si="2"/>
        <v/>
      </c>
      <c r="D117" s="6" t="s">
        <v>752</v>
      </c>
      <c r="E117" s="6" t="s">
        <v>753</v>
      </c>
      <c r="F117" s="6" t="s">
        <v>754</v>
      </c>
      <c r="G117" s="6">
        <v>31.31616588</v>
      </c>
      <c r="H117" s="6">
        <v>36.3757551</v>
      </c>
      <c r="I117" s="6">
        <v>7.0</v>
      </c>
      <c r="J117" s="3" t="s">
        <v>755</v>
      </c>
      <c r="K117" s="6"/>
    </row>
    <row r="118">
      <c r="A118" s="8" t="str">
        <f t="shared" si="1"/>
        <v>No</v>
      </c>
      <c r="B118" s="6" t="s">
        <v>256</v>
      </c>
      <c r="C118" s="6" t="str">
        <f t="shared" si="2"/>
        <v>Kazakhstan</v>
      </c>
      <c r="D118" s="6" t="s">
        <v>756</v>
      </c>
      <c r="E118" s="6" t="s">
        <v>757</v>
      </c>
      <c r="F118" s="6" t="s">
        <v>758</v>
      </c>
      <c r="G118" s="6">
        <v>45.38592596</v>
      </c>
      <c r="H118" s="6">
        <v>68.81334444</v>
      </c>
      <c r="I118" s="6">
        <v>4.0</v>
      </c>
      <c r="J118" s="3" t="s">
        <v>759</v>
      </c>
      <c r="K118" s="6"/>
    </row>
    <row r="119">
      <c r="A119" s="8" t="str">
        <f t="shared" si="1"/>
        <v>Yes</v>
      </c>
      <c r="B119" s="6" t="s">
        <v>669</v>
      </c>
      <c r="C119" s="6" t="str">
        <f t="shared" si="2"/>
        <v/>
      </c>
      <c r="D119" s="6" t="s">
        <v>760</v>
      </c>
      <c r="E119" s="6" t="s">
        <v>761</v>
      </c>
      <c r="F119" s="6" t="s">
        <v>762</v>
      </c>
      <c r="G119" s="6">
        <v>0.19582452</v>
      </c>
      <c r="H119" s="6">
        <v>37.97212297</v>
      </c>
      <c r="I119" s="6">
        <v>6.0</v>
      </c>
      <c r="J119" s="3" t="s">
        <v>763</v>
      </c>
      <c r="K119" s="6"/>
    </row>
    <row r="120">
      <c r="A120" s="8" t="str">
        <f t="shared" si="1"/>
        <v>Yes</v>
      </c>
      <c r="B120" s="6" t="s">
        <v>673</v>
      </c>
      <c r="C120" s="6" t="str">
        <f t="shared" si="2"/>
        <v/>
      </c>
      <c r="D120" s="6" t="s">
        <v>764</v>
      </c>
      <c r="E120" s="6" t="s">
        <v>765</v>
      </c>
      <c r="F120" s="6" t="s">
        <v>766</v>
      </c>
      <c r="G120" s="6">
        <v>1.87085244</v>
      </c>
      <c r="H120" s="6">
        <v>-157.3625931</v>
      </c>
      <c r="I120" s="6">
        <v>10.0</v>
      </c>
      <c r="J120" s="3" t="s">
        <v>767</v>
      </c>
      <c r="K120" s="6"/>
    </row>
    <row r="121">
      <c r="A121" s="8" t="str">
        <f t="shared" si="1"/>
        <v>Yes</v>
      </c>
      <c r="B121" s="6" t="s">
        <v>677</v>
      </c>
      <c r="C121" s="6" t="str">
        <f t="shared" si="2"/>
        <v/>
      </c>
      <c r="D121" s="6" t="s">
        <v>768</v>
      </c>
      <c r="E121" s="6" t="s">
        <v>769</v>
      </c>
      <c r="F121" s="6" t="s">
        <v>770</v>
      </c>
      <c r="G121" s="6">
        <v>29.43253341</v>
      </c>
      <c r="H121" s="6">
        <v>47.71798405</v>
      </c>
      <c r="I121" s="6">
        <v>8.0</v>
      </c>
      <c r="J121" s="3" t="s">
        <v>771</v>
      </c>
      <c r="K121" s="6"/>
    </row>
    <row r="122">
      <c r="A122" s="8" t="str">
        <f t="shared" si="1"/>
        <v>No</v>
      </c>
      <c r="B122" s="6" t="s">
        <v>257</v>
      </c>
      <c r="C122" s="6" t="str">
        <f t="shared" si="2"/>
        <v>Kyrgyzstan</v>
      </c>
      <c r="D122" s="6" t="s">
        <v>772</v>
      </c>
      <c r="E122" s="6" t="s">
        <v>773</v>
      </c>
      <c r="F122" s="6" t="s">
        <v>774</v>
      </c>
      <c r="G122" s="6">
        <v>41.11509878</v>
      </c>
      <c r="H122" s="6">
        <v>74.25524574</v>
      </c>
      <c r="I122" s="6">
        <v>6.0</v>
      </c>
      <c r="J122" s="3" t="s">
        <v>775</v>
      </c>
      <c r="K122" s="6"/>
    </row>
    <row r="123">
      <c r="A123" s="8" t="str">
        <f t="shared" si="1"/>
        <v>No</v>
      </c>
      <c r="B123" s="6" t="s">
        <v>258</v>
      </c>
      <c r="C123" s="6" t="str">
        <f t="shared" si="2"/>
        <v>Lao People's Democratic Republic</v>
      </c>
      <c r="D123" s="6" t="s">
        <v>258</v>
      </c>
      <c r="E123" s="6" t="s">
        <v>776</v>
      </c>
      <c r="F123" s="6" t="s">
        <v>777</v>
      </c>
      <c r="G123" s="6">
        <v>17.76075593</v>
      </c>
      <c r="H123" s="6">
        <v>103.61611347</v>
      </c>
      <c r="I123" s="6">
        <v>6.0</v>
      </c>
      <c r="J123" s="3" t="s">
        <v>778</v>
      </c>
      <c r="K123" s="6"/>
    </row>
    <row r="124">
      <c r="A124" s="8" t="str">
        <f t="shared" si="1"/>
        <v>No</v>
      </c>
      <c r="B124" s="6" t="s">
        <v>259</v>
      </c>
      <c r="C124" s="6" t="str">
        <f t="shared" si="2"/>
        <v>Latvia</v>
      </c>
      <c r="D124" s="6" t="s">
        <v>779</v>
      </c>
      <c r="E124" s="6" t="s">
        <v>780</v>
      </c>
      <c r="F124" s="6" t="s">
        <v>781</v>
      </c>
      <c r="G124" s="6">
        <v>56.86697515</v>
      </c>
      <c r="H124" s="6">
        <v>24.54826936</v>
      </c>
      <c r="I124" s="6">
        <v>7.0</v>
      </c>
      <c r="J124" s="3" t="s">
        <v>782</v>
      </c>
      <c r="K124" s="6"/>
    </row>
    <row r="125">
      <c r="A125" s="8" t="str">
        <f t="shared" si="1"/>
        <v>Yes</v>
      </c>
      <c r="B125" s="6" t="s">
        <v>685</v>
      </c>
      <c r="C125" s="6" t="str">
        <f t="shared" si="2"/>
        <v/>
      </c>
      <c r="D125" s="6" t="s">
        <v>783</v>
      </c>
      <c r="E125" s="6" t="s">
        <v>784</v>
      </c>
      <c r="F125" s="6" t="s">
        <v>785</v>
      </c>
      <c r="G125" s="6">
        <v>34.08249284</v>
      </c>
      <c r="H125" s="6">
        <v>35.66454309</v>
      </c>
      <c r="I125" s="6">
        <v>8.0</v>
      </c>
      <c r="J125" s="3" t="s">
        <v>786</v>
      </c>
      <c r="K125" s="6"/>
    </row>
    <row r="126">
      <c r="A126" s="8" t="str">
        <f t="shared" si="1"/>
        <v>Yes</v>
      </c>
      <c r="B126" s="6" t="s">
        <v>689</v>
      </c>
      <c r="C126" s="6" t="str">
        <f t="shared" si="2"/>
        <v/>
      </c>
      <c r="D126" s="6" t="s">
        <v>787</v>
      </c>
      <c r="E126" s="6" t="s">
        <v>788</v>
      </c>
      <c r="F126" s="6" t="s">
        <v>789</v>
      </c>
      <c r="G126" s="6">
        <v>-29.60303205</v>
      </c>
      <c r="H126" s="6">
        <v>28.233612</v>
      </c>
      <c r="I126" s="6">
        <v>8.0</v>
      </c>
      <c r="J126" s="3" t="s">
        <v>790</v>
      </c>
      <c r="K126" s="6"/>
    </row>
    <row r="127">
      <c r="A127" s="8" t="str">
        <f t="shared" si="1"/>
        <v>Yes</v>
      </c>
      <c r="B127" s="6" t="s">
        <v>693</v>
      </c>
      <c r="C127" s="6" t="str">
        <f t="shared" si="2"/>
        <v/>
      </c>
      <c r="D127" s="6" t="s">
        <v>791</v>
      </c>
      <c r="E127" s="6" t="s">
        <v>792</v>
      </c>
      <c r="F127" s="6" t="s">
        <v>793</v>
      </c>
      <c r="G127" s="6">
        <v>6.44154681</v>
      </c>
      <c r="H127" s="6">
        <v>-9.39103485</v>
      </c>
      <c r="I127" s="6">
        <v>7.0</v>
      </c>
      <c r="J127" s="3" t="s">
        <v>794</v>
      </c>
      <c r="K127" s="6"/>
    </row>
    <row r="128">
      <c r="A128" s="8" t="str">
        <f t="shared" si="1"/>
        <v>Yes</v>
      </c>
      <c r="B128" s="6" t="s">
        <v>697</v>
      </c>
      <c r="C128" s="6" t="str">
        <f t="shared" si="2"/>
        <v/>
      </c>
      <c r="D128" s="6" t="s">
        <v>697</v>
      </c>
      <c r="E128" s="6" t="s">
        <v>795</v>
      </c>
      <c r="F128" s="6" t="s">
        <v>796</v>
      </c>
      <c r="G128" s="6">
        <v>27.06902914</v>
      </c>
      <c r="H128" s="6">
        <v>18.19513987</v>
      </c>
      <c r="I128" s="6">
        <v>5.0</v>
      </c>
      <c r="J128" s="3" t="s">
        <v>797</v>
      </c>
      <c r="K128" s="6"/>
    </row>
    <row r="129">
      <c r="A129" s="8" t="str">
        <f t="shared" si="1"/>
        <v>Yes</v>
      </c>
      <c r="B129" s="6" t="s">
        <v>702</v>
      </c>
      <c r="C129" s="6" t="str">
        <f t="shared" si="2"/>
        <v/>
      </c>
      <c r="D129" s="6" t="s">
        <v>798</v>
      </c>
      <c r="E129" s="6" t="s">
        <v>799</v>
      </c>
      <c r="F129" s="6" t="s">
        <v>800</v>
      </c>
      <c r="G129" s="6">
        <v>47.16587383</v>
      </c>
      <c r="H129" s="6">
        <v>9.555377</v>
      </c>
      <c r="I129" s="6">
        <v>11.0</v>
      </c>
      <c r="J129" s="3" t="s">
        <v>801</v>
      </c>
      <c r="K129" s="6"/>
    </row>
    <row r="130">
      <c r="A130" s="8" t="str">
        <f t="shared" si="1"/>
        <v>No</v>
      </c>
      <c r="B130" s="6" t="s">
        <v>260</v>
      </c>
      <c r="C130" s="6" t="str">
        <f t="shared" si="2"/>
        <v>Lithuania</v>
      </c>
      <c r="D130" s="6" t="s">
        <v>802</v>
      </c>
      <c r="E130" s="6" t="s">
        <v>803</v>
      </c>
      <c r="F130" s="6" t="s">
        <v>804</v>
      </c>
      <c r="G130" s="6">
        <v>55.25095948</v>
      </c>
      <c r="H130" s="6">
        <v>23.80987587</v>
      </c>
      <c r="I130" s="6">
        <v>7.0</v>
      </c>
      <c r="J130" s="3" t="s">
        <v>805</v>
      </c>
      <c r="K130" s="6"/>
    </row>
    <row r="131">
      <c r="A131" s="8" t="str">
        <f t="shared" si="1"/>
        <v>Yes</v>
      </c>
      <c r="B131" s="6" t="s">
        <v>705</v>
      </c>
      <c r="C131" s="6" t="str">
        <f t="shared" si="2"/>
        <v/>
      </c>
      <c r="D131" s="6" t="s">
        <v>806</v>
      </c>
      <c r="E131" s="6" t="s">
        <v>807</v>
      </c>
      <c r="F131" s="6" t="s">
        <v>808</v>
      </c>
      <c r="G131" s="6">
        <v>49.81327712</v>
      </c>
      <c r="H131" s="6">
        <v>6.129587</v>
      </c>
      <c r="I131" s="6">
        <v>9.0</v>
      </c>
      <c r="J131" s="3" t="s">
        <v>809</v>
      </c>
      <c r="K131" s="6"/>
    </row>
    <row r="132">
      <c r="A132" s="8" t="str">
        <f t="shared" si="1"/>
        <v>No</v>
      </c>
      <c r="B132" s="6" t="s">
        <v>261</v>
      </c>
      <c r="C132" s="6" t="str">
        <f t="shared" si="2"/>
        <v>Macao</v>
      </c>
      <c r="D132" s="6" t="s">
        <v>810</v>
      </c>
      <c r="E132" s="6" t="s">
        <v>811</v>
      </c>
      <c r="F132" s="6" t="s">
        <v>812</v>
      </c>
      <c r="G132" s="6">
        <v>22.19872287</v>
      </c>
      <c r="H132" s="6">
        <v>113.543877</v>
      </c>
      <c r="I132" s="6">
        <v>12.0</v>
      </c>
      <c r="J132" s="3" t="s">
        <v>813</v>
      </c>
      <c r="K132" s="6"/>
    </row>
    <row r="133">
      <c r="A133" s="8" t="str">
        <f t="shared" si="1"/>
        <v>No</v>
      </c>
      <c r="B133" s="6" t="s">
        <v>262</v>
      </c>
      <c r="C133" s="6" t="str">
        <f t="shared" si="2"/>
        <v>Madagascar</v>
      </c>
      <c r="D133" s="6" t="s">
        <v>814</v>
      </c>
      <c r="E133" s="6" t="s">
        <v>815</v>
      </c>
      <c r="F133" s="6" t="s">
        <v>816</v>
      </c>
      <c r="G133" s="6">
        <v>-19.79858543</v>
      </c>
      <c r="H133" s="6">
        <v>46.97898228</v>
      </c>
      <c r="I133" s="6">
        <v>5.0</v>
      </c>
      <c r="J133" s="3" t="s">
        <v>817</v>
      </c>
      <c r="K133" s="6"/>
    </row>
    <row r="134">
      <c r="A134" s="8" t="str">
        <f t="shared" si="1"/>
        <v>Yes</v>
      </c>
      <c r="B134" s="6" t="s">
        <v>713</v>
      </c>
      <c r="C134" s="6" t="str">
        <f t="shared" si="2"/>
        <v/>
      </c>
      <c r="D134" s="6" t="s">
        <v>818</v>
      </c>
      <c r="E134" s="6" t="s">
        <v>819</v>
      </c>
      <c r="F134" s="6" t="s">
        <v>820</v>
      </c>
      <c r="G134" s="6">
        <v>-12.48684092</v>
      </c>
      <c r="H134" s="6">
        <v>34.14223524</v>
      </c>
      <c r="I134" s="6">
        <v>6.0</v>
      </c>
      <c r="J134" s="3" t="s">
        <v>821</v>
      </c>
      <c r="K134" s="6"/>
    </row>
    <row r="135">
      <c r="A135" s="8" t="str">
        <f t="shared" si="1"/>
        <v>Yes</v>
      </c>
      <c r="B135" s="6" t="s">
        <v>717</v>
      </c>
      <c r="C135" s="6" t="str">
        <f t="shared" si="2"/>
        <v/>
      </c>
      <c r="D135" s="6" t="s">
        <v>717</v>
      </c>
      <c r="E135" s="6" t="s">
        <v>822</v>
      </c>
      <c r="F135" s="6" t="s">
        <v>823</v>
      </c>
      <c r="G135" s="6">
        <v>4.97345793</v>
      </c>
      <c r="H135" s="6">
        <v>106.5460905</v>
      </c>
      <c r="I135" s="6">
        <v>5.0</v>
      </c>
      <c r="J135" s="3" t="s">
        <v>824</v>
      </c>
      <c r="K135" s="6"/>
    </row>
    <row r="136">
      <c r="A136" s="8" t="str">
        <f t="shared" si="1"/>
        <v>No</v>
      </c>
      <c r="B136" s="6" t="s">
        <v>825</v>
      </c>
      <c r="C136" s="6" t="str">
        <f t="shared" si="2"/>
        <v>Maldives</v>
      </c>
      <c r="D136" s="6" t="s">
        <v>826</v>
      </c>
      <c r="E136" s="6" t="s">
        <v>827</v>
      </c>
      <c r="F136" s="6" t="s">
        <v>828</v>
      </c>
      <c r="G136" s="6">
        <v>-0.64224221</v>
      </c>
      <c r="H136" s="6">
        <v>73.13373313</v>
      </c>
      <c r="I136" s="6">
        <v>12.0</v>
      </c>
      <c r="J136" s="3" t="s">
        <v>829</v>
      </c>
      <c r="K136" s="6"/>
    </row>
    <row r="137">
      <c r="A137" s="8" t="str">
        <f t="shared" si="1"/>
        <v>Yes</v>
      </c>
      <c r="B137" s="6" t="s">
        <v>726</v>
      </c>
      <c r="C137" s="6" t="str">
        <f t="shared" si="2"/>
        <v/>
      </c>
      <c r="D137" s="6" t="s">
        <v>830</v>
      </c>
      <c r="E137" s="6" t="s">
        <v>831</v>
      </c>
      <c r="F137" s="6" t="s">
        <v>832</v>
      </c>
      <c r="G137" s="6">
        <v>17.69385811</v>
      </c>
      <c r="H137" s="6">
        <v>-1.9636873</v>
      </c>
      <c r="I137" s="6">
        <v>5.0</v>
      </c>
      <c r="J137" s="3" t="s">
        <v>833</v>
      </c>
      <c r="K137" s="6"/>
    </row>
    <row r="138">
      <c r="A138" s="8" t="str">
        <f t="shared" si="1"/>
        <v>Yes</v>
      </c>
      <c r="B138" s="6" t="s">
        <v>729</v>
      </c>
      <c r="C138" s="6" t="str">
        <f t="shared" si="2"/>
        <v/>
      </c>
      <c r="D138" s="6" t="s">
        <v>834</v>
      </c>
      <c r="E138" s="6" t="s">
        <v>835</v>
      </c>
      <c r="F138" s="6" t="s">
        <v>836</v>
      </c>
      <c r="G138" s="6">
        <v>35.89706403</v>
      </c>
      <c r="H138" s="6">
        <v>14.43687877</v>
      </c>
      <c r="I138" s="6">
        <v>11.0</v>
      </c>
      <c r="J138" s="3" t="s">
        <v>837</v>
      </c>
      <c r="K138" s="6"/>
    </row>
    <row r="139">
      <c r="A139" s="8" t="str">
        <f t="shared" si="1"/>
        <v>No</v>
      </c>
      <c r="B139" s="6" t="s">
        <v>263</v>
      </c>
      <c r="C139" s="6" t="str">
        <f t="shared" si="2"/>
        <v>Marshall Islands</v>
      </c>
      <c r="D139" s="6" t="s">
        <v>838</v>
      </c>
      <c r="E139" s="6" t="s">
        <v>839</v>
      </c>
      <c r="F139" s="6" t="s">
        <v>840</v>
      </c>
      <c r="G139" s="6">
        <v>7.30130732</v>
      </c>
      <c r="H139" s="6">
        <v>168.75512619</v>
      </c>
      <c r="I139" s="6">
        <v>10.0</v>
      </c>
      <c r="J139" s="3" t="s">
        <v>841</v>
      </c>
      <c r="K139" s="6"/>
    </row>
    <row r="140">
      <c r="A140" s="8" t="str">
        <f t="shared" si="1"/>
        <v>No</v>
      </c>
      <c r="B140" s="6" t="s">
        <v>264</v>
      </c>
      <c r="C140" s="6" t="str">
        <f t="shared" si="2"/>
        <v>Martinique</v>
      </c>
      <c r="D140" s="6" t="s">
        <v>842</v>
      </c>
      <c r="E140" s="6" t="s">
        <v>843</v>
      </c>
      <c r="F140" s="6" t="s">
        <v>844</v>
      </c>
      <c r="G140" s="6">
        <v>14.64128045</v>
      </c>
      <c r="H140" s="6">
        <v>-61.024176</v>
      </c>
      <c r="I140" s="6">
        <v>10.0</v>
      </c>
      <c r="J140" s="3" t="s">
        <v>845</v>
      </c>
      <c r="K140" s="6"/>
    </row>
    <row r="141">
      <c r="A141" s="8" t="str">
        <f t="shared" si="1"/>
        <v>Yes</v>
      </c>
      <c r="B141" s="6" t="s">
        <v>737</v>
      </c>
      <c r="C141" s="6" t="str">
        <f t="shared" si="2"/>
        <v/>
      </c>
      <c r="D141" s="6" t="s">
        <v>846</v>
      </c>
      <c r="E141" s="6" t="s">
        <v>847</v>
      </c>
      <c r="F141" s="6" t="s">
        <v>848</v>
      </c>
      <c r="G141" s="6">
        <v>20.28331239</v>
      </c>
      <c r="H141" s="6">
        <v>-10.21573334</v>
      </c>
      <c r="I141" s="6">
        <v>5.0</v>
      </c>
      <c r="J141" s="3" t="s">
        <v>849</v>
      </c>
      <c r="K141" s="6"/>
    </row>
    <row r="142">
      <c r="A142" s="8" t="str">
        <f t="shared" si="1"/>
        <v>Yes</v>
      </c>
      <c r="B142" s="6" t="s">
        <v>741</v>
      </c>
      <c r="C142" s="6" t="str">
        <f t="shared" si="2"/>
        <v/>
      </c>
      <c r="D142" s="6" t="s">
        <v>850</v>
      </c>
      <c r="E142" s="6" t="s">
        <v>851</v>
      </c>
      <c r="F142" s="6" t="s">
        <v>852</v>
      </c>
      <c r="G142" s="6">
        <v>-20.28368188</v>
      </c>
      <c r="H142" s="6">
        <v>57.56588291</v>
      </c>
      <c r="I142" s="6">
        <v>10.0</v>
      </c>
      <c r="J142" s="3" t="s">
        <v>853</v>
      </c>
      <c r="K142" s="6"/>
    </row>
    <row r="143">
      <c r="A143" s="8" t="str">
        <f t="shared" si="1"/>
        <v>No</v>
      </c>
      <c r="B143" s="6" t="s">
        <v>265</v>
      </c>
      <c r="C143" s="6" t="str">
        <f t="shared" si="2"/>
        <v>Mayotte</v>
      </c>
      <c r="D143" s="6" t="s">
        <v>854</v>
      </c>
      <c r="E143" s="6" t="s">
        <v>855</v>
      </c>
      <c r="F143" s="6" t="s">
        <v>856</v>
      </c>
      <c r="G143" s="6">
        <v>-12.82744522</v>
      </c>
      <c r="H143" s="6">
        <v>45.166242</v>
      </c>
      <c r="I143" s="6">
        <v>11.0</v>
      </c>
      <c r="J143" s="3" t="s">
        <v>857</v>
      </c>
      <c r="K143" s="6"/>
    </row>
    <row r="144">
      <c r="A144" s="8" t="str">
        <f t="shared" si="1"/>
        <v>Yes</v>
      </c>
      <c r="B144" s="6" t="s">
        <v>744</v>
      </c>
      <c r="C144" s="6" t="str">
        <f t="shared" si="2"/>
        <v/>
      </c>
      <c r="D144" s="6" t="s">
        <v>858</v>
      </c>
      <c r="E144" s="6" t="s">
        <v>859</v>
      </c>
      <c r="F144" s="6" t="s">
        <v>860</v>
      </c>
      <c r="G144" s="6">
        <v>22.92036676</v>
      </c>
      <c r="H144" s="6">
        <v>-102.33305344</v>
      </c>
      <c r="I144" s="6">
        <v>5.0</v>
      </c>
      <c r="J144" s="3" t="s">
        <v>861</v>
      </c>
      <c r="K144" s="6"/>
    </row>
    <row r="145">
      <c r="A145" s="8" t="str">
        <f t="shared" si="1"/>
        <v>No</v>
      </c>
      <c r="B145" s="6" t="s">
        <v>266</v>
      </c>
      <c r="C145" s="6" t="str">
        <f t="shared" si="2"/>
        <v>Micronesia (Federated States of)</v>
      </c>
      <c r="D145" s="6" t="s">
        <v>862</v>
      </c>
      <c r="E145" s="6" t="s">
        <v>863</v>
      </c>
      <c r="F145" s="6" t="s">
        <v>864</v>
      </c>
      <c r="G145" s="6">
        <v>6.88747377</v>
      </c>
      <c r="H145" s="6">
        <v>158.2150717</v>
      </c>
      <c r="I145" s="6">
        <v>12.0</v>
      </c>
      <c r="J145" s="3" t="s">
        <v>865</v>
      </c>
      <c r="K145" s="6"/>
    </row>
    <row r="146">
      <c r="A146" s="8" t="str">
        <f t="shared" si="1"/>
        <v>Yes</v>
      </c>
      <c r="B146" s="6" t="s">
        <v>751</v>
      </c>
      <c r="C146" s="6" t="str">
        <f t="shared" si="2"/>
        <v/>
      </c>
      <c r="D146" s="6" t="s">
        <v>866</v>
      </c>
      <c r="E146" s="6" t="s">
        <v>867</v>
      </c>
      <c r="F146" s="6" t="s">
        <v>868</v>
      </c>
      <c r="G146" s="6">
        <v>43.7046362</v>
      </c>
      <c r="H146" s="6">
        <v>6.75444978</v>
      </c>
      <c r="I146" s="6">
        <v>9.0</v>
      </c>
      <c r="J146" s="3" t="s">
        <v>869</v>
      </c>
      <c r="K146" s="6"/>
    </row>
    <row r="147">
      <c r="A147" s="8" t="str">
        <f t="shared" si="1"/>
        <v>Yes</v>
      </c>
      <c r="B147" s="6" t="s">
        <v>755</v>
      </c>
      <c r="C147" s="6" t="str">
        <f t="shared" si="2"/>
        <v/>
      </c>
      <c r="D147" s="6" t="s">
        <v>755</v>
      </c>
      <c r="E147" s="6" t="s">
        <v>870</v>
      </c>
      <c r="F147" s="6" t="s">
        <v>871</v>
      </c>
      <c r="G147" s="6">
        <v>46.8055627</v>
      </c>
      <c r="H147" s="6">
        <v>104.30808978</v>
      </c>
      <c r="I147" s="6">
        <v>5.0</v>
      </c>
      <c r="J147" s="3" t="s">
        <v>872</v>
      </c>
      <c r="K147" s="6"/>
    </row>
    <row r="148">
      <c r="A148" s="8" t="str">
        <f t="shared" si="1"/>
        <v>No</v>
      </c>
      <c r="B148" s="6" t="s">
        <v>267</v>
      </c>
      <c r="C148" s="6" t="str">
        <f t="shared" si="2"/>
        <v>Montenegro</v>
      </c>
      <c r="D148" s="6" t="s">
        <v>267</v>
      </c>
      <c r="E148" s="6" t="s">
        <v>873</v>
      </c>
      <c r="F148" s="6" t="s">
        <v>874</v>
      </c>
      <c r="G148" s="6">
        <v>42.7169959</v>
      </c>
      <c r="H148" s="6">
        <v>19.09699321</v>
      </c>
      <c r="I148" s="6">
        <v>8.0</v>
      </c>
      <c r="J148" s="3" t="s">
        <v>875</v>
      </c>
      <c r="K148" s="6"/>
    </row>
    <row r="149">
      <c r="A149" s="8" t="str">
        <f t="shared" si="1"/>
        <v>Yes</v>
      </c>
      <c r="B149" s="6" t="s">
        <v>759</v>
      </c>
      <c r="C149" s="6" t="str">
        <f t="shared" si="2"/>
        <v/>
      </c>
      <c r="D149" s="6" t="s">
        <v>759</v>
      </c>
      <c r="E149" s="6" t="s">
        <v>876</v>
      </c>
      <c r="F149" s="6" t="s">
        <v>877</v>
      </c>
      <c r="G149" s="6">
        <v>16.74774077</v>
      </c>
      <c r="H149" s="6">
        <v>-62.187366</v>
      </c>
      <c r="I149" s="6">
        <v>12.0</v>
      </c>
      <c r="J149" s="3" t="s">
        <v>878</v>
      </c>
      <c r="K149" s="6"/>
    </row>
    <row r="150">
      <c r="A150" s="8" t="str">
        <f t="shared" si="1"/>
        <v>Yes</v>
      </c>
      <c r="B150" s="6" t="s">
        <v>763</v>
      </c>
      <c r="C150" s="6" t="str">
        <f t="shared" si="2"/>
        <v/>
      </c>
      <c r="D150" s="6" t="s">
        <v>879</v>
      </c>
      <c r="E150" s="6" t="s">
        <v>880</v>
      </c>
      <c r="F150" s="6" t="s">
        <v>881</v>
      </c>
      <c r="G150" s="6">
        <v>31.95441758</v>
      </c>
      <c r="H150" s="6">
        <v>-7.26839325</v>
      </c>
      <c r="I150" s="6">
        <v>6.0</v>
      </c>
      <c r="J150" s="3" t="s">
        <v>882</v>
      </c>
      <c r="K150" s="6"/>
    </row>
    <row r="151">
      <c r="A151" s="8" t="str">
        <f t="shared" si="1"/>
        <v>Yes</v>
      </c>
      <c r="B151" s="6" t="s">
        <v>767</v>
      </c>
      <c r="C151" s="6" t="str">
        <f t="shared" si="2"/>
        <v/>
      </c>
      <c r="D151" s="6" t="s">
        <v>883</v>
      </c>
      <c r="E151" s="6" t="s">
        <v>884</v>
      </c>
      <c r="F151" s="6" t="s">
        <v>885</v>
      </c>
      <c r="G151" s="6">
        <v>-19.07617816</v>
      </c>
      <c r="H151" s="6">
        <v>33.81570282</v>
      </c>
      <c r="I151" s="6">
        <v>5.0</v>
      </c>
      <c r="J151" s="3" t="s">
        <v>886</v>
      </c>
      <c r="K151" s="6"/>
    </row>
    <row r="152">
      <c r="A152" s="8" t="str">
        <f t="shared" si="1"/>
        <v>No</v>
      </c>
      <c r="B152" s="6" t="s">
        <v>268</v>
      </c>
      <c r="C152" s="6" t="str">
        <f t="shared" si="2"/>
        <v>Myanmar</v>
      </c>
      <c r="D152" s="6" t="s">
        <v>887</v>
      </c>
      <c r="E152" s="6" t="s">
        <v>888</v>
      </c>
      <c r="F152" s="6" t="s">
        <v>889</v>
      </c>
      <c r="G152" s="6">
        <v>19.2098538</v>
      </c>
      <c r="H152" s="6">
        <v>96.54949272</v>
      </c>
      <c r="I152" s="6">
        <v>5.0</v>
      </c>
      <c r="J152" s="3" t="s">
        <v>890</v>
      </c>
      <c r="K152" s="6"/>
    </row>
    <row r="153">
      <c r="A153" s="8" t="str">
        <f t="shared" si="1"/>
        <v>No</v>
      </c>
      <c r="B153" s="6" t="s">
        <v>269</v>
      </c>
      <c r="C153" s="6" t="str">
        <f t="shared" si="2"/>
        <v>Namibia</v>
      </c>
      <c r="D153" s="6" t="s">
        <v>891</v>
      </c>
      <c r="E153" s="6" t="s">
        <v>892</v>
      </c>
      <c r="F153" s="6" t="s">
        <v>893</v>
      </c>
      <c r="G153" s="6">
        <v>-22.7096562</v>
      </c>
      <c r="H153" s="6">
        <v>16.72161918</v>
      </c>
      <c r="I153" s="6">
        <v>6.0</v>
      </c>
      <c r="J153" s="3" t="s">
        <v>894</v>
      </c>
      <c r="K153" s="6"/>
    </row>
    <row r="154">
      <c r="A154" s="8" t="str">
        <f t="shared" si="1"/>
        <v>Yes</v>
      </c>
      <c r="B154" s="6" t="s">
        <v>771</v>
      </c>
      <c r="C154" s="6" t="str">
        <f t="shared" si="2"/>
        <v/>
      </c>
      <c r="D154" s="6" t="s">
        <v>895</v>
      </c>
      <c r="E154" s="6" t="s">
        <v>896</v>
      </c>
      <c r="F154" s="6" t="s">
        <v>897</v>
      </c>
      <c r="G154" s="6">
        <v>-0.52586763</v>
      </c>
      <c r="H154" s="6">
        <v>166.93270463</v>
      </c>
      <c r="I154" s="6">
        <v>13.0</v>
      </c>
      <c r="J154" s="3" t="s">
        <v>898</v>
      </c>
      <c r="K154" s="6"/>
    </row>
    <row r="155">
      <c r="A155" s="8" t="str">
        <f t="shared" si="1"/>
        <v>Yes</v>
      </c>
      <c r="B155" s="6" t="s">
        <v>775</v>
      </c>
      <c r="C155" s="6" t="str">
        <f t="shared" si="2"/>
        <v/>
      </c>
      <c r="D155" s="6" t="s">
        <v>899</v>
      </c>
      <c r="E155" s="6" t="s">
        <v>900</v>
      </c>
      <c r="F155" s="6" t="s">
        <v>901</v>
      </c>
      <c r="G155" s="6">
        <v>28.2843077</v>
      </c>
      <c r="H155" s="6">
        <v>83.98119373</v>
      </c>
      <c r="I155" s="6">
        <v>7.0</v>
      </c>
      <c r="J155" s="3" t="s">
        <v>902</v>
      </c>
      <c r="K155" s="6"/>
    </row>
    <row r="156">
      <c r="A156" s="8" t="str">
        <f t="shared" si="1"/>
        <v>Yes</v>
      </c>
      <c r="B156" s="6" t="s">
        <v>778</v>
      </c>
      <c r="C156" s="6" t="str">
        <f t="shared" si="2"/>
        <v/>
      </c>
      <c r="D156" s="6" t="s">
        <v>903</v>
      </c>
      <c r="E156" s="6" t="s">
        <v>904</v>
      </c>
      <c r="F156" s="6" t="s">
        <v>905</v>
      </c>
      <c r="G156" s="6">
        <v>52.33939951</v>
      </c>
      <c r="H156" s="6">
        <v>4.98914998</v>
      </c>
      <c r="I156" s="6">
        <v>7.0</v>
      </c>
      <c r="J156" s="3" t="s">
        <v>906</v>
      </c>
      <c r="K156" s="6"/>
    </row>
    <row r="157">
      <c r="A157" s="8" t="str">
        <f t="shared" si="1"/>
        <v>No</v>
      </c>
      <c r="B157" s="6" t="s">
        <v>270</v>
      </c>
      <c r="C157" s="6" t="str">
        <f t="shared" si="2"/>
        <v>New Caledonia</v>
      </c>
      <c r="D157" s="6" t="s">
        <v>907</v>
      </c>
      <c r="E157" s="6" t="s">
        <v>908</v>
      </c>
      <c r="F157" s="6" t="s">
        <v>909</v>
      </c>
      <c r="G157" s="6">
        <v>-21.2610402</v>
      </c>
      <c r="H157" s="6">
        <v>165.5878376</v>
      </c>
      <c r="I157" s="6">
        <v>8.0</v>
      </c>
      <c r="J157" s="3" t="s">
        <v>910</v>
      </c>
      <c r="K157" s="6"/>
    </row>
    <row r="158">
      <c r="A158" s="8" t="str">
        <f t="shared" si="1"/>
        <v>No</v>
      </c>
      <c r="B158" s="6" t="s">
        <v>911</v>
      </c>
      <c r="C158" s="6" t="str">
        <f t="shared" si="2"/>
        <v>New Zealand</v>
      </c>
      <c r="D158" s="6" t="s">
        <v>911</v>
      </c>
      <c r="E158" s="6" t="s">
        <v>912</v>
      </c>
      <c r="F158" s="6" t="s">
        <v>913</v>
      </c>
      <c r="G158" s="6">
        <v>-40.95025298</v>
      </c>
      <c r="H158" s="6">
        <v>171.76586181</v>
      </c>
      <c r="I158" s="6">
        <v>5.0</v>
      </c>
      <c r="J158" s="3" t="s">
        <v>914</v>
      </c>
      <c r="K158" s="6"/>
    </row>
    <row r="159">
      <c r="A159" s="8" t="str">
        <f t="shared" si="1"/>
        <v>Yes</v>
      </c>
      <c r="B159" s="6" t="s">
        <v>790</v>
      </c>
      <c r="C159" s="6" t="str">
        <f t="shared" si="2"/>
        <v/>
      </c>
      <c r="D159" s="6" t="s">
        <v>915</v>
      </c>
      <c r="E159" s="6" t="s">
        <v>916</v>
      </c>
      <c r="F159" s="6" t="s">
        <v>917</v>
      </c>
      <c r="G159" s="6">
        <v>12.91806226</v>
      </c>
      <c r="H159" s="6">
        <v>-84.82270352</v>
      </c>
      <c r="I159" s="6">
        <v>7.0</v>
      </c>
      <c r="J159" s="3" t="s">
        <v>918</v>
      </c>
      <c r="K159" s="6"/>
    </row>
    <row r="160">
      <c r="A160" s="8" t="str">
        <f t="shared" si="1"/>
        <v>Yes</v>
      </c>
      <c r="B160" s="6" t="s">
        <v>794</v>
      </c>
      <c r="C160" s="6" t="str">
        <f t="shared" si="2"/>
        <v/>
      </c>
      <c r="D160" s="6" t="s">
        <v>919</v>
      </c>
      <c r="E160" s="6" t="s">
        <v>920</v>
      </c>
      <c r="F160" s="6" t="s">
        <v>921</v>
      </c>
      <c r="G160" s="6">
        <v>17.23446679</v>
      </c>
      <c r="H160" s="6">
        <v>8.2354786</v>
      </c>
      <c r="I160" s="6">
        <v>6.0</v>
      </c>
      <c r="J160" s="3" t="s">
        <v>922</v>
      </c>
      <c r="K160" s="6"/>
    </row>
    <row r="161">
      <c r="A161" s="8" t="str">
        <f t="shared" si="1"/>
        <v>Yes</v>
      </c>
      <c r="B161" s="6" t="s">
        <v>797</v>
      </c>
      <c r="C161" s="6" t="str">
        <f t="shared" si="2"/>
        <v/>
      </c>
      <c r="D161" s="6" t="s">
        <v>923</v>
      </c>
      <c r="E161" s="6" t="s">
        <v>924</v>
      </c>
      <c r="F161" s="6" t="s">
        <v>925</v>
      </c>
      <c r="G161" s="6">
        <v>9.02165273</v>
      </c>
      <c r="H161" s="6">
        <v>7.82933373</v>
      </c>
      <c r="I161" s="6">
        <v>6.0</v>
      </c>
      <c r="J161" s="3" t="s">
        <v>926</v>
      </c>
      <c r="K161" s="6"/>
    </row>
    <row r="162">
      <c r="A162" s="8" t="str">
        <f t="shared" si="1"/>
        <v>Yes</v>
      </c>
      <c r="B162" s="6" t="s">
        <v>801</v>
      </c>
      <c r="C162" s="6" t="str">
        <f t="shared" si="2"/>
        <v/>
      </c>
      <c r="D162" s="6" t="s">
        <v>801</v>
      </c>
      <c r="E162" s="6" t="s">
        <v>927</v>
      </c>
      <c r="F162" s="6" t="s">
        <v>928</v>
      </c>
      <c r="G162" s="6">
        <v>-19.04976362</v>
      </c>
      <c r="H162" s="6">
        <v>-169.86585571</v>
      </c>
      <c r="I162" s="6">
        <v>11.0</v>
      </c>
      <c r="J162" s="3" t="s">
        <v>929</v>
      </c>
      <c r="K162" s="6"/>
    </row>
    <row r="163">
      <c r="A163" s="8" t="str">
        <f t="shared" si="1"/>
        <v>No</v>
      </c>
      <c r="B163" s="6" t="s">
        <v>271</v>
      </c>
      <c r="C163" s="6" t="str">
        <f t="shared" si="2"/>
        <v>Norfolk Island</v>
      </c>
      <c r="D163" s="6" t="s">
        <v>930</v>
      </c>
      <c r="E163" s="6" t="s">
        <v>931</v>
      </c>
      <c r="F163" s="6" t="s">
        <v>932</v>
      </c>
      <c r="G163" s="6">
        <v>-29.02801043</v>
      </c>
      <c r="H163" s="6">
        <v>167.94303023</v>
      </c>
      <c r="I163" s="6">
        <v>13.0</v>
      </c>
      <c r="J163" s="3" t="s">
        <v>933</v>
      </c>
      <c r="K163" s="6"/>
    </row>
    <row r="164">
      <c r="A164" s="8" t="str">
        <f t="shared" si="1"/>
        <v>No</v>
      </c>
      <c r="B164" s="6" t="s">
        <v>272</v>
      </c>
      <c r="C164" s="6" t="str">
        <f t="shared" si="2"/>
        <v>Northern Mariana Islands</v>
      </c>
      <c r="D164" s="6" t="s">
        <v>934</v>
      </c>
      <c r="E164" s="6" t="s">
        <v>935</v>
      </c>
      <c r="F164" s="6" t="s">
        <v>936</v>
      </c>
      <c r="G164" s="6">
        <v>15.09783636</v>
      </c>
      <c r="H164" s="6">
        <v>145.6739</v>
      </c>
      <c r="I164" s="6">
        <v>11.0</v>
      </c>
      <c r="J164" s="3" t="s">
        <v>937</v>
      </c>
      <c r="K164" s="6"/>
    </row>
    <row r="165">
      <c r="A165" s="8" t="str">
        <f t="shared" si="1"/>
        <v>Yes</v>
      </c>
      <c r="B165" s="6" t="s">
        <v>813</v>
      </c>
      <c r="C165" s="6" t="str">
        <f t="shared" si="2"/>
        <v/>
      </c>
      <c r="D165" s="6" t="s">
        <v>938</v>
      </c>
      <c r="E165" s="6" t="s">
        <v>939</v>
      </c>
      <c r="F165" s="6" t="s">
        <v>940</v>
      </c>
      <c r="G165" s="6">
        <v>65.04680297</v>
      </c>
      <c r="H165" s="6">
        <v>13.50069228</v>
      </c>
      <c r="I165" s="6">
        <v>4.0</v>
      </c>
      <c r="J165" s="3" t="s">
        <v>941</v>
      </c>
      <c r="K165" s="6"/>
    </row>
    <row r="166">
      <c r="A166" s="8" t="str">
        <f t="shared" si="1"/>
        <v>Yes</v>
      </c>
      <c r="B166" s="6" t="s">
        <v>817</v>
      </c>
      <c r="C166" s="6" t="str">
        <f t="shared" si="2"/>
        <v/>
      </c>
      <c r="D166" s="6" t="s">
        <v>942</v>
      </c>
      <c r="E166" s="6" t="s">
        <v>943</v>
      </c>
      <c r="F166" s="6" t="s">
        <v>944</v>
      </c>
      <c r="G166" s="6">
        <v>20.69906846</v>
      </c>
      <c r="H166" s="6">
        <v>56.69230596</v>
      </c>
      <c r="I166" s="6">
        <v>6.0</v>
      </c>
      <c r="J166" s="3" t="s">
        <v>945</v>
      </c>
      <c r="K166" s="6"/>
    </row>
    <row r="167">
      <c r="A167" s="8" t="str">
        <f t="shared" si="1"/>
        <v>Yes</v>
      </c>
      <c r="B167" s="6" t="s">
        <v>821</v>
      </c>
      <c r="C167" s="6" t="str">
        <f t="shared" si="2"/>
        <v/>
      </c>
      <c r="D167" s="6" t="s">
        <v>946</v>
      </c>
      <c r="E167" s="6" t="s">
        <v>947</v>
      </c>
      <c r="F167" s="6" t="s">
        <v>948</v>
      </c>
      <c r="G167" s="6">
        <v>29.90335974</v>
      </c>
      <c r="H167" s="6">
        <v>70.34487986</v>
      </c>
      <c r="I167" s="6">
        <v>5.0</v>
      </c>
      <c r="J167" s="3" t="s">
        <v>949</v>
      </c>
      <c r="K167" s="6"/>
    </row>
    <row r="168">
      <c r="A168" s="8" t="str">
        <f t="shared" si="1"/>
        <v>No</v>
      </c>
      <c r="B168" s="6" t="s">
        <v>273</v>
      </c>
      <c r="C168" s="6" t="str">
        <f t="shared" si="2"/>
        <v>Palau</v>
      </c>
      <c r="D168" s="6" t="s">
        <v>950</v>
      </c>
      <c r="E168" s="6" t="s">
        <v>951</v>
      </c>
      <c r="F168" s="6" t="s">
        <v>952</v>
      </c>
      <c r="G168" s="6">
        <v>7.49856307</v>
      </c>
      <c r="H168" s="6">
        <v>134.57291496</v>
      </c>
      <c r="I168" s="6">
        <v>10.0</v>
      </c>
      <c r="J168" s="3" t="s">
        <v>953</v>
      </c>
      <c r="K168" s="6"/>
    </row>
    <row r="169">
      <c r="A169" s="8" t="str">
        <f t="shared" si="1"/>
        <v>No</v>
      </c>
      <c r="B169" s="6" t="s">
        <v>274</v>
      </c>
      <c r="C169" s="6" t="str">
        <f t="shared" si="2"/>
        <v>Palestinian Territory, Occupied</v>
      </c>
      <c r="D169" s="6" t="s">
        <v>954</v>
      </c>
      <c r="E169" s="6" t="s">
        <v>955</v>
      </c>
      <c r="F169" s="6" t="s">
        <v>956</v>
      </c>
      <c r="G169" s="6">
        <v>32.26367103</v>
      </c>
      <c r="H169" s="6">
        <v>35.21936714</v>
      </c>
      <c r="I169" s="6">
        <v>8.0</v>
      </c>
      <c r="J169" s="3" t="s">
        <v>957</v>
      </c>
      <c r="K169" s="6"/>
    </row>
    <row r="170">
      <c r="A170" s="8" t="str">
        <f t="shared" si="1"/>
        <v>Yes</v>
      </c>
      <c r="B170" s="6" t="s">
        <v>824</v>
      </c>
      <c r="C170" s="6" t="str">
        <f t="shared" si="2"/>
        <v/>
      </c>
      <c r="D170" s="6" t="s">
        <v>958</v>
      </c>
      <c r="E170" s="6" t="s">
        <v>959</v>
      </c>
      <c r="F170" s="6" t="s">
        <v>960</v>
      </c>
      <c r="G170" s="6">
        <v>8.52135102</v>
      </c>
      <c r="H170" s="6">
        <v>-80.04603702</v>
      </c>
      <c r="I170" s="6">
        <v>7.0</v>
      </c>
      <c r="J170" s="3" t="s">
        <v>961</v>
      </c>
      <c r="K170" s="6"/>
    </row>
    <row r="171">
      <c r="A171" s="8" t="str">
        <f t="shared" si="1"/>
        <v>No</v>
      </c>
      <c r="B171" s="6" t="s">
        <v>962</v>
      </c>
      <c r="C171" s="6" t="str">
        <f t="shared" si="2"/>
        <v>Papua New Guinea</v>
      </c>
      <c r="D171" s="6" t="s">
        <v>963</v>
      </c>
      <c r="E171" s="6" t="s">
        <v>964</v>
      </c>
      <c r="F171" s="6" t="s">
        <v>965</v>
      </c>
      <c r="G171" s="6">
        <v>-6.62414046</v>
      </c>
      <c r="H171" s="6">
        <v>144.44993477</v>
      </c>
      <c r="I171" s="6">
        <v>7.0</v>
      </c>
      <c r="J171" s="3" t="s">
        <v>966</v>
      </c>
      <c r="K171" s="6"/>
    </row>
    <row r="172">
      <c r="A172" s="8" t="str">
        <f t="shared" si="1"/>
        <v>No</v>
      </c>
      <c r="B172" s="6" t="s">
        <v>967</v>
      </c>
      <c r="C172" s="6" t="str">
        <f t="shared" si="2"/>
        <v>Paraguay</v>
      </c>
      <c r="D172" s="6" t="s">
        <v>968</v>
      </c>
      <c r="E172" s="6" t="s">
        <v>969</v>
      </c>
      <c r="F172" s="6" t="s">
        <v>970</v>
      </c>
      <c r="G172" s="6">
        <v>-23.38564782</v>
      </c>
      <c r="H172" s="6">
        <v>-58.29551057</v>
      </c>
      <c r="I172" s="6">
        <v>6.0</v>
      </c>
      <c r="J172" s="3" t="s">
        <v>971</v>
      </c>
      <c r="K172" s="6"/>
    </row>
    <row r="173">
      <c r="A173" s="8" t="str">
        <f t="shared" si="1"/>
        <v>Yes</v>
      </c>
      <c r="B173" s="6" t="s">
        <v>837</v>
      </c>
      <c r="C173" s="6" t="str">
        <f t="shared" si="2"/>
        <v/>
      </c>
      <c r="D173" s="6" t="s">
        <v>972</v>
      </c>
      <c r="E173" s="6" t="s">
        <v>973</v>
      </c>
      <c r="F173" s="6" t="s">
        <v>974</v>
      </c>
      <c r="G173" s="6">
        <v>-8.50205247</v>
      </c>
      <c r="H173" s="6">
        <v>-76.15772412</v>
      </c>
      <c r="I173" s="6">
        <v>5.0</v>
      </c>
      <c r="J173" s="3" t="s">
        <v>975</v>
      </c>
      <c r="K173" s="6"/>
    </row>
    <row r="174">
      <c r="A174" s="8" t="str">
        <f t="shared" si="1"/>
        <v>Yes</v>
      </c>
      <c r="B174" s="6" t="s">
        <v>841</v>
      </c>
      <c r="C174" s="6" t="str">
        <f t="shared" si="2"/>
        <v/>
      </c>
      <c r="D174" s="6" t="s">
        <v>976</v>
      </c>
      <c r="E174" s="6" t="s">
        <v>977</v>
      </c>
      <c r="F174" s="6" t="s">
        <v>978</v>
      </c>
      <c r="G174" s="6">
        <v>12.823612</v>
      </c>
      <c r="H174" s="6">
        <v>121.774017</v>
      </c>
      <c r="I174" s="6">
        <v>6.0</v>
      </c>
      <c r="J174" s="3" t="s">
        <v>979</v>
      </c>
      <c r="K174" s="6"/>
    </row>
    <row r="175">
      <c r="A175" s="8" t="str">
        <f t="shared" si="1"/>
        <v>No</v>
      </c>
      <c r="B175" s="6" t="s">
        <v>275</v>
      </c>
      <c r="C175" s="6" t="str">
        <f t="shared" si="2"/>
        <v>Pitcairn Islands</v>
      </c>
      <c r="D175" s="6" t="s">
        <v>980</v>
      </c>
      <c r="E175" s="6" t="s">
        <v>981</v>
      </c>
      <c r="F175" s="6" t="s">
        <v>982</v>
      </c>
      <c r="G175" s="6">
        <v>-24.37673925</v>
      </c>
      <c r="H175" s="6">
        <v>-128.3242373</v>
      </c>
      <c r="I175" s="6">
        <v>13.0</v>
      </c>
      <c r="J175" s="3" t="s">
        <v>983</v>
      </c>
      <c r="K175" s="6"/>
    </row>
    <row r="176">
      <c r="A176" s="8" t="str">
        <f t="shared" si="1"/>
        <v>Yes</v>
      </c>
      <c r="B176" s="6" t="s">
        <v>845</v>
      </c>
      <c r="C176" s="6" t="str">
        <f t="shared" si="2"/>
        <v/>
      </c>
      <c r="D176" s="6" t="s">
        <v>984</v>
      </c>
      <c r="E176" s="6" t="s">
        <v>985</v>
      </c>
      <c r="F176" s="6" t="s">
        <v>986</v>
      </c>
      <c r="G176" s="6">
        <v>52.10117636</v>
      </c>
      <c r="H176" s="6">
        <v>19.33190957</v>
      </c>
      <c r="I176" s="6">
        <v>6.0</v>
      </c>
      <c r="J176" s="3" t="s">
        <v>987</v>
      </c>
      <c r="K176" s="6"/>
    </row>
    <row r="177">
      <c r="A177" s="8" t="str">
        <f t="shared" si="1"/>
        <v>Yes</v>
      </c>
      <c r="B177" s="6" t="s">
        <v>849</v>
      </c>
      <c r="C177" s="6" t="str">
        <f t="shared" si="2"/>
        <v/>
      </c>
      <c r="D177" s="6" t="s">
        <v>988</v>
      </c>
      <c r="E177" s="6" t="s">
        <v>989</v>
      </c>
      <c r="F177" s="6" t="s">
        <v>990</v>
      </c>
      <c r="G177" s="6">
        <v>39.44879136</v>
      </c>
      <c r="H177" s="6">
        <v>-8.03768042</v>
      </c>
      <c r="I177" s="6">
        <v>6.0</v>
      </c>
      <c r="J177" s="3" t="s">
        <v>991</v>
      </c>
      <c r="K177" s="6"/>
    </row>
    <row r="178">
      <c r="A178" s="8" t="str">
        <f t="shared" si="1"/>
        <v>No</v>
      </c>
      <c r="B178" s="6" t="s">
        <v>992</v>
      </c>
      <c r="C178" s="6" t="str">
        <f t="shared" si="2"/>
        <v>Puerto Rico</v>
      </c>
      <c r="D178" s="6" t="s">
        <v>993</v>
      </c>
      <c r="E178" s="6" t="s">
        <v>994</v>
      </c>
      <c r="F178" s="6" t="s">
        <v>995</v>
      </c>
      <c r="G178" s="6">
        <v>18.21963053</v>
      </c>
      <c r="H178" s="6">
        <v>-66.590151</v>
      </c>
      <c r="I178" s="6">
        <v>9.0</v>
      </c>
      <c r="J178" s="3" t="s">
        <v>996</v>
      </c>
      <c r="K178" s="6"/>
    </row>
    <row r="179">
      <c r="A179" s="8" t="str">
        <f t="shared" si="1"/>
        <v>Yes</v>
      </c>
      <c r="B179" s="6" t="s">
        <v>857</v>
      </c>
      <c r="C179" s="6" t="str">
        <f t="shared" si="2"/>
        <v/>
      </c>
      <c r="D179" s="6" t="s">
        <v>997</v>
      </c>
      <c r="E179" s="6" t="s">
        <v>998</v>
      </c>
      <c r="F179" s="6" t="s">
        <v>999</v>
      </c>
      <c r="G179" s="6">
        <v>25.24551555</v>
      </c>
      <c r="H179" s="6">
        <v>51.2443148</v>
      </c>
      <c r="I179" s="6">
        <v>8.0</v>
      </c>
      <c r="J179" s="3" t="s">
        <v>1000</v>
      </c>
      <c r="K179" s="6"/>
    </row>
    <row r="180">
      <c r="A180" s="8" t="str">
        <f t="shared" si="1"/>
        <v>No</v>
      </c>
      <c r="B180" s="6" t="s">
        <v>1001</v>
      </c>
      <c r="C180" s="6" t="str">
        <f t="shared" si="2"/>
        <v>Republic of Korea</v>
      </c>
      <c r="D180" s="6" t="s">
        <v>1001</v>
      </c>
      <c r="E180" s="6" t="s">
        <v>1002</v>
      </c>
      <c r="F180" s="6" t="s">
        <v>1003</v>
      </c>
      <c r="G180" s="6">
        <v>36.56344139</v>
      </c>
      <c r="H180" s="6">
        <v>127.51424646</v>
      </c>
      <c r="I180" s="6">
        <v>7.0</v>
      </c>
      <c r="J180" s="3" t="s">
        <v>1004</v>
      </c>
      <c r="K180" s="6"/>
    </row>
    <row r="181">
      <c r="A181" s="8" t="str">
        <f t="shared" si="1"/>
        <v>No</v>
      </c>
      <c r="B181" s="6" t="s">
        <v>276</v>
      </c>
      <c r="C181" s="6" t="str">
        <f t="shared" si="2"/>
        <v>Republic of Moldova</v>
      </c>
      <c r="D181" s="6" t="s">
        <v>276</v>
      </c>
      <c r="E181" s="6" t="s">
        <v>1005</v>
      </c>
      <c r="F181" s="6" t="s">
        <v>1006</v>
      </c>
      <c r="G181" s="6">
        <v>47.10710437</v>
      </c>
      <c r="H181" s="6">
        <v>28.54018109</v>
      </c>
      <c r="I181" s="6">
        <v>7.0</v>
      </c>
      <c r="J181" s="3" t="s">
        <v>1007</v>
      </c>
      <c r="K181" s="6"/>
    </row>
    <row r="182">
      <c r="A182" s="8" t="str">
        <f t="shared" si="1"/>
        <v>No</v>
      </c>
      <c r="B182" s="6" t="s">
        <v>277</v>
      </c>
      <c r="C182" s="6" t="str">
        <f t="shared" si="2"/>
        <v>Réunion</v>
      </c>
      <c r="D182" s="6" t="s">
        <v>1008</v>
      </c>
      <c r="E182" s="6" t="s">
        <v>1009</v>
      </c>
      <c r="F182" s="6" t="s">
        <v>1010</v>
      </c>
      <c r="G182" s="6">
        <v>-21.11480084</v>
      </c>
      <c r="H182" s="6">
        <v>55.536382</v>
      </c>
      <c r="I182" s="6">
        <v>10.0</v>
      </c>
      <c r="J182" s="3" t="s">
        <v>1011</v>
      </c>
      <c r="K182" s="6"/>
    </row>
    <row r="183">
      <c r="A183" s="8" t="str">
        <f t="shared" si="1"/>
        <v>Yes</v>
      </c>
      <c r="B183" s="6" t="s">
        <v>861</v>
      </c>
      <c r="C183" s="6" t="str">
        <f t="shared" si="2"/>
        <v/>
      </c>
      <c r="D183" s="6" t="s">
        <v>861</v>
      </c>
      <c r="E183" s="6" t="s">
        <v>1012</v>
      </c>
      <c r="F183" s="6" t="s">
        <v>1013</v>
      </c>
      <c r="G183" s="6">
        <v>45.56450023</v>
      </c>
      <c r="H183" s="6">
        <v>25.21945155</v>
      </c>
      <c r="I183" s="6">
        <v>6.0</v>
      </c>
      <c r="J183" s="3" t="s">
        <v>1014</v>
      </c>
      <c r="K183" s="6"/>
    </row>
    <row r="184">
      <c r="A184" s="8" t="str">
        <f t="shared" si="1"/>
        <v>No</v>
      </c>
      <c r="B184" s="6" t="s">
        <v>1015</v>
      </c>
      <c r="C184" s="6" t="str">
        <f t="shared" si="2"/>
        <v>Russian Federation</v>
      </c>
      <c r="D184" s="6" t="s">
        <v>1015</v>
      </c>
      <c r="E184" s="6" t="s">
        <v>1016</v>
      </c>
      <c r="F184" s="6" t="s">
        <v>1017</v>
      </c>
      <c r="G184" s="6">
        <v>57.96812298</v>
      </c>
      <c r="H184" s="6">
        <v>102.41837137</v>
      </c>
      <c r="I184" s="6">
        <v>3.0</v>
      </c>
      <c r="J184" s="3" t="s">
        <v>1018</v>
      </c>
      <c r="K184" s="6"/>
    </row>
    <row r="185">
      <c r="A185" s="8" t="str">
        <f t="shared" si="1"/>
        <v>Yes</v>
      </c>
      <c r="B185" s="6" t="s">
        <v>865</v>
      </c>
      <c r="C185" s="6" t="str">
        <f t="shared" si="2"/>
        <v/>
      </c>
      <c r="D185" s="6" t="s">
        <v>1019</v>
      </c>
      <c r="E185" s="6" t="s">
        <v>1020</v>
      </c>
      <c r="F185" s="6" t="s">
        <v>1021</v>
      </c>
      <c r="G185" s="6">
        <v>-1.98589079</v>
      </c>
      <c r="H185" s="6">
        <v>29.94255855</v>
      </c>
      <c r="I185" s="6">
        <v>8.0</v>
      </c>
      <c r="J185" s="3" t="s">
        <v>1022</v>
      </c>
      <c r="K185" s="6"/>
    </row>
    <row r="186">
      <c r="A186" s="8" t="str">
        <f t="shared" si="1"/>
        <v>No</v>
      </c>
      <c r="B186" s="6" t="s">
        <v>279</v>
      </c>
      <c r="C186" s="6" t="str">
        <f t="shared" si="2"/>
        <v>Saint Barthélemy</v>
      </c>
      <c r="D186" s="6" t="s">
        <v>1023</v>
      </c>
      <c r="E186" s="6" t="s">
        <v>1024</v>
      </c>
      <c r="F186" s="6" t="s">
        <v>1025</v>
      </c>
      <c r="G186" s="6">
        <v>17.90042417</v>
      </c>
      <c r="H186" s="6">
        <v>-62.83376215</v>
      </c>
      <c r="I186" s="6">
        <v>13.0</v>
      </c>
      <c r="J186" s="3" t="s">
        <v>1026</v>
      </c>
      <c r="K186" s="6"/>
    </row>
    <row r="187">
      <c r="A187" s="8" t="str">
        <f t="shared" si="1"/>
        <v>No</v>
      </c>
      <c r="B187" s="6" t="s">
        <v>1027</v>
      </c>
      <c r="C187" s="6" t="str">
        <f t="shared" si="2"/>
        <v>Saint Helena, Ascension and Tristan da Cunha</v>
      </c>
      <c r="D187" s="6" t="s">
        <v>1027</v>
      </c>
      <c r="E187" s="6" t="s">
        <v>1028</v>
      </c>
      <c r="F187" s="6" t="s">
        <v>1029</v>
      </c>
      <c r="G187" s="6">
        <v>-37.10521846</v>
      </c>
      <c r="H187" s="6">
        <v>-12.2776858</v>
      </c>
      <c r="I187" s="6">
        <v>12.0</v>
      </c>
      <c r="J187" s="3" t="s">
        <v>1030</v>
      </c>
      <c r="K187" s="6"/>
    </row>
    <row r="188">
      <c r="A188" s="8" t="str">
        <f t="shared" si="1"/>
        <v>No</v>
      </c>
      <c r="B188" s="6" t="s">
        <v>1031</v>
      </c>
      <c r="C188" s="6" t="str">
        <f t="shared" si="2"/>
        <v>Saint Kitts and Nevis</v>
      </c>
      <c r="D188" s="6" t="s">
        <v>1031</v>
      </c>
      <c r="E188" s="6" t="s">
        <v>1032</v>
      </c>
      <c r="F188" s="6" t="s">
        <v>1033</v>
      </c>
      <c r="G188" s="6">
        <v>17.33453669</v>
      </c>
      <c r="H188" s="6">
        <v>-62.76411725</v>
      </c>
      <c r="I188" s="6">
        <v>12.0</v>
      </c>
      <c r="J188" s="3" t="s">
        <v>1034</v>
      </c>
      <c r="K188" s="6"/>
    </row>
    <row r="189">
      <c r="A189" s="8" t="str">
        <f t="shared" si="1"/>
        <v>No</v>
      </c>
      <c r="B189" s="6" t="s">
        <v>1035</v>
      </c>
      <c r="C189" s="6" t="str">
        <f t="shared" si="2"/>
        <v>Saint Lucia</v>
      </c>
      <c r="D189" s="6" t="s">
        <v>1035</v>
      </c>
      <c r="E189" s="6" t="s">
        <v>1036</v>
      </c>
      <c r="F189" s="6" t="s">
        <v>1037</v>
      </c>
      <c r="G189" s="6">
        <v>13.90938495</v>
      </c>
      <c r="H189" s="6">
        <v>-60.978895</v>
      </c>
      <c r="I189" s="6">
        <v>11.0</v>
      </c>
      <c r="J189" s="3" t="s">
        <v>1038</v>
      </c>
      <c r="K189" s="6"/>
    </row>
    <row r="190">
      <c r="A190" s="8" t="str">
        <f t="shared" si="1"/>
        <v>No</v>
      </c>
      <c r="B190" s="6" t="s">
        <v>280</v>
      </c>
      <c r="C190" s="6" t="str">
        <f t="shared" si="2"/>
        <v>Saint Martin</v>
      </c>
      <c r="D190" s="6" t="s">
        <v>280</v>
      </c>
      <c r="E190" s="6" t="s">
        <v>1039</v>
      </c>
      <c r="F190" s="6" t="s">
        <v>1040</v>
      </c>
      <c r="G190" s="6">
        <v>18.07637107</v>
      </c>
      <c r="H190" s="6">
        <v>-63.05019106</v>
      </c>
      <c r="I190" s="6">
        <v>12.0</v>
      </c>
      <c r="J190" s="3" t="s">
        <v>1041</v>
      </c>
      <c r="K190" s="6"/>
    </row>
    <row r="191">
      <c r="A191" s="8" t="str">
        <f t="shared" si="1"/>
        <v>No</v>
      </c>
      <c r="B191" s="6" t="s">
        <v>281</v>
      </c>
      <c r="C191" s="6" t="str">
        <f t="shared" si="2"/>
        <v>Saint Pierre and Miquelon</v>
      </c>
      <c r="D191" s="6" t="s">
        <v>281</v>
      </c>
      <c r="E191" s="6" t="s">
        <v>1042</v>
      </c>
      <c r="F191" s="6" t="s">
        <v>1043</v>
      </c>
      <c r="G191" s="6">
        <v>46.88469499</v>
      </c>
      <c r="H191" s="6">
        <v>-56.315902</v>
      </c>
      <c r="I191" s="6">
        <v>10.0</v>
      </c>
      <c r="J191" s="3" t="s">
        <v>1044</v>
      </c>
      <c r="K191" s="6"/>
    </row>
    <row r="192">
      <c r="A192" s="8" t="str">
        <f t="shared" si="1"/>
        <v>No</v>
      </c>
      <c r="B192" s="6" t="s">
        <v>1045</v>
      </c>
      <c r="C192" s="6" t="str">
        <f t="shared" si="2"/>
        <v>Saint Vincent and the Grenadines</v>
      </c>
      <c r="D192" s="6" t="s">
        <v>1045</v>
      </c>
      <c r="E192" s="6" t="s">
        <v>1046</v>
      </c>
      <c r="F192" s="6" t="s">
        <v>1047</v>
      </c>
      <c r="G192" s="6">
        <v>13.25276143</v>
      </c>
      <c r="H192" s="6">
        <v>-61.197098</v>
      </c>
      <c r="I192" s="6">
        <v>11.0</v>
      </c>
      <c r="J192" s="3" t="s">
        <v>1048</v>
      </c>
      <c r="K192" s="6"/>
    </row>
    <row r="193">
      <c r="A193" s="8" t="str">
        <f t="shared" si="1"/>
        <v>No</v>
      </c>
      <c r="B193" s="6" t="s">
        <v>1049</v>
      </c>
      <c r="C193" s="6" t="str">
        <f t="shared" si="2"/>
        <v>Samoa</v>
      </c>
      <c r="D193" s="6" t="s">
        <v>1050</v>
      </c>
      <c r="E193" s="6" t="s">
        <v>1051</v>
      </c>
      <c r="F193" s="6" t="s">
        <v>1052</v>
      </c>
      <c r="G193" s="6">
        <v>-13.57998954</v>
      </c>
      <c r="H193" s="6">
        <v>-172.45207363</v>
      </c>
      <c r="I193" s="6">
        <v>10.0</v>
      </c>
      <c r="J193" s="3" t="s">
        <v>1053</v>
      </c>
      <c r="K193" s="6"/>
    </row>
    <row r="194">
      <c r="A194" s="8" t="str">
        <f t="shared" si="1"/>
        <v>No</v>
      </c>
      <c r="B194" s="6" t="s">
        <v>1054</v>
      </c>
      <c r="C194" s="6" t="str">
        <f t="shared" si="2"/>
        <v>San Marino</v>
      </c>
      <c r="D194" s="6" t="s">
        <v>1055</v>
      </c>
      <c r="E194" s="6" t="s">
        <v>1056</v>
      </c>
      <c r="F194" s="6" t="s">
        <v>1057</v>
      </c>
      <c r="G194" s="6">
        <v>43.94223356</v>
      </c>
      <c r="H194" s="6">
        <v>12.457777</v>
      </c>
      <c r="I194" s="6">
        <v>11.0</v>
      </c>
      <c r="J194" s="3" t="s">
        <v>1058</v>
      </c>
      <c r="K194" s="6"/>
    </row>
    <row r="195">
      <c r="A195" s="8" t="str">
        <f t="shared" si="1"/>
        <v>No</v>
      </c>
      <c r="B195" s="6" t="s">
        <v>1059</v>
      </c>
      <c r="C195" s="6" t="str">
        <f t="shared" si="2"/>
        <v>Sao Tome and Principe</v>
      </c>
      <c r="D195" s="6" t="s">
        <v>1060</v>
      </c>
      <c r="E195" s="6" t="s">
        <v>1061</v>
      </c>
      <c r="F195" s="6" t="s">
        <v>1062</v>
      </c>
      <c r="G195" s="6">
        <v>0.2338191</v>
      </c>
      <c r="H195" s="6">
        <v>6.59935809</v>
      </c>
      <c r="I195" s="6">
        <v>10.0</v>
      </c>
      <c r="J195" s="3" t="s">
        <v>1063</v>
      </c>
      <c r="K195" s="6"/>
    </row>
    <row r="196">
      <c r="A196" s="8" t="str">
        <f t="shared" si="1"/>
        <v>No</v>
      </c>
      <c r="B196" s="6" t="s">
        <v>1064</v>
      </c>
      <c r="C196" s="6" t="str">
        <f t="shared" si="2"/>
        <v>Saudi Arabia</v>
      </c>
      <c r="D196" s="6" t="s">
        <v>1065</v>
      </c>
      <c r="E196" s="6" t="s">
        <v>1066</v>
      </c>
      <c r="F196" s="6" t="s">
        <v>1067</v>
      </c>
      <c r="G196" s="6">
        <v>24.16687314</v>
      </c>
      <c r="H196" s="6">
        <v>42.88190638</v>
      </c>
      <c r="I196" s="6">
        <v>5.0</v>
      </c>
      <c r="J196" s="5" t="s">
        <v>223</v>
      </c>
      <c r="K196" s="6"/>
    </row>
    <row r="197">
      <c r="A197" s="8" t="str">
        <f t="shared" si="1"/>
        <v>Yes</v>
      </c>
      <c r="B197" s="6" t="s">
        <v>878</v>
      </c>
      <c r="C197" s="6" t="str">
        <f t="shared" si="2"/>
        <v/>
      </c>
      <c r="D197" s="6" t="s">
        <v>1068</v>
      </c>
      <c r="E197" s="6" t="s">
        <v>1069</v>
      </c>
      <c r="F197" s="6" t="s">
        <v>1070</v>
      </c>
      <c r="G197" s="6">
        <v>14.43579003</v>
      </c>
      <c r="H197" s="6">
        <v>-14.68306489</v>
      </c>
      <c r="I197" s="6">
        <v>7.0</v>
      </c>
      <c r="J197" s="5" t="s">
        <v>1071</v>
      </c>
      <c r="K197" s="6"/>
    </row>
    <row r="198">
      <c r="A198" s="8" t="str">
        <f t="shared" si="1"/>
        <v>No</v>
      </c>
      <c r="B198" s="6" t="s">
        <v>282</v>
      </c>
      <c r="C198" s="6" t="str">
        <f t="shared" si="2"/>
        <v>Serbia</v>
      </c>
      <c r="D198" s="6" t="s">
        <v>1072</v>
      </c>
      <c r="E198" s="6" t="s">
        <v>1073</v>
      </c>
      <c r="F198" s="6" t="s">
        <v>1074</v>
      </c>
      <c r="G198" s="6">
        <v>44.06736041</v>
      </c>
      <c r="H198" s="6">
        <v>20.29725084</v>
      </c>
      <c r="I198" s="6">
        <v>7.0</v>
      </c>
      <c r="J198" s="5" t="s">
        <v>224</v>
      </c>
      <c r="K198" s="6"/>
    </row>
    <row r="199">
      <c r="A199" s="8" t="str">
        <f t="shared" si="1"/>
        <v>Yes</v>
      </c>
      <c r="B199" s="6" t="s">
        <v>882</v>
      </c>
      <c r="C199" s="6" t="str">
        <f t="shared" si="2"/>
        <v/>
      </c>
      <c r="D199" s="6" t="s">
        <v>1075</v>
      </c>
      <c r="E199" s="6" t="s">
        <v>1076</v>
      </c>
      <c r="F199" s="6" t="s">
        <v>1077</v>
      </c>
      <c r="G199" s="6">
        <v>-4.68053204</v>
      </c>
      <c r="H199" s="6">
        <v>55.49061371</v>
      </c>
      <c r="I199" s="6">
        <v>11.0</v>
      </c>
      <c r="J199" s="5" t="s">
        <v>225</v>
      </c>
      <c r="K199" s="6"/>
    </row>
    <row r="200">
      <c r="A200" s="8" t="str">
        <f t="shared" si="1"/>
        <v>No</v>
      </c>
      <c r="B200" s="6" t="s">
        <v>1078</v>
      </c>
      <c r="C200" s="6" t="str">
        <f t="shared" si="2"/>
        <v>Sierra Leone</v>
      </c>
      <c r="D200" s="6" t="s">
        <v>1079</v>
      </c>
      <c r="E200" s="6" t="s">
        <v>1080</v>
      </c>
      <c r="F200" s="6" t="s">
        <v>1081</v>
      </c>
      <c r="G200" s="6">
        <v>8.45575589</v>
      </c>
      <c r="H200" s="6">
        <v>-11.93368759</v>
      </c>
      <c r="I200" s="6">
        <v>8.0</v>
      </c>
      <c r="J200" s="5" t="s">
        <v>226</v>
      </c>
      <c r="K200" s="6"/>
    </row>
    <row r="201">
      <c r="A201" s="8" t="str">
        <f t="shared" si="1"/>
        <v>Yes</v>
      </c>
      <c r="B201" s="6" t="s">
        <v>890</v>
      </c>
      <c r="C201" s="6" t="str">
        <f t="shared" si="2"/>
        <v/>
      </c>
      <c r="D201" s="6" t="s">
        <v>1082</v>
      </c>
      <c r="E201" s="6" t="s">
        <v>1083</v>
      </c>
      <c r="F201" s="6" t="s">
        <v>1084</v>
      </c>
      <c r="G201" s="6">
        <v>1.33873261</v>
      </c>
      <c r="H201" s="6">
        <v>103.83323559</v>
      </c>
      <c r="I201" s="6">
        <v>11.0</v>
      </c>
      <c r="J201" s="5" t="s">
        <v>227</v>
      </c>
      <c r="K201" s="6"/>
    </row>
    <row r="202">
      <c r="A202" s="8" t="str">
        <f t="shared" si="1"/>
        <v>No</v>
      </c>
      <c r="B202" s="6" t="s">
        <v>283</v>
      </c>
      <c r="C202" s="6" t="str">
        <f t="shared" si="2"/>
        <v>Sint Maarten</v>
      </c>
      <c r="D202" s="6" t="s">
        <v>283</v>
      </c>
      <c r="E202" s="6" t="s">
        <v>1085</v>
      </c>
      <c r="F202" s="6" t="s">
        <v>1086</v>
      </c>
      <c r="G202" s="6">
        <v>18.04433885</v>
      </c>
      <c r="H202" s="6">
        <v>-63.0561632</v>
      </c>
      <c r="I202" s="6">
        <v>12.0</v>
      </c>
      <c r="J202" s="5" t="s">
        <v>228</v>
      </c>
      <c r="K202" s="6"/>
    </row>
    <row r="203">
      <c r="A203" s="8" t="str">
        <f t="shared" si="1"/>
        <v>No</v>
      </c>
      <c r="B203" s="6" t="s">
        <v>284</v>
      </c>
      <c r="C203" s="6" t="str">
        <f t="shared" si="2"/>
        <v>Slovakia</v>
      </c>
      <c r="D203" s="6" t="s">
        <v>1087</v>
      </c>
      <c r="E203" s="6" t="s">
        <v>1088</v>
      </c>
      <c r="F203" s="6" t="s">
        <v>1089</v>
      </c>
      <c r="G203" s="6">
        <v>48.66923253</v>
      </c>
      <c r="H203" s="6">
        <v>19.75396564</v>
      </c>
      <c r="I203" s="6">
        <v>7.0</v>
      </c>
      <c r="J203" s="5" t="s">
        <v>229</v>
      </c>
      <c r="K203" s="6"/>
    </row>
    <row r="204">
      <c r="A204" s="8" t="str">
        <f t="shared" si="1"/>
        <v>No</v>
      </c>
      <c r="B204" s="6" t="s">
        <v>285</v>
      </c>
      <c r="C204" s="6" t="str">
        <f t="shared" si="2"/>
        <v>Slovenia</v>
      </c>
      <c r="D204" s="6" t="s">
        <v>1090</v>
      </c>
      <c r="E204" s="6" t="s">
        <v>1091</v>
      </c>
      <c r="F204" s="6" t="s">
        <v>1092</v>
      </c>
      <c r="G204" s="6">
        <v>46.14315048</v>
      </c>
      <c r="H204" s="6">
        <v>14.995463</v>
      </c>
      <c r="I204" s="6">
        <v>8.0</v>
      </c>
      <c r="J204" s="5" t="s">
        <v>230</v>
      </c>
      <c r="K204" s="6"/>
    </row>
    <row r="205">
      <c r="A205" s="8" t="str">
        <f t="shared" si="1"/>
        <v>No</v>
      </c>
      <c r="B205" s="6" t="s">
        <v>1093</v>
      </c>
      <c r="C205" s="6" t="str">
        <f t="shared" si="2"/>
        <v>Solomon Islands</v>
      </c>
      <c r="D205" s="6" t="s">
        <v>1093</v>
      </c>
      <c r="E205" s="6" t="s">
        <v>1094</v>
      </c>
      <c r="F205" s="6" t="s">
        <v>1095</v>
      </c>
      <c r="G205" s="6">
        <v>-9.6455428</v>
      </c>
      <c r="H205" s="6">
        <v>160.156194</v>
      </c>
      <c r="I205" s="6">
        <v>10.0</v>
      </c>
      <c r="J205" s="5" t="s">
        <v>231</v>
      </c>
      <c r="K205" s="6"/>
    </row>
    <row r="206">
      <c r="A206" s="8" t="str">
        <f t="shared" si="1"/>
        <v>Yes</v>
      </c>
      <c r="B206" s="6" t="s">
        <v>898</v>
      </c>
      <c r="C206" s="6" t="str">
        <f t="shared" si="2"/>
        <v/>
      </c>
      <c r="D206" s="6" t="s">
        <v>1096</v>
      </c>
      <c r="E206" s="6" t="s">
        <v>1097</v>
      </c>
      <c r="F206" s="6" t="s">
        <v>1098</v>
      </c>
      <c r="G206" s="6">
        <v>2.87224619</v>
      </c>
      <c r="H206" s="6">
        <v>45.27676444</v>
      </c>
      <c r="I206" s="6">
        <v>7.0</v>
      </c>
      <c r="J206" s="5" t="s">
        <v>436</v>
      </c>
      <c r="K206" s="6"/>
    </row>
    <row r="207">
      <c r="A207" s="8" t="str">
        <f t="shared" si="1"/>
        <v>No</v>
      </c>
      <c r="B207" s="6" t="s">
        <v>1099</v>
      </c>
      <c r="C207" s="6" t="str">
        <f t="shared" si="2"/>
        <v>South Africa</v>
      </c>
      <c r="D207" s="6" t="s">
        <v>1100</v>
      </c>
      <c r="E207" s="6" t="s">
        <v>1101</v>
      </c>
      <c r="F207" s="6" t="s">
        <v>1102</v>
      </c>
      <c r="G207" s="6">
        <v>-27.17706863</v>
      </c>
      <c r="H207" s="6">
        <v>24.50856092</v>
      </c>
      <c r="I207" s="6">
        <v>5.0</v>
      </c>
      <c r="J207" s="5" t="s">
        <v>232</v>
      </c>
      <c r="K207" s="6"/>
    </row>
    <row r="208">
      <c r="A208" s="8" t="str">
        <f t="shared" si="1"/>
        <v>No</v>
      </c>
      <c r="B208" s="6" t="s">
        <v>286</v>
      </c>
      <c r="C208" s="6" t="str">
        <f t="shared" si="2"/>
        <v>South Georgia and the South Sandwich Islands</v>
      </c>
      <c r="D208" s="6" t="s">
        <v>286</v>
      </c>
      <c r="E208" s="6" t="s">
        <v>1103</v>
      </c>
      <c r="F208" s="6" t="s">
        <v>1104</v>
      </c>
      <c r="G208" s="6">
        <v>-54.38130284</v>
      </c>
      <c r="H208" s="6">
        <v>-36.67305304</v>
      </c>
      <c r="I208" s="6">
        <v>9.0</v>
      </c>
      <c r="J208" s="5" t="s">
        <v>233</v>
      </c>
      <c r="K208" s="6"/>
    </row>
    <row r="209">
      <c r="A209" s="8" t="str">
        <f t="shared" si="1"/>
        <v>No</v>
      </c>
      <c r="B209" s="6" t="s">
        <v>287</v>
      </c>
      <c r="C209" s="6" t="str">
        <f t="shared" si="2"/>
        <v>South Sudan</v>
      </c>
      <c r="D209" s="6" t="s">
        <v>1105</v>
      </c>
      <c r="E209" s="6" t="s">
        <v>1106</v>
      </c>
      <c r="F209" s="6" t="s">
        <v>1107</v>
      </c>
      <c r="G209" s="6">
        <v>7.91320803</v>
      </c>
      <c r="H209" s="6">
        <v>30.15342434</v>
      </c>
      <c r="I209" s="6">
        <v>6.0</v>
      </c>
      <c r="J209" s="5" t="s">
        <v>234</v>
      </c>
      <c r="K209" s="6"/>
    </row>
    <row r="210">
      <c r="A210" s="8" t="str">
        <f t="shared" si="1"/>
        <v>Yes</v>
      </c>
      <c r="B210" s="6" t="s">
        <v>914</v>
      </c>
      <c r="C210" s="6" t="str">
        <f t="shared" si="2"/>
        <v/>
      </c>
      <c r="D210" s="6" t="s">
        <v>1108</v>
      </c>
      <c r="E210" s="6" t="s">
        <v>1109</v>
      </c>
      <c r="F210" s="6" t="s">
        <v>1110</v>
      </c>
      <c r="G210" s="6">
        <v>39.87299401</v>
      </c>
      <c r="H210" s="6">
        <v>-3.67089492</v>
      </c>
      <c r="I210" s="6">
        <v>6.0</v>
      </c>
      <c r="J210" s="5" t="s">
        <v>463</v>
      </c>
      <c r="K210" s="6"/>
    </row>
    <row r="211">
      <c r="A211" s="8" t="str">
        <f t="shared" si="1"/>
        <v>No</v>
      </c>
      <c r="B211" s="6" t="s">
        <v>1111</v>
      </c>
      <c r="C211" s="6" t="str">
        <f t="shared" si="2"/>
        <v>Sri Lanka</v>
      </c>
      <c r="D211" s="6" t="s">
        <v>1112</v>
      </c>
      <c r="E211" s="6" t="s">
        <v>1113</v>
      </c>
      <c r="F211" s="6" t="s">
        <v>1114</v>
      </c>
      <c r="G211" s="6">
        <v>7.61264985</v>
      </c>
      <c r="H211" s="6">
        <v>80.83772497</v>
      </c>
      <c r="I211" s="6">
        <v>7.0</v>
      </c>
      <c r="J211" s="5" t="s">
        <v>235</v>
      </c>
      <c r="K211" s="6"/>
    </row>
    <row r="212">
      <c r="A212" s="8" t="str">
        <f t="shared" si="1"/>
        <v>Yes</v>
      </c>
      <c r="B212" s="6" t="s">
        <v>937</v>
      </c>
      <c r="C212" s="6" t="str">
        <f t="shared" si="2"/>
        <v/>
      </c>
      <c r="D212" s="6" t="s">
        <v>1115</v>
      </c>
      <c r="E212" s="6" t="s">
        <v>1116</v>
      </c>
      <c r="F212" s="6" t="s">
        <v>1117</v>
      </c>
      <c r="G212" s="6">
        <v>15.96646839</v>
      </c>
      <c r="H212" s="6">
        <v>30.37145459</v>
      </c>
      <c r="I212" s="6">
        <v>5.0</v>
      </c>
      <c r="J212" s="5" t="s">
        <v>236</v>
      </c>
      <c r="K212" s="6"/>
    </row>
    <row r="213">
      <c r="A213" s="8" t="str">
        <f t="shared" si="1"/>
        <v>No</v>
      </c>
      <c r="B213" s="6" t="s">
        <v>1118</v>
      </c>
      <c r="C213" s="6" t="str">
        <f t="shared" si="2"/>
        <v>Suriname</v>
      </c>
      <c r="D213" s="6" t="s">
        <v>1119</v>
      </c>
      <c r="E213" s="6" t="s">
        <v>1120</v>
      </c>
      <c r="F213" s="6" t="s">
        <v>1121</v>
      </c>
      <c r="G213" s="6">
        <v>4.26470865</v>
      </c>
      <c r="H213" s="6">
        <v>-55.93988238</v>
      </c>
      <c r="I213" s="6">
        <v>7.0</v>
      </c>
      <c r="J213" s="5" t="s">
        <v>491</v>
      </c>
      <c r="K213" s="6"/>
    </row>
    <row r="214">
      <c r="A214" s="8" t="str">
        <f t="shared" si="1"/>
        <v>No</v>
      </c>
      <c r="B214" s="6" t="s">
        <v>288</v>
      </c>
      <c r="C214" s="6" t="str">
        <f t="shared" si="2"/>
        <v>Svalbard and Jan Mayen</v>
      </c>
      <c r="D214" s="6" t="s">
        <v>288</v>
      </c>
      <c r="E214" s="6" t="s">
        <v>1122</v>
      </c>
      <c r="F214" s="6" t="s">
        <v>1123</v>
      </c>
      <c r="G214" s="6">
        <v>77.92215764</v>
      </c>
      <c r="H214" s="6">
        <v>18.99010622</v>
      </c>
      <c r="I214" s="6">
        <v>4.0</v>
      </c>
      <c r="J214" s="5" t="s">
        <v>500</v>
      </c>
      <c r="K214" s="6"/>
    </row>
    <row r="215">
      <c r="A215" s="8" t="str">
        <f t="shared" si="1"/>
        <v>Yes</v>
      </c>
      <c r="B215" s="6" t="s">
        <v>945</v>
      </c>
      <c r="C215" s="6" t="str">
        <f t="shared" si="2"/>
        <v/>
      </c>
      <c r="D215" s="6" t="s">
        <v>1124</v>
      </c>
      <c r="E215" s="6" t="s">
        <v>1125</v>
      </c>
      <c r="F215" s="6" t="s">
        <v>1126</v>
      </c>
      <c r="G215" s="6">
        <v>-26.5389257</v>
      </c>
      <c r="H215" s="6">
        <v>31.47960891</v>
      </c>
      <c r="I215" s="6">
        <v>9.0</v>
      </c>
      <c r="J215" s="5" t="s">
        <v>504</v>
      </c>
      <c r="K215" s="6"/>
    </row>
    <row r="216">
      <c r="A216" s="8" t="str">
        <f t="shared" si="1"/>
        <v>Yes</v>
      </c>
      <c r="B216" s="6" t="s">
        <v>949</v>
      </c>
      <c r="C216" s="6" t="str">
        <f t="shared" si="2"/>
        <v/>
      </c>
      <c r="D216" s="6" t="s">
        <v>1127</v>
      </c>
      <c r="E216" s="6" t="s">
        <v>1128</v>
      </c>
      <c r="F216" s="6" t="s">
        <v>1129</v>
      </c>
      <c r="G216" s="6">
        <v>61.42370427</v>
      </c>
      <c r="H216" s="6">
        <v>16.73188991</v>
      </c>
      <c r="I216" s="6">
        <v>4.0</v>
      </c>
      <c r="J216" s="5" t="s">
        <v>237</v>
      </c>
      <c r="K216" s="6"/>
    </row>
    <row r="217">
      <c r="A217" s="8" t="str">
        <f t="shared" si="1"/>
        <v>Yes</v>
      </c>
      <c r="B217" s="6" t="s">
        <v>953</v>
      </c>
      <c r="C217" s="6" t="str">
        <f t="shared" si="2"/>
        <v/>
      </c>
      <c r="D217" s="6" t="s">
        <v>1130</v>
      </c>
      <c r="E217" s="6" t="s">
        <v>1131</v>
      </c>
      <c r="F217" s="6" t="s">
        <v>1132</v>
      </c>
      <c r="G217" s="6">
        <v>46.81010721</v>
      </c>
      <c r="H217" s="6">
        <v>8.227512</v>
      </c>
      <c r="I217" s="6">
        <v>8.0</v>
      </c>
      <c r="J217" s="5" t="s">
        <v>238</v>
      </c>
      <c r="K217" s="6"/>
    </row>
    <row r="218">
      <c r="A218" s="8" t="str">
        <f t="shared" si="1"/>
        <v>No</v>
      </c>
      <c r="B218" s="6" t="s">
        <v>289</v>
      </c>
      <c r="C218" s="6" t="str">
        <f t="shared" si="2"/>
        <v>Syrian Arab Republic</v>
      </c>
      <c r="D218" s="6" t="s">
        <v>289</v>
      </c>
      <c r="E218" s="6" t="s">
        <v>1133</v>
      </c>
      <c r="F218" s="6" t="s">
        <v>1134</v>
      </c>
      <c r="G218" s="6">
        <v>34.7109743</v>
      </c>
      <c r="H218" s="6">
        <v>38.66723516</v>
      </c>
      <c r="I218" s="6">
        <v>6.0</v>
      </c>
      <c r="J218" s="5" t="s">
        <v>239</v>
      </c>
      <c r="K218" s="6"/>
    </row>
    <row r="219">
      <c r="A219" s="8" t="str">
        <f t="shared" si="1"/>
        <v>Yes</v>
      </c>
      <c r="B219" s="6" t="s">
        <v>961</v>
      </c>
      <c r="C219" s="6" t="str">
        <f t="shared" si="2"/>
        <v/>
      </c>
      <c r="D219" s="6" t="s">
        <v>1135</v>
      </c>
      <c r="E219" s="6" t="s">
        <v>1136</v>
      </c>
      <c r="F219" s="6" t="s">
        <v>1137</v>
      </c>
      <c r="G219" s="6">
        <v>23.71891402</v>
      </c>
      <c r="H219" s="6">
        <v>121.10884043</v>
      </c>
      <c r="I219" s="6">
        <v>7.0</v>
      </c>
      <c r="J219" s="5" t="s">
        <v>240</v>
      </c>
      <c r="K219" s="6"/>
    </row>
    <row r="220">
      <c r="A220" s="8" t="str">
        <f t="shared" si="1"/>
        <v>No</v>
      </c>
      <c r="B220" s="6" t="s">
        <v>290</v>
      </c>
      <c r="C220" s="6" t="str">
        <f t="shared" si="2"/>
        <v>Tajikistan</v>
      </c>
      <c r="D220" s="6" t="s">
        <v>1138</v>
      </c>
      <c r="E220" s="6" t="s">
        <v>1139</v>
      </c>
      <c r="F220" s="6" t="s">
        <v>1140</v>
      </c>
      <c r="G220" s="6">
        <v>38.68075124</v>
      </c>
      <c r="H220" s="6">
        <v>71.23215769</v>
      </c>
      <c r="I220" s="6">
        <v>7.0</v>
      </c>
      <c r="J220" s="5" t="s">
        <v>532</v>
      </c>
      <c r="K220" s="6"/>
    </row>
    <row r="221">
      <c r="A221" s="8" t="str">
        <f t="shared" si="1"/>
        <v>Yes</v>
      </c>
      <c r="B221" s="6" t="s">
        <v>971</v>
      </c>
      <c r="C221" s="6" t="str">
        <f t="shared" si="2"/>
        <v/>
      </c>
      <c r="D221" s="6" t="s">
        <v>1141</v>
      </c>
      <c r="E221" s="6" t="s">
        <v>1142</v>
      </c>
      <c r="F221" s="6" t="s">
        <v>1143</v>
      </c>
      <c r="G221" s="6">
        <v>14.6000981</v>
      </c>
      <c r="H221" s="6">
        <v>101.38805881</v>
      </c>
      <c r="I221" s="6">
        <v>5.0</v>
      </c>
      <c r="J221" s="5" t="s">
        <v>241</v>
      </c>
      <c r="K221" s="6"/>
    </row>
    <row r="222">
      <c r="A222" s="8" t="str">
        <f t="shared" si="1"/>
        <v>No</v>
      </c>
      <c r="B222" s="6" t="s">
        <v>291</v>
      </c>
      <c r="C222" s="6" t="str">
        <f t="shared" si="2"/>
        <v>The former Yugoslav Republic of Macedonia</v>
      </c>
      <c r="D222" s="6" t="s">
        <v>291</v>
      </c>
      <c r="E222" s="6" t="s">
        <v>1144</v>
      </c>
      <c r="F222" s="6" t="s">
        <v>1145</v>
      </c>
      <c r="G222" s="6">
        <v>41.60059479</v>
      </c>
      <c r="H222" s="6">
        <v>21.745279</v>
      </c>
      <c r="I222" s="6">
        <v>8.0</v>
      </c>
      <c r="J222" s="5" t="s">
        <v>552</v>
      </c>
      <c r="K222" s="6"/>
    </row>
    <row r="223">
      <c r="A223" s="8" t="str">
        <f t="shared" si="1"/>
        <v>No</v>
      </c>
      <c r="B223" s="6" t="s">
        <v>292</v>
      </c>
      <c r="C223" s="6" t="str">
        <f t="shared" si="2"/>
        <v>Timor-Leste</v>
      </c>
      <c r="D223" s="6" t="s">
        <v>1146</v>
      </c>
      <c r="E223" s="6" t="s">
        <v>1147</v>
      </c>
      <c r="F223" s="6" t="s">
        <v>1148</v>
      </c>
      <c r="G223" s="6">
        <v>-8.88926365</v>
      </c>
      <c r="H223" s="6">
        <v>125.99671404</v>
      </c>
      <c r="I223" s="6">
        <v>9.0</v>
      </c>
      <c r="J223" s="5" t="s">
        <v>564</v>
      </c>
      <c r="K223" s="6"/>
    </row>
    <row r="224">
      <c r="A224" s="8" t="str">
        <f t="shared" si="1"/>
        <v>Yes</v>
      </c>
      <c r="B224" s="6" t="s">
        <v>975</v>
      </c>
      <c r="C224" s="6" t="str">
        <f t="shared" si="2"/>
        <v/>
      </c>
      <c r="D224" s="6" t="s">
        <v>1149</v>
      </c>
      <c r="E224" s="6" t="s">
        <v>1150</v>
      </c>
      <c r="F224" s="6" t="s">
        <v>1151</v>
      </c>
      <c r="G224" s="6">
        <v>8.68089206</v>
      </c>
      <c r="H224" s="6">
        <v>0.86049757</v>
      </c>
      <c r="I224" s="6">
        <v>7.0</v>
      </c>
      <c r="J224" s="5" t="s">
        <v>569</v>
      </c>
      <c r="K224" s="6"/>
    </row>
    <row r="225">
      <c r="A225" s="8" t="str">
        <f t="shared" si="1"/>
        <v>No</v>
      </c>
      <c r="B225" s="6" t="s">
        <v>293</v>
      </c>
      <c r="C225" s="6" t="str">
        <f t="shared" si="2"/>
        <v>Tokelau (Associate Member)</v>
      </c>
      <c r="D225" s="6" t="s">
        <v>1152</v>
      </c>
      <c r="E225" s="6" t="s">
        <v>1153</v>
      </c>
      <c r="F225" s="6" t="s">
        <v>1154</v>
      </c>
      <c r="G225" s="6">
        <v>-9.16682644</v>
      </c>
      <c r="H225" s="6">
        <v>-171.83981693</v>
      </c>
      <c r="I225" s="6">
        <v>10.0</v>
      </c>
      <c r="J225" s="5" t="s">
        <v>242</v>
      </c>
      <c r="K225" s="6"/>
    </row>
    <row r="226">
      <c r="A226" s="8" t="str">
        <f t="shared" si="1"/>
        <v>Yes</v>
      </c>
      <c r="B226" s="6" t="s">
        <v>979</v>
      </c>
      <c r="C226" s="6" t="str">
        <f t="shared" si="2"/>
        <v/>
      </c>
      <c r="D226" s="6" t="s">
        <v>1155</v>
      </c>
      <c r="E226" s="6" t="s">
        <v>1156</v>
      </c>
      <c r="F226" s="6" t="s">
        <v>1157</v>
      </c>
      <c r="G226" s="6">
        <v>-21.17890075</v>
      </c>
      <c r="H226" s="6">
        <v>-175.198242</v>
      </c>
      <c r="I226" s="6">
        <v>11.0</v>
      </c>
      <c r="J226" s="5" t="s">
        <v>243</v>
      </c>
      <c r="K226" s="6"/>
    </row>
    <row r="227">
      <c r="A227" s="8" t="str">
        <f t="shared" si="1"/>
        <v>No</v>
      </c>
      <c r="B227" s="6" t="s">
        <v>1158</v>
      </c>
      <c r="C227" s="6" t="str">
        <f t="shared" si="2"/>
        <v>Trinidad and Tobago</v>
      </c>
      <c r="D227" s="6" t="s">
        <v>1159</v>
      </c>
      <c r="E227" s="6" t="s">
        <v>1160</v>
      </c>
      <c r="F227" s="6" t="s">
        <v>1161</v>
      </c>
      <c r="G227" s="6">
        <v>10.43241863</v>
      </c>
      <c r="H227" s="6">
        <v>-61.222503</v>
      </c>
      <c r="I227" s="6">
        <v>10.0</v>
      </c>
      <c r="J227" s="5" t="s">
        <v>244</v>
      </c>
      <c r="K227" s="6"/>
    </row>
    <row r="228">
      <c r="A228" s="8" t="str">
        <f t="shared" si="1"/>
        <v>Yes</v>
      </c>
      <c r="B228" s="6" t="s">
        <v>987</v>
      </c>
      <c r="C228" s="6" t="str">
        <f t="shared" si="2"/>
        <v/>
      </c>
      <c r="D228" s="6" t="s">
        <v>1162</v>
      </c>
      <c r="E228" s="6" t="s">
        <v>1163</v>
      </c>
      <c r="F228" s="6" t="s">
        <v>1164</v>
      </c>
      <c r="G228" s="6">
        <v>33.8843194</v>
      </c>
      <c r="H228" s="6">
        <v>9.71878341</v>
      </c>
      <c r="I228" s="6">
        <v>6.0</v>
      </c>
      <c r="J228" s="5" t="s">
        <v>589</v>
      </c>
      <c r="K228" s="6"/>
    </row>
    <row r="229">
      <c r="A229" s="8" t="str">
        <f t="shared" si="1"/>
        <v>Yes</v>
      </c>
      <c r="B229" s="6" t="s">
        <v>991</v>
      </c>
      <c r="C229" s="6" t="str">
        <f t="shared" si="2"/>
        <v/>
      </c>
      <c r="D229" s="6" t="s">
        <v>1165</v>
      </c>
      <c r="E229" s="6" t="s">
        <v>1166</v>
      </c>
      <c r="F229" s="6" t="s">
        <v>1167</v>
      </c>
      <c r="G229" s="6">
        <v>38.27069555</v>
      </c>
      <c r="H229" s="6">
        <v>36.28703317</v>
      </c>
      <c r="I229" s="6">
        <v>5.0</v>
      </c>
      <c r="J229" s="5" t="s">
        <v>245</v>
      </c>
      <c r="K229" s="6"/>
    </row>
    <row r="230">
      <c r="A230" s="8" t="str">
        <f t="shared" si="1"/>
        <v>No</v>
      </c>
      <c r="B230" s="6" t="s">
        <v>294</v>
      </c>
      <c r="C230" s="6" t="str">
        <f t="shared" si="2"/>
        <v>Turkmenistan</v>
      </c>
      <c r="D230" s="6" t="s">
        <v>294</v>
      </c>
      <c r="E230" s="6" t="s">
        <v>1168</v>
      </c>
      <c r="F230" s="6" t="s">
        <v>1169</v>
      </c>
      <c r="G230" s="6">
        <v>38.94915421</v>
      </c>
      <c r="H230" s="6">
        <v>59.06190323</v>
      </c>
      <c r="I230" s="6">
        <v>6.0</v>
      </c>
      <c r="J230" s="5" t="s">
        <v>610</v>
      </c>
      <c r="K230" s="6"/>
    </row>
    <row r="231">
      <c r="A231" s="8" t="str">
        <f t="shared" si="1"/>
        <v>No</v>
      </c>
      <c r="B231" s="6" t="s">
        <v>295</v>
      </c>
      <c r="C231" s="6" t="str">
        <f t="shared" si="2"/>
        <v>Turks and Caicos Islands</v>
      </c>
      <c r="D231" s="6" t="s">
        <v>295</v>
      </c>
      <c r="E231" s="6" t="s">
        <v>1170</v>
      </c>
      <c r="F231" s="6" t="s">
        <v>1171</v>
      </c>
      <c r="G231" s="6">
        <v>21.72816866</v>
      </c>
      <c r="H231" s="6">
        <v>-71.79654471</v>
      </c>
      <c r="I231" s="6">
        <v>9.0</v>
      </c>
      <c r="J231" s="5" t="s">
        <v>246</v>
      </c>
      <c r="K231" s="6"/>
    </row>
    <row r="232">
      <c r="A232" s="8" t="str">
        <f t="shared" si="1"/>
        <v>Yes</v>
      </c>
      <c r="B232" s="6" t="s">
        <v>1000</v>
      </c>
      <c r="C232" s="6" t="str">
        <f t="shared" si="2"/>
        <v/>
      </c>
      <c r="D232" s="6" t="s">
        <v>1000</v>
      </c>
      <c r="E232" s="6" t="s">
        <v>1172</v>
      </c>
      <c r="F232" s="6" t="s">
        <v>1173</v>
      </c>
      <c r="G232" s="6">
        <v>-8.45968122</v>
      </c>
      <c r="H232" s="6">
        <v>179.13310944</v>
      </c>
      <c r="I232" s="6">
        <v>12.0</v>
      </c>
      <c r="J232" s="5" t="s">
        <v>247</v>
      </c>
      <c r="K232" s="6"/>
    </row>
    <row r="233">
      <c r="A233" s="8" t="str">
        <f t="shared" si="1"/>
        <v>Yes</v>
      </c>
      <c r="B233" s="6" t="s">
        <v>1007</v>
      </c>
      <c r="C233" s="6" t="str">
        <f t="shared" si="2"/>
        <v/>
      </c>
      <c r="D233" s="6" t="s">
        <v>1174</v>
      </c>
      <c r="E233" s="6" t="s">
        <v>1175</v>
      </c>
      <c r="F233" s="6" t="s">
        <v>1176</v>
      </c>
      <c r="G233" s="6">
        <v>1.5476062</v>
      </c>
      <c r="H233" s="6">
        <v>32.44409759</v>
      </c>
      <c r="I233" s="6">
        <v>7.0</v>
      </c>
      <c r="J233" s="5" t="s">
        <v>248</v>
      </c>
      <c r="K233" s="6"/>
    </row>
    <row r="234">
      <c r="A234" s="8" t="str">
        <f t="shared" si="1"/>
        <v>No</v>
      </c>
      <c r="B234" s="6" t="s">
        <v>296</v>
      </c>
      <c r="C234" s="6" t="str">
        <f t="shared" si="2"/>
        <v>Ukraine</v>
      </c>
      <c r="D234" s="6" t="s">
        <v>296</v>
      </c>
      <c r="E234" s="6" t="s">
        <v>1177</v>
      </c>
      <c r="F234" s="6" t="s">
        <v>1178</v>
      </c>
      <c r="G234" s="6">
        <v>48.89358596</v>
      </c>
      <c r="H234" s="6">
        <v>31.1051692</v>
      </c>
      <c r="I234" s="6">
        <v>6.0</v>
      </c>
      <c r="J234" s="5" t="s">
        <v>249</v>
      </c>
      <c r="K234" s="6"/>
    </row>
    <row r="235">
      <c r="A235" s="8" t="str">
        <f t="shared" si="1"/>
        <v>No</v>
      </c>
      <c r="B235" s="6" t="s">
        <v>1179</v>
      </c>
      <c r="C235" s="6" t="str">
        <f t="shared" si="2"/>
        <v>United Arab Emirates</v>
      </c>
      <c r="D235" s="6" t="s">
        <v>1179</v>
      </c>
      <c r="E235" s="6" t="s">
        <v>1180</v>
      </c>
      <c r="F235" s="6" t="s">
        <v>1181</v>
      </c>
      <c r="G235" s="6">
        <v>24.64324405</v>
      </c>
      <c r="H235" s="6">
        <v>53.62261227</v>
      </c>
      <c r="I235" s="6">
        <v>7.0</v>
      </c>
      <c r="J235" s="5" t="s">
        <v>250</v>
      </c>
      <c r="K235" s="6"/>
    </row>
    <row r="236">
      <c r="A236" s="8" t="str">
        <f t="shared" si="1"/>
        <v>No</v>
      </c>
      <c r="B236" s="6" t="s">
        <v>297</v>
      </c>
      <c r="C236" s="6" t="str">
        <f t="shared" si="2"/>
        <v>United Kingdom</v>
      </c>
      <c r="D236" s="6" t="s">
        <v>1182</v>
      </c>
      <c r="E236" s="6" t="s">
        <v>1183</v>
      </c>
      <c r="F236" s="6" t="s">
        <v>1184</v>
      </c>
      <c r="G236" s="6">
        <v>53.36540813</v>
      </c>
      <c r="H236" s="6">
        <v>-2.72184767</v>
      </c>
      <c r="I236" s="6">
        <v>6.0</v>
      </c>
      <c r="J236" s="5" t="s">
        <v>251</v>
      </c>
      <c r="K236" s="6"/>
    </row>
    <row r="237">
      <c r="A237" s="8" t="str">
        <f t="shared" si="1"/>
        <v>No</v>
      </c>
      <c r="B237" s="6" t="s">
        <v>298</v>
      </c>
      <c r="C237" s="6" t="str">
        <f t="shared" si="2"/>
        <v>United Republic of Tanzania</v>
      </c>
      <c r="D237" s="6" t="s">
        <v>298</v>
      </c>
      <c r="E237" s="6" t="s">
        <v>1185</v>
      </c>
      <c r="F237" s="6" t="s">
        <v>1186</v>
      </c>
      <c r="G237" s="6">
        <v>-6.37551085</v>
      </c>
      <c r="H237" s="6">
        <v>34.85587302</v>
      </c>
      <c r="I237" s="6">
        <v>6.0</v>
      </c>
      <c r="J237" s="5" t="s">
        <v>252</v>
      </c>
      <c r="K237" s="6"/>
    </row>
    <row r="238">
      <c r="A238" s="8" t="str">
        <f t="shared" si="1"/>
        <v>No</v>
      </c>
      <c r="B238" s="6" t="s">
        <v>299</v>
      </c>
      <c r="C238" s="6" t="str">
        <f t="shared" si="2"/>
        <v>United States Minor Outlying Islands</v>
      </c>
      <c r="D238" s="6" t="s">
        <v>299</v>
      </c>
      <c r="E238" s="6" t="s">
        <v>1187</v>
      </c>
      <c r="F238" s="6" t="s">
        <v>1188</v>
      </c>
      <c r="G238" s="6">
        <v>19.46305694</v>
      </c>
      <c r="H238" s="6">
        <v>177.98631092</v>
      </c>
      <c r="I238" s="6">
        <v>5.0</v>
      </c>
      <c r="J238" s="5" t="s">
        <v>253</v>
      </c>
      <c r="K238" s="6"/>
    </row>
    <row r="239">
      <c r="A239" s="8" t="str">
        <f t="shared" si="1"/>
        <v>No</v>
      </c>
      <c r="B239" s="6" t="s">
        <v>1189</v>
      </c>
      <c r="C239" s="6" t="str">
        <f t="shared" si="2"/>
        <v>United States of America</v>
      </c>
      <c r="D239" s="6" t="s">
        <v>1189</v>
      </c>
      <c r="E239" s="6" t="s">
        <v>1190</v>
      </c>
      <c r="F239" s="6" t="s">
        <v>1022</v>
      </c>
      <c r="G239" s="6">
        <v>37.66895362</v>
      </c>
      <c r="H239" s="6">
        <v>-102.3925645</v>
      </c>
      <c r="I239" s="6">
        <v>4.0</v>
      </c>
      <c r="J239" s="5" t="s">
        <v>698</v>
      </c>
      <c r="K239" s="6"/>
    </row>
    <row r="240">
      <c r="A240" s="8" t="str">
        <f t="shared" si="1"/>
        <v>No</v>
      </c>
      <c r="B240" s="6" t="s">
        <v>1191</v>
      </c>
      <c r="C240" s="6" t="str">
        <f t="shared" si="2"/>
        <v>United States Virgin Islands</v>
      </c>
      <c r="D240" s="6" t="s">
        <v>1192</v>
      </c>
      <c r="E240" s="6" t="s">
        <v>1193</v>
      </c>
      <c r="F240" s="6" t="s">
        <v>1194</v>
      </c>
      <c r="G240" s="6">
        <v>18.01000938</v>
      </c>
      <c r="H240" s="6">
        <v>-64.7741141</v>
      </c>
      <c r="I240" s="6">
        <v>9.0</v>
      </c>
      <c r="J240" s="5" t="s">
        <v>718</v>
      </c>
      <c r="K240" s="6"/>
    </row>
    <row r="241">
      <c r="A241" s="8" t="str">
        <f t="shared" si="1"/>
        <v>Yes</v>
      </c>
      <c r="B241" s="6" t="s">
        <v>1014</v>
      </c>
      <c r="C241" s="6" t="str">
        <f t="shared" si="2"/>
        <v/>
      </c>
      <c r="D241" s="6" t="s">
        <v>1195</v>
      </c>
      <c r="E241" s="6" t="s">
        <v>1196</v>
      </c>
      <c r="F241" s="6" t="s">
        <v>1197</v>
      </c>
      <c r="G241" s="6">
        <v>-32.49342987</v>
      </c>
      <c r="H241" s="6">
        <v>-55.765833</v>
      </c>
      <c r="I241" s="6">
        <v>7.0</v>
      </c>
      <c r="J241" s="5" t="s">
        <v>254</v>
      </c>
      <c r="K241" s="6"/>
    </row>
    <row r="242">
      <c r="A242" s="8" t="str">
        <f t="shared" si="1"/>
        <v>No</v>
      </c>
      <c r="B242" s="6" t="s">
        <v>300</v>
      </c>
      <c r="C242" s="6" t="str">
        <f t="shared" si="2"/>
        <v>Uzbekistan</v>
      </c>
      <c r="D242" s="6" t="s">
        <v>1198</v>
      </c>
      <c r="E242" s="6" t="s">
        <v>1199</v>
      </c>
      <c r="F242" s="6" t="s">
        <v>1200</v>
      </c>
      <c r="G242" s="6">
        <v>41.30829147</v>
      </c>
      <c r="H242" s="6">
        <v>62.6297096</v>
      </c>
      <c r="I242" s="6">
        <v>6.0</v>
      </c>
      <c r="J242" s="5" t="s">
        <v>255</v>
      </c>
      <c r="K242" s="6"/>
    </row>
    <row r="243">
      <c r="A243" s="8" t="str">
        <f t="shared" si="1"/>
        <v>Yes</v>
      </c>
      <c r="B243" s="6" t="s">
        <v>1030</v>
      </c>
      <c r="C243" s="6" t="str">
        <f t="shared" si="2"/>
        <v/>
      </c>
      <c r="D243" s="6" t="s">
        <v>1201</v>
      </c>
      <c r="E243" s="6" t="s">
        <v>1202</v>
      </c>
      <c r="F243" s="6" t="s">
        <v>1203</v>
      </c>
      <c r="G243" s="6">
        <v>-15.37256614</v>
      </c>
      <c r="H243" s="6">
        <v>166.95916</v>
      </c>
      <c r="I243" s="6">
        <v>8.0</v>
      </c>
      <c r="J243" s="5" t="s">
        <v>256</v>
      </c>
      <c r="K243" s="6"/>
    </row>
    <row r="244">
      <c r="A244" s="8" t="str">
        <f t="shared" si="1"/>
        <v>No</v>
      </c>
      <c r="B244" s="6" t="s">
        <v>1204</v>
      </c>
      <c r="C244" s="6" t="str">
        <f t="shared" si="2"/>
        <v>Venezuela (Bolivarian Republic of)</v>
      </c>
      <c r="D244" s="6" t="s">
        <v>1205</v>
      </c>
      <c r="E244" s="6" t="s">
        <v>1206</v>
      </c>
      <c r="F244" s="6" t="s">
        <v>1207</v>
      </c>
      <c r="G244" s="6">
        <v>5.98477766</v>
      </c>
      <c r="H244" s="6">
        <v>-65.94152264</v>
      </c>
      <c r="I244" s="6">
        <v>6.0</v>
      </c>
      <c r="J244" s="5" t="s">
        <v>257</v>
      </c>
      <c r="K244" s="6"/>
    </row>
    <row r="245">
      <c r="A245" s="8" t="str">
        <f t="shared" si="1"/>
        <v>No</v>
      </c>
      <c r="B245" s="6" t="s">
        <v>1208</v>
      </c>
      <c r="C245" s="6" t="str">
        <f t="shared" si="2"/>
        <v>Viet Nam</v>
      </c>
      <c r="D245" s="6" t="s">
        <v>1209</v>
      </c>
      <c r="E245" s="6" t="s">
        <v>1210</v>
      </c>
      <c r="F245" s="6" t="s">
        <v>1211</v>
      </c>
      <c r="G245" s="6">
        <v>17.19931699</v>
      </c>
      <c r="H245" s="6">
        <v>107.14012804</v>
      </c>
      <c r="I245" s="6">
        <v>5.0</v>
      </c>
      <c r="J245" s="5" t="s">
        <v>258</v>
      </c>
      <c r="K245" s="6"/>
    </row>
    <row r="246">
      <c r="A246" s="8" t="str">
        <f t="shared" si="1"/>
        <v>No</v>
      </c>
      <c r="B246" s="6" t="s">
        <v>1212</v>
      </c>
      <c r="C246" s="6" t="str">
        <f t="shared" si="2"/>
        <v>Virgin Islands</v>
      </c>
      <c r="D246" s="6" t="s">
        <v>1213</v>
      </c>
      <c r="E246" s="6" t="s">
        <v>1214</v>
      </c>
      <c r="F246" s="6" t="s">
        <v>1215</v>
      </c>
      <c r="G246" s="6">
        <v>17.67004187</v>
      </c>
      <c r="H246" s="6">
        <v>-64.7741101</v>
      </c>
      <c r="I246" s="6">
        <v>10.0</v>
      </c>
      <c r="J246" s="5" t="s">
        <v>259</v>
      </c>
      <c r="K246" s="6"/>
    </row>
    <row r="247">
      <c r="A247" s="8" t="str">
        <f t="shared" si="1"/>
        <v>No</v>
      </c>
      <c r="B247" s="6" t="s">
        <v>301</v>
      </c>
      <c r="C247" s="6" t="str">
        <f t="shared" si="2"/>
        <v>Wallis and Futuna</v>
      </c>
      <c r="D247" s="6" t="s">
        <v>1216</v>
      </c>
      <c r="E247" s="6" t="s">
        <v>1217</v>
      </c>
      <c r="F247" s="6" t="s">
        <v>1218</v>
      </c>
      <c r="G247" s="6">
        <v>-14.29378486</v>
      </c>
      <c r="H247" s="6">
        <v>-178.116498</v>
      </c>
      <c r="I247" s="6">
        <v>12.0</v>
      </c>
      <c r="J247" s="5" t="s">
        <v>260</v>
      </c>
      <c r="K247" s="6"/>
    </row>
    <row r="248">
      <c r="A248" s="8" t="str">
        <f t="shared" si="1"/>
        <v>No</v>
      </c>
      <c r="B248" s="6" t="s">
        <v>302</v>
      </c>
      <c r="C248" s="6" t="str">
        <f t="shared" si="2"/>
        <v>Western Sahara</v>
      </c>
      <c r="D248" s="6" t="s">
        <v>302</v>
      </c>
      <c r="E248" s="6" t="s">
        <v>1219</v>
      </c>
      <c r="F248" s="6" t="s">
        <v>1220</v>
      </c>
      <c r="G248" s="6">
        <v>24.79324356</v>
      </c>
      <c r="H248" s="6">
        <v>-13.67683563</v>
      </c>
      <c r="I248" s="6">
        <v>6.0</v>
      </c>
      <c r="J248" s="5" t="s">
        <v>261</v>
      </c>
      <c r="K248" s="6"/>
    </row>
    <row r="249">
      <c r="A249" s="8" t="str">
        <f t="shared" si="1"/>
        <v>No</v>
      </c>
      <c r="B249" s="6" t="s">
        <v>303</v>
      </c>
      <c r="C249" s="6" t="str">
        <f t="shared" si="2"/>
        <v>Yemen</v>
      </c>
      <c r="D249" s="6" t="s">
        <v>1221</v>
      </c>
      <c r="E249" s="6" t="s">
        <v>1222</v>
      </c>
      <c r="F249" s="6" t="s">
        <v>1223</v>
      </c>
      <c r="G249" s="6">
        <v>15.60865453</v>
      </c>
      <c r="H249" s="6">
        <v>47.60453676</v>
      </c>
      <c r="I249" s="6">
        <v>6.0</v>
      </c>
      <c r="J249" s="5" t="s">
        <v>262</v>
      </c>
      <c r="K249" s="6"/>
    </row>
    <row r="250">
      <c r="A250" s="8" t="str">
        <f t="shared" si="1"/>
        <v>Yes</v>
      </c>
      <c r="B250" s="6" t="s">
        <v>1058</v>
      </c>
      <c r="C250" s="6" t="str">
        <f t="shared" si="2"/>
        <v/>
      </c>
      <c r="D250" s="6" t="s">
        <v>1224</v>
      </c>
      <c r="E250" s="6" t="s">
        <v>1225</v>
      </c>
      <c r="F250" s="6" t="s">
        <v>1226</v>
      </c>
      <c r="G250" s="6">
        <v>-13.01812188</v>
      </c>
      <c r="H250" s="6">
        <v>28.33274444</v>
      </c>
      <c r="I250" s="6">
        <v>6.0</v>
      </c>
      <c r="J250" s="5" t="s">
        <v>825</v>
      </c>
      <c r="K250" s="7"/>
    </row>
    <row r="251">
      <c r="A251" s="8" t="str">
        <f t="shared" si="1"/>
        <v>Yes</v>
      </c>
      <c r="B251" s="7" t="s">
        <v>1063</v>
      </c>
      <c r="C251" s="6" t="str">
        <f t="shared" si="2"/>
        <v/>
      </c>
      <c r="D251" s="6" t="s">
        <v>1227</v>
      </c>
      <c r="E251" s="6" t="s">
        <v>1228</v>
      </c>
      <c r="F251" s="6" t="s">
        <v>1229</v>
      </c>
      <c r="G251" s="6">
        <v>-19.00784952</v>
      </c>
      <c r="H251" s="6">
        <v>30.18758584</v>
      </c>
      <c r="I251" s="6">
        <v>6.0</v>
      </c>
      <c r="J251" s="5" t="s">
        <v>263</v>
      </c>
    </row>
    <row r="252">
      <c r="A252" s="8"/>
      <c r="J252" s="5" t="s">
        <v>264</v>
      </c>
    </row>
    <row r="253">
      <c r="J253" s="5" t="s">
        <v>265</v>
      </c>
    </row>
    <row r="254">
      <c r="J254" s="5" t="s">
        <v>266</v>
      </c>
    </row>
    <row r="255">
      <c r="J255" s="5" t="s">
        <v>267</v>
      </c>
    </row>
    <row r="256">
      <c r="J256" s="5" t="s">
        <v>268</v>
      </c>
    </row>
    <row r="257">
      <c r="J257" s="5" t="s">
        <v>269</v>
      </c>
    </row>
    <row r="258">
      <c r="J258" s="5" t="s">
        <v>270</v>
      </c>
    </row>
    <row r="259">
      <c r="J259" s="5" t="s">
        <v>911</v>
      </c>
    </row>
    <row r="260">
      <c r="J260" s="5" t="s">
        <v>271</v>
      </c>
    </row>
    <row r="261">
      <c r="J261" s="5" t="s">
        <v>272</v>
      </c>
    </row>
    <row r="262">
      <c r="J262" s="5" t="s">
        <v>273</v>
      </c>
    </row>
    <row r="263">
      <c r="J263" s="5" t="s">
        <v>274</v>
      </c>
    </row>
    <row r="264">
      <c r="J264" s="5" t="s">
        <v>962</v>
      </c>
    </row>
    <row r="265">
      <c r="J265" s="5" t="s">
        <v>967</v>
      </c>
    </row>
    <row r="266">
      <c r="J266" s="5" t="s">
        <v>275</v>
      </c>
    </row>
    <row r="267">
      <c r="J267" s="5" t="s">
        <v>992</v>
      </c>
    </row>
    <row r="268">
      <c r="J268" s="5" t="s">
        <v>1001</v>
      </c>
    </row>
    <row r="269">
      <c r="J269" s="5" t="s">
        <v>276</v>
      </c>
    </row>
    <row r="270">
      <c r="J270" s="5" t="s">
        <v>277</v>
      </c>
    </row>
    <row r="271">
      <c r="J271" s="5" t="s">
        <v>1015</v>
      </c>
    </row>
    <row r="272">
      <c r="J272" s="5" t="s">
        <v>279</v>
      </c>
    </row>
    <row r="273">
      <c r="J273" s="5" t="s">
        <v>1027</v>
      </c>
    </row>
    <row r="274">
      <c r="J274" s="5" t="s">
        <v>1031</v>
      </c>
    </row>
    <row r="275">
      <c r="J275" s="5" t="s">
        <v>1035</v>
      </c>
    </row>
    <row r="276">
      <c r="J276" s="5" t="s">
        <v>280</v>
      </c>
    </row>
    <row r="277">
      <c r="J277" s="5" t="s">
        <v>281</v>
      </c>
    </row>
    <row r="278">
      <c r="J278" s="5" t="s">
        <v>1045</v>
      </c>
    </row>
    <row r="279">
      <c r="J279" s="5" t="s">
        <v>1049</v>
      </c>
    </row>
    <row r="280">
      <c r="J280" s="5" t="s">
        <v>1054</v>
      </c>
    </row>
    <row r="281">
      <c r="J281" s="6" t="s">
        <v>1059</v>
      </c>
    </row>
    <row r="282">
      <c r="J282" s="6" t="s">
        <v>1064</v>
      </c>
    </row>
    <row r="283">
      <c r="J283" s="6" t="s">
        <v>282</v>
      </c>
    </row>
    <row r="284">
      <c r="J284" s="6" t="s">
        <v>1078</v>
      </c>
    </row>
    <row r="285">
      <c r="J285" s="6" t="s">
        <v>283</v>
      </c>
    </row>
    <row r="286">
      <c r="J286" s="6" t="s">
        <v>284</v>
      </c>
    </row>
    <row r="287">
      <c r="J287" s="6" t="s">
        <v>285</v>
      </c>
    </row>
    <row r="288">
      <c r="J288" s="6" t="s">
        <v>1093</v>
      </c>
    </row>
    <row r="289">
      <c r="J289" s="6" t="s">
        <v>1099</v>
      </c>
    </row>
    <row r="290">
      <c r="J290" s="6" t="s">
        <v>286</v>
      </c>
    </row>
    <row r="291">
      <c r="J291" s="6" t="s">
        <v>287</v>
      </c>
    </row>
    <row r="292">
      <c r="J292" s="6" t="s">
        <v>1111</v>
      </c>
    </row>
    <row r="293">
      <c r="J293" s="6" t="s">
        <v>1118</v>
      </c>
    </row>
    <row r="294">
      <c r="J294" s="6" t="s">
        <v>288</v>
      </c>
    </row>
    <row r="295">
      <c r="J295" s="6" t="s">
        <v>289</v>
      </c>
    </row>
    <row r="296">
      <c r="J296" s="6" t="s">
        <v>290</v>
      </c>
    </row>
    <row r="297">
      <c r="J297" s="6" t="s">
        <v>291</v>
      </c>
    </row>
    <row r="298">
      <c r="J298" s="6" t="s">
        <v>292</v>
      </c>
    </row>
    <row r="299">
      <c r="J299" s="6" t="s">
        <v>293</v>
      </c>
    </row>
    <row r="300">
      <c r="J300" s="6" t="s">
        <v>1158</v>
      </c>
    </row>
    <row r="301">
      <c r="J301" s="6" t="s">
        <v>294</v>
      </c>
    </row>
    <row r="302">
      <c r="J302" s="6" t="s">
        <v>295</v>
      </c>
    </row>
    <row r="303">
      <c r="J303" s="6" t="s">
        <v>296</v>
      </c>
    </row>
    <row r="304">
      <c r="J304" s="6" t="s">
        <v>1179</v>
      </c>
    </row>
    <row r="305">
      <c r="J305" s="6" t="s">
        <v>297</v>
      </c>
    </row>
    <row r="306">
      <c r="J306" s="6" t="s">
        <v>298</v>
      </c>
    </row>
    <row r="307">
      <c r="J307" s="6" t="s">
        <v>299</v>
      </c>
    </row>
    <row r="308">
      <c r="J308" s="6" t="s">
        <v>1189</v>
      </c>
    </row>
    <row r="309">
      <c r="J309" s="6" t="s">
        <v>1191</v>
      </c>
    </row>
    <row r="310">
      <c r="J310" s="5" t="s">
        <v>300</v>
      </c>
    </row>
    <row r="311">
      <c r="J311" s="5" t="s">
        <v>1204</v>
      </c>
    </row>
    <row r="312">
      <c r="J312" s="5" t="s">
        <v>1208</v>
      </c>
    </row>
    <row r="313">
      <c r="J313" s="5" t="s">
        <v>1212</v>
      </c>
    </row>
    <row r="314">
      <c r="J314" s="5" t="s">
        <v>301</v>
      </c>
    </row>
    <row r="315">
      <c r="J315" s="5" t="s">
        <v>302</v>
      </c>
    </row>
    <row r="316">
      <c r="J316" s="5" t="s">
        <v>303</v>
      </c>
    </row>
  </sheetData>
  <autoFilter ref="$A$1:$A$251">
    <sortState ref="A1:A251">
      <sortCondition descending="1" sortBy="cellColor" ref="A1:A251" dxfId="1"/>
    </sortState>
  </autoFilter>
  <conditionalFormatting sqref="A1:A251">
    <cfRule type="cellIs" dxfId="2" priority="1" operator="equal">
      <formula>"No"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1230</v>
      </c>
      <c r="B1" s="7" t="s">
        <v>1231</v>
      </c>
      <c r="C1" s="10" t="s">
        <v>1232</v>
      </c>
    </row>
    <row r="2">
      <c r="A2" s="3" t="s">
        <v>304</v>
      </c>
      <c r="B2" s="7" t="s">
        <v>304</v>
      </c>
      <c r="C2" s="8" t="str">
        <f t="shared" ref="C2:C251" si="1">IF(ISNA(VLOOKUP(B2,$A$2:$A$316,1,0)),"No","Yes")</f>
        <v>Yes</v>
      </c>
    </row>
    <row r="3">
      <c r="A3" s="3" t="s">
        <v>310</v>
      </c>
      <c r="B3" s="6" t="s">
        <v>223</v>
      </c>
      <c r="C3" s="8" t="str">
        <f t="shared" si="1"/>
        <v>Yes</v>
      </c>
    </row>
    <row r="4">
      <c r="A4" s="3" t="s">
        <v>314</v>
      </c>
      <c r="B4" s="6" t="s">
        <v>310</v>
      </c>
      <c r="C4" s="8" t="str">
        <f t="shared" si="1"/>
        <v>Yes</v>
      </c>
    </row>
    <row r="5">
      <c r="A5" s="3" t="s">
        <v>318</v>
      </c>
      <c r="B5" s="6" t="s">
        <v>314</v>
      </c>
      <c r="C5" s="8" t="str">
        <f t="shared" si="1"/>
        <v>Yes</v>
      </c>
    </row>
    <row r="6">
      <c r="A6" s="3" t="s">
        <v>322</v>
      </c>
      <c r="B6" s="6" t="s">
        <v>1071</v>
      </c>
      <c r="C6" s="8" t="str">
        <f t="shared" si="1"/>
        <v>Yes</v>
      </c>
    </row>
    <row r="7">
      <c r="A7" s="3" t="s">
        <v>326</v>
      </c>
      <c r="B7" s="6" t="s">
        <v>322</v>
      </c>
      <c r="C7" s="8" t="str">
        <f t="shared" si="1"/>
        <v>Yes</v>
      </c>
    </row>
    <row r="8">
      <c r="A8" s="3" t="s">
        <v>330</v>
      </c>
      <c r="B8" s="6" t="s">
        <v>326</v>
      </c>
      <c r="C8" s="8" t="str">
        <f t="shared" si="1"/>
        <v>Yes</v>
      </c>
    </row>
    <row r="9">
      <c r="A9" s="3" t="s">
        <v>333</v>
      </c>
      <c r="B9" s="6" t="s">
        <v>330</v>
      </c>
      <c r="C9" s="8" t="str">
        <f t="shared" si="1"/>
        <v>Yes</v>
      </c>
    </row>
    <row r="10">
      <c r="A10" s="3" t="s">
        <v>336</v>
      </c>
      <c r="B10" s="6" t="s">
        <v>224</v>
      </c>
      <c r="C10" s="8" t="str">
        <f t="shared" si="1"/>
        <v>Yes</v>
      </c>
    </row>
    <row r="11">
      <c r="A11" s="3" t="s">
        <v>340</v>
      </c>
      <c r="B11" s="7" t="s">
        <v>333</v>
      </c>
      <c r="C11" s="8" t="str">
        <f t="shared" si="1"/>
        <v>Yes</v>
      </c>
    </row>
    <row r="12">
      <c r="A12" s="3" t="s">
        <v>344</v>
      </c>
      <c r="B12" s="6" t="s">
        <v>336</v>
      </c>
      <c r="C12" s="8" t="str">
        <f t="shared" si="1"/>
        <v>Yes</v>
      </c>
    </row>
    <row r="13">
      <c r="A13" s="3" t="s">
        <v>348</v>
      </c>
      <c r="B13" s="6" t="s">
        <v>225</v>
      </c>
      <c r="C13" s="8" t="str">
        <f t="shared" si="1"/>
        <v>Yes</v>
      </c>
    </row>
    <row r="14">
      <c r="A14" s="3" t="s">
        <v>352</v>
      </c>
      <c r="B14" s="6" t="s">
        <v>226</v>
      </c>
      <c r="C14" s="8" t="str">
        <f t="shared" si="1"/>
        <v>Yes</v>
      </c>
    </row>
    <row r="15">
      <c r="A15" s="3" t="s">
        <v>355</v>
      </c>
      <c r="B15" s="6" t="s">
        <v>344</v>
      </c>
      <c r="C15" s="8" t="str">
        <f t="shared" si="1"/>
        <v>Yes</v>
      </c>
    </row>
    <row r="16">
      <c r="A16" s="3" t="s">
        <v>359</v>
      </c>
      <c r="B16" s="6" t="s">
        <v>348</v>
      </c>
      <c r="C16" s="8" t="str">
        <f t="shared" si="1"/>
        <v>Yes</v>
      </c>
    </row>
    <row r="17">
      <c r="A17" s="3" t="s">
        <v>363</v>
      </c>
      <c r="B17" s="6" t="s">
        <v>227</v>
      </c>
      <c r="C17" s="8" t="str">
        <f t="shared" si="1"/>
        <v>Yes</v>
      </c>
    </row>
    <row r="18">
      <c r="A18" s="3" t="s">
        <v>367</v>
      </c>
      <c r="B18" s="6" t="s">
        <v>352</v>
      </c>
      <c r="C18" s="8" t="str">
        <f t="shared" si="1"/>
        <v>Yes</v>
      </c>
    </row>
    <row r="19">
      <c r="A19" s="3" t="s">
        <v>371</v>
      </c>
      <c r="B19" s="6" t="s">
        <v>355</v>
      </c>
      <c r="C19" s="8" t="str">
        <f t="shared" si="1"/>
        <v>Yes</v>
      </c>
    </row>
    <row r="20">
      <c r="A20" s="3" t="s">
        <v>375</v>
      </c>
      <c r="B20" s="6" t="s">
        <v>359</v>
      </c>
      <c r="C20" s="8" t="str">
        <f t="shared" si="1"/>
        <v>Yes</v>
      </c>
    </row>
    <row r="21">
      <c r="A21" s="3" t="s">
        <v>378</v>
      </c>
      <c r="B21" s="6" t="s">
        <v>363</v>
      </c>
      <c r="C21" s="8" t="str">
        <f t="shared" si="1"/>
        <v>Yes</v>
      </c>
    </row>
    <row r="22">
      <c r="A22" s="3" t="s">
        <v>382</v>
      </c>
      <c r="B22" s="6" t="s">
        <v>228</v>
      </c>
      <c r="C22" s="8" t="str">
        <f t="shared" si="1"/>
        <v>Yes</v>
      </c>
    </row>
    <row r="23">
      <c r="A23" s="3" t="s">
        <v>386</v>
      </c>
      <c r="B23" s="6" t="s">
        <v>367</v>
      </c>
      <c r="C23" s="8" t="str">
        <f t="shared" si="1"/>
        <v>Yes</v>
      </c>
    </row>
    <row r="24">
      <c r="A24" s="3" t="s">
        <v>389</v>
      </c>
      <c r="B24" s="6" t="s">
        <v>371</v>
      </c>
      <c r="C24" s="8" t="str">
        <f t="shared" si="1"/>
        <v>Yes</v>
      </c>
    </row>
    <row r="25">
      <c r="A25" s="3" t="s">
        <v>393</v>
      </c>
      <c r="B25" s="6" t="s">
        <v>375</v>
      </c>
      <c r="C25" s="8" t="str">
        <f t="shared" si="1"/>
        <v>Yes</v>
      </c>
    </row>
    <row r="26">
      <c r="A26" s="3" t="s">
        <v>397</v>
      </c>
      <c r="B26" s="6" t="s">
        <v>378</v>
      </c>
      <c r="C26" s="8" t="str">
        <f t="shared" si="1"/>
        <v>Yes</v>
      </c>
    </row>
    <row r="27">
      <c r="A27" s="3" t="s">
        <v>401</v>
      </c>
      <c r="B27" s="6" t="s">
        <v>382</v>
      </c>
      <c r="C27" s="8" t="str">
        <f t="shared" si="1"/>
        <v>Yes</v>
      </c>
    </row>
    <row r="28">
      <c r="A28" s="3" t="s">
        <v>405</v>
      </c>
      <c r="B28" s="7" t="s">
        <v>386</v>
      </c>
      <c r="C28" s="8" t="str">
        <f t="shared" si="1"/>
        <v>Yes</v>
      </c>
    </row>
    <row r="29">
      <c r="A29" s="9" t="s">
        <v>409</v>
      </c>
      <c r="B29" s="7" t="s">
        <v>234</v>
      </c>
      <c r="C29" s="8" t="str">
        <f t="shared" si="1"/>
        <v>Yes</v>
      </c>
    </row>
    <row r="30">
      <c r="A30" s="3" t="s">
        <v>412</v>
      </c>
      <c r="B30" s="7" t="s">
        <v>229</v>
      </c>
      <c r="C30" s="8" t="str">
        <f t="shared" si="1"/>
        <v>Yes</v>
      </c>
    </row>
    <row r="31">
      <c r="A31" s="3" t="s">
        <v>416</v>
      </c>
      <c r="B31" s="6" t="s">
        <v>389</v>
      </c>
      <c r="C31" s="8" t="str">
        <f t="shared" si="1"/>
        <v>Yes</v>
      </c>
    </row>
    <row r="32">
      <c r="A32" s="3" t="s">
        <v>419</v>
      </c>
      <c r="B32" s="6" t="s">
        <v>230</v>
      </c>
      <c r="C32" s="8" t="str">
        <f t="shared" si="1"/>
        <v>Yes</v>
      </c>
    </row>
    <row r="33">
      <c r="A33" s="3" t="s">
        <v>423</v>
      </c>
      <c r="B33" s="6" t="s">
        <v>393</v>
      </c>
      <c r="C33" s="8" t="str">
        <f t="shared" si="1"/>
        <v>Yes</v>
      </c>
    </row>
    <row r="34">
      <c r="A34" s="3" t="s">
        <v>427</v>
      </c>
      <c r="B34" s="7" t="s">
        <v>231</v>
      </c>
      <c r="C34" s="8" t="str">
        <f t="shared" si="1"/>
        <v>Yes</v>
      </c>
    </row>
    <row r="35">
      <c r="A35" s="3" t="s">
        <v>431</v>
      </c>
      <c r="B35" s="7" t="s">
        <v>401</v>
      </c>
      <c r="C35" s="8" t="str">
        <f t="shared" si="1"/>
        <v>Yes</v>
      </c>
    </row>
    <row r="36">
      <c r="A36" s="3" t="s">
        <v>435</v>
      </c>
      <c r="B36" s="6" t="s">
        <v>405</v>
      </c>
      <c r="C36" s="8" t="str">
        <f t="shared" si="1"/>
        <v>Yes</v>
      </c>
    </row>
    <row r="37">
      <c r="A37" s="3" t="s">
        <v>439</v>
      </c>
      <c r="B37" s="6" t="s">
        <v>436</v>
      </c>
      <c r="C37" s="8" t="str">
        <f t="shared" si="1"/>
        <v>Yes</v>
      </c>
    </row>
    <row r="38">
      <c r="A38" s="3" t="s">
        <v>443</v>
      </c>
      <c r="B38" s="6" t="s">
        <v>416</v>
      </c>
      <c r="C38" s="8" t="str">
        <f t="shared" si="1"/>
        <v>Yes</v>
      </c>
    </row>
    <row r="39">
      <c r="A39" s="3" t="s">
        <v>447</v>
      </c>
      <c r="B39" s="6" t="s">
        <v>232</v>
      </c>
      <c r="C39" s="8" t="str">
        <f t="shared" si="1"/>
        <v>Yes</v>
      </c>
    </row>
    <row r="40">
      <c r="A40" s="3" t="s">
        <v>451</v>
      </c>
      <c r="B40" s="6" t="s">
        <v>233</v>
      </c>
      <c r="C40" s="8" t="str">
        <f t="shared" si="1"/>
        <v>Yes</v>
      </c>
    </row>
    <row r="41">
      <c r="A41" s="3" t="s">
        <v>455</v>
      </c>
      <c r="B41" s="6" t="s">
        <v>419</v>
      </c>
      <c r="C41" s="8" t="str">
        <f t="shared" si="1"/>
        <v>Yes</v>
      </c>
    </row>
    <row r="42">
      <c r="A42" s="3" t="s">
        <v>458</v>
      </c>
      <c r="B42" s="6" t="s">
        <v>423</v>
      </c>
      <c r="C42" s="8" t="str">
        <f t="shared" si="1"/>
        <v>Yes</v>
      </c>
    </row>
    <row r="43">
      <c r="A43" s="3" t="s">
        <v>462</v>
      </c>
      <c r="B43" s="3" t="s">
        <v>431</v>
      </c>
      <c r="C43" s="8" t="str">
        <f t="shared" si="1"/>
        <v>Yes</v>
      </c>
    </row>
    <row r="44">
      <c r="A44" s="3" t="s">
        <v>466</v>
      </c>
      <c r="B44" s="6" t="s">
        <v>463</v>
      </c>
      <c r="C44" s="8" t="str">
        <f t="shared" si="1"/>
        <v>Yes</v>
      </c>
    </row>
    <row r="45">
      <c r="A45" s="3" t="s">
        <v>470</v>
      </c>
      <c r="B45" s="6" t="s">
        <v>439</v>
      </c>
      <c r="C45" s="8" t="str">
        <f t="shared" si="1"/>
        <v>Yes</v>
      </c>
    </row>
    <row r="46">
      <c r="A46" s="3" t="s">
        <v>474</v>
      </c>
      <c r="B46" s="6" t="s">
        <v>443</v>
      </c>
      <c r="C46" s="8" t="str">
        <f t="shared" si="1"/>
        <v>Yes</v>
      </c>
    </row>
    <row r="47">
      <c r="A47" s="3" t="s">
        <v>478</v>
      </c>
      <c r="B47" s="6" t="s">
        <v>447</v>
      </c>
      <c r="C47" s="8" t="str">
        <f t="shared" si="1"/>
        <v>Yes</v>
      </c>
    </row>
    <row r="48">
      <c r="A48" s="3" t="s">
        <v>482</v>
      </c>
      <c r="B48" s="6" t="s">
        <v>235</v>
      </c>
      <c r="C48" s="8" t="str">
        <f t="shared" si="1"/>
        <v>Yes</v>
      </c>
    </row>
    <row r="49">
      <c r="A49" s="3" t="s">
        <v>486</v>
      </c>
      <c r="B49" s="6" t="s">
        <v>236</v>
      </c>
      <c r="C49" s="8" t="str">
        <f t="shared" si="1"/>
        <v>Yes</v>
      </c>
    </row>
    <row r="50">
      <c r="A50" s="3" t="s">
        <v>490</v>
      </c>
      <c r="B50" s="6" t="s">
        <v>451</v>
      </c>
      <c r="C50" s="8" t="str">
        <f t="shared" si="1"/>
        <v>Yes</v>
      </c>
    </row>
    <row r="51">
      <c r="A51" s="3" t="s">
        <v>495</v>
      </c>
      <c r="B51" s="6" t="s">
        <v>491</v>
      </c>
      <c r="C51" s="8" t="str">
        <f t="shared" si="1"/>
        <v>Yes</v>
      </c>
    </row>
    <row r="52">
      <c r="A52" s="3" t="s">
        <v>499</v>
      </c>
      <c r="B52" s="6" t="s">
        <v>458</v>
      </c>
      <c r="C52" s="8" t="str">
        <f t="shared" si="1"/>
        <v>Yes</v>
      </c>
    </row>
    <row r="53">
      <c r="A53" s="3" t="s">
        <v>503</v>
      </c>
      <c r="B53" s="6" t="s">
        <v>500</v>
      </c>
      <c r="C53" s="8" t="str">
        <f t="shared" si="1"/>
        <v>Yes</v>
      </c>
    </row>
    <row r="54">
      <c r="A54" s="3" t="s">
        <v>508</v>
      </c>
      <c r="B54" s="6" t="s">
        <v>504</v>
      </c>
      <c r="C54" s="8" t="str">
        <f t="shared" si="1"/>
        <v>Yes</v>
      </c>
    </row>
    <row r="55">
      <c r="A55" s="3" t="s">
        <v>512</v>
      </c>
      <c r="B55" s="6" t="s">
        <v>237</v>
      </c>
      <c r="C55" s="8" t="str">
        <f t="shared" si="1"/>
        <v>Yes</v>
      </c>
    </row>
    <row r="56">
      <c r="A56" s="3" t="s">
        <v>516</v>
      </c>
      <c r="B56" s="6" t="s">
        <v>238</v>
      </c>
      <c r="C56" s="8" t="str">
        <f t="shared" si="1"/>
        <v>Yes</v>
      </c>
    </row>
    <row r="57">
      <c r="A57" s="3" t="s">
        <v>520</v>
      </c>
      <c r="B57" s="6" t="s">
        <v>470</v>
      </c>
      <c r="C57" s="8" t="str">
        <f t="shared" si="1"/>
        <v>Yes</v>
      </c>
    </row>
    <row r="58">
      <c r="A58" s="3" t="s">
        <v>523</v>
      </c>
      <c r="B58" s="6" t="s">
        <v>239</v>
      </c>
      <c r="C58" s="8" t="str">
        <f t="shared" si="1"/>
        <v>Yes</v>
      </c>
    </row>
    <row r="59">
      <c r="A59" s="3" t="s">
        <v>527</v>
      </c>
      <c r="B59" s="6" t="s">
        <v>474</v>
      </c>
      <c r="C59" s="8" t="str">
        <f t="shared" si="1"/>
        <v>Yes</v>
      </c>
    </row>
    <row r="60">
      <c r="A60" s="3" t="s">
        <v>531</v>
      </c>
      <c r="B60" s="6" t="s">
        <v>240</v>
      </c>
      <c r="C60" s="8" t="str">
        <f t="shared" si="1"/>
        <v>Yes</v>
      </c>
    </row>
    <row r="61">
      <c r="A61" s="3" t="s">
        <v>535</v>
      </c>
      <c r="B61" s="6" t="s">
        <v>532</v>
      </c>
      <c r="C61" s="8" t="str">
        <f t="shared" si="1"/>
        <v>Yes</v>
      </c>
    </row>
    <row r="62">
      <c r="A62" s="3" t="s">
        <v>539</v>
      </c>
      <c r="B62" s="6" t="s">
        <v>241</v>
      </c>
      <c r="C62" s="8" t="str">
        <f t="shared" si="1"/>
        <v>Yes</v>
      </c>
    </row>
    <row r="63">
      <c r="A63" s="3" t="s">
        <v>543</v>
      </c>
      <c r="B63" s="6" t="s">
        <v>482</v>
      </c>
      <c r="C63" s="8" t="str">
        <f t="shared" si="1"/>
        <v>Yes</v>
      </c>
    </row>
    <row r="64">
      <c r="A64" s="3" t="s">
        <v>547</v>
      </c>
      <c r="B64" s="6" t="s">
        <v>486</v>
      </c>
      <c r="C64" s="8" t="str">
        <f t="shared" si="1"/>
        <v>Yes</v>
      </c>
    </row>
    <row r="65">
      <c r="A65" s="3" t="s">
        <v>551</v>
      </c>
      <c r="B65" s="6" t="s">
        <v>490</v>
      </c>
      <c r="C65" s="8" t="str">
        <f t="shared" si="1"/>
        <v>Yes</v>
      </c>
    </row>
    <row r="66">
      <c r="A66" s="3" t="s">
        <v>555</v>
      </c>
      <c r="B66" s="6" t="s">
        <v>552</v>
      </c>
      <c r="C66" s="8" t="str">
        <f t="shared" si="1"/>
        <v>Yes</v>
      </c>
    </row>
    <row r="67">
      <c r="A67" s="3" t="s">
        <v>559</v>
      </c>
      <c r="B67" s="6" t="s">
        <v>499</v>
      </c>
      <c r="C67" s="8" t="str">
        <f t="shared" si="1"/>
        <v>Yes</v>
      </c>
    </row>
    <row r="68">
      <c r="A68" s="3" t="s">
        <v>563</v>
      </c>
      <c r="B68" s="6" t="s">
        <v>503</v>
      </c>
      <c r="C68" s="8" t="str">
        <f t="shared" si="1"/>
        <v>Yes</v>
      </c>
    </row>
    <row r="69">
      <c r="A69" s="3" t="s">
        <v>568</v>
      </c>
      <c r="B69" s="6" t="s">
        <v>564</v>
      </c>
      <c r="C69" s="8" t="str">
        <f t="shared" si="1"/>
        <v>Yes</v>
      </c>
    </row>
    <row r="70">
      <c r="A70" s="3" t="s">
        <v>573</v>
      </c>
      <c r="B70" s="6" t="s">
        <v>569</v>
      </c>
      <c r="C70" s="8" t="str">
        <f t="shared" si="1"/>
        <v>Yes</v>
      </c>
    </row>
    <row r="71">
      <c r="A71" s="3" t="s">
        <v>577</v>
      </c>
      <c r="B71" s="6" t="s">
        <v>242</v>
      </c>
      <c r="C71" s="8" t="str">
        <f t="shared" si="1"/>
        <v>Yes</v>
      </c>
    </row>
    <row r="72">
      <c r="A72" s="3" t="s">
        <v>581</v>
      </c>
      <c r="B72" s="6" t="s">
        <v>243</v>
      </c>
      <c r="C72" s="8" t="str">
        <f t="shared" si="1"/>
        <v>Yes</v>
      </c>
    </row>
    <row r="73">
      <c r="A73" s="3" t="s">
        <v>585</v>
      </c>
      <c r="B73" s="6" t="s">
        <v>516</v>
      </c>
      <c r="C73" s="8" t="str">
        <f t="shared" si="1"/>
        <v>Yes</v>
      </c>
    </row>
    <row r="74">
      <c r="A74" s="3" t="s">
        <v>588</v>
      </c>
      <c r="B74" s="6" t="s">
        <v>244</v>
      </c>
      <c r="C74" s="8" t="str">
        <f t="shared" si="1"/>
        <v>Yes</v>
      </c>
    </row>
    <row r="75">
      <c r="A75" s="3" t="s">
        <v>593</v>
      </c>
      <c r="B75" s="6" t="s">
        <v>589</v>
      </c>
      <c r="C75" s="8" t="str">
        <f t="shared" si="1"/>
        <v>Yes</v>
      </c>
    </row>
    <row r="76">
      <c r="A76" s="3" t="s">
        <v>597</v>
      </c>
      <c r="B76" s="6" t="s">
        <v>245</v>
      </c>
      <c r="C76" s="8" t="str">
        <f t="shared" si="1"/>
        <v>Yes</v>
      </c>
    </row>
    <row r="77">
      <c r="A77" s="3" t="s">
        <v>601</v>
      </c>
      <c r="B77" s="6" t="s">
        <v>527</v>
      </c>
      <c r="C77" s="8" t="str">
        <f t="shared" si="1"/>
        <v>Yes</v>
      </c>
    </row>
    <row r="78">
      <c r="A78" s="3" t="s">
        <v>605</v>
      </c>
      <c r="B78" s="6" t="s">
        <v>531</v>
      </c>
      <c r="C78" s="8" t="str">
        <f t="shared" si="1"/>
        <v>Yes</v>
      </c>
    </row>
    <row r="79">
      <c r="A79" s="3" t="s">
        <v>609</v>
      </c>
      <c r="B79" s="6" t="s">
        <v>535</v>
      </c>
      <c r="C79" s="8" t="str">
        <f t="shared" si="1"/>
        <v>Yes</v>
      </c>
    </row>
    <row r="80">
      <c r="A80" s="3" t="s">
        <v>613</v>
      </c>
      <c r="B80" s="6" t="s">
        <v>610</v>
      </c>
      <c r="C80" s="8" t="str">
        <f t="shared" si="1"/>
        <v>Yes</v>
      </c>
    </row>
    <row r="81">
      <c r="A81" s="3" t="s">
        <v>617</v>
      </c>
      <c r="B81" s="6" t="s">
        <v>246</v>
      </c>
      <c r="C81" s="8" t="str">
        <f t="shared" si="1"/>
        <v>Yes</v>
      </c>
    </row>
    <row r="82">
      <c r="A82" s="3" t="s">
        <v>621</v>
      </c>
      <c r="B82" s="6" t="s">
        <v>247</v>
      </c>
      <c r="C82" s="8" t="str">
        <f t="shared" si="1"/>
        <v>Yes</v>
      </c>
    </row>
    <row r="83">
      <c r="A83" s="3" t="s">
        <v>625</v>
      </c>
      <c r="B83" s="6" t="s">
        <v>547</v>
      </c>
      <c r="C83" s="8" t="str">
        <f t="shared" si="1"/>
        <v>Yes</v>
      </c>
    </row>
    <row r="84">
      <c r="A84" s="3" t="s">
        <v>629</v>
      </c>
      <c r="B84" s="6" t="s">
        <v>551</v>
      </c>
      <c r="C84" s="8" t="str">
        <f t="shared" si="1"/>
        <v>Yes</v>
      </c>
    </row>
    <row r="85">
      <c r="A85" s="3" t="s">
        <v>632</v>
      </c>
      <c r="B85" s="6" t="s">
        <v>248</v>
      </c>
      <c r="C85" s="8" t="str">
        <f t="shared" si="1"/>
        <v>Yes</v>
      </c>
    </row>
    <row r="86">
      <c r="A86" s="3" t="s">
        <v>636</v>
      </c>
      <c r="B86" s="6" t="s">
        <v>249</v>
      </c>
      <c r="C86" s="8" t="str">
        <f t="shared" si="1"/>
        <v>Yes</v>
      </c>
    </row>
    <row r="87">
      <c r="A87" s="3" t="s">
        <v>640</v>
      </c>
      <c r="B87" s="6" t="s">
        <v>563</v>
      </c>
      <c r="C87" s="8" t="str">
        <f t="shared" si="1"/>
        <v>Yes</v>
      </c>
    </row>
    <row r="88">
      <c r="A88" s="3" t="s">
        <v>643</v>
      </c>
      <c r="B88" s="6" t="s">
        <v>568</v>
      </c>
      <c r="C88" s="8" t="str">
        <f t="shared" si="1"/>
        <v>Yes</v>
      </c>
    </row>
    <row r="89">
      <c r="A89" s="3" t="s">
        <v>647</v>
      </c>
      <c r="B89" s="6" t="s">
        <v>573</v>
      </c>
      <c r="C89" s="8" t="str">
        <f t="shared" si="1"/>
        <v>Yes</v>
      </c>
    </row>
    <row r="90">
      <c r="A90" s="3" t="s">
        <v>650</v>
      </c>
      <c r="B90" s="6" t="s">
        <v>577</v>
      </c>
      <c r="C90" s="8" t="str">
        <f t="shared" si="1"/>
        <v>Yes</v>
      </c>
    </row>
    <row r="91">
      <c r="A91" s="3" t="s">
        <v>653</v>
      </c>
      <c r="B91" s="6" t="s">
        <v>581</v>
      </c>
      <c r="C91" s="8" t="str">
        <f t="shared" si="1"/>
        <v>Yes</v>
      </c>
    </row>
    <row r="92">
      <c r="A92" s="3" t="s">
        <v>657</v>
      </c>
      <c r="B92" s="6" t="s">
        <v>250</v>
      </c>
      <c r="C92" s="8" t="str">
        <f t="shared" si="1"/>
        <v>Yes</v>
      </c>
    </row>
    <row r="93">
      <c r="A93" s="3" t="s">
        <v>661</v>
      </c>
      <c r="B93" s="6" t="s">
        <v>585</v>
      </c>
      <c r="C93" s="8" t="str">
        <f t="shared" si="1"/>
        <v>Yes</v>
      </c>
    </row>
    <row r="94">
      <c r="A94" s="3" t="s">
        <v>665</v>
      </c>
      <c r="B94" s="6" t="s">
        <v>588</v>
      </c>
      <c r="C94" s="8" t="str">
        <f t="shared" si="1"/>
        <v>Yes</v>
      </c>
    </row>
    <row r="95">
      <c r="A95" s="3" t="s">
        <v>669</v>
      </c>
      <c r="B95" s="6" t="s">
        <v>251</v>
      </c>
      <c r="C95" s="8" t="str">
        <f t="shared" si="1"/>
        <v>Yes</v>
      </c>
    </row>
    <row r="96">
      <c r="A96" s="3" t="s">
        <v>673</v>
      </c>
      <c r="B96" s="6" t="s">
        <v>593</v>
      </c>
      <c r="C96" s="8" t="str">
        <f t="shared" si="1"/>
        <v>Yes</v>
      </c>
    </row>
    <row r="97">
      <c r="A97" s="3" t="s">
        <v>677</v>
      </c>
      <c r="B97" s="6" t="s">
        <v>597</v>
      </c>
      <c r="C97" s="8" t="str">
        <f t="shared" si="1"/>
        <v>Yes</v>
      </c>
    </row>
    <row r="98">
      <c r="A98" s="3" t="s">
        <v>681</v>
      </c>
      <c r="B98" s="6" t="s">
        <v>601</v>
      </c>
      <c r="C98" s="8" t="str">
        <f t="shared" si="1"/>
        <v>Yes</v>
      </c>
    </row>
    <row r="99">
      <c r="A99" s="3" t="s">
        <v>685</v>
      </c>
      <c r="B99" s="6" t="s">
        <v>605</v>
      </c>
      <c r="C99" s="8" t="str">
        <f t="shared" si="1"/>
        <v>Yes</v>
      </c>
    </row>
    <row r="100">
      <c r="A100" s="3" t="s">
        <v>689</v>
      </c>
      <c r="B100" s="6" t="s">
        <v>252</v>
      </c>
      <c r="C100" s="8" t="str">
        <f t="shared" si="1"/>
        <v>Yes</v>
      </c>
    </row>
    <row r="101">
      <c r="A101" s="3" t="s">
        <v>693</v>
      </c>
      <c r="B101" s="6" t="s">
        <v>253</v>
      </c>
      <c r="C101" s="8" t="str">
        <f t="shared" si="1"/>
        <v>Yes</v>
      </c>
    </row>
    <row r="102">
      <c r="A102" s="3" t="s">
        <v>697</v>
      </c>
      <c r="B102" s="6" t="s">
        <v>609</v>
      </c>
      <c r="C102" s="8" t="str">
        <f t="shared" si="1"/>
        <v>Yes</v>
      </c>
    </row>
    <row r="103">
      <c r="A103" s="3" t="s">
        <v>702</v>
      </c>
      <c r="B103" s="6" t="s">
        <v>698</v>
      </c>
      <c r="C103" s="8" t="str">
        <f t="shared" si="1"/>
        <v>Yes</v>
      </c>
    </row>
    <row r="104">
      <c r="A104" s="3" t="s">
        <v>705</v>
      </c>
      <c r="B104" s="6" t="s">
        <v>617</v>
      </c>
      <c r="C104" s="8" t="str">
        <f t="shared" si="1"/>
        <v>Yes</v>
      </c>
    </row>
    <row r="105">
      <c r="A105" s="3" t="s">
        <v>709</v>
      </c>
      <c r="B105" s="6" t="s">
        <v>621</v>
      </c>
      <c r="C105" s="8" t="str">
        <f t="shared" si="1"/>
        <v>Yes</v>
      </c>
    </row>
    <row r="106">
      <c r="A106" s="3" t="s">
        <v>713</v>
      </c>
      <c r="B106" s="6" t="s">
        <v>625</v>
      </c>
      <c r="C106" s="8" t="str">
        <f t="shared" si="1"/>
        <v>Yes</v>
      </c>
    </row>
    <row r="107">
      <c r="A107" s="3" t="s">
        <v>717</v>
      </c>
      <c r="B107" s="6" t="s">
        <v>629</v>
      </c>
      <c r="C107" s="8" t="str">
        <f t="shared" si="1"/>
        <v>Yes</v>
      </c>
    </row>
    <row r="108">
      <c r="A108" s="3" t="s">
        <v>722</v>
      </c>
      <c r="B108" s="6" t="s">
        <v>718</v>
      </c>
      <c r="C108" s="8" t="str">
        <f t="shared" si="1"/>
        <v>Yes</v>
      </c>
    </row>
    <row r="109">
      <c r="A109" s="3" t="s">
        <v>726</v>
      </c>
      <c r="B109" s="6" t="s">
        <v>636</v>
      </c>
      <c r="C109" s="8" t="str">
        <f t="shared" si="1"/>
        <v>Yes</v>
      </c>
    </row>
    <row r="110">
      <c r="A110" s="3" t="s">
        <v>729</v>
      </c>
      <c r="B110" s="6" t="s">
        <v>640</v>
      </c>
      <c r="C110" s="8" t="str">
        <f t="shared" si="1"/>
        <v>Yes</v>
      </c>
    </row>
    <row r="111">
      <c r="A111" s="3" t="s">
        <v>733</v>
      </c>
      <c r="B111" s="6" t="s">
        <v>254</v>
      </c>
      <c r="C111" s="8" t="str">
        <f t="shared" si="1"/>
        <v>Yes</v>
      </c>
    </row>
    <row r="112">
      <c r="A112" s="3" t="s">
        <v>737</v>
      </c>
      <c r="B112" s="6" t="s">
        <v>643</v>
      </c>
      <c r="C112" s="8" t="str">
        <f t="shared" si="1"/>
        <v>Yes</v>
      </c>
    </row>
    <row r="113">
      <c r="A113" s="3" t="s">
        <v>741</v>
      </c>
      <c r="B113" s="6" t="s">
        <v>647</v>
      </c>
      <c r="C113" s="8" t="str">
        <f t="shared" si="1"/>
        <v>Yes</v>
      </c>
    </row>
    <row r="114">
      <c r="A114" s="3" t="s">
        <v>744</v>
      </c>
      <c r="B114" s="6" t="s">
        <v>653</v>
      </c>
      <c r="C114" s="8" t="str">
        <f t="shared" si="1"/>
        <v>Yes</v>
      </c>
    </row>
    <row r="115">
      <c r="A115" s="3" t="s">
        <v>747</v>
      </c>
      <c r="B115" s="6" t="s">
        <v>657</v>
      </c>
      <c r="C115" s="8" t="str">
        <f t="shared" si="1"/>
        <v>Yes</v>
      </c>
    </row>
    <row r="116">
      <c r="A116" s="3" t="s">
        <v>751</v>
      </c>
      <c r="B116" s="6" t="s">
        <v>255</v>
      </c>
      <c r="C116" s="8" t="str">
        <f t="shared" si="1"/>
        <v>Yes</v>
      </c>
    </row>
    <row r="117">
      <c r="A117" s="3" t="s">
        <v>755</v>
      </c>
      <c r="B117" s="6" t="s">
        <v>661</v>
      </c>
      <c r="C117" s="8" t="str">
        <f t="shared" si="1"/>
        <v>Yes</v>
      </c>
    </row>
    <row r="118">
      <c r="A118" s="3" t="s">
        <v>759</v>
      </c>
      <c r="B118" s="6" t="s">
        <v>256</v>
      </c>
      <c r="C118" s="8" t="str">
        <f t="shared" si="1"/>
        <v>Yes</v>
      </c>
    </row>
    <row r="119">
      <c r="A119" s="3" t="s">
        <v>763</v>
      </c>
      <c r="B119" s="6" t="s">
        <v>669</v>
      </c>
      <c r="C119" s="8" t="str">
        <f t="shared" si="1"/>
        <v>Yes</v>
      </c>
    </row>
    <row r="120">
      <c r="A120" s="3" t="s">
        <v>767</v>
      </c>
      <c r="B120" s="6" t="s">
        <v>673</v>
      </c>
      <c r="C120" s="8" t="str">
        <f t="shared" si="1"/>
        <v>Yes</v>
      </c>
    </row>
    <row r="121">
      <c r="A121" s="3" t="s">
        <v>771</v>
      </c>
      <c r="B121" s="6" t="s">
        <v>677</v>
      </c>
      <c r="C121" s="8" t="str">
        <f t="shared" si="1"/>
        <v>Yes</v>
      </c>
    </row>
    <row r="122">
      <c r="A122" s="3" t="s">
        <v>775</v>
      </c>
      <c r="B122" s="6" t="s">
        <v>257</v>
      </c>
      <c r="C122" s="8" t="str">
        <f t="shared" si="1"/>
        <v>Yes</v>
      </c>
    </row>
    <row r="123">
      <c r="A123" s="3" t="s">
        <v>778</v>
      </c>
      <c r="B123" s="6" t="s">
        <v>258</v>
      </c>
      <c r="C123" s="8" t="str">
        <f t="shared" si="1"/>
        <v>Yes</v>
      </c>
    </row>
    <row r="124">
      <c r="A124" s="3" t="s">
        <v>782</v>
      </c>
      <c r="B124" s="6" t="s">
        <v>259</v>
      </c>
      <c r="C124" s="8" t="str">
        <f t="shared" si="1"/>
        <v>Yes</v>
      </c>
    </row>
    <row r="125">
      <c r="A125" s="3" t="s">
        <v>786</v>
      </c>
      <c r="B125" s="6" t="s">
        <v>685</v>
      </c>
      <c r="C125" s="8" t="str">
        <f t="shared" si="1"/>
        <v>Yes</v>
      </c>
    </row>
    <row r="126">
      <c r="A126" s="3" t="s">
        <v>790</v>
      </c>
      <c r="B126" s="6" t="s">
        <v>689</v>
      </c>
      <c r="C126" s="8" t="str">
        <f t="shared" si="1"/>
        <v>Yes</v>
      </c>
    </row>
    <row r="127">
      <c r="A127" s="3" t="s">
        <v>794</v>
      </c>
      <c r="B127" s="6" t="s">
        <v>693</v>
      </c>
      <c r="C127" s="8" t="str">
        <f t="shared" si="1"/>
        <v>Yes</v>
      </c>
    </row>
    <row r="128">
      <c r="A128" s="3" t="s">
        <v>797</v>
      </c>
      <c r="B128" s="6" t="s">
        <v>697</v>
      </c>
      <c r="C128" s="8" t="str">
        <f t="shared" si="1"/>
        <v>Yes</v>
      </c>
    </row>
    <row r="129">
      <c r="A129" s="3" t="s">
        <v>801</v>
      </c>
      <c r="B129" s="6" t="s">
        <v>702</v>
      </c>
      <c r="C129" s="8" t="str">
        <f t="shared" si="1"/>
        <v>Yes</v>
      </c>
    </row>
    <row r="130">
      <c r="A130" s="3" t="s">
        <v>805</v>
      </c>
      <c r="B130" s="6" t="s">
        <v>260</v>
      </c>
      <c r="C130" s="8" t="str">
        <f t="shared" si="1"/>
        <v>Yes</v>
      </c>
    </row>
    <row r="131">
      <c r="A131" s="3" t="s">
        <v>809</v>
      </c>
      <c r="B131" s="6" t="s">
        <v>705</v>
      </c>
      <c r="C131" s="8" t="str">
        <f t="shared" si="1"/>
        <v>Yes</v>
      </c>
    </row>
    <row r="132">
      <c r="A132" s="3" t="s">
        <v>813</v>
      </c>
      <c r="B132" s="6" t="s">
        <v>261</v>
      </c>
      <c r="C132" s="8" t="str">
        <f t="shared" si="1"/>
        <v>Yes</v>
      </c>
    </row>
    <row r="133">
      <c r="A133" s="3" t="s">
        <v>817</v>
      </c>
      <c r="B133" s="6" t="s">
        <v>262</v>
      </c>
      <c r="C133" s="8" t="str">
        <f t="shared" si="1"/>
        <v>Yes</v>
      </c>
    </row>
    <row r="134">
      <c r="A134" s="3" t="s">
        <v>821</v>
      </c>
      <c r="B134" s="6" t="s">
        <v>713</v>
      </c>
      <c r="C134" s="8" t="str">
        <f t="shared" si="1"/>
        <v>Yes</v>
      </c>
    </row>
    <row r="135">
      <c r="A135" s="3" t="s">
        <v>824</v>
      </c>
      <c r="B135" s="6" t="s">
        <v>717</v>
      </c>
      <c r="C135" s="8" t="str">
        <f t="shared" si="1"/>
        <v>Yes</v>
      </c>
    </row>
    <row r="136">
      <c r="A136" s="3" t="s">
        <v>829</v>
      </c>
      <c r="B136" s="6" t="s">
        <v>825</v>
      </c>
      <c r="C136" s="8" t="str">
        <f t="shared" si="1"/>
        <v>Yes</v>
      </c>
    </row>
    <row r="137">
      <c r="A137" s="3" t="s">
        <v>833</v>
      </c>
      <c r="B137" s="6" t="s">
        <v>726</v>
      </c>
      <c r="C137" s="8" t="str">
        <f t="shared" si="1"/>
        <v>Yes</v>
      </c>
    </row>
    <row r="138">
      <c r="A138" s="3" t="s">
        <v>837</v>
      </c>
      <c r="B138" s="6" t="s">
        <v>729</v>
      </c>
      <c r="C138" s="8" t="str">
        <f t="shared" si="1"/>
        <v>Yes</v>
      </c>
    </row>
    <row r="139">
      <c r="A139" s="3" t="s">
        <v>841</v>
      </c>
      <c r="B139" s="6" t="s">
        <v>263</v>
      </c>
      <c r="C139" s="8" t="str">
        <f t="shared" si="1"/>
        <v>Yes</v>
      </c>
    </row>
    <row r="140">
      <c r="A140" s="3" t="s">
        <v>845</v>
      </c>
      <c r="B140" s="6" t="s">
        <v>264</v>
      </c>
      <c r="C140" s="8" t="str">
        <f t="shared" si="1"/>
        <v>Yes</v>
      </c>
    </row>
    <row r="141">
      <c r="A141" s="3" t="s">
        <v>849</v>
      </c>
      <c r="B141" s="6" t="s">
        <v>737</v>
      </c>
      <c r="C141" s="8" t="str">
        <f t="shared" si="1"/>
        <v>Yes</v>
      </c>
    </row>
    <row r="142">
      <c r="A142" s="3" t="s">
        <v>853</v>
      </c>
      <c r="B142" s="6" t="s">
        <v>741</v>
      </c>
      <c r="C142" s="8" t="str">
        <f t="shared" si="1"/>
        <v>Yes</v>
      </c>
    </row>
    <row r="143">
      <c r="A143" s="3" t="s">
        <v>857</v>
      </c>
      <c r="B143" s="6" t="s">
        <v>265</v>
      </c>
      <c r="C143" s="8" t="str">
        <f t="shared" si="1"/>
        <v>Yes</v>
      </c>
    </row>
    <row r="144">
      <c r="A144" s="3" t="s">
        <v>861</v>
      </c>
      <c r="B144" s="6" t="s">
        <v>744</v>
      </c>
      <c r="C144" s="8" t="str">
        <f t="shared" si="1"/>
        <v>Yes</v>
      </c>
    </row>
    <row r="145">
      <c r="A145" s="3" t="s">
        <v>865</v>
      </c>
      <c r="B145" s="6" t="s">
        <v>266</v>
      </c>
      <c r="C145" s="8" t="str">
        <f t="shared" si="1"/>
        <v>Yes</v>
      </c>
    </row>
    <row r="146">
      <c r="A146" s="3" t="s">
        <v>869</v>
      </c>
      <c r="B146" s="6" t="s">
        <v>751</v>
      </c>
      <c r="C146" s="8" t="str">
        <f t="shared" si="1"/>
        <v>Yes</v>
      </c>
    </row>
    <row r="147">
      <c r="A147" s="3" t="s">
        <v>872</v>
      </c>
      <c r="B147" s="6" t="s">
        <v>755</v>
      </c>
      <c r="C147" s="8" t="str">
        <f t="shared" si="1"/>
        <v>Yes</v>
      </c>
    </row>
    <row r="148">
      <c r="A148" s="3" t="s">
        <v>875</v>
      </c>
      <c r="B148" s="6" t="s">
        <v>267</v>
      </c>
      <c r="C148" s="8" t="str">
        <f t="shared" si="1"/>
        <v>Yes</v>
      </c>
    </row>
    <row r="149">
      <c r="A149" s="3" t="s">
        <v>878</v>
      </c>
      <c r="B149" s="6" t="s">
        <v>759</v>
      </c>
      <c r="C149" s="8" t="str">
        <f t="shared" si="1"/>
        <v>Yes</v>
      </c>
    </row>
    <row r="150">
      <c r="A150" s="3" t="s">
        <v>882</v>
      </c>
      <c r="B150" s="6" t="s">
        <v>763</v>
      </c>
      <c r="C150" s="8" t="str">
        <f t="shared" si="1"/>
        <v>Yes</v>
      </c>
    </row>
    <row r="151">
      <c r="A151" s="3" t="s">
        <v>886</v>
      </c>
      <c r="B151" s="6" t="s">
        <v>767</v>
      </c>
      <c r="C151" s="8" t="str">
        <f t="shared" si="1"/>
        <v>Yes</v>
      </c>
    </row>
    <row r="152">
      <c r="A152" s="3" t="s">
        <v>890</v>
      </c>
      <c r="B152" s="6" t="s">
        <v>268</v>
      </c>
      <c r="C152" s="8" t="str">
        <f t="shared" si="1"/>
        <v>Yes</v>
      </c>
    </row>
    <row r="153">
      <c r="A153" s="3" t="s">
        <v>894</v>
      </c>
      <c r="B153" s="6" t="s">
        <v>269</v>
      </c>
      <c r="C153" s="8" t="str">
        <f t="shared" si="1"/>
        <v>Yes</v>
      </c>
    </row>
    <row r="154">
      <c r="A154" s="3" t="s">
        <v>898</v>
      </c>
      <c r="B154" s="6" t="s">
        <v>771</v>
      </c>
      <c r="C154" s="8" t="str">
        <f t="shared" si="1"/>
        <v>Yes</v>
      </c>
    </row>
    <row r="155">
      <c r="A155" s="3" t="s">
        <v>902</v>
      </c>
      <c r="B155" s="6" t="s">
        <v>775</v>
      </c>
      <c r="C155" s="8" t="str">
        <f t="shared" si="1"/>
        <v>Yes</v>
      </c>
    </row>
    <row r="156">
      <c r="A156" s="3" t="s">
        <v>906</v>
      </c>
      <c r="B156" s="6" t="s">
        <v>778</v>
      </c>
      <c r="C156" s="8" t="str">
        <f t="shared" si="1"/>
        <v>Yes</v>
      </c>
    </row>
    <row r="157">
      <c r="A157" s="3" t="s">
        <v>910</v>
      </c>
      <c r="B157" s="6" t="s">
        <v>270</v>
      </c>
      <c r="C157" s="8" t="str">
        <f t="shared" si="1"/>
        <v>Yes</v>
      </c>
    </row>
    <row r="158">
      <c r="A158" s="3" t="s">
        <v>914</v>
      </c>
      <c r="B158" s="6" t="s">
        <v>911</v>
      </c>
      <c r="C158" s="8" t="str">
        <f t="shared" si="1"/>
        <v>Yes</v>
      </c>
    </row>
    <row r="159">
      <c r="A159" s="3" t="s">
        <v>918</v>
      </c>
      <c r="B159" s="6" t="s">
        <v>790</v>
      </c>
      <c r="C159" s="8" t="str">
        <f t="shared" si="1"/>
        <v>Yes</v>
      </c>
    </row>
    <row r="160">
      <c r="A160" s="3" t="s">
        <v>922</v>
      </c>
      <c r="B160" s="6" t="s">
        <v>794</v>
      </c>
      <c r="C160" s="8" t="str">
        <f t="shared" si="1"/>
        <v>Yes</v>
      </c>
    </row>
    <row r="161">
      <c r="A161" s="3" t="s">
        <v>926</v>
      </c>
      <c r="B161" s="6" t="s">
        <v>797</v>
      </c>
      <c r="C161" s="8" t="str">
        <f t="shared" si="1"/>
        <v>Yes</v>
      </c>
    </row>
    <row r="162">
      <c r="A162" s="3" t="s">
        <v>929</v>
      </c>
      <c r="B162" s="6" t="s">
        <v>801</v>
      </c>
      <c r="C162" s="8" t="str">
        <f t="shared" si="1"/>
        <v>Yes</v>
      </c>
    </row>
    <row r="163">
      <c r="A163" s="3" t="s">
        <v>933</v>
      </c>
      <c r="B163" s="6" t="s">
        <v>271</v>
      </c>
      <c r="C163" s="8" t="str">
        <f t="shared" si="1"/>
        <v>Yes</v>
      </c>
    </row>
    <row r="164">
      <c r="A164" s="3" t="s">
        <v>937</v>
      </c>
      <c r="B164" s="6" t="s">
        <v>272</v>
      </c>
      <c r="C164" s="8" t="str">
        <f t="shared" si="1"/>
        <v>Yes</v>
      </c>
    </row>
    <row r="165">
      <c r="A165" s="3" t="s">
        <v>941</v>
      </c>
      <c r="B165" s="6" t="s">
        <v>813</v>
      </c>
      <c r="C165" s="8" t="str">
        <f t="shared" si="1"/>
        <v>Yes</v>
      </c>
    </row>
    <row r="166">
      <c r="A166" s="3" t="s">
        <v>945</v>
      </c>
      <c r="B166" s="6" t="s">
        <v>817</v>
      </c>
      <c r="C166" s="8" t="str">
        <f t="shared" si="1"/>
        <v>Yes</v>
      </c>
    </row>
    <row r="167">
      <c r="A167" s="3" t="s">
        <v>949</v>
      </c>
      <c r="B167" s="6" t="s">
        <v>821</v>
      </c>
      <c r="C167" s="8" t="str">
        <f t="shared" si="1"/>
        <v>Yes</v>
      </c>
    </row>
    <row r="168">
      <c r="A168" s="3" t="s">
        <v>953</v>
      </c>
      <c r="B168" s="6" t="s">
        <v>273</v>
      </c>
      <c r="C168" s="8" t="str">
        <f t="shared" si="1"/>
        <v>Yes</v>
      </c>
    </row>
    <row r="169">
      <c r="A169" s="3" t="s">
        <v>957</v>
      </c>
      <c r="B169" s="6" t="s">
        <v>274</v>
      </c>
      <c r="C169" s="8" t="str">
        <f t="shared" si="1"/>
        <v>Yes</v>
      </c>
    </row>
    <row r="170">
      <c r="A170" s="3" t="s">
        <v>961</v>
      </c>
      <c r="B170" s="6" t="s">
        <v>824</v>
      </c>
      <c r="C170" s="8" t="str">
        <f t="shared" si="1"/>
        <v>Yes</v>
      </c>
    </row>
    <row r="171">
      <c r="A171" s="3" t="s">
        <v>966</v>
      </c>
      <c r="B171" s="6" t="s">
        <v>962</v>
      </c>
      <c r="C171" s="8" t="str">
        <f t="shared" si="1"/>
        <v>Yes</v>
      </c>
    </row>
    <row r="172">
      <c r="A172" s="3" t="s">
        <v>971</v>
      </c>
      <c r="B172" s="6" t="s">
        <v>967</v>
      </c>
      <c r="C172" s="8" t="str">
        <f t="shared" si="1"/>
        <v>Yes</v>
      </c>
    </row>
    <row r="173">
      <c r="A173" s="3" t="s">
        <v>975</v>
      </c>
      <c r="B173" s="6" t="s">
        <v>837</v>
      </c>
      <c r="C173" s="8" t="str">
        <f t="shared" si="1"/>
        <v>Yes</v>
      </c>
    </row>
    <row r="174">
      <c r="A174" s="3" t="s">
        <v>979</v>
      </c>
      <c r="B174" s="6" t="s">
        <v>841</v>
      </c>
      <c r="C174" s="8" t="str">
        <f t="shared" si="1"/>
        <v>Yes</v>
      </c>
    </row>
    <row r="175">
      <c r="A175" s="3" t="s">
        <v>983</v>
      </c>
      <c r="B175" s="6" t="s">
        <v>275</v>
      </c>
      <c r="C175" s="8" t="str">
        <f t="shared" si="1"/>
        <v>Yes</v>
      </c>
    </row>
    <row r="176">
      <c r="A176" s="3" t="s">
        <v>987</v>
      </c>
      <c r="B176" s="6" t="s">
        <v>845</v>
      </c>
      <c r="C176" s="8" t="str">
        <f t="shared" si="1"/>
        <v>Yes</v>
      </c>
    </row>
    <row r="177">
      <c r="A177" s="3" t="s">
        <v>991</v>
      </c>
      <c r="B177" s="6" t="s">
        <v>849</v>
      </c>
      <c r="C177" s="8" t="str">
        <f t="shared" si="1"/>
        <v>Yes</v>
      </c>
    </row>
    <row r="178">
      <c r="A178" s="3" t="s">
        <v>996</v>
      </c>
      <c r="B178" s="6" t="s">
        <v>992</v>
      </c>
      <c r="C178" s="8" t="str">
        <f t="shared" si="1"/>
        <v>Yes</v>
      </c>
    </row>
    <row r="179">
      <c r="A179" s="3" t="s">
        <v>1000</v>
      </c>
      <c r="B179" s="6" t="s">
        <v>857</v>
      </c>
      <c r="C179" s="8" t="str">
        <f t="shared" si="1"/>
        <v>Yes</v>
      </c>
    </row>
    <row r="180">
      <c r="A180" s="3" t="s">
        <v>1004</v>
      </c>
      <c r="B180" s="6" t="s">
        <v>1001</v>
      </c>
      <c r="C180" s="8" t="str">
        <f t="shared" si="1"/>
        <v>Yes</v>
      </c>
    </row>
    <row r="181">
      <c r="A181" s="3" t="s">
        <v>1007</v>
      </c>
      <c r="B181" s="6" t="s">
        <v>276</v>
      </c>
      <c r="C181" s="8" t="str">
        <f t="shared" si="1"/>
        <v>Yes</v>
      </c>
    </row>
    <row r="182">
      <c r="A182" s="3" t="s">
        <v>1011</v>
      </c>
      <c r="B182" s="6" t="s">
        <v>277</v>
      </c>
      <c r="C182" s="8" t="str">
        <f t="shared" si="1"/>
        <v>Yes</v>
      </c>
    </row>
    <row r="183">
      <c r="A183" s="3" t="s">
        <v>1014</v>
      </c>
      <c r="B183" s="6" t="s">
        <v>861</v>
      </c>
      <c r="C183" s="8" t="str">
        <f t="shared" si="1"/>
        <v>Yes</v>
      </c>
    </row>
    <row r="184">
      <c r="A184" s="3" t="s">
        <v>1018</v>
      </c>
      <c r="B184" s="6" t="s">
        <v>1015</v>
      </c>
      <c r="C184" s="8" t="str">
        <f t="shared" si="1"/>
        <v>Yes</v>
      </c>
    </row>
    <row r="185">
      <c r="A185" s="3" t="s">
        <v>1022</v>
      </c>
      <c r="B185" s="6" t="s">
        <v>865</v>
      </c>
      <c r="C185" s="8" t="str">
        <f t="shared" si="1"/>
        <v>Yes</v>
      </c>
    </row>
    <row r="186">
      <c r="A186" s="3" t="s">
        <v>1026</v>
      </c>
      <c r="B186" s="6" t="s">
        <v>279</v>
      </c>
      <c r="C186" s="8" t="str">
        <f t="shared" si="1"/>
        <v>Yes</v>
      </c>
    </row>
    <row r="187">
      <c r="A187" s="3" t="s">
        <v>1030</v>
      </c>
      <c r="B187" s="6" t="s">
        <v>1027</v>
      </c>
      <c r="C187" s="8" t="str">
        <f t="shared" si="1"/>
        <v>Yes</v>
      </c>
    </row>
    <row r="188">
      <c r="A188" s="3" t="s">
        <v>1034</v>
      </c>
      <c r="B188" s="6" t="s">
        <v>1031</v>
      </c>
      <c r="C188" s="8" t="str">
        <f t="shared" si="1"/>
        <v>Yes</v>
      </c>
    </row>
    <row r="189">
      <c r="A189" s="3" t="s">
        <v>1038</v>
      </c>
      <c r="B189" s="6" t="s">
        <v>1035</v>
      </c>
      <c r="C189" s="8" t="str">
        <f t="shared" si="1"/>
        <v>Yes</v>
      </c>
    </row>
    <row r="190">
      <c r="A190" s="3" t="s">
        <v>1041</v>
      </c>
      <c r="B190" s="6" t="s">
        <v>280</v>
      </c>
      <c r="C190" s="8" t="str">
        <f t="shared" si="1"/>
        <v>Yes</v>
      </c>
    </row>
    <row r="191">
      <c r="A191" s="3" t="s">
        <v>1044</v>
      </c>
      <c r="B191" s="6" t="s">
        <v>281</v>
      </c>
      <c r="C191" s="8" t="str">
        <f t="shared" si="1"/>
        <v>Yes</v>
      </c>
    </row>
    <row r="192">
      <c r="A192" s="3" t="s">
        <v>1048</v>
      </c>
      <c r="B192" s="6" t="s">
        <v>1045</v>
      </c>
      <c r="C192" s="8" t="str">
        <f t="shared" si="1"/>
        <v>Yes</v>
      </c>
    </row>
    <row r="193">
      <c r="A193" s="3" t="s">
        <v>1053</v>
      </c>
      <c r="B193" s="6" t="s">
        <v>1049</v>
      </c>
      <c r="C193" s="8" t="str">
        <f t="shared" si="1"/>
        <v>Yes</v>
      </c>
    </row>
    <row r="194">
      <c r="A194" s="3" t="s">
        <v>1058</v>
      </c>
      <c r="B194" s="6" t="s">
        <v>1054</v>
      </c>
      <c r="C194" s="8" t="str">
        <f t="shared" si="1"/>
        <v>Yes</v>
      </c>
    </row>
    <row r="195">
      <c r="A195" s="3" t="s">
        <v>1063</v>
      </c>
      <c r="B195" s="6" t="s">
        <v>1059</v>
      </c>
      <c r="C195" s="8" t="str">
        <f t="shared" si="1"/>
        <v>Yes</v>
      </c>
    </row>
    <row r="196">
      <c r="A196" s="5" t="s">
        <v>223</v>
      </c>
      <c r="B196" s="6" t="s">
        <v>1064</v>
      </c>
      <c r="C196" s="8" t="str">
        <f t="shared" si="1"/>
        <v>Yes</v>
      </c>
    </row>
    <row r="197">
      <c r="A197" s="5" t="s">
        <v>1071</v>
      </c>
      <c r="B197" s="6" t="s">
        <v>878</v>
      </c>
      <c r="C197" s="8" t="str">
        <f t="shared" si="1"/>
        <v>Yes</v>
      </c>
    </row>
    <row r="198">
      <c r="A198" s="5" t="s">
        <v>224</v>
      </c>
      <c r="B198" s="6" t="s">
        <v>282</v>
      </c>
      <c r="C198" s="8" t="str">
        <f t="shared" si="1"/>
        <v>Yes</v>
      </c>
    </row>
    <row r="199">
      <c r="A199" s="5" t="s">
        <v>225</v>
      </c>
      <c r="B199" s="6" t="s">
        <v>882</v>
      </c>
      <c r="C199" s="8" t="str">
        <f t="shared" si="1"/>
        <v>Yes</v>
      </c>
    </row>
    <row r="200">
      <c r="A200" s="5" t="s">
        <v>226</v>
      </c>
      <c r="B200" s="6" t="s">
        <v>1078</v>
      </c>
      <c r="C200" s="8" t="str">
        <f t="shared" si="1"/>
        <v>Yes</v>
      </c>
    </row>
    <row r="201">
      <c r="A201" s="5" t="s">
        <v>227</v>
      </c>
      <c r="B201" s="6" t="s">
        <v>890</v>
      </c>
      <c r="C201" s="8" t="str">
        <f t="shared" si="1"/>
        <v>Yes</v>
      </c>
    </row>
    <row r="202">
      <c r="A202" s="5" t="s">
        <v>228</v>
      </c>
      <c r="B202" s="6" t="s">
        <v>283</v>
      </c>
      <c r="C202" s="8" t="str">
        <f t="shared" si="1"/>
        <v>Yes</v>
      </c>
    </row>
    <row r="203">
      <c r="A203" s="5" t="s">
        <v>229</v>
      </c>
      <c r="B203" s="6" t="s">
        <v>284</v>
      </c>
      <c r="C203" s="8" t="str">
        <f t="shared" si="1"/>
        <v>Yes</v>
      </c>
    </row>
    <row r="204">
      <c r="A204" s="5" t="s">
        <v>230</v>
      </c>
      <c r="B204" s="6" t="s">
        <v>285</v>
      </c>
      <c r="C204" s="8" t="str">
        <f t="shared" si="1"/>
        <v>Yes</v>
      </c>
    </row>
    <row r="205">
      <c r="A205" s="5" t="s">
        <v>231</v>
      </c>
      <c r="B205" s="6" t="s">
        <v>1093</v>
      </c>
      <c r="C205" s="8" t="str">
        <f t="shared" si="1"/>
        <v>Yes</v>
      </c>
    </row>
    <row r="206">
      <c r="A206" s="5" t="s">
        <v>436</v>
      </c>
      <c r="B206" s="6" t="s">
        <v>898</v>
      </c>
      <c r="C206" s="8" t="str">
        <f t="shared" si="1"/>
        <v>Yes</v>
      </c>
    </row>
    <row r="207">
      <c r="A207" s="5" t="s">
        <v>232</v>
      </c>
      <c r="B207" s="6" t="s">
        <v>1099</v>
      </c>
      <c r="C207" s="8" t="str">
        <f t="shared" si="1"/>
        <v>Yes</v>
      </c>
    </row>
    <row r="208">
      <c r="A208" s="5" t="s">
        <v>233</v>
      </c>
      <c r="B208" s="6" t="s">
        <v>286</v>
      </c>
      <c r="C208" s="8" t="str">
        <f t="shared" si="1"/>
        <v>Yes</v>
      </c>
    </row>
    <row r="209">
      <c r="A209" s="5" t="s">
        <v>234</v>
      </c>
      <c r="B209" s="6" t="s">
        <v>287</v>
      </c>
      <c r="C209" s="8" t="str">
        <f t="shared" si="1"/>
        <v>Yes</v>
      </c>
    </row>
    <row r="210">
      <c r="A210" s="5" t="s">
        <v>463</v>
      </c>
      <c r="B210" s="6" t="s">
        <v>914</v>
      </c>
      <c r="C210" s="8" t="str">
        <f t="shared" si="1"/>
        <v>Yes</v>
      </c>
    </row>
    <row r="211">
      <c r="A211" s="5" t="s">
        <v>235</v>
      </c>
      <c r="B211" s="6" t="s">
        <v>1111</v>
      </c>
      <c r="C211" s="8" t="str">
        <f t="shared" si="1"/>
        <v>Yes</v>
      </c>
    </row>
    <row r="212">
      <c r="A212" s="5" t="s">
        <v>236</v>
      </c>
      <c r="B212" s="6" t="s">
        <v>937</v>
      </c>
      <c r="C212" s="8" t="str">
        <f t="shared" si="1"/>
        <v>Yes</v>
      </c>
    </row>
    <row r="213">
      <c r="A213" s="5" t="s">
        <v>491</v>
      </c>
      <c r="B213" s="6" t="s">
        <v>1118</v>
      </c>
      <c r="C213" s="8" t="str">
        <f t="shared" si="1"/>
        <v>Yes</v>
      </c>
      <c r="F213" s="6"/>
    </row>
    <row r="214">
      <c r="A214" s="5" t="s">
        <v>500</v>
      </c>
      <c r="B214" s="6" t="s">
        <v>288</v>
      </c>
      <c r="C214" s="8" t="str">
        <f t="shared" si="1"/>
        <v>Yes</v>
      </c>
      <c r="F214" s="6"/>
    </row>
    <row r="215">
      <c r="A215" s="5" t="s">
        <v>504</v>
      </c>
      <c r="B215" s="6" t="s">
        <v>945</v>
      </c>
      <c r="C215" s="8" t="str">
        <f t="shared" si="1"/>
        <v>Yes</v>
      </c>
      <c r="F215" s="6"/>
    </row>
    <row r="216">
      <c r="A216" s="5" t="s">
        <v>237</v>
      </c>
      <c r="B216" s="6" t="s">
        <v>949</v>
      </c>
      <c r="C216" s="8" t="str">
        <f t="shared" si="1"/>
        <v>Yes</v>
      </c>
      <c r="F216" s="6"/>
    </row>
    <row r="217">
      <c r="A217" s="5" t="s">
        <v>238</v>
      </c>
      <c r="B217" s="6" t="s">
        <v>953</v>
      </c>
      <c r="C217" s="8" t="str">
        <f t="shared" si="1"/>
        <v>Yes</v>
      </c>
      <c r="F217" s="6"/>
    </row>
    <row r="218">
      <c r="A218" s="5" t="s">
        <v>239</v>
      </c>
      <c r="B218" s="6" t="s">
        <v>289</v>
      </c>
      <c r="C218" s="8" t="str">
        <f t="shared" si="1"/>
        <v>Yes</v>
      </c>
      <c r="F218" s="6"/>
    </row>
    <row r="219">
      <c r="A219" s="5" t="s">
        <v>240</v>
      </c>
      <c r="B219" s="6" t="s">
        <v>961</v>
      </c>
      <c r="C219" s="8" t="str">
        <f t="shared" si="1"/>
        <v>Yes</v>
      </c>
      <c r="F219" s="6"/>
    </row>
    <row r="220">
      <c r="A220" s="5" t="s">
        <v>532</v>
      </c>
      <c r="B220" s="6" t="s">
        <v>290</v>
      </c>
      <c r="C220" s="8" t="str">
        <f t="shared" si="1"/>
        <v>Yes</v>
      </c>
      <c r="F220" s="6"/>
    </row>
    <row r="221">
      <c r="A221" s="5" t="s">
        <v>241</v>
      </c>
      <c r="B221" s="6" t="s">
        <v>971</v>
      </c>
      <c r="C221" s="8" t="str">
        <f t="shared" si="1"/>
        <v>Yes</v>
      </c>
      <c r="F221" s="6"/>
    </row>
    <row r="222">
      <c r="A222" s="5" t="s">
        <v>552</v>
      </c>
      <c r="B222" s="6" t="s">
        <v>291</v>
      </c>
      <c r="C222" s="8" t="str">
        <f t="shared" si="1"/>
        <v>Yes</v>
      </c>
      <c r="F222" s="6"/>
    </row>
    <row r="223">
      <c r="A223" s="5" t="s">
        <v>564</v>
      </c>
      <c r="B223" s="6" t="s">
        <v>292</v>
      </c>
      <c r="C223" s="8" t="str">
        <f t="shared" si="1"/>
        <v>Yes</v>
      </c>
      <c r="F223" s="6"/>
    </row>
    <row r="224">
      <c r="A224" s="5" t="s">
        <v>569</v>
      </c>
      <c r="B224" s="6" t="s">
        <v>975</v>
      </c>
      <c r="C224" s="8" t="str">
        <f t="shared" si="1"/>
        <v>Yes</v>
      </c>
      <c r="F224" s="6"/>
    </row>
    <row r="225">
      <c r="A225" s="5" t="s">
        <v>242</v>
      </c>
      <c r="B225" s="6" t="s">
        <v>293</v>
      </c>
      <c r="C225" s="8" t="str">
        <f t="shared" si="1"/>
        <v>Yes</v>
      </c>
      <c r="F225" s="6"/>
    </row>
    <row r="226">
      <c r="A226" s="5" t="s">
        <v>243</v>
      </c>
      <c r="B226" s="6" t="s">
        <v>979</v>
      </c>
      <c r="C226" s="8" t="str">
        <f t="shared" si="1"/>
        <v>Yes</v>
      </c>
      <c r="F226" s="6"/>
    </row>
    <row r="227">
      <c r="A227" s="5" t="s">
        <v>244</v>
      </c>
      <c r="B227" s="6" t="s">
        <v>1158</v>
      </c>
      <c r="C227" s="8" t="str">
        <f t="shared" si="1"/>
        <v>Yes</v>
      </c>
      <c r="F227" s="6"/>
    </row>
    <row r="228">
      <c r="A228" s="5" t="s">
        <v>589</v>
      </c>
      <c r="B228" s="6" t="s">
        <v>987</v>
      </c>
      <c r="C228" s="8" t="str">
        <f t="shared" si="1"/>
        <v>Yes</v>
      </c>
      <c r="F228" s="6"/>
    </row>
    <row r="229">
      <c r="A229" s="5" t="s">
        <v>245</v>
      </c>
      <c r="B229" s="6" t="s">
        <v>991</v>
      </c>
      <c r="C229" s="8" t="str">
        <f t="shared" si="1"/>
        <v>Yes</v>
      </c>
      <c r="F229" s="6"/>
    </row>
    <row r="230">
      <c r="A230" s="5" t="s">
        <v>610</v>
      </c>
      <c r="B230" s="6" t="s">
        <v>294</v>
      </c>
      <c r="C230" s="8" t="str">
        <f t="shared" si="1"/>
        <v>Yes</v>
      </c>
      <c r="F230" s="6"/>
    </row>
    <row r="231">
      <c r="A231" s="5" t="s">
        <v>246</v>
      </c>
      <c r="B231" s="6" t="s">
        <v>295</v>
      </c>
      <c r="C231" s="8" t="str">
        <f t="shared" si="1"/>
        <v>Yes</v>
      </c>
      <c r="F231" s="6"/>
    </row>
    <row r="232">
      <c r="A232" s="5" t="s">
        <v>247</v>
      </c>
      <c r="B232" s="6" t="s">
        <v>1000</v>
      </c>
      <c r="C232" s="8" t="str">
        <f t="shared" si="1"/>
        <v>Yes</v>
      </c>
      <c r="F232" s="6"/>
    </row>
    <row r="233">
      <c r="A233" s="5" t="s">
        <v>248</v>
      </c>
      <c r="B233" s="6" t="s">
        <v>1007</v>
      </c>
      <c r="C233" s="8" t="str">
        <f t="shared" si="1"/>
        <v>Yes</v>
      </c>
      <c r="F233" s="6"/>
    </row>
    <row r="234">
      <c r="A234" s="5" t="s">
        <v>249</v>
      </c>
      <c r="B234" s="6" t="s">
        <v>296</v>
      </c>
      <c r="C234" s="8" t="str">
        <f t="shared" si="1"/>
        <v>Yes</v>
      </c>
      <c r="F234" s="6"/>
    </row>
    <row r="235">
      <c r="A235" s="5" t="s">
        <v>250</v>
      </c>
      <c r="B235" s="6" t="s">
        <v>1179</v>
      </c>
      <c r="C235" s="8" t="str">
        <f t="shared" si="1"/>
        <v>Yes</v>
      </c>
      <c r="F235" s="6"/>
    </row>
    <row r="236">
      <c r="A236" s="5" t="s">
        <v>251</v>
      </c>
      <c r="B236" s="6" t="s">
        <v>297</v>
      </c>
      <c r="C236" s="8" t="str">
        <f t="shared" si="1"/>
        <v>Yes</v>
      </c>
      <c r="F236" s="6"/>
    </row>
    <row r="237">
      <c r="A237" s="5" t="s">
        <v>252</v>
      </c>
      <c r="B237" s="6" t="s">
        <v>298</v>
      </c>
      <c r="C237" s="8" t="str">
        <f t="shared" si="1"/>
        <v>Yes</v>
      </c>
      <c r="F237" s="6"/>
    </row>
    <row r="238">
      <c r="A238" s="5" t="s">
        <v>253</v>
      </c>
      <c r="B238" s="6" t="s">
        <v>299</v>
      </c>
      <c r="C238" s="8" t="str">
        <f t="shared" si="1"/>
        <v>Yes</v>
      </c>
      <c r="F238" s="6"/>
    </row>
    <row r="239">
      <c r="A239" s="5" t="s">
        <v>698</v>
      </c>
      <c r="B239" s="6" t="s">
        <v>1189</v>
      </c>
      <c r="C239" s="8" t="str">
        <f t="shared" si="1"/>
        <v>Yes</v>
      </c>
      <c r="F239" s="6"/>
    </row>
    <row r="240">
      <c r="A240" s="5" t="s">
        <v>718</v>
      </c>
      <c r="B240" s="6" t="s">
        <v>1191</v>
      </c>
      <c r="C240" s="8" t="str">
        <f t="shared" si="1"/>
        <v>Yes</v>
      </c>
      <c r="F240" s="6"/>
    </row>
    <row r="241">
      <c r="A241" s="5" t="s">
        <v>254</v>
      </c>
      <c r="B241" s="6" t="s">
        <v>1014</v>
      </c>
      <c r="C241" s="8" t="str">
        <f t="shared" si="1"/>
        <v>Yes</v>
      </c>
      <c r="E241" s="9"/>
      <c r="F241" s="6"/>
    </row>
    <row r="242">
      <c r="A242" s="5" t="s">
        <v>255</v>
      </c>
      <c r="B242" s="6" t="s">
        <v>300</v>
      </c>
      <c r="C242" s="8" t="str">
        <f t="shared" si="1"/>
        <v>Yes</v>
      </c>
      <c r="F242" s="6"/>
    </row>
    <row r="243">
      <c r="A243" s="5" t="s">
        <v>256</v>
      </c>
      <c r="B243" s="6" t="s">
        <v>1030</v>
      </c>
      <c r="C243" s="8" t="str">
        <f t="shared" si="1"/>
        <v>Yes</v>
      </c>
      <c r="F243" s="6"/>
    </row>
    <row r="244">
      <c r="A244" s="5" t="s">
        <v>257</v>
      </c>
      <c r="B244" s="6" t="s">
        <v>1204</v>
      </c>
      <c r="C244" s="8" t="str">
        <f t="shared" si="1"/>
        <v>Yes</v>
      </c>
      <c r="F244" s="6"/>
    </row>
    <row r="245">
      <c r="A245" s="5" t="s">
        <v>258</v>
      </c>
      <c r="B245" s="6" t="s">
        <v>1208</v>
      </c>
      <c r="C245" s="8" t="str">
        <f t="shared" si="1"/>
        <v>Yes</v>
      </c>
      <c r="F245" s="6"/>
    </row>
    <row r="246">
      <c r="A246" s="5" t="s">
        <v>259</v>
      </c>
      <c r="B246" s="6" t="s">
        <v>1212</v>
      </c>
      <c r="C246" s="8" t="str">
        <f t="shared" si="1"/>
        <v>Yes</v>
      </c>
      <c r="F246" s="6"/>
    </row>
    <row r="247">
      <c r="A247" s="5" t="s">
        <v>260</v>
      </c>
      <c r="B247" s="6" t="s">
        <v>301</v>
      </c>
      <c r="C247" s="8" t="str">
        <f t="shared" si="1"/>
        <v>Yes</v>
      </c>
      <c r="F247" s="6"/>
    </row>
    <row r="248">
      <c r="A248" s="5" t="s">
        <v>261</v>
      </c>
      <c r="B248" s="6" t="s">
        <v>302</v>
      </c>
      <c r="C248" s="8" t="str">
        <f t="shared" si="1"/>
        <v>Yes</v>
      </c>
      <c r="F248" s="6"/>
    </row>
    <row r="249">
      <c r="A249" s="5" t="s">
        <v>262</v>
      </c>
      <c r="B249" s="6" t="s">
        <v>303</v>
      </c>
      <c r="C249" s="8" t="str">
        <f t="shared" si="1"/>
        <v>Yes</v>
      </c>
      <c r="F249" s="6"/>
    </row>
    <row r="250">
      <c r="A250" s="5" t="s">
        <v>825</v>
      </c>
      <c r="B250" s="6" t="s">
        <v>1058</v>
      </c>
      <c r="C250" s="8" t="str">
        <f t="shared" si="1"/>
        <v>Yes</v>
      </c>
      <c r="F250" s="6"/>
    </row>
    <row r="251">
      <c r="A251" s="5" t="s">
        <v>263</v>
      </c>
      <c r="B251" s="7" t="s">
        <v>1063</v>
      </c>
      <c r="C251" s="8" t="str">
        <f t="shared" si="1"/>
        <v>Yes</v>
      </c>
      <c r="F251" s="6"/>
    </row>
    <row r="252">
      <c r="A252" s="5" t="s">
        <v>264</v>
      </c>
      <c r="F252" s="6"/>
    </row>
    <row r="253">
      <c r="A253" s="5" t="s">
        <v>265</v>
      </c>
      <c r="F253" s="6"/>
    </row>
    <row r="254">
      <c r="A254" s="5" t="s">
        <v>266</v>
      </c>
      <c r="F254" s="6"/>
    </row>
    <row r="255">
      <c r="A255" s="5" t="s">
        <v>267</v>
      </c>
      <c r="F255" s="6"/>
    </row>
    <row r="256">
      <c r="A256" s="5" t="s">
        <v>268</v>
      </c>
      <c r="F256" s="6"/>
    </row>
    <row r="257">
      <c r="A257" s="5" t="s">
        <v>269</v>
      </c>
      <c r="F257" s="6"/>
    </row>
    <row r="258">
      <c r="A258" s="5" t="s">
        <v>270</v>
      </c>
      <c r="F258" s="6"/>
    </row>
    <row r="259">
      <c r="A259" s="5" t="s">
        <v>911</v>
      </c>
      <c r="F259" s="6"/>
    </row>
    <row r="260">
      <c r="A260" s="5" t="s">
        <v>271</v>
      </c>
      <c r="F260" s="6"/>
    </row>
    <row r="261">
      <c r="A261" s="5" t="s">
        <v>272</v>
      </c>
      <c r="F261" s="6"/>
    </row>
    <row r="262">
      <c r="A262" s="5" t="s">
        <v>273</v>
      </c>
      <c r="F262" s="6"/>
    </row>
    <row r="263">
      <c r="A263" s="5" t="s">
        <v>274</v>
      </c>
      <c r="F263" s="6"/>
    </row>
    <row r="264">
      <c r="A264" s="5" t="s">
        <v>962</v>
      </c>
      <c r="F264" s="6"/>
    </row>
    <row r="265">
      <c r="A265" s="5" t="s">
        <v>967</v>
      </c>
      <c r="F265" s="6"/>
    </row>
    <row r="266">
      <c r="A266" s="5" t="s">
        <v>275</v>
      </c>
      <c r="F266" s="6"/>
    </row>
    <row r="267">
      <c r="A267" s="5" t="s">
        <v>992</v>
      </c>
      <c r="F267" s="6"/>
    </row>
    <row r="268">
      <c r="A268" s="5" t="s">
        <v>1001</v>
      </c>
      <c r="F268" s="6"/>
    </row>
    <row r="269">
      <c r="A269" s="5" t="s">
        <v>276</v>
      </c>
      <c r="F269" s="6"/>
    </row>
    <row r="270">
      <c r="A270" s="5" t="s">
        <v>277</v>
      </c>
      <c r="F270" s="6"/>
    </row>
    <row r="271">
      <c r="A271" s="5" t="s">
        <v>1015</v>
      </c>
      <c r="F271" s="6"/>
    </row>
    <row r="272">
      <c r="A272" s="5" t="s">
        <v>279</v>
      </c>
      <c r="F272" s="6"/>
    </row>
    <row r="273">
      <c r="A273" s="5" t="s">
        <v>1027</v>
      </c>
      <c r="F273" s="6"/>
    </row>
    <row r="274">
      <c r="A274" s="5" t="s">
        <v>1031</v>
      </c>
      <c r="F274" s="6"/>
    </row>
    <row r="275">
      <c r="A275" s="5" t="s">
        <v>1035</v>
      </c>
      <c r="F275" s="6"/>
    </row>
    <row r="276">
      <c r="A276" s="5" t="s">
        <v>280</v>
      </c>
      <c r="F276" s="6"/>
    </row>
    <row r="277">
      <c r="A277" s="5" t="s">
        <v>281</v>
      </c>
      <c r="F277" s="6"/>
    </row>
    <row r="278">
      <c r="A278" s="5" t="s">
        <v>1045</v>
      </c>
      <c r="F278" s="6"/>
    </row>
    <row r="279">
      <c r="A279" s="5" t="s">
        <v>1049</v>
      </c>
      <c r="F279" s="6"/>
    </row>
    <row r="280">
      <c r="A280" s="5" t="s">
        <v>1054</v>
      </c>
      <c r="F280" s="6"/>
    </row>
    <row r="281">
      <c r="A281" s="6" t="s">
        <v>1059</v>
      </c>
      <c r="F281" s="6"/>
    </row>
    <row r="282">
      <c r="A282" s="6" t="s">
        <v>1064</v>
      </c>
      <c r="F282" s="6"/>
    </row>
    <row r="283">
      <c r="A283" s="6" t="s">
        <v>282</v>
      </c>
      <c r="F283" s="6"/>
    </row>
    <row r="284">
      <c r="A284" s="6" t="s">
        <v>1078</v>
      </c>
      <c r="F284" s="6"/>
    </row>
    <row r="285">
      <c r="A285" s="6" t="s">
        <v>283</v>
      </c>
      <c r="F285" s="6"/>
    </row>
    <row r="286">
      <c r="A286" s="6" t="s">
        <v>284</v>
      </c>
      <c r="F286" s="6"/>
    </row>
    <row r="287">
      <c r="A287" s="6" t="s">
        <v>285</v>
      </c>
      <c r="F287" s="6"/>
    </row>
    <row r="288">
      <c r="A288" s="6" t="s">
        <v>1093</v>
      </c>
      <c r="F288" s="6"/>
    </row>
    <row r="289">
      <c r="A289" s="6" t="s">
        <v>1099</v>
      </c>
      <c r="F289" s="6"/>
    </row>
    <row r="290">
      <c r="A290" s="6" t="s">
        <v>286</v>
      </c>
      <c r="F290" s="6"/>
    </row>
    <row r="291">
      <c r="A291" s="6" t="s">
        <v>287</v>
      </c>
      <c r="F291" s="6"/>
    </row>
    <row r="292">
      <c r="A292" s="6" t="s">
        <v>1111</v>
      </c>
      <c r="F292" s="6"/>
    </row>
    <row r="293">
      <c r="A293" s="6" t="s">
        <v>1118</v>
      </c>
      <c r="F293" s="6"/>
    </row>
    <row r="294">
      <c r="A294" s="6" t="s">
        <v>288</v>
      </c>
      <c r="F294" s="6"/>
    </row>
    <row r="295">
      <c r="A295" s="6" t="s">
        <v>289</v>
      </c>
      <c r="F295" s="6"/>
    </row>
    <row r="296">
      <c r="A296" s="6" t="s">
        <v>290</v>
      </c>
      <c r="F296" s="6"/>
    </row>
    <row r="297">
      <c r="A297" s="6" t="s">
        <v>291</v>
      </c>
      <c r="F297" s="6"/>
    </row>
    <row r="298">
      <c r="A298" s="6" t="s">
        <v>292</v>
      </c>
      <c r="F298" s="6"/>
    </row>
    <row r="299">
      <c r="A299" s="6" t="s">
        <v>293</v>
      </c>
      <c r="F299" s="6"/>
    </row>
    <row r="300">
      <c r="A300" s="6" t="s">
        <v>1158</v>
      </c>
      <c r="F300" s="6"/>
    </row>
    <row r="301">
      <c r="A301" s="6" t="s">
        <v>294</v>
      </c>
      <c r="F301" s="6"/>
    </row>
    <row r="302">
      <c r="A302" s="6" t="s">
        <v>295</v>
      </c>
      <c r="F302" s="6"/>
    </row>
    <row r="303">
      <c r="A303" s="6" t="s">
        <v>296</v>
      </c>
      <c r="F303" s="6"/>
    </row>
    <row r="304">
      <c r="A304" s="6" t="s">
        <v>1179</v>
      </c>
      <c r="F304" s="6"/>
    </row>
    <row r="305">
      <c r="A305" s="6" t="s">
        <v>297</v>
      </c>
      <c r="F305" s="6"/>
    </row>
    <row r="306">
      <c r="A306" s="6" t="s">
        <v>298</v>
      </c>
      <c r="F306" s="6"/>
    </row>
    <row r="307">
      <c r="A307" s="6" t="s">
        <v>299</v>
      </c>
      <c r="F307" s="6"/>
    </row>
    <row r="308">
      <c r="A308" s="6" t="s">
        <v>1189</v>
      </c>
      <c r="F308" s="6"/>
    </row>
    <row r="309">
      <c r="A309" s="6" t="s">
        <v>1191</v>
      </c>
      <c r="F309" s="6"/>
    </row>
    <row r="310">
      <c r="A310" s="5" t="s">
        <v>300</v>
      </c>
      <c r="F310" s="6"/>
    </row>
    <row r="311">
      <c r="A311" s="5" t="s">
        <v>1204</v>
      </c>
      <c r="F311" s="6"/>
    </row>
    <row r="312">
      <c r="A312" s="5" t="s">
        <v>1208</v>
      </c>
      <c r="F312" s="6"/>
    </row>
    <row r="313">
      <c r="A313" s="5" t="s">
        <v>1212</v>
      </c>
      <c r="F313" s="6"/>
    </row>
    <row r="314">
      <c r="A314" s="5" t="s">
        <v>301</v>
      </c>
      <c r="F314" s="6"/>
    </row>
    <row r="315">
      <c r="A315" s="5" t="s">
        <v>302</v>
      </c>
      <c r="F315" s="6"/>
    </row>
    <row r="316">
      <c r="A316" s="5" t="s">
        <v>303</v>
      </c>
      <c r="F316" s="6"/>
    </row>
    <row r="317">
      <c r="F317" s="6"/>
    </row>
    <row r="318">
      <c r="F318" s="6"/>
    </row>
    <row r="319">
      <c r="F319" s="6"/>
    </row>
    <row r="320">
      <c r="F320" s="6"/>
    </row>
    <row r="321">
      <c r="F321" s="6"/>
    </row>
    <row r="322">
      <c r="F322" s="6"/>
    </row>
    <row r="323">
      <c r="F323" s="6"/>
    </row>
    <row r="324">
      <c r="F324" s="6"/>
    </row>
    <row r="325">
      <c r="F325" s="6"/>
    </row>
    <row r="326">
      <c r="F326" s="6"/>
    </row>
    <row r="327">
      <c r="F327" s="6"/>
    </row>
    <row r="328">
      <c r="F328" s="6"/>
    </row>
    <row r="329">
      <c r="F329" s="6"/>
    </row>
    <row r="330">
      <c r="F330" s="6"/>
    </row>
    <row r="331">
      <c r="F331" s="6"/>
    </row>
    <row r="332">
      <c r="F332" s="6"/>
    </row>
    <row r="333">
      <c r="F333" s="6"/>
    </row>
    <row r="334">
      <c r="F334" s="6"/>
    </row>
    <row r="335">
      <c r="F335" s="6"/>
    </row>
    <row r="336">
      <c r="F336" s="6"/>
    </row>
    <row r="337">
      <c r="F337" s="6"/>
    </row>
    <row r="338">
      <c r="F338" s="6"/>
    </row>
    <row r="339">
      <c r="F339" s="6"/>
    </row>
    <row r="340">
      <c r="F340" s="6"/>
    </row>
    <row r="341">
      <c r="F341" s="6"/>
    </row>
    <row r="342">
      <c r="F342" s="6"/>
    </row>
    <row r="343">
      <c r="F343" s="6"/>
    </row>
    <row r="344">
      <c r="F344" s="6"/>
    </row>
    <row r="345">
      <c r="A345" s="9"/>
      <c r="F345" s="6"/>
    </row>
    <row r="346">
      <c r="F346" s="6"/>
    </row>
    <row r="347">
      <c r="F347" s="6"/>
    </row>
    <row r="348">
      <c r="F348" s="6"/>
    </row>
    <row r="349">
      <c r="F349" s="6"/>
    </row>
    <row r="350">
      <c r="F350" s="6"/>
    </row>
    <row r="351">
      <c r="F351" s="6"/>
    </row>
    <row r="352">
      <c r="F352" s="6"/>
    </row>
    <row r="353">
      <c r="F353" s="6"/>
    </row>
    <row r="354">
      <c r="F354" s="6"/>
    </row>
    <row r="355">
      <c r="F355" s="6"/>
    </row>
    <row r="356">
      <c r="F356" s="6"/>
    </row>
    <row r="357">
      <c r="F357" s="6"/>
    </row>
    <row r="358">
      <c r="F358" s="6"/>
    </row>
    <row r="359">
      <c r="F359" s="6"/>
    </row>
    <row r="360">
      <c r="F360" s="6"/>
    </row>
    <row r="361">
      <c r="F361" s="6"/>
    </row>
    <row r="362">
      <c r="F362" s="6"/>
    </row>
    <row r="363">
      <c r="F363" s="6"/>
    </row>
    <row r="364">
      <c r="F364" s="6"/>
    </row>
    <row r="365">
      <c r="F365" s="6"/>
    </row>
    <row r="366">
      <c r="F366" s="6"/>
    </row>
    <row r="367">
      <c r="F367" s="6"/>
    </row>
    <row r="368">
      <c r="F368" s="6"/>
    </row>
    <row r="369">
      <c r="F369" s="6"/>
    </row>
    <row r="370">
      <c r="F370" s="6"/>
    </row>
    <row r="371">
      <c r="F371" s="6"/>
    </row>
    <row r="372">
      <c r="F372" s="6"/>
    </row>
    <row r="373">
      <c r="F373" s="6"/>
    </row>
    <row r="374">
      <c r="F374" s="6"/>
    </row>
    <row r="375">
      <c r="F375" s="6"/>
    </row>
    <row r="376">
      <c r="F376" s="6"/>
    </row>
    <row r="377">
      <c r="F377" s="6"/>
    </row>
    <row r="378">
      <c r="F378" s="6"/>
    </row>
    <row r="379">
      <c r="F379" s="6"/>
    </row>
    <row r="380">
      <c r="F380" s="6"/>
    </row>
    <row r="381">
      <c r="F381" s="6"/>
    </row>
    <row r="382">
      <c r="F382" s="6"/>
    </row>
    <row r="383">
      <c r="F383" s="6"/>
    </row>
    <row r="384">
      <c r="F384" s="6"/>
    </row>
    <row r="385">
      <c r="F385" s="6"/>
    </row>
    <row r="386">
      <c r="F386" s="6"/>
    </row>
    <row r="387">
      <c r="F387" s="6"/>
    </row>
    <row r="388">
      <c r="F388" s="6"/>
    </row>
    <row r="389">
      <c r="F389" s="6"/>
    </row>
    <row r="390">
      <c r="F390" s="6"/>
    </row>
    <row r="391">
      <c r="F391" s="6"/>
    </row>
    <row r="392">
      <c r="F392" s="6"/>
    </row>
    <row r="393">
      <c r="F393" s="6"/>
    </row>
    <row r="394">
      <c r="F394" s="6"/>
    </row>
    <row r="395">
      <c r="F395" s="6"/>
    </row>
    <row r="396">
      <c r="F396" s="6"/>
    </row>
    <row r="397">
      <c r="F397" s="6"/>
    </row>
    <row r="398">
      <c r="F398" s="6"/>
    </row>
    <row r="399">
      <c r="F399" s="6"/>
    </row>
    <row r="400">
      <c r="F400" s="6"/>
    </row>
    <row r="401">
      <c r="F401" s="6"/>
    </row>
    <row r="402">
      <c r="F402" s="6"/>
    </row>
    <row r="403">
      <c r="F403" s="6"/>
    </row>
    <row r="404">
      <c r="F404" s="6"/>
    </row>
    <row r="405">
      <c r="F405" s="6"/>
    </row>
    <row r="406">
      <c r="F406" s="6"/>
    </row>
    <row r="407">
      <c r="F407" s="6"/>
    </row>
    <row r="408">
      <c r="F408" s="6"/>
    </row>
    <row r="409">
      <c r="F409" s="6"/>
    </row>
    <row r="410">
      <c r="F410" s="6"/>
    </row>
    <row r="411">
      <c r="F411" s="6"/>
    </row>
    <row r="412">
      <c r="F412" s="6"/>
    </row>
    <row r="413">
      <c r="F413" s="6"/>
    </row>
    <row r="414">
      <c r="F414" s="6"/>
    </row>
    <row r="415">
      <c r="F415" s="6"/>
    </row>
    <row r="416">
      <c r="F416" s="6"/>
    </row>
    <row r="417">
      <c r="F417" s="6"/>
    </row>
    <row r="418">
      <c r="F418" s="6"/>
    </row>
    <row r="419">
      <c r="F419" s="6"/>
    </row>
    <row r="420">
      <c r="F420" s="6"/>
    </row>
    <row r="421">
      <c r="F421" s="6"/>
    </row>
    <row r="422">
      <c r="F422" s="6"/>
    </row>
    <row r="423">
      <c r="F423" s="6"/>
    </row>
    <row r="424">
      <c r="F424" s="6"/>
    </row>
    <row r="425">
      <c r="F425" s="6"/>
    </row>
    <row r="426">
      <c r="F426" s="6"/>
    </row>
    <row r="427">
      <c r="F427" s="6"/>
    </row>
    <row r="428">
      <c r="F428" s="6"/>
    </row>
    <row r="429">
      <c r="F429" s="6"/>
    </row>
    <row r="430">
      <c r="F430" s="6"/>
    </row>
    <row r="431">
      <c r="F431" s="6"/>
    </row>
    <row r="432">
      <c r="F432" s="6"/>
    </row>
    <row r="433">
      <c r="F433" s="6"/>
    </row>
    <row r="434">
      <c r="F434" s="6"/>
    </row>
    <row r="435">
      <c r="F435" s="6"/>
    </row>
    <row r="436">
      <c r="F436" s="6"/>
    </row>
    <row r="437">
      <c r="F437" s="6"/>
    </row>
    <row r="438">
      <c r="F438" s="6"/>
    </row>
    <row r="439">
      <c r="F439" s="6"/>
    </row>
    <row r="440">
      <c r="F440" s="6"/>
    </row>
    <row r="441">
      <c r="F441" s="6"/>
    </row>
    <row r="442">
      <c r="F442" s="6"/>
    </row>
    <row r="443">
      <c r="F443" s="6"/>
    </row>
    <row r="444">
      <c r="F444" s="6"/>
    </row>
    <row r="445">
      <c r="F445" s="6"/>
    </row>
    <row r="446">
      <c r="F446" s="6"/>
    </row>
    <row r="447">
      <c r="F447" s="6"/>
    </row>
    <row r="448">
      <c r="F448" s="6"/>
    </row>
    <row r="449">
      <c r="F449" s="6"/>
    </row>
    <row r="450">
      <c r="F450" s="6"/>
    </row>
    <row r="451">
      <c r="F451" s="6"/>
    </row>
    <row r="452">
      <c r="F452" s="6"/>
    </row>
    <row r="453">
      <c r="F453" s="6"/>
    </row>
    <row r="454">
      <c r="F454" s="6"/>
    </row>
    <row r="455">
      <c r="F455" s="6"/>
    </row>
    <row r="456">
      <c r="F456" s="6"/>
    </row>
    <row r="457">
      <c r="F457" s="6"/>
    </row>
    <row r="458">
      <c r="F458" s="6"/>
    </row>
    <row r="459">
      <c r="F459" s="6"/>
    </row>
    <row r="460">
      <c r="F460" s="6"/>
    </row>
    <row r="461">
      <c r="F461" s="6"/>
    </row>
    <row r="462">
      <c r="F462" s="6"/>
    </row>
    <row r="463">
      <c r="F463" s="6"/>
    </row>
    <row r="493">
      <c r="E493" s="6"/>
    </row>
    <row r="494">
      <c r="E494" s="6"/>
    </row>
    <row r="495">
      <c r="E495" s="6"/>
    </row>
    <row r="496">
      <c r="E496" s="6"/>
    </row>
    <row r="497">
      <c r="E497" s="6"/>
    </row>
    <row r="498">
      <c r="E498" s="6"/>
    </row>
    <row r="499">
      <c r="E499" s="6"/>
    </row>
    <row r="500">
      <c r="E500" s="6"/>
    </row>
    <row r="501">
      <c r="E501" s="6"/>
    </row>
    <row r="502">
      <c r="E502" s="6"/>
    </row>
    <row r="503">
      <c r="E503" s="6"/>
    </row>
    <row r="504">
      <c r="E504" s="6"/>
    </row>
    <row r="505">
      <c r="E505" s="6"/>
    </row>
    <row r="506">
      <c r="E506" s="6"/>
    </row>
    <row r="507">
      <c r="E507" s="6"/>
    </row>
    <row r="508">
      <c r="E508" s="6"/>
    </row>
    <row r="509">
      <c r="E509" s="6"/>
    </row>
    <row r="510">
      <c r="E510" s="6"/>
    </row>
    <row r="511">
      <c r="E511" s="6"/>
    </row>
    <row r="512">
      <c r="E512" s="6"/>
    </row>
    <row r="513">
      <c r="E513" s="6"/>
    </row>
    <row r="514">
      <c r="E514" s="6"/>
    </row>
    <row r="515">
      <c r="E515" s="6"/>
    </row>
    <row r="516">
      <c r="E516" s="6"/>
    </row>
    <row r="517">
      <c r="E517" s="6"/>
    </row>
    <row r="518">
      <c r="E518" s="6"/>
    </row>
    <row r="519">
      <c r="E519" s="6"/>
    </row>
    <row r="520">
      <c r="E520" s="6"/>
    </row>
    <row r="521">
      <c r="E521" s="6"/>
    </row>
    <row r="557">
      <c r="E557" s="9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60">
      <c r="A660" s="9"/>
    </row>
    <row r="809">
      <c r="E809" s="6"/>
    </row>
    <row r="810">
      <c r="E810" s="6"/>
    </row>
    <row r="811">
      <c r="E811" s="6"/>
    </row>
    <row r="812">
      <c r="E812" s="6"/>
    </row>
    <row r="813">
      <c r="E813" s="6"/>
    </row>
    <row r="814">
      <c r="E814" s="6"/>
    </row>
    <row r="815">
      <c r="E815" s="6"/>
    </row>
    <row r="816">
      <c r="E816" s="6"/>
    </row>
    <row r="817">
      <c r="E817" s="6"/>
    </row>
    <row r="818">
      <c r="E818" s="6"/>
    </row>
    <row r="819">
      <c r="E819" s="6"/>
    </row>
    <row r="820">
      <c r="E820" s="6"/>
    </row>
    <row r="821">
      <c r="E821" s="6"/>
    </row>
    <row r="822">
      <c r="E822" s="6"/>
    </row>
    <row r="823">
      <c r="E823" s="6"/>
    </row>
    <row r="824">
      <c r="E824" s="6"/>
    </row>
    <row r="825">
      <c r="E825" s="6"/>
    </row>
    <row r="826">
      <c r="E826" s="6"/>
    </row>
    <row r="827">
      <c r="E827" s="6"/>
    </row>
    <row r="828">
      <c r="E828" s="6"/>
    </row>
    <row r="829">
      <c r="E829" s="6"/>
    </row>
    <row r="830">
      <c r="E830" s="6"/>
    </row>
    <row r="831">
      <c r="E831" s="6"/>
    </row>
    <row r="832">
      <c r="E832" s="6"/>
    </row>
    <row r="833">
      <c r="E833" s="6"/>
    </row>
    <row r="834">
      <c r="E834" s="6"/>
    </row>
    <row r="835">
      <c r="E835" s="6"/>
    </row>
    <row r="836">
      <c r="E836" s="6"/>
    </row>
    <row r="837">
      <c r="E837" s="6"/>
    </row>
    <row r="872">
      <c r="E872" s="9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1124">
      <c r="E1124" s="6"/>
    </row>
    <row r="1125">
      <c r="E1125" s="6"/>
    </row>
    <row r="1126">
      <c r="E1126" s="6"/>
    </row>
    <row r="1127">
      <c r="E1127" s="6"/>
    </row>
    <row r="1128">
      <c r="E1128" s="6"/>
    </row>
    <row r="1129">
      <c r="E1129" s="6"/>
    </row>
    <row r="1130">
      <c r="E1130" s="6"/>
    </row>
    <row r="1131">
      <c r="E1131" s="6"/>
    </row>
    <row r="1132">
      <c r="E1132" s="6"/>
    </row>
    <row r="1133">
      <c r="E1133" s="6"/>
    </row>
    <row r="1134">
      <c r="E1134" s="6"/>
    </row>
    <row r="1135">
      <c r="E1135" s="6"/>
    </row>
    <row r="1136">
      <c r="E1136" s="6"/>
    </row>
    <row r="1137">
      <c r="E1137" s="6"/>
    </row>
    <row r="1138">
      <c r="E1138" s="6"/>
    </row>
    <row r="1139">
      <c r="E1139" s="6"/>
    </row>
    <row r="1140">
      <c r="E1140" s="6"/>
    </row>
    <row r="1141">
      <c r="E1141" s="6"/>
    </row>
    <row r="1142">
      <c r="E1142" s="6"/>
    </row>
    <row r="1143">
      <c r="E1143" s="6"/>
    </row>
    <row r="1144">
      <c r="E1144" s="6"/>
    </row>
    <row r="1145">
      <c r="E1145" s="6"/>
    </row>
    <row r="1146">
      <c r="E1146" s="6"/>
    </row>
    <row r="1147">
      <c r="E1147" s="6"/>
    </row>
    <row r="1148">
      <c r="E1148" s="6"/>
    </row>
    <row r="1149">
      <c r="E1149" s="6"/>
    </row>
    <row r="1150">
      <c r="E1150" s="6"/>
    </row>
    <row r="1151">
      <c r="E1151" s="6"/>
    </row>
    <row r="1152">
      <c r="E1152" s="6"/>
    </row>
  </sheetData>
  <conditionalFormatting sqref="C1:C251">
    <cfRule type="cellIs" dxfId="2" priority="1" operator="equal">
      <formula>"No"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7" t="s">
        <v>1233</v>
      </c>
      <c r="AF1" s="6"/>
    </row>
    <row r="2">
      <c r="A2" s="3" t="s">
        <v>304</v>
      </c>
      <c r="B2" s="3">
        <v>5.0</v>
      </c>
      <c r="C2" s="3">
        <v>1.0</v>
      </c>
      <c r="D2" s="3">
        <v>648.0</v>
      </c>
      <c r="E2" s="1">
        <v>37.17</v>
      </c>
      <c r="F2" s="3">
        <v>10.0</v>
      </c>
      <c r="G2" s="3">
        <v>2.0</v>
      </c>
      <c r="H2" s="3">
        <v>0.0</v>
      </c>
      <c r="I2" s="3">
        <v>3.0</v>
      </c>
      <c r="J2" s="3">
        <v>5.0</v>
      </c>
      <c r="K2" s="3">
        <v>1.0</v>
      </c>
      <c r="L2" s="3">
        <v>1.0</v>
      </c>
      <c r="M2" s="3">
        <v>0.0</v>
      </c>
      <c r="N2" s="3">
        <v>1.0</v>
      </c>
      <c r="O2" s="3">
        <v>1.0</v>
      </c>
      <c r="P2" s="3">
        <v>1.0</v>
      </c>
      <c r="Q2" s="3">
        <v>0.0</v>
      </c>
      <c r="R2" s="3" t="s">
        <v>11</v>
      </c>
      <c r="S2" s="3">
        <v>0.0</v>
      </c>
      <c r="T2" s="3">
        <v>0.0</v>
      </c>
      <c r="U2" s="3">
        <v>0.0</v>
      </c>
      <c r="V2" s="3">
        <v>0.0</v>
      </c>
      <c r="W2" s="3">
        <v>1.0</v>
      </c>
      <c r="X2" s="3">
        <v>0.0</v>
      </c>
      <c r="Y2" s="3">
        <v>0.0</v>
      </c>
      <c r="Z2" s="3">
        <v>1.0</v>
      </c>
      <c r="AA2" s="3">
        <v>0.0</v>
      </c>
      <c r="AB2" s="3">
        <v>0.0</v>
      </c>
      <c r="AC2" s="3" t="s">
        <v>15</v>
      </c>
      <c r="AD2" s="3" t="s">
        <v>11</v>
      </c>
      <c r="AE2" s="6" t="s">
        <v>1234</v>
      </c>
      <c r="AF2" s="6"/>
    </row>
    <row r="3">
      <c r="A3" s="5" t="s">
        <v>223</v>
      </c>
      <c r="E3" s="1">
        <v>0.03</v>
      </c>
      <c r="G3" s="1">
        <v>1.0</v>
      </c>
      <c r="H3" s="1">
        <v>0.0</v>
      </c>
      <c r="I3" s="1">
        <v>0.0</v>
      </c>
      <c r="J3" s="1">
        <v>3.0</v>
      </c>
      <c r="K3" s="1">
        <v>1.0</v>
      </c>
      <c r="L3" s="1">
        <v>0.0</v>
      </c>
      <c r="M3" s="1">
        <v>0.0</v>
      </c>
      <c r="N3" s="1">
        <v>1.0</v>
      </c>
      <c r="O3" s="1">
        <v>0.0</v>
      </c>
      <c r="P3" s="1">
        <v>0.0</v>
      </c>
      <c r="Q3" s="1">
        <v>0.0</v>
      </c>
      <c r="R3" s="1" t="s">
        <v>12</v>
      </c>
      <c r="S3" s="1">
        <v>0.0</v>
      </c>
      <c r="T3" s="1">
        <v>2.0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 t="s">
        <v>12</v>
      </c>
      <c r="AD3" s="1" t="s">
        <v>12</v>
      </c>
      <c r="AE3" s="6" t="s">
        <v>1235</v>
      </c>
      <c r="AF3" s="6"/>
    </row>
    <row r="4">
      <c r="A4" s="3" t="s">
        <v>310</v>
      </c>
      <c r="B4" s="3">
        <v>3.0</v>
      </c>
      <c r="C4" s="3">
        <v>1.0</v>
      </c>
      <c r="D4" s="3">
        <v>29.0</v>
      </c>
      <c r="E4" s="1">
        <v>2.86</v>
      </c>
      <c r="F4" s="3">
        <v>6.0</v>
      </c>
      <c r="G4" s="3">
        <v>6.0</v>
      </c>
      <c r="H4" s="3">
        <v>0.0</v>
      </c>
      <c r="I4" s="3">
        <v>0.0</v>
      </c>
      <c r="J4" s="3">
        <v>3.0</v>
      </c>
      <c r="K4" s="3">
        <v>1.0</v>
      </c>
      <c r="L4" s="3">
        <v>0.0</v>
      </c>
      <c r="M4" s="3">
        <v>0.0</v>
      </c>
      <c r="N4" s="3">
        <v>1.0</v>
      </c>
      <c r="O4" s="3">
        <v>0.0</v>
      </c>
      <c r="P4" s="3">
        <v>1.0</v>
      </c>
      <c r="Q4" s="3">
        <v>0.0</v>
      </c>
      <c r="R4" s="3" t="s">
        <v>10</v>
      </c>
      <c r="S4" s="3">
        <v>0.0</v>
      </c>
      <c r="T4" s="3">
        <v>0.0</v>
      </c>
      <c r="U4" s="3">
        <v>0.0</v>
      </c>
      <c r="V4" s="3">
        <v>0.0</v>
      </c>
      <c r="W4" s="3">
        <v>1.0</v>
      </c>
      <c r="X4" s="3">
        <v>0.0</v>
      </c>
      <c r="Y4" s="3">
        <v>0.0</v>
      </c>
      <c r="Z4" s="3">
        <v>0.0</v>
      </c>
      <c r="AA4" s="3">
        <v>1.0</v>
      </c>
      <c r="AB4" s="3">
        <v>0.0</v>
      </c>
      <c r="AC4" s="3" t="s">
        <v>10</v>
      </c>
      <c r="AD4" s="3" t="s">
        <v>10</v>
      </c>
      <c r="AE4" s="6" t="s">
        <v>1236</v>
      </c>
      <c r="AF4" s="6"/>
    </row>
    <row r="5">
      <c r="A5" s="3" t="s">
        <v>314</v>
      </c>
      <c r="B5" s="3">
        <v>4.0</v>
      </c>
      <c r="C5" s="3">
        <v>1.0</v>
      </c>
      <c r="D5" s="3">
        <v>2388.0</v>
      </c>
      <c r="E5" s="1">
        <v>42.23</v>
      </c>
      <c r="F5" s="3">
        <v>8.0</v>
      </c>
      <c r="G5" s="3">
        <v>2.0</v>
      </c>
      <c r="H5" s="3">
        <v>2.0</v>
      </c>
      <c r="I5" s="3">
        <v>0.0</v>
      </c>
      <c r="J5" s="3">
        <v>3.0</v>
      </c>
      <c r="K5" s="3">
        <v>1.0</v>
      </c>
      <c r="L5" s="3">
        <v>1.0</v>
      </c>
      <c r="M5" s="3">
        <v>0.0</v>
      </c>
      <c r="N5" s="3">
        <v>0.0</v>
      </c>
      <c r="O5" s="3">
        <v>1.0</v>
      </c>
      <c r="P5" s="3">
        <v>0.0</v>
      </c>
      <c r="Q5" s="3">
        <v>0.0</v>
      </c>
      <c r="R5" s="3" t="s">
        <v>11</v>
      </c>
      <c r="S5" s="3">
        <v>0.0</v>
      </c>
      <c r="T5" s="3">
        <v>0.0</v>
      </c>
      <c r="U5" s="3">
        <v>0.0</v>
      </c>
      <c r="V5" s="3">
        <v>0.0</v>
      </c>
      <c r="W5" s="3">
        <v>1.0</v>
      </c>
      <c r="X5" s="3">
        <v>1.0</v>
      </c>
      <c r="Y5" s="3">
        <v>0.0</v>
      </c>
      <c r="Z5" s="3">
        <v>0.0</v>
      </c>
      <c r="AA5" s="3">
        <v>0.0</v>
      </c>
      <c r="AB5" s="3">
        <v>0.0</v>
      </c>
      <c r="AC5" s="3" t="s">
        <v>11</v>
      </c>
      <c r="AD5" s="3" t="s">
        <v>14</v>
      </c>
      <c r="AE5" s="6" t="s">
        <v>1237</v>
      </c>
      <c r="AF5" s="6"/>
    </row>
    <row r="6">
      <c r="A6" s="3" t="s">
        <v>318</v>
      </c>
      <c r="B6" s="3">
        <v>6.0</v>
      </c>
      <c r="C6" s="3">
        <v>3.0</v>
      </c>
      <c r="D6" s="3">
        <v>0.0</v>
      </c>
      <c r="E6" s="1">
        <v>0.06</v>
      </c>
      <c r="F6" s="3">
        <v>1.0</v>
      </c>
      <c r="G6" s="3">
        <v>1.0</v>
      </c>
      <c r="H6" s="3">
        <v>0.0</v>
      </c>
      <c r="I6" s="3">
        <v>0.0</v>
      </c>
      <c r="J6" s="3">
        <v>5.0</v>
      </c>
      <c r="K6" s="3">
        <v>1.0</v>
      </c>
      <c r="L6" s="3">
        <v>0.0</v>
      </c>
      <c r="M6" s="3">
        <v>1.0</v>
      </c>
      <c r="N6" s="3">
        <v>1.0</v>
      </c>
      <c r="O6" s="3">
        <v>1.0</v>
      </c>
      <c r="P6" s="3">
        <v>0.0</v>
      </c>
      <c r="Q6" s="3">
        <v>1.0</v>
      </c>
      <c r="R6" s="3" t="s">
        <v>12</v>
      </c>
      <c r="S6" s="3">
        <v>0.0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1.0</v>
      </c>
      <c r="Z6" s="3">
        <v>1.0</v>
      </c>
      <c r="AA6" s="3">
        <v>1.0</v>
      </c>
      <c r="AB6" s="3">
        <v>0.0</v>
      </c>
      <c r="AC6" s="3" t="s">
        <v>12</v>
      </c>
      <c r="AD6" s="3" t="s">
        <v>10</v>
      </c>
      <c r="AE6" s="6" t="s">
        <v>1238</v>
      </c>
      <c r="AF6" s="6"/>
    </row>
    <row r="7">
      <c r="A7" s="3" t="s">
        <v>322</v>
      </c>
      <c r="B7" s="3">
        <v>3.0</v>
      </c>
      <c r="C7" s="3">
        <v>1.0</v>
      </c>
      <c r="D7" s="3">
        <v>0.0</v>
      </c>
      <c r="E7" s="1">
        <v>0.08</v>
      </c>
      <c r="F7" s="3">
        <v>6.0</v>
      </c>
      <c r="G7" s="3">
        <v>0.0</v>
      </c>
      <c r="H7" s="3">
        <v>3.0</v>
      </c>
      <c r="I7" s="3">
        <v>0.0</v>
      </c>
      <c r="J7" s="3">
        <v>3.0</v>
      </c>
      <c r="K7" s="3">
        <v>1.0</v>
      </c>
      <c r="L7" s="3">
        <v>0.0</v>
      </c>
      <c r="M7" s="3">
        <v>1.0</v>
      </c>
      <c r="N7" s="3">
        <v>1.0</v>
      </c>
      <c r="O7" s="3">
        <v>0.0</v>
      </c>
      <c r="P7" s="3">
        <v>0.0</v>
      </c>
      <c r="Q7" s="3">
        <v>0.0</v>
      </c>
      <c r="R7" s="3" t="s">
        <v>13</v>
      </c>
      <c r="S7" s="3">
        <v>0.0</v>
      </c>
      <c r="T7" s="3">
        <v>0.0</v>
      </c>
      <c r="U7" s="3">
        <v>0.0</v>
      </c>
      <c r="V7" s="3">
        <v>0.0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 t="s">
        <v>12</v>
      </c>
      <c r="AD7" s="3" t="s">
        <v>10</v>
      </c>
      <c r="AE7" s="6" t="s">
        <v>1239</v>
      </c>
      <c r="AF7" s="6"/>
    </row>
    <row r="8">
      <c r="A8" s="3" t="s">
        <v>326</v>
      </c>
      <c r="B8" s="3">
        <v>4.0</v>
      </c>
      <c r="C8" s="3">
        <v>2.0</v>
      </c>
      <c r="D8" s="3">
        <v>1247.0</v>
      </c>
      <c r="E8" s="11">
        <v>30.81</v>
      </c>
      <c r="F8" s="3">
        <v>10.0</v>
      </c>
      <c r="G8" s="3">
        <v>5.0</v>
      </c>
      <c r="H8" s="3">
        <v>0.0</v>
      </c>
      <c r="I8" s="3">
        <v>2.0</v>
      </c>
      <c r="J8" s="3">
        <v>3.0</v>
      </c>
      <c r="K8" s="3">
        <v>1.0</v>
      </c>
      <c r="L8" s="3">
        <v>0.0</v>
      </c>
      <c r="M8" s="3">
        <v>0.0</v>
      </c>
      <c r="N8" s="3">
        <v>1.0</v>
      </c>
      <c r="O8" s="3">
        <v>0.0</v>
      </c>
      <c r="P8" s="3">
        <v>1.0</v>
      </c>
      <c r="Q8" s="3">
        <v>0.0</v>
      </c>
      <c r="R8" s="3" t="s">
        <v>10</v>
      </c>
      <c r="S8" s="3">
        <v>0.0</v>
      </c>
      <c r="T8" s="3">
        <v>0.0</v>
      </c>
      <c r="U8" s="3">
        <v>0.0</v>
      </c>
      <c r="V8" s="3">
        <v>0.0</v>
      </c>
      <c r="W8" s="3">
        <v>1.0</v>
      </c>
      <c r="X8" s="3">
        <v>0.0</v>
      </c>
      <c r="Y8" s="3">
        <v>0.0</v>
      </c>
      <c r="Z8" s="3">
        <v>1.0</v>
      </c>
      <c r="AA8" s="3">
        <v>0.0</v>
      </c>
      <c r="AB8" s="3">
        <v>0.0</v>
      </c>
      <c r="AC8" s="3" t="s">
        <v>10</v>
      </c>
      <c r="AD8" s="3" t="s">
        <v>15</v>
      </c>
      <c r="AE8" s="6" t="s">
        <v>1240</v>
      </c>
      <c r="AF8" s="6"/>
    </row>
    <row r="9">
      <c r="A9" s="3" t="s">
        <v>330</v>
      </c>
      <c r="B9" s="3">
        <v>1.0</v>
      </c>
      <c r="C9" s="3">
        <v>4.0</v>
      </c>
      <c r="D9" s="3">
        <v>0.0</v>
      </c>
      <c r="E9" s="1">
        <v>15.0</v>
      </c>
      <c r="F9" s="3">
        <v>1.0</v>
      </c>
      <c r="G9" s="3">
        <v>1.0</v>
      </c>
      <c r="H9" s="3">
        <v>0.0</v>
      </c>
      <c r="I9" s="3">
        <v>1.0</v>
      </c>
      <c r="J9" s="3">
        <v>3.0</v>
      </c>
      <c r="K9" s="3">
        <v>0.0</v>
      </c>
      <c r="L9" s="3">
        <v>0.0</v>
      </c>
      <c r="M9" s="3">
        <v>1.0</v>
      </c>
      <c r="N9" s="3">
        <v>0.0</v>
      </c>
      <c r="O9" s="3">
        <v>1.0</v>
      </c>
      <c r="P9" s="3">
        <v>0.0</v>
      </c>
      <c r="Q9" s="3">
        <v>1.0</v>
      </c>
      <c r="R9" s="3" t="s">
        <v>14</v>
      </c>
      <c r="S9" s="3">
        <v>0.0</v>
      </c>
      <c r="T9" s="3">
        <v>0.0</v>
      </c>
      <c r="U9" s="3">
        <v>0.0</v>
      </c>
      <c r="V9" s="3">
        <v>0.0</v>
      </c>
      <c r="W9" s="3">
        <v>0.0</v>
      </c>
      <c r="X9" s="3">
        <v>0.0</v>
      </c>
      <c r="Y9" s="3">
        <v>0.0</v>
      </c>
      <c r="Z9" s="3">
        <v>0.0</v>
      </c>
      <c r="AA9" s="3">
        <v>1.0</v>
      </c>
      <c r="AB9" s="3">
        <v>0.0</v>
      </c>
      <c r="AC9" s="3" t="s">
        <v>14</v>
      </c>
      <c r="AD9" s="3" t="s">
        <v>12</v>
      </c>
      <c r="AE9" s="6" t="s">
        <v>1241</v>
      </c>
      <c r="AF9" s="6"/>
    </row>
    <row r="10">
      <c r="A10" s="5" t="s">
        <v>224</v>
      </c>
      <c r="E10" s="1">
        <v>0.0</v>
      </c>
      <c r="G10" s="1">
        <v>7.0</v>
      </c>
      <c r="H10" s="1">
        <v>0.0</v>
      </c>
      <c r="I10" s="1">
        <v>0.0</v>
      </c>
      <c r="J10" s="1">
        <v>2.0</v>
      </c>
      <c r="K10" s="1">
        <v>0.0</v>
      </c>
      <c r="L10" s="1">
        <v>0.0</v>
      </c>
      <c r="M10" s="1">
        <v>1.0</v>
      </c>
      <c r="N10" s="1">
        <v>0.0</v>
      </c>
      <c r="O10" s="1">
        <v>1.0</v>
      </c>
      <c r="P10" s="1">
        <v>0.0</v>
      </c>
      <c r="Q10" s="1">
        <v>0.0</v>
      </c>
      <c r="R10" s="1" t="s">
        <v>12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1.0</v>
      </c>
      <c r="AA10" s="1">
        <v>0.0</v>
      </c>
      <c r="AB10" s="1">
        <v>0.0</v>
      </c>
      <c r="AC10" s="1" t="s">
        <v>12</v>
      </c>
      <c r="AD10" s="1" t="s">
        <v>12</v>
      </c>
      <c r="AE10" s="6" t="s">
        <v>1242</v>
      </c>
      <c r="AF10" s="6"/>
    </row>
    <row r="11">
      <c r="A11" s="3" t="s">
        <v>333</v>
      </c>
      <c r="B11" s="3">
        <v>1.0</v>
      </c>
      <c r="C11" s="3">
        <v>4.0</v>
      </c>
      <c r="D11" s="3">
        <v>0.0</v>
      </c>
      <c r="E11" s="1">
        <v>0.1</v>
      </c>
      <c r="F11" s="3">
        <v>1.0</v>
      </c>
      <c r="G11" s="3">
        <v>1.0</v>
      </c>
      <c r="H11" s="3">
        <v>0.0</v>
      </c>
      <c r="I11" s="3">
        <v>1.0</v>
      </c>
      <c r="J11" s="3">
        <v>5.0</v>
      </c>
      <c r="K11" s="3">
        <v>1.0</v>
      </c>
      <c r="L11" s="3">
        <v>0.0</v>
      </c>
      <c r="M11" s="3">
        <v>1.0</v>
      </c>
      <c r="N11" s="3">
        <v>1.0</v>
      </c>
      <c r="O11" s="3">
        <v>1.0</v>
      </c>
      <c r="P11" s="3">
        <v>1.0</v>
      </c>
      <c r="Q11" s="3">
        <v>0.0</v>
      </c>
      <c r="R11" s="3" t="s">
        <v>10</v>
      </c>
      <c r="S11" s="3">
        <v>0.0</v>
      </c>
      <c r="T11" s="3">
        <v>0.0</v>
      </c>
      <c r="U11" s="3">
        <v>0.0</v>
      </c>
      <c r="V11" s="3">
        <v>0.0</v>
      </c>
      <c r="W11" s="3">
        <v>1.0</v>
      </c>
      <c r="X11" s="3">
        <v>0.0</v>
      </c>
      <c r="Y11" s="3">
        <v>1.0</v>
      </c>
      <c r="Z11" s="3">
        <v>0.0</v>
      </c>
      <c r="AA11" s="3">
        <v>0.0</v>
      </c>
      <c r="AB11" s="3">
        <v>0.0</v>
      </c>
      <c r="AC11" s="3" t="s">
        <v>15</v>
      </c>
      <c r="AD11" s="3" t="s">
        <v>10</v>
      </c>
      <c r="AE11" s="6" t="s">
        <v>1243</v>
      </c>
      <c r="AF11" s="6"/>
    </row>
    <row r="12">
      <c r="A12" s="3" t="s">
        <v>336</v>
      </c>
      <c r="B12" s="3">
        <v>2.0</v>
      </c>
      <c r="C12" s="3">
        <v>3.0</v>
      </c>
      <c r="D12" s="3">
        <v>2777.0</v>
      </c>
      <c r="E12" s="11">
        <v>44.49</v>
      </c>
      <c r="F12" s="3">
        <v>2.0</v>
      </c>
      <c r="G12" s="3">
        <v>0.0</v>
      </c>
      <c r="H12" s="3">
        <v>0.0</v>
      </c>
      <c r="I12" s="3">
        <v>3.0</v>
      </c>
      <c r="J12" s="3">
        <v>3.0</v>
      </c>
      <c r="K12" s="3">
        <v>0.0</v>
      </c>
      <c r="L12" s="3">
        <v>0.0</v>
      </c>
      <c r="M12" s="3">
        <v>1.0</v>
      </c>
      <c r="N12" s="3">
        <v>1.0</v>
      </c>
      <c r="O12" s="3">
        <v>1.0</v>
      </c>
      <c r="P12" s="3">
        <v>0.0</v>
      </c>
      <c r="Q12" s="3">
        <v>0.0</v>
      </c>
      <c r="R12" s="3" t="s">
        <v>12</v>
      </c>
      <c r="S12" s="3">
        <v>0.0</v>
      </c>
      <c r="T12" s="3">
        <v>0.0</v>
      </c>
      <c r="U12" s="3">
        <v>0.0</v>
      </c>
      <c r="V12" s="3">
        <v>0.0</v>
      </c>
      <c r="W12" s="3">
        <v>1.0</v>
      </c>
      <c r="X12" s="3">
        <v>0.0</v>
      </c>
      <c r="Y12" s="3">
        <v>0.0</v>
      </c>
      <c r="Z12" s="3">
        <v>0.0</v>
      </c>
      <c r="AA12" s="3">
        <v>0.0</v>
      </c>
      <c r="AB12" s="3">
        <v>0.0</v>
      </c>
      <c r="AC12" s="3" t="s">
        <v>12</v>
      </c>
      <c r="AD12" s="3" t="s">
        <v>12</v>
      </c>
      <c r="AE12" s="6" t="s">
        <v>1244</v>
      </c>
      <c r="AF12" s="6"/>
    </row>
    <row r="13">
      <c r="A13" s="5" t="s">
        <v>225</v>
      </c>
      <c r="E13" s="1">
        <v>2.96</v>
      </c>
      <c r="G13" s="1">
        <v>1.0</v>
      </c>
      <c r="H13" s="1">
        <v>0.0</v>
      </c>
      <c r="I13" s="1">
        <v>3.0</v>
      </c>
      <c r="J13" s="1">
        <v>3.0</v>
      </c>
      <c r="K13" s="1">
        <v>1.0</v>
      </c>
      <c r="L13" s="1">
        <v>0.0</v>
      </c>
      <c r="M13" s="1">
        <v>1.0</v>
      </c>
      <c r="N13" s="1">
        <v>0.0</v>
      </c>
      <c r="O13" s="1">
        <v>0.0</v>
      </c>
      <c r="P13" s="1">
        <v>0.0</v>
      </c>
      <c r="Q13" s="1">
        <v>1.0</v>
      </c>
      <c r="R13" s="1" t="s">
        <v>10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 t="s">
        <v>10</v>
      </c>
      <c r="AD13" s="1" t="s">
        <v>1245</v>
      </c>
      <c r="AE13" s="6" t="s">
        <v>1246</v>
      </c>
      <c r="AF13" s="6"/>
    </row>
    <row r="14">
      <c r="A14" s="5" t="s">
        <v>226</v>
      </c>
      <c r="E14" s="1">
        <v>0.1</v>
      </c>
      <c r="G14" s="1">
        <v>0.0</v>
      </c>
      <c r="H14" s="1">
        <v>0.0</v>
      </c>
      <c r="I14" s="1">
        <v>2.0</v>
      </c>
      <c r="J14" s="1">
        <v>4.0</v>
      </c>
      <c r="K14" s="1">
        <v>1.0</v>
      </c>
      <c r="L14" s="1">
        <v>0.0</v>
      </c>
      <c r="M14" s="1">
        <v>1.0</v>
      </c>
      <c r="N14" s="1">
        <v>0.0</v>
      </c>
      <c r="O14" s="1">
        <v>1.0</v>
      </c>
      <c r="P14" s="1">
        <v>0.0</v>
      </c>
      <c r="Q14" s="1">
        <v>0.0</v>
      </c>
      <c r="R14" s="1" t="s">
        <v>12</v>
      </c>
      <c r="S14" s="1">
        <v>0.0</v>
      </c>
      <c r="T14" s="1">
        <v>0.0</v>
      </c>
      <c r="U14" s="1">
        <v>0.0</v>
      </c>
      <c r="V14" s="1">
        <v>0.0</v>
      </c>
      <c r="W14" s="1">
        <v>1.0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 t="s">
        <v>10</v>
      </c>
      <c r="AD14" s="1" t="s">
        <v>12</v>
      </c>
      <c r="AE14" s="6" t="s">
        <v>1247</v>
      </c>
      <c r="AF14" s="6"/>
    </row>
    <row r="15">
      <c r="A15" s="3" t="s">
        <v>344</v>
      </c>
      <c r="B15" s="3">
        <v>6.0</v>
      </c>
      <c r="C15" s="3">
        <v>2.0</v>
      </c>
      <c r="D15" s="3">
        <v>7690.0</v>
      </c>
      <c r="E15" s="11">
        <v>24.99</v>
      </c>
      <c r="F15" s="3">
        <v>1.0</v>
      </c>
      <c r="G15" s="3">
        <v>1.0</v>
      </c>
      <c r="H15" s="3">
        <v>0.0</v>
      </c>
      <c r="I15" s="3">
        <v>0.0</v>
      </c>
      <c r="J15" s="3">
        <v>3.0</v>
      </c>
      <c r="K15" s="3">
        <v>1.0</v>
      </c>
      <c r="L15" s="3">
        <v>0.0</v>
      </c>
      <c r="M15" s="3">
        <v>1.0</v>
      </c>
      <c r="N15" s="3">
        <v>0.0</v>
      </c>
      <c r="O15" s="3">
        <v>1.0</v>
      </c>
      <c r="P15" s="3">
        <v>0.0</v>
      </c>
      <c r="Q15" s="3">
        <v>0.0</v>
      </c>
      <c r="R15" s="3" t="s">
        <v>12</v>
      </c>
      <c r="S15" s="3">
        <v>0.0</v>
      </c>
      <c r="T15" s="3">
        <v>1.0</v>
      </c>
      <c r="U15" s="3">
        <v>1.0</v>
      </c>
      <c r="V15" s="3">
        <v>1.0</v>
      </c>
      <c r="W15" s="3">
        <v>6.0</v>
      </c>
      <c r="X15" s="3">
        <v>0.0</v>
      </c>
      <c r="Y15" s="3">
        <v>0.0</v>
      </c>
      <c r="Z15" s="3">
        <v>0.0</v>
      </c>
      <c r="AA15" s="3">
        <v>0.0</v>
      </c>
      <c r="AB15" s="3">
        <v>0.0</v>
      </c>
      <c r="AC15" s="3" t="s">
        <v>14</v>
      </c>
      <c r="AD15" s="3" t="s">
        <v>12</v>
      </c>
      <c r="AE15" s="6" t="s">
        <v>1248</v>
      </c>
      <c r="AF15" s="6"/>
    </row>
    <row r="16">
      <c r="A16" s="3" t="s">
        <v>348</v>
      </c>
      <c r="B16" s="3">
        <v>3.0</v>
      </c>
      <c r="C16" s="3">
        <v>1.0</v>
      </c>
      <c r="D16" s="3">
        <v>84.0</v>
      </c>
      <c r="E16" s="11">
        <v>8.86</v>
      </c>
      <c r="F16" s="3">
        <v>4.0</v>
      </c>
      <c r="G16" s="3">
        <v>0.0</v>
      </c>
      <c r="H16" s="3">
        <v>0.0</v>
      </c>
      <c r="I16" s="3">
        <v>3.0</v>
      </c>
      <c r="J16" s="3">
        <v>2.0</v>
      </c>
      <c r="K16" s="3">
        <v>1.0</v>
      </c>
      <c r="L16" s="3">
        <v>0.0</v>
      </c>
      <c r="M16" s="3">
        <v>0.0</v>
      </c>
      <c r="N16" s="3">
        <v>0.0</v>
      </c>
      <c r="O16" s="3">
        <v>1.0</v>
      </c>
      <c r="P16" s="3">
        <v>0.0</v>
      </c>
      <c r="Q16" s="3">
        <v>0.0</v>
      </c>
      <c r="R16" s="3" t="s">
        <v>10</v>
      </c>
      <c r="S16" s="3">
        <v>0.0</v>
      </c>
      <c r="T16" s="3">
        <v>0.0</v>
      </c>
      <c r="U16" s="3">
        <v>0.0</v>
      </c>
      <c r="V16" s="3">
        <v>0.0</v>
      </c>
      <c r="W16" s="3">
        <v>0.0</v>
      </c>
      <c r="X16" s="3">
        <v>0.0</v>
      </c>
      <c r="Y16" s="3">
        <v>0.0</v>
      </c>
      <c r="Z16" s="3">
        <v>0.0</v>
      </c>
      <c r="AA16" s="3">
        <v>0.0</v>
      </c>
      <c r="AB16" s="3">
        <v>0.0</v>
      </c>
      <c r="AC16" s="3" t="s">
        <v>10</v>
      </c>
      <c r="AD16" s="3" t="s">
        <v>10</v>
      </c>
      <c r="AE16" s="6" t="s">
        <v>1249</v>
      </c>
      <c r="AF16" s="6"/>
    </row>
    <row r="17">
      <c r="A17" s="5" t="s">
        <v>227</v>
      </c>
      <c r="E17" s="1">
        <v>9.98</v>
      </c>
      <c r="G17" s="1">
        <v>2.0</v>
      </c>
      <c r="H17" s="1">
        <v>0.0</v>
      </c>
      <c r="I17" s="1">
        <v>3.0</v>
      </c>
      <c r="J17" s="1">
        <v>4.0</v>
      </c>
      <c r="K17" s="1">
        <v>1.0</v>
      </c>
      <c r="L17" s="1">
        <v>1.0</v>
      </c>
      <c r="M17" s="1">
        <v>1.0</v>
      </c>
      <c r="N17" s="1">
        <v>0.0</v>
      </c>
      <c r="O17" s="1">
        <v>1.0</v>
      </c>
      <c r="P17" s="1">
        <v>0.0</v>
      </c>
      <c r="Q17" s="1">
        <v>0.0</v>
      </c>
      <c r="R17" s="1" t="s">
        <v>12</v>
      </c>
      <c r="S17" s="1">
        <v>0.0</v>
      </c>
      <c r="T17" s="1">
        <v>0.0</v>
      </c>
      <c r="U17" s="1">
        <v>0.0</v>
      </c>
      <c r="V17" s="1">
        <v>0.0</v>
      </c>
      <c r="W17" s="1">
        <v>1.0</v>
      </c>
      <c r="X17" s="1">
        <v>1.0</v>
      </c>
      <c r="Y17" s="1">
        <v>0.0</v>
      </c>
      <c r="Z17" s="1">
        <v>0.0</v>
      </c>
      <c r="AA17" s="1">
        <v>0.0</v>
      </c>
      <c r="AB17" s="1">
        <v>0.0</v>
      </c>
      <c r="AC17" s="1" t="s">
        <v>12</v>
      </c>
      <c r="AD17" s="1" t="s">
        <v>11</v>
      </c>
      <c r="AE17" s="6" t="s">
        <v>1250</v>
      </c>
      <c r="AF17" s="6"/>
    </row>
    <row r="18">
      <c r="A18" s="3" t="s">
        <v>352</v>
      </c>
      <c r="B18" s="3">
        <v>1.0</v>
      </c>
      <c r="C18" s="3">
        <v>4.0</v>
      </c>
      <c r="D18" s="3">
        <v>19.0</v>
      </c>
      <c r="E18" s="1">
        <v>0.38</v>
      </c>
      <c r="F18" s="3">
        <v>1.0</v>
      </c>
      <c r="G18" s="3">
        <v>1.0</v>
      </c>
      <c r="H18" s="3">
        <v>0.0</v>
      </c>
      <c r="I18" s="3">
        <v>3.0</v>
      </c>
      <c r="J18" s="3">
        <v>3.0</v>
      </c>
      <c r="K18" s="3">
        <v>0.0</v>
      </c>
      <c r="L18" s="3">
        <v>0.0</v>
      </c>
      <c r="M18" s="3">
        <v>1.0</v>
      </c>
      <c r="N18" s="3">
        <v>1.0</v>
      </c>
      <c r="O18" s="3">
        <v>0.0</v>
      </c>
      <c r="P18" s="3">
        <v>1.0</v>
      </c>
      <c r="Q18" s="3">
        <v>0.0</v>
      </c>
      <c r="R18" s="3" t="s">
        <v>12</v>
      </c>
      <c r="S18" s="3">
        <v>0.0</v>
      </c>
      <c r="T18" s="3">
        <v>0.0</v>
      </c>
      <c r="U18" s="3">
        <v>0.0</v>
      </c>
      <c r="V18" s="3">
        <v>0.0</v>
      </c>
      <c r="W18" s="3">
        <v>0.0</v>
      </c>
      <c r="X18" s="3">
        <v>0.0</v>
      </c>
      <c r="Y18" s="3">
        <v>1.0</v>
      </c>
      <c r="Z18" s="3">
        <v>0.0</v>
      </c>
      <c r="AA18" s="3">
        <v>0.0</v>
      </c>
      <c r="AB18" s="3">
        <v>0.0</v>
      </c>
      <c r="AC18" s="3" t="s">
        <v>12</v>
      </c>
      <c r="AD18" s="3" t="s">
        <v>12</v>
      </c>
      <c r="AE18" s="6" t="s">
        <v>1251</v>
      </c>
      <c r="AF18" s="6"/>
    </row>
    <row r="19">
      <c r="A19" s="3" t="s">
        <v>355</v>
      </c>
      <c r="B19" s="3">
        <v>5.0</v>
      </c>
      <c r="C19" s="3">
        <v>1.0</v>
      </c>
      <c r="D19" s="3">
        <v>1.0</v>
      </c>
      <c r="E19" s="11">
        <v>1.57</v>
      </c>
      <c r="F19" s="3">
        <v>8.0</v>
      </c>
      <c r="G19" s="3">
        <v>2.0</v>
      </c>
      <c r="H19" s="3">
        <v>0.0</v>
      </c>
      <c r="I19" s="3">
        <v>0.0</v>
      </c>
      <c r="J19" s="3">
        <v>2.0</v>
      </c>
      <c r="K19" s="3">
        <v>1.0</v>
      </c>
      <c r="L19" s="3">
        <v>0.0</v>
      </c>
      <c r="M19" s="3">
        <v>0.0</v>
      </c>
      <c r="N19" s="3">
        <v>0.0</v>
      </c>
      <c r="O19" s="3">
        <v>1.0</v>
      </c>
      <c r="P19" s="3">
        <v>0.0</v>
      </c>
      <c r="Q19" s="3">
        <v>0.0</v>
      </c>
      <c r="R19" s="3" t="s">
        <v>10</v>
      </c>
      <c r="S19" s="3">
        <v>0.0</v>
      </c>
      <c r="T19" s="3">
        <v>0.0</v>
      </c>
      <c r="U19" s="3">
        <v>0.0</v>
      </c>
      <c r="V19" s="3">
        <v>0.0</v>
      </c>
      <c r="W19" s="3">
        <v>0.0</v>
      </c>
      <c r="X19" s="3">
        <v>0.0</v>
      </c>
      <c r="Y19" s="3">
        <v>0.0</v>
      </c>
      <c r="Z19" s="3">
        <v>0.0</v>
      </c>
      <c r="AA19" s="3">
        <v>0.0</v>
      </c>
      <c r="AB19" s="3">
        <v>0.0</v>
      </c>
      <c r="AC19" s="3" t="s">
        <v>14</v>
      </c>
      <c r="AD19" s="3" t="s">
        <v>10</v>
      </c>
      <c r="AE19" s="6" t="s">
        <v>1252</v>
      </c>
      <c r="AF19" s="6"/>
    </row>
    <row r="20">
      <c r="A20" s="3" t="s">
        <v>359</v>
      </c>
      <c r="B20" s="3">
        <v>5.0</v>
      </c>
      <c r="C20" s="3">
        <v>1.0</v>
      </c>
      <c r="D20" s="3">
        <v>143.0</v>
      </c>
      <c r="E20" s="11">
        <v>161.4</v>
      </c>
      <c r="F20" s="3">
        <v>6.0</v>
      </c>
      <c r="G20" s="3">
        <v>2.0</v>
      </c>
      <c r="H20" s="3">
        <v>0.0</v>
      </c>
      <c r="I20" s="3">
        <v>0.0</v>
      </c>
      <c r="J20" s="3">
        <v>2.0</v>
      </c>
      <c r="K20" s="3">
        <v>1.0</v>
      </c>
      <c r="L20" s="3">
        <v>1.0</v>
      </c>
      <c r="M20" s="3">
        <v>0.0</v>
      </c>
      <c r="N20" s="3">
        <v>0.0</v>
      </c>
      <c r="O20" s="3">
        <v>0.0</v>
      </c>
      <c r="P20" s="3">
        <v>0.0</v>
      </c>
      <c r="Q20" s="3">
        <v>0.0</v>
      </c>
      <c r="R20" s="3" t="s">
        <v>11</v>
      </c>
      <c r="S20" s="3">
        <v>1.0</v>
      </c>
      <c r="T20" s="3">
        <v>0.0</v>
      </c>
      <c r="U20" s="3">
        <v>0.0</v>
      </c>
      <c r="V20" s="3">
        <v>0.0</v>
      </c>
      <c r="W20" s="3">
        <v>0.0</v>
      </c>
      <c r="X20" s="3">
        <v>0.0</v>
      </c>
      <c r="Y20" s="3">
        <v>0.0</v>
      </c>
      <c r="Z20" s="3">
        <v>0.0</v>
      </c>
      <c r="AA20" s="3">
        <v>0.0</v>
      </c>
      <c r="AB20" s="3">
        <v>0.0</v>
      </c>
      <c r="AC20" s="3" t="s">
        <v>11</v>
      </c>
      <c r="AD20" s="3" t="s">
        <v>11</v>
      </c>
      <c r="AE20" s="6" t="s">
        <v>1253</v>
      </c>
      <c r="AF20" s="6"/>
    </row>
    <row r="21">
      <c r="A21" s="3" t="s">
        <v>363</v>
      </c>
      <c r="B21" s="3">
        <v>1.0</v>
      </c>
      <c r="C21" s="3">
        <v>4.0</v>
      </c>
      <c r="D21" s="3">
        <v>0.0</v>
      </c>
      <c r="E21" s="1">
        <v>0.29</v>
      </c>
      <c r="F21" s="3">
        <v>1.0</v>
      </c>
      <c r="G21" s="3">
        <v>1.0</v>
      </c>
      <c r="H21" s="3">
        <v>3.0</v>
      </c>
      <c r="I21" s="3">
        <v>0.0</v>
      </c>
      <c r="J21" s="3">
        <v>3.0</v>
      </c>
      <c r="K21" s="3">
        <v>0.0</v>
      </c>
      <c r="L21" s="3">
        <v>0.0</v>
      </c>
      <c r="M21" s="3">
        <v>1.0</v>
      </c>
      <c r="N21" s="3">
        <v>1.0</v>
      </c>
      <c r="O21" s="3">
        <v>0.0</v>
      </c>
      <c r="P21" s="3">
        <v>1.0</v>
      </c>
      <c r="Q21" s="3">
        <v>0.0</v>
      </c>
      <c r="R21" s="3" t="s">
        <v>12</v>
      </c>
      <c r="S21" s="3">
        <v>0.0</v>
      </c>
      <c r="T21" s="3">
        <v>0.0</v>
      </c>
      <c r="U21" s="3">
        <v>0.0</v>
      </c>
      <c r="V21" s="3">
        <v>0.0</v>
      </c>
      <c r="W21" s="3">
        <v>0.0</v>
      </c>
      <c r="X21" s="3">
        <v>0.0</v>
      </c>
      <c r="Y21" s="3">
        <v>0.0</v>
      </c>
      <c r="Z21" s="3">
        <v>1.0</v>
      </c>
      <c r="AA21" s="3">
        <v>0.0</v>
      </c>
      <c r="AB21" s="3">
        <v>0.0</v>
      </c>
      <c r="AC21" s="3" t="s">
        <v>12</v>
      </c>
      <c r="AD21" s="3" t="s">
        <v>12</v>
      </c>
      <c r="AE21" s="6" t="s">
        <v>1254</v>
      </c>
      <c r="AF21" s="6"/>
    </row>
    <row r="22">
      <c r="A22" s="5" t="s">
        <v>228</v>
      </c>
      <c r="E22" s="1">
        <v>9.47</v>
      </c>
      <c r="G22" s="1">
        <v>1.0</v>
      </c>
      <c r="H22" s="1">
        <v>1.0</v>
      </c>
      <c r="I22" s="1">
        <v>2.0</v>
      </c>
      <c r="J22" s="1">
        <v>4.0</v>
      </c>
      <c r="K22" s="1">
        <v>1.0</v>
      </c>
      <c r="L22" s="1">
        <v>1.0</v>
      </c>
      <c r="M22" s="1">
        <v>0.0</v>
      </c>
      <c r="N22" s="1">
        <v>0.0</v>
      </c>
      <c r="O22" s="1">
        <v>1.0</v>
      </c>
      <c r="P22" s="1">
        <v>0.0</v>
      </c>
      <c r="Q22" s="1">
        <v>0.0</v>
      </c>
      <c r="R22" s="1" t="s">
        <v>10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 t="s">
        <v>10</v>
      </c>
      <c r="AD22" s="1" t="s">
        <v>11</v>
      </c>
      <c r="AE22" s="6" t="s">
        <v>1255</v>
      </c>
      <c r="AF22" s="6"/>
    </row>
    <row r="23">
      <c r="A23" s="3" t="s">
        <v>367</v>
      </c>
      <c r="B23" s="3">
        <v>3.0</v>
      </c>
      <c r="C23" s="3">
        <v>1.0</v>
      </c>
      <c r="D23" s="3">
        <v>31.0</v>
      </c>
      <c r="E23" s="5">
        <v>11.46</v>
      </c>
      <c r="F23" s="3">
        <v>6.0</v>
      </c>
      <c r="G23" s="3">
        <v>0.0</v>
      </c>
      <c r="H23" s="3">
        <v>3.0</v>
      </c>
      <c r="I23" s="3">
        <v>0.0</v>
      </c>
      <c r="J23" s="3">
        <v>3.0</v>
      </c>
      <c r="K23" s="3">
        <v>1.0</v>
      </c>
      <c r="L23" s="3">
        <v>0.0</v>
      </c>
      <c r="M23" s="3">
        <v>0.0</v>
      </c>
      <c r="N23" s="3">
        <v>1.0</v>
      </c>
      <c r="O23" s="3">
        <v>0.0</v>
      </c>
      <c r="P23" s="3">
        <v>1.0</v>
      </c>
      <c r="Q23" s="3">
        <v>0.0</v>
      </c>
      <c r="R23" s="3" t="s">
        <v>13</v>
      </c>
      <c r="S23" s="3">
        <v>0.0</v>
      </c>
      <c r="T23" s="3">
        <v>0.0</v>
      </c>
      <c r="U23" s="3">
        <v>0.0</v>
      </c>
      <c r="V23" s="3">
        <v>0.0</v>
      </c>
      <c r="W23" s="3">
        <v>0.0</v>
      </c>
      <c r="X23" s="3">
        <v>0.0</v>
      </c>
      <c r="Y23" s="3">
        <v>0.0</v>
      </c>
      <c r="Z23" s="3">
        <v>0.0</v>
      </c>
      <c r="AA23" s="3">
        <v>0.0</v>
      </c>
      <c r="AB23" s="3">
        <v>0.0</v>
      </c>
      <c r="AC23" s="3" t="s">
        <v>15</v>
      </c>
      <c r="AD23" s="3" t="s">
        <v>10</v>
      </c>
      <c r="AE23" s="6" t="s">
        <v>1256</v>
      </c>
      <c r="AF23" s="6"/>
    </row>
    <row r="24">
      <c r="A24" s="3" t="s">
        <v>371</v>
      </c>
      <c r="B24" s="3">
        <v>1.0</v>
      </c>
      <c r="C24" s="3">
        <v>4.0</v>
      </c>
      <c r="D24" s="3">
        <v>23.0</v>
      </c>
      <c r="E24" s="1">
        <v>0.38</v>
      </c>
      <c r="F24" s="3">
        <v>1.0</v>
      </c>
      <c r="G24" s="3">
        <v>1.0</v>
      </c>
      <c r="H24" s="3">
        <v>0.0</v>
      </c>
      <c r="I24" s="3">
        <v>2.0</v>
      </c>
      <c r="J24" s="3">
        <v>8.0</v>
      </c>
      <c r="K24" s="3">
        <v>1.0</v>
      </c>
      <c r="L24" s="3">
        <v>1.0</v>
      </c>
      <c r="M24" s="3">
        <v>1.0</v>
      </c>
      <c r="N24" s="3">
        <v>1.0</v>
      </c>
      <c r="O24" s="3">
        <v>1.0</v>
      </c>
      <c r="P24" s="3">
        <v>1.0</v>
      </c>
      <c r="Q24" s="3">
        <v>1.0</v>
      </c>
      <c r="R24" s="3" t="s">
        <v>12</v>
      </c>
      <c r="S24" s="3">
        <v>1.0</v>
      </c>
      <c r="T24" s="3">
        <v>0.0</v>
      </c>
      <c r="U24" s="3">
        <v>0.0</v>
      </c>
      <c r="V24" s="3">
        <v>0.0</v>
      </c>
      <c r="W24" s="3">
        <v>0.0</v>
      </c>
      <c r="X24" s="3">
        <v>0.0</v>
      </c>
      <c r="Y24" s="3">
        <v>0.0</v>
      </c>
      <c r="Z24" s="3">
        <v>1.0</v>
      </c>
      <c r="AA24" s="3">
        <v>1.0</v>
      </c>
      <c r="AB24" s="3">
        <v>1.0</v>
      </c>
      <c r="AC24" s="3" t="s">
        <v>10</v>
      </c>
      <c r="AD24" s="3" t="s">
        <v>10</v>
      </c>
      <c r="AE24" s="6" t="s">
        <v>1257</v>
      </c>
      <c r="AF24" s="6"/>
    </row>
    <row r="25">
      <c r="A25" s="3" t="s">
        <v>375</v>
      </c>
      <c r="B25" s="3">
        <v>4.0</v>
      </c>
      <c r="C25" s="3">
        <v>1.0</v>
      </c>
      <c r="D25" s="3">
        <v>113.0</v>
      </c>
      <c r="E25" s="1">
        <v>11.49</v>
      </c>
      <c r="F25" s="3">
        <v>3.0</v>
      </c>
      <c r="G25" s="3">
        <v>5.0</v>
      </c>
      <c r="H25" s="3">
        <v>0.0</v>
      </c>
      <c r="I25" s="3">
        <v>0.0</v>
      </c>
      <c r="J25" s="3">
        <v>2.0</v>
      </c>
      <c r="K25" s="3">
        <v>1.0</v>
      </c>
      <c r="L25" s="3">
        <v>1.0</v>
      </c>
      <c r="M25" s="3">
        <v>0.0</v>
      </c>
      <c r="N25" s="3">
        <v>0.0</v>
      </c>
      <c r="O25" s="3">
        <v>0.0</v>
      </c>
      <c r="P25" s="3">
        <v>0.0</v>
      </c>
      <c r="Q25" s="3">
        <v>0.0</v>
      </c>
      <c r="R25" s="3" t="s">
        <v>11</v>
      </c>
      <c r="S25" s="3">
        <v>0.0</v>
      </c>
      <c r="T25" s="3">
        <v>0.0</v>
      </c>
      <c r="U25" s="3">
        <v>0.0</v>
      </c>
      <c r="V25" s="3">
        <v>0.0</v>
      </c>
      <c r="W25" s="3">
        <v>1.0</v>
      </c>
      <c r="X25" s="3">
        <v>0.0</v>
      </c>
      <c r="Y25" s="3">
        <v>0.0</v>
      </c>
      <c r="Z25" s="3">
        <v>0.0</v>
      </c>
      <c r="AA25" s="3">
        <v>0.0</v>
      </c>
      <c r="AB25" s="3">
        <v>0.0</v>
      </c>
      <c r="AC25" s="3" t="s">
        <v>11</v>
      </c>
      <c r="AD25" s="3" t="s">
        <v>11</v>
      </c>
      <c r="AE25" s="6" t="s">
        <v>1258</v>
      </c>
      <c r="AF25" s="6"/>
    </row>
    <row r="26">
      <c r="A26" s="3" t="s">
        <v>378</v>
      </c>
      <c r="B26" s="3">
        <v>1.0</v>
      </c>
      <c r="C26" s="3">
        <v>4.0</v>
      </c>
      <c r="D26" s="3">
        <v>0.0</v>
      </c>
      <c r="E26" s="1">
        <v>0.06</v>
      </c>
      <c r="F26" s="3">
        <v>1.0</v>
      </c>
      <c r="G26" s="3">
        <v>1.0</v>
      </c>
      <c r="H26" s="3">
        <v>0.0</v>
      </c>
      <c r="I26" s="3">
        <v>0.0</v>
      </c>
      <c r="J26" s="3">
        <v>6.0</v>
      </c>
      <c r="K26" s="3">
        <v>1.0</v>
      </c>
      <c r="L26" s="3">
        <v>1.0</v>
      </c>
      <c r="M26" s="3">
        <v>1.0</v>
      </c>
      <c r="N26" s="3">
        <v>1.0</v>
      </c>
      <c r="O26" s="3">
        <v>1.0</v>
      </c>
      <c r="P26" s="3">
        <v>1.0</v>
      </c>
      <c r="Q26" s="3">
        <v>0.0</v>
      </c>
      <c r="R26" s="3" t="s">
        <v>10</v>
      </c>
      <c r="S26" s="3">
        <v>1.0</v>
      </c>
      <c r="T26" s="3">
        <v>1.0</v>
      </c>
      <c r="U26" s="3">
        <v>1.0</v>
      </c>
      <c r="V26" s="3">
        <v>1.0</v>
      </c>
      <c r="W26" s="3">
        <v>0.0</v>
      </c>
      <c r="X26" s="3">
        <v>0.0</v>
      </c>
      <c r="Y26" s="3">
        <v>0.0</v>
      </c>
      <c r="Z26" s="3">
        <v>1.0</v>
      </c>
      <c r="AA26" s="3">
        <v>1.0</v>
      </c>
      <c r="AB26" s="3">
        <v>0.0</v>
      </c>
      <c r="AC26" s="3" t="s">
        <v>14</v>
      </c>
      <c r="AD26" s="3" t="s">
        <v>10</v>
      </c>
      <c r="AE26" s="6" t="s">
        <v>1259</v>
      </c>
      <c r="AF26" s="6"/>
    </row>
    <row r="27">
      <c r="A27" s="3" t="s">
        <v>382</v>
      </c>
      <c r="B27" s="3">
        <v>5.0</v>
      </c>
      <c r="C27" s="3">
        <v>1.0</v>
      </c>
      <c r="D27" s="3">
        <v>47.0</v>
      </c>
      <c r="E27" s="1">
        <v>0.75</v>
      </c>
      <c r="F27" s="3">
        <v>10.0</v>
      </c>
      <c r="G27" s="3">
        <v>3.0</v>
      </c>
      <c r="H27" s="3">
        <v>0.0</v>
      </c>
      <c r="I27" s="3">
        <v>0.0</v>
      </c>
      <c r="J27" s="3">
        <v>4.0</v>
      </c>
      <c r="K27" s="3">
        <v>1.0</v>
      </c>
      <c r="L27" s="3">
        <v>0.0</v>
      </c>
      <c r="M27" s="3">
        <v>0.0</v>
      </c>
      <c r="N27" s="3">
        <v>0.0</v>
      </c>
      <c r="O27" s="3">
        <v>1.0</v>
      </c>
      <c r="P27" s="3">
        <v>1.0</v>
      </c>
      <c r="Q27" s="3">
        <v>1.0</v>
      </c>
      <c r="R27" s="3" t="s">
        <v>16</v>
      </c>
      <c r="S27" s="3">
        <v>4.0</v>
      </c>
      <c r="T27" s="3">
        <v>0.0</v>
      </c>
      <c r="U27" s="3">
        <v>0.0</v>
      </c>
      <c r="V27" s="3">
        <v>0.0</v>
      </c>
      <c r="W27" s="3">
        <v>0.0</v>
      </c>
      <c r="X27" s="3">
        <v>0.0</v>
      </c>
      <c r="Y27" s="3">
        <v>0.0</v>
      </c>
      <c r="Z27" s="3">
        <v>0.0</v>
      </c>
      <c r="AA27" s="3">
        <v>1.0</v>
      </c>
      <c r="AB27" s="3">
        <v>0.0</v>
      </c>
      <c r="AC27" s="3" t="s">
        <v>16</v>
      </c>
      <c r="AD27" s="3" t="s">
        <v>10</v>
      </c>
      <c r="AE27" s="6" t="s">
        <v>1260</v>
      </c>
      <c r="AF27" s="6"/>
    </row>
    <row r="28">
      <c r="A28" s="3" t="s">
        <v>386</v>
      </c>
      <c r="B28" s="3">
        <v>2.0</v>
      </c>
      <c r="C28" s="3">
        <v>3.0</v>
      </c>
      <c r="D28" s="3">
        <v>1099.0</v>
      </c>
      <c r="E28" s="3">
        <v>6.0</v>
      </c>
      <c r="F28" s="3">
        <v>2.0</v>
      </c>
      <c r="G28" s="3">
        <v>0.0</v>
      </c>
      <c r="H28" s="3">
        <v>0.0</v>
      </c>
      <c r="I28" s="3">
        <v>3.0</v>
      </c>
      <c r="J28" s="3">
        <v>3.0</v>
      </c>
      <c r="K28" s="3">
        <v>1.0</v>
      </c>
      <c r="L28" s="3">
        <v>1.0</v>
      </c>
      <c r="M28" s="3">
        <v>0.0</v>
      </c>
      <c r="N28" s="3">
        <v>1.0</v>
      </c>
      <c r="O28" s="3">
        <v>0.0</v>
      </c>
      <c r="P28" s="3">
        <v>0.0</v>
      </c>
      <c r="Q28" s="3">
        <v>0.0</v>
      </c>
      <c r="R28" s="3" t="s">
        <v>10</v>
      </c>
      <c r="S28" s="3">
        <v>0.0</v>
      </c>
      <c r="T28" s="3">
        <v>0.0</v>
      </c>
      <c r="U28" s="3">
        <v>0.0</v>
      </c>
      <c r="V28" s="3">
        <v>0.0</v>
      </c>
      <c r="W28" s="3">
        <v>0.0</v>
      </c>
      <c r="X28" s="3">
        <v>0.0</v>
      </c>
      <c r="Y28" s="3">
        <v>0.0</v>
      </c>
      <c r="Z28" s="3">
        <v>0.0</v>
      </c>
      <c r="AA28" s="3">
        <v>0.0</v>
      </c>
      <c r="AB28" s="3">
        <v>0.0</v>
      </c>
      <c r="AC28" s="3" t="s">
        <v>10</v>
      </c>
      <c r="AD28" s="3" t="s">
        <v>11</v>
      </c>
      <c r="AE28" s="6" t="s">
        <v>1261</v>
      </c>
      <c r="AF28" s="6"/>
    </row>
    <row r="29">
      <c r="A29" s="12" t="s">
        <v>229</v>
      </c>
      <c r="E29" s="1">
        <v>3.32</v>
      </c>
      <c r="G29" s="1">
        <v>2.0</v>
      </c>
      <c r="H29" s="1">
        <v>1.0</v>
      </c>
      <c r="I29" s="1">
        <v>0.0</v>
      </c>
      <c r="J29" s="1">
        <v>3.0</v>
      </c>
      <c r="K29" s="1">
        <v>0.0</v>
      </c>
      <c r="L29" s="1">
        <v>0.0</v>
      </c>
      <c r="M29" s="1">
        <v>1.0</v>
      </c>
      <c r="N29" s="1">
        <v>1.0</v>
      </c>
      <c r="O29" s="1">
        <v>1.0</v>
      </c>
      <c r="P29" s="1">
        <v>0.0</v>
      </c>
      <c r="Q29" s="1">
        <v>0.0</v>
      </c>
      <c r="R29" s="1" t="s">
        <v>12</v>
      </c>
      <c r="S29" s="1">
        <v>0.0</v>
      </c>
      <c r="T29" s="1">
        <v>0.0</v>
      </c>
      <c r="U29" s="1">
        <v>0.0</v>
      </c>
      <c r="V29" s="1">
        <v>0.0</v>
      </c>
      <c r="W29" s="1">
        <v>8.0</v>
      </c>
      <c r="X29" s="1">
        <v>0.0</v>
      </c>
      <c r="Y29" s="1">
        <v>1.0</v>
      </c>
      <c r="Z29" s="1">
        <v>0.0</v>
      </c>
      <c r="AA29" s="1">
        <v>0.0</v>
      </c>
      <c r="AB29" s="1">
        <v>0.0</v>
      </c>
      <c r="AC29" s="1" t="s">
        <v>12</v>
      </c>
      <c r="AD29" s="1" t="s">
        <v>12</v>
      </c>
      <c r="AE29" s="6" t="s">
        <v>1262</v>
      </c>
      <c r="AF29" s="6"/>
    </row>
    <row r="30">
      <c r="A30" s="3" t="s">
        <v>389</v>
      </c>
      <c r="B30" s="3">
        <v>4.0</v>
      </c>
      <c r="C30" s="3">
        <v>2.0</v>
      </c>
      <c r="D30" s="3">
        <v>600.0</v>
      </c>
      <c r="E30" s="1">
        <v>2.254</v>
      </c>
      <c r="F30" s="3">
        <v>10.0</v>
      </c>
      <c r="G30" s="3">
        <v>5.0</v>
      </c>
      <c r="H30" s="3">
        <v>0.0</v>
      </c>
      <c r="I30" s="3">
        <v>5.0</v>
      </c>
      <c r="J30" s="3">
        <v>3.0</v>
      </c>
      <c r="K30" s="3">
        <v>0.0</v>
      </c>
      <c r="L30" s="3">
        <v>0.0</v>
      </c>
      <c r="M30" s="3">
        <v>1.0</v>
      </c>
      <c r="N30" s="3">
        <v>0.0</v>
      </c>
      <c r="O30" s="3">
        <v>1.0</v>
      </c>
      <c r="P30" s="3">
        <v>1.0</v>
      </c>
      <c r="Q30" s="3">
        <v>0.0</v>
      </c>
      <c r="R30" s="3" t="s">
        <v>12</v>
      </c>
      <c r="S30" s="3">
        <v>0.0</v>
      </c>
      <c r="T30" s="3">
        <v>0.0</v>
      </c>
      <c r="U30" s="3">
        <v>0.0</v>
      </c>
      <c r="V30" s="3">
        <v>0.0</v>
      </c>
      <c r="W30" s="3">
        <v>0.0</v>
      </c>
      <c r="X30" s="3">
        <v>0.0</v>
      </c>
      <c r="Y30" s="3">
        <v>0.0</v>
      </c>
      <c r="Z30" s="3">
        <v>0.0</v>
      </c>
      <c r="AA30" s="3">
        <v>0.0</v>
      </c>
      <c r="AB30" s="3">
        <v>0.0</v>
      </c>
      <c r="AC30" s="3" t="s">
        <v>12</v>
      </c>
      <c r="AD30" s="3" t="s">
        <v>12</v>
      </c>
      <c r="AE30" s="6" t="s">
        <v>1263</v>
      </c>
      <c r="AF30" s="6"/>
    </row>
    <row r="31">
      <c r="A31" s="3" t="s">
        <v>393</v>
      </c>
      <c r="B31" s="3">
        <v>2.0</v>
      </c>
      <c r="C31" s="3">
        <v>3.0</v>
      </c>
      <c r="D31" s="3">
        <v>8512.0</v>
      </c>
      <c r="E31" s="1">
        <v>209.5</v>
      </c>
      <c r="F31" s="3">
        <v>6.0</v>
      </c>
      <c r="G31" s="3">
        <v>0.0</v>
      </c>
      <c r="H31" s="3">
        <v>0.0</v>
      </c>
      <c r="I31" s="3">
        <v>0.0</v>
      </c>
      <c r="J31" s="3">
        <v>4.0</v>
      </c>
      <c r="K31" s="3">
        <v>0.0</v>
      </c>
      <c r="L31" s="3">
        <v>1.0</v>
      </c>
      <c r="M31" s="3">
        <v>1.0</v>
      </c>
      <c r="N31" s="3">
        <v>1.0</v>
      </c>
      <c r="O31" s="3">
        <v>1.0</v>
      </c>
      <c r="P31" s="3">
        <v>0.0</v>
      </c>
      <c r="Q31" s="3">
        <v>0.0</v>
      </c>
      <c r="R31" s="3" t="s">
        <v>11</v>
      </c>
      <c r="S31" s="3">
        <v>1.0</v>
      </c>
      <c r="T31" s="3">
        <v>0.0</v>
      </c>
      <c r="U31" s="3">
        <v>0.0</v>
      </c>
      <c r="V31" s="3">
        <v>0.0</v>
      </c>
      <c r="W31" s="3">
        <v>22.0</v>
      </c>
      <c r="X31" s="3">
        <v>0.0</v>
      </c>
      <c r="Y31" s="3">
        <v>0.0</v>
      </c>
      <c r="Z31" s="3">
        <v>0.0</v>
      </c>
      <c r="AA31" s="3">
        <v>0.0</v>
      </c>
      <c r="AB31" s="3">
        <v>1.0</v>
      </c>
      <c r="AC31" s="3" t="s">
        <v>11</v>
      </c>
      <c r="AD31" s="3" t="s">
        <v>11</v>
      </c>
      <c r="AE31" s="6" t="s">
        <v>1264</v>
      </c>
      <c r="AF31" s="6"/>
    </row>
    <row r="32">
      <c r="A32" s="5" t="s">
        <v>231</v>
      </c>
      <c r="E32" s="1">
        <v>0.003</v>
      </c>
      <c r="G32" s="1">
        <v>0.0</v>
      </c>
      <c r="H32" s="1">
        <v>0.0</v>
      </c>
      <c r="I32" s="1">
        <v>7.0</v>
      </c>
      <c r="J32" s="1">
        <v>5.0</v>
      </c>
      <c r="K32" s="1">
        <v>1.0</v>
      </c>
      <c r="L32" s="1">
        <v>1.0</v>
      </c>
      <c r="M32" s="1">
        <v>1.0</v>
      </c>
      <c r="N32" s="1">
        <v>1.0</v>
      </c>
      <c r="O32" s="1">
        <v>1.0</v>
      </c>
      <c r="P32" s="1">
        <v>0.0</v>
      </c>
      <c r="Q32" s="1">
        <v>0.0</v>
      </c>
      <c r="R32" s="1" t="s">
        <v>12</v>
      </c>
      <c r="S32" s="1">
        <v>0.0</v>
      </c>
      <c r="T32" s="1">
        <v>2.0</v>
      </c>
      <c r="U32" s="1">
        <v>2.0</v>
      </c>
      <c r="V32" s="1">
        <v>1.0</v>
      </c>
      <c r="W32" s="1">
        <v>0.0</v>
      </c>
      <c r="X32" s="1">
        <v>0.0</v>
      </c>
      <c r="Y32" s="1">
        <v>0.0</v>
      </c>
      <c r="Z32" s="1">
        <v>1.0</v>
      </c>
      <c r="AA32" s="1">
        <v>1.0</v>
      </c>
      <c r="AB32" s="1">
        <v>0.0</v>
      </c>
      <c r="AC32" s="1" t="s">
        <v>10</v>
      </c>
      <c r="AD32" s="1" t="s">
        <v>14</v>
      </c>
      <c r="AE32" s="6" t="s">
        <v>1265</v>
      </c>
      <c r="AF32" s="6"/>
    </row>
    <row r="33">
      <c r="A33" s="3" t="s">
        <v>397</v>
      </c>
      <c r="B33" s="3">
        <v>1.0</v>
      </c>
      <c r="C33" s="3">
        <v>4.0</v>
      </c>
      <c r="D33" s="3">
        <v>0.0</v>
      </c>
      <c r="E33" s="1">
        <v>0.02</v>
      </c>
      <c r="F33" s="3">
        <v>1.0</v>
      </c>
      <c r="G33" s="3">
        <v>1.0</v>
      </c>
      <c r="H33" s="3">
        <v>0.0</v>
      </c>
      <c r="I33" s="3">
        <v>0.0</v>
      </c>
      <c r="J33" s="3">
        <v>6.0</v>
      </c>
      <c r="K33" s="3">
        <v>1.0</v>
      </c>
      <c r="L33" s="3">
        <v>1.0</v>
      </c>
      <c r="M33" s="3">
        <v>1.0</v>
      </c>
      <c r="N33" s="3">
        <v>1.0</v>
      </c>
      <c r="O33" s="3">
        <v>1.0</v>
      </c>
      <c r="P33" s="3">
        <v>0.0</v>
      </c>
      <c r="Q33" s="3">
        <v>1.0</v>
      </c>
      <c r="R33" s="3" t="s">
        <v>12</v>
      </c>
      <c r="S33" s="3">
        <v>0.0</v>
      </c>
      <c r="T33" s="3">
        <v>1.0</v>
      </c>
      <c r="U33" s="3">
        <v>1.0</v>
      </c>
      <c r="V33" s="3">
        <v>1.0</v>
      </c>
      <c r="W33" s="3">
        <v>0.0</v>
      </c>
      <c r="X33" s="3">
        <v>0.0</v>
      </c>
      <c r="Y33" s="3">
        <v>0.0</v>
      </c>
      <c r="Z33" s="3">
        <v>1.0</v>
      </c>
      <c r="AA33" s="3">
        <v>1.0</v>
      </c>
      <c r="AB33" s="3">
        <v>1.0</v>
      </c>
      <c r="AC33" s="3" t="s">
        <v>14</v>
      </c>
      <c r="AD33" s="3" t="s">
        <v>12</v>
      </c>
      <c r="AE33" s="6" t="s">
        <v>1266</v>
      </c>
    </row>
    <row r="34">
      <c r="A34" s="3" t="s">
        <v>401</v>
      </c>
      <c r="B34" s="3">
        <v>5.0</v>
      </c>
      <c r="C34" s="3">
        <v>1.0</v>
      </c>
      <c r="D34" s="3">
        <v>6.0</v>
      </c>
      <c r="E34" s="1">
        <v>0.43</v>
      </c>
      <c r="F34" s="3">
        <v>10.0</v>
      </c>
      <c r="G34" s="3">
        <v>2.0</v>
      </c>
      <c r="H34" s="3">
        <v>0.0</v>
      </c>
      <c r="I34" s="3">
        <v>0.0</v>
      </c>
      <c r="J34" s="3">
        <v>4.0</v>
      </c>
      <c r="K34" s="3">
        <v>1.0</v>
      </c>
      <c r="L34" s="3">
        <v>0.0</v>
      </c>
      <c r="M34" s="3">
        <v>0.0</v>
      </c>
      <c r="N34" s="3">
        <v>1.0</v>
      </c>
      <c r="O34" s="3">
        <v>1.0</v>
      </c>
      <c r="P34" s="3">
        <v>1.0</v>
      </c>
      <c r="Q34" s="3">
        <v>0.0</v>
      </c>
      <c r="R34" s="3" t="s">
        <v>13</v>
      </c>
      <c r="S34" s="3">
        <v>0.0</v>
      </c>
      <c r="T34" s="3">
        <v>0.0</v>
      </c>
      <c r="U34" s="3">
        <v>0.0</v>
      </c>
      <c r="V34" s="3">
        <v>0.0</v>
      </c>
      <c r="W34" s="3">
        <v>0.0</v>
      </c>
      <c r="X34" s="3">
        <v>0.0</v>
      </c>
      <c r="Y34" s="3">
        <v>1.0</v>
      </c>
      <c r="Z34" s="3">
        <v>1.0</v>
      </c>
      <c r="AA34" s="3">
        <v>1.0</v>
      </c>
      <c r="AB34" s="3">
        <v>1.0</v>
      </c>
      <c r="AC34" s="3" t="s">
        <v>14</v>
      </c>
      <c r="AD34" s="3" t="s">
        <v>13</v>
      </c>
      <c r="AE34" s="6" t="s">
        <v>1267</v>
      </c>
      <c r="AF34" s="6"/>
    </row>
    <row r="35">
      <c r="A35" s="3" t="s">
        <v>405</v>
      </c>
      <c r="B35" s="3">
        <v>3.0</v>
      </c>
      <c r="C35" s="3">
        <v>1.0</v>
      </c>
      <c r="D35" s="3">
        <v>111.0</v>
      </c>
      <c r="E35" s="3">
        <v>9.0</v>
      </c>
      <c r="F35" s="3">
        <v>5.0</v>
      </c>
      <c r="G35" s="3">
        <v>6.0</v>
      </c>
      <c r="H35" s="3">
        <v>0.0</v>
      </c>
      <c r="I35" s="3">
        <v>3.0</v>
      </c>
      <c r="J35" s="3">
        <v>5.0</v>
      </c>
      <c r="K35" s="3">
        <v>1.0</v>
      </c>
      <c r="L35" s="3">
        <v>1.0</v>
      </c>
      <c r="M35" s="3">
        <v>1.0</v>
      </c>
      <c r="N35" s="3">
        <v>1.0</v>
      </c>
      <c r="O35" s="3">
        <v>1.0</v>
      </c>
      <c r="P35" s="3">
        <v>0.0</v>
      </c>
      <c r="Q35" s="3">
        <v>0.0</v>
      </c>
      <c r="R35" s="3" t="s">
        <v>10</v>
      </c>
      <c r="S35" s="3">
        <v>0.0</v>
      </c>
      <c r="T35" s="3">
        <v>0.0</v>
      </c>
      <c r="U35" s="3">
        <v>0.0</v>
      </c>
      <c r="V35" s="3">
        <v>0.0</v>
      </c>
      <c r="W35" s="3">
        <v>1.0</v>
      </c>
      <c r="X35" s="3">
        <v>0.0</v>
      </c>
      <c r="Y35" s="3">
        <v>0.0</v>
      </c>
      <c r="Z35" s="3">
        <v>1.0</v>
      </c>
      <c r="AA35" s="3">
        <v>1.0</v>
      </c>
      <c r="AB35" s="3">
        <v>0.0</v>
      </c>
      <c r="AC35" s="3" t="s">
        <v>14</v>
      </c>
      <c r="AD35" s="3" t="s">
        <v>10</v>
      </c>
      <c r="AE35" s="6" t="s">
        <v>1268</v>
      </c>
      <c r="AF35" s="6"/>
    </row>
    <row r="36">
      <c r="A36" s="3" t="s">
        <v>436</v>
      </c>
      <c r="B36" s="3">
        <v>4.0</v>
      </c>
      <c r="C36" s="3">
        <v>4.0</v>
      </c>
      <c r="D36" s="3">
        <v>274.0</v>
      </c>
      <c r="E36" s="3">
        <v>7.0</v>
      </c>
      <c r="F36" s="3">
        <v>3.0</v>
      </c>
      <c r="G36" s="3">
        <v>5.0</v>
      </c>
      <c r="H36" s="3">
        <v>0.0</v>
      </c>
      <c r="I36" s="3">
        <v>2.0</v>
      </c>
      <c r="J36" s="3">
        <v>3.0</v>
      </c>
      <c r="K36" s="3">
        <v>1.0</v>
      </c>
      <c r="L36" s="3">
        <v>1.0</v>
      </c>
      <c r="M36" s="3">
        <v>0.0</v>
      </c>
      <c r="N36" s="3">
        <v>1.0</v>
      </c>
      <c r="O36" s="3">
        <v>0.0</v>
      </c>
      <c r="P36" s="3">
        <v>0.0</v>
      </c>
      <c r="Q36" s="3">
        <v>0.0</v>
      </c>
      <c r="R36" s="3" t="s">
        <v>10</v>
      </c>
      <c r="S36" s="3">
        <v>0.0</v>
      </c>
      <c r="T36" s="3">
        <v>0.0</v>
      </c>
      <c r="U36" s="3">
        <v>0.0</v>
      </c>
      <c r="V36" s="3">
        <v>0.0</v>
      </c>
      <c r="W36" s="3">
        <v>1.0</v>
      </c>
      <c r="X36" s="3">
        <v>0.0</v>
      </c>
      <c r="Y36" s="3">
        <v>0.0</v>
      </c>
      <c r="Z36" s="3">
        <v>0.0</v>
      </c>
      <c r="AA36" s="3">
        <v>0.0</v>
      </c>
      <c r="AB36" s="3">
        <v>0.0</v>
      </c>
      <c r="AC36" s="3" t="s">
        <v>10</v>
      </c>
      <c r="AD36" s="3" t="s">
        <v>11</v>
      </c>
      <c r="AE36" s="6" t="s">
        <v>1269</v>
      </c>
      <c r="AF36" s="6"/>
    </row>
    <row r="37">
      <c r="A37" s="3" t="s">
        <v>416</v>
      </c>
      <c r="B37" s="3">
        <v>4.0</v>
      </c>
      <c r="C37" s="3">
        <v>2.0</v>
      </c>
      <c r="D37" s="3">
        <v>28.0</v>
      </c>
      <c r="E37" s="3">
        <v>4.0</v>
      </c>
      <c r="F37" s="3">
        <v>10.0</v>
      </c>
      <c r="G37" s="3">
        <v>5.0</v>
      </c>
      <c r="H37" s="3">
        <v>0.0</v>
      </c>
      <c r="I37" s="3">
        <v>0.0</v>
      </c>
      <c r="J37" s="3">
        <v>3.0</v>
      </c>
      <c r="K37" s="3">
        <v>1.0</v>
      </c>
      <c r="L37" s="3">
        <v>1.0</v>
      </c>
      <c r="M37" s="3">
        <v>0.0</v>
      </c>
      <c r="N37" s="3">
        <v>0.0</v>
      </c>
      <c r="O37" s="3">
        <v>1.0</v>
      </c>
      <c r="P37" s="3">
        <v>0.0</v>
      </c>
      <c r="Q37" s="3">
        <v>0.0</v>
      </c>
      <c r="R37" s="3" t="s">
        <v>10</v>
      </c>
      <c r="S37" s="3">
        <v>1.0</v>
      </c>
      <c r="T37" s="3">
        <v>0.0</v>
      </c>
      <c r="U37" s="3">
        <v>1.0</v>
      </c>
      <c r="V37" s="3">
        <v>0.0</v>
      </c>
      <c r="W37" s="3">
        <v>3.0</v>
      </c>
      <c r="X37" s="3">
        <v>0.0</v>
      </c>
      <c r="Y37" s="3">
        <v>0.0</v>
      </c>
      <c r="Z37" s="3">
        <v>0.0</v>
      </c>
      <c r="AA37" s="3">
        <v>0.0</v>
      </c>
      <c r="AB37" s="3">
        <v>0.0</v>
      </c>
      <c r="AC37" s="3" t="s">
        <v>14</v>
      </c>
      <c r="AD37" s="3" t="s">
        <v>14</v>
      </c>
      <c r="AE37" s="6" t="s">
        <v>1270</v>
      </c>
      <c r="AF37" s="6"/>
    </row>
    <row r="38">
      <c r="A38" s="5" t="s">
        <v>232</v>
      </c>
      <c r="E38" s="1">
        <v>0.54</v>
      </c>
      <c r="G38" s="1">
        <v>0.0</v>
      </c>
      <c r="H38" s="1">
        <v>0.0</v>
      </c>
      <c r="I38" s="1">
        <v>5.0</v>
      </c>
      <c r="J38" s="1">
        <v>4.0</v>
      </c>
      <c r="K38" s="1">
        <v>1.0</v>
      </c>
      <c r="L38" s="1">
        <v>0.0</v>
      </c>
      <c r="M38" s="1">
        <v>1.0</v>
      </c>
      <c r="N38" s="1">
        <v>1.0</v>
      </c>
      <c r="O38" s="1">
        <v>1.0</v>
      </c>
      <c r="P38" s="1">
        <v>0.0</v>
      </c>
      <c r="Q38" s="1">
        <v>0.0</v>
      </c>
      <c r="R38" s="1" t="s">
        <v>12</v>
      </c>
      <c r="S38" s="1">
        <v>0.0</v>
      </c>
      <c r="T38" s="1">
        <v>0.0</v>
      </c>
      <c r="U38" s="1">
        <v>0.0</v>
      </c>
      <c r="V38" s="1">
        <v>0.0</v>
      </c>
      <c r="W38" s="1">
        <v>10.0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 t="s">
        <v>12</v>
      </c>
      <c r="AD38" s="1" t="s">
        <v>12</v>
      </c>
      <c r="AE38" s="6" t="s">
        <v>1271</v>
      </c>
      <c r="AF38" s="6"/>
    </row>
    <row r="39">
      <c r="A39" s="5" t="s">
        <v>233</v>
      </c>
      <c r="E39" s="1">
        <v>16.25</v>
      </c>
      <c r="G39" s="1">
        <v>3.0</v>
      </c>
      <c r="H39" s="1">
        <v>3.0</v>
      </c>
      <c r="I39" s="1">
        <v>0.0</v>
      </c>
      <c r="J39" s="1">
        <v>3.0</v>
      </c>
      <c r="K39" s="1">
        <v>1.0</v>
      </c>
      <c r="L39" s="1">
        <v>0.0</v>
      </c>
      <c r="M39" s="1">
        <v>1.0</v>
      </c>
      <c r="N39" s="1">
        <v>0.0</v>
      </c>
      <c r="O39" s="1">
        <v>1.0</v>
      </c>
      <c r="P39" s="1">
        <v>0.0</v>
      </c>
      <c r="Q39" s="1">
        <v>0.0</v>
      </c>
      <c r="R39" s="1" t="s">
        <v>10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1.0</v>
      </c>
      <c r="AA39" s="1">
        <v>0.0</v>
      </c>
      <c r="AB39" s="1">
        <v>0.0</v>
      </c>
      <c r="AC39" s="1" t="s">
        <v>12</v>
      </c>
      <c r="AD39" s="1" t="s">
        <v>12</v>
      </c>
      <c r="AE39" s="6" t="s">
        <v>1272</v>
      </c>
      <c r="AF39" s="6"/>
    </row>
    <row r="40">
      <c r="A40" s="3" t="s">
        <v>419</v>
      </c>
      <c r="B40" s="3">
        <v>4.0</v>
      </c>
      <c r="C40" s="3">
        <v>1.0</v>
      </c>
      <c r="D40" s="3">
        <v>474.0</v>
      </c>
      <c r="E40" s="3">
        <v>8.0</v>
      </c>
      <c r="F40" s="3">
        <v>3.0</v>
      </c>
      <c r="G40" s="3">
        <v>1.0</v>
      </c>
      <c r="H40" s="3">
        <v>3.0</v>
      </c>
      <c r="I40" s="3">
        <v>0.0</v>
      </c>
      <c r="J40" s="3">
        <v>3.0</v>
      </c>
      <c r="K40" s="3">
        <v>1.0</v>
      </c>
      <c r="L40" s="3">
        <v>1.0</v>
      </c>
      <c r="M40" s="3">
        <v>0.0</v>
      </c>
      <c r="N40" s="3">
        <v>1.0</v>
      </c>
      <c r="O40" s="3">
        <v>0.0</v>
      </c>
      <c r="P40" s="3">
        <v>0.0</v>
      </c>
      <c r="Q40" s="3">
        <v>0.0</v>
      </c>
      <c r="R40" s="3" t="s">
        <v>13</v>
      </c>
      <c r="S40" s="3">
        <v>0.0</v>
      </c>
      <c r="T40" s="3">
        <v>0.0</v>
      </c>
      <c r="U40" s="3">
        <v>0.0</v>
      </c>
      <c r="V40" s="3">
        <v>0.0</v>
      </c>
      <c r="W40" s="3">
        <v>1.0</v>
      </c>
      <c r="X40" s="3">
        <v>0.0</v>
      </c>
      <c r="Y40" s="3">
        <v>0.0</v>
      </c>
      <c r="Z40" s="3">
        <v>0.0</v>
      </c>
      <c r="AA40" s="3">
        <v>0.0</v>
      </c>
      <c r="AB40" s="3">
        <v>0.0</v>
      </c>
      <c r="AC40" s="3" t="s">
        <v>11</v>
      </c>
      <c r="AD40" s="3" t="s">
        <v>13</v>
      </c>
      <c r="AE40" s="6" t="s">
        <v>1273</v>
      </c>
      <c r="AF40" s="6"/>
    </row>
    <row r="41">
      <c r="A41" s="3" t="s">
        <v>423</v>
      </c>
      <c r="B41" s="3">
        <v>1.0</v>
      </c>
      <c r="C41" s="3">
        <v>4.0</v>
      </c>
      <c r="D41" s="3">
        <v>9976.0</v>
      </c>
      <c r="E41" s="3">
        <v>24.0</v>
      </c>
      <c r="F41" s="3">
        <v>1.0</v>
      </c>
      <c r="G41" s="3">
        <v>1.0</v>
      </c>
      <c r="H41" s="3">
        <v>2.0</v>
      </c>
      <c r="I41" s="3">
        <v>0.0</v>
      </c>
      <c r="J41" s="3">
        <v>2.0</v>
      </c>
      <c r="K41" s="3">
        <v>1.0</v>
      </c>
      <c r="L41" s="3">
        <v>0.0</v>
      </c>
      <c r="M41" s="3">
        <v>0.0</v>
      </c>
      <c r="N41" s="3">
        <v>0.0</v>
      </c>
      <c r="O41" s="3">
        <v>1.0</v>
      </c>
      <c r="P41" s="3">
        <v>0.0</v>
      </c>
      <c r="Q41" s="3">
        <v>0.0</v>
      </c>
      <c r="R41" s="3" t="s">
        <v>10</v>
      </c>
      <c r="S41" s="3">
        <v>0.0</v>
      </c>
      <c r="T41" s="3">
        <v>0.0</v>
      </c>
      <c r="U41" s="3">
        <v>0.0</v>
      </c>
      <c r="V41" s="3">
        <v>0.0</v>
      </c>
      <c r="W41" s="3">
        <v>0.0</v>
      </c>
      <c r="X41" s="3">
        <v>0.0</v>
      </c>
      <c r="Y41" s="3">
        <v>0.0</v>
      </c>
      <c r="Z41" s="3">
        <v>0.0</v>
      </c>
      <c r="AA41" s="3">
        <v>1.0</v>
      </c>
      <c r="AB41" s="3">
        <v>0.0</v>
      </c>
      <c r="AC41" s="3" t="s">
        <v>10</v>
      </c>
      <c r="AD41" s="3" t="s">
        <v>10</v>
      </c>
      <c r="AE41" s="6" t="s">
        <v>1274</v>
      </c>
      <c r="AF41" s="6"/>
    </row>
    <row r="42">
      <c r="A42" s="3" t="s">
        <v>427</v>
      </c>
      <c r="B42" s="3">
        <v>4.0</v>
      </c>
      <c r="C42" s="3">
        <v>4.0</v>
      </c>
      <c r="D42" s="3">
        <v>4.0</v>
      </c>
      <c r="E42" s="3">
        <v>0.0</v>
      </c>
      <c r="F42" s="3">
        <v>6.0</v>
      </c>
      <c r="G42" s="3">
        <v>0.0</v>
      </c>
      <c r="H42" s="3">
        <v>1.0</v>
      </c>
      <c r="I42" s="3">
        <v>2.0</v>
      </c>
      <c r="J42" s="3">
        <v>5.0</v>
      </c>
      <c r="K42" s="3">
        <v>1.0</v>
      </c>
      <c r="L42" s="3">
        <v>1.0</v>
      </c>
      <c r="M42" s="3">
        <v>0.0</v>
      </c>
      <c r="N42" s="3">
        <v>1.0</v>
      </c>
      <c r="O42" s="3">
        <v>0.0</v>
      </c>
      <c r="P42" s="3">
        <v>1.0</v>
      </c>
      <c r="Q42" s="3">
        <v>1.0</v>
      </c>
      <c r="R42" s="3" t="s">
        <v>13</v>
      </c>
      <c r="S42" s="3">
        <v>0.0</v>
      </c>
      <c r="T42" s="3">
        <v>0.0</v>
      </c>
      <c r="U42" s="3">
        <v>0.0</v>
      </c>
      <c r="V42" s="3">
        <v>0.0</v>
      </c>
      <c r="W42" s="3">
        <v>1.0</v>
      </c>
      <c r="X42" s="3">
        <v>0.0</v>
      </c>
      <c r="Y42" s="3">
        <v>0.0</v>
      </c>
      <c r="Z42" s="3">
        <v>0.0</v>
      </c>
      <c r="AA42" s="3">
        <v>1.0</v>
      </c>
      <c r="AB42" s="3">
        <v>0.0</v>
      </c>
      <c r="AC42" s="3" t="s">
        <v>10</v>
      </c>
      <c r="AD42" s="3" t="s">
        <v>11</v>
      </c>
      <c r="AE42" s="6" t="s">
        <v>1271</v>
      </c>
    </row>
    <row r="43">
      <c r="A43" s="3" t="s">
        <v>431</v>
      </c>
      <c r="B43" s="3">
        <v>1.0</v>
      </c>
      <c r="C43" s="3">
        <v>4.0</v>
      </c>
      <c r="D43" s="3">
        <v>0.0</v>
      </c>
      <c r="E43" s="3">
        <v>0.0</v>
      </c>
      <c r="F43" s="3">
        <v>1.0</v>
      </c>
      <c r="G43" s="3">
        <v>1.0</v>
      </c>
      <c r="H43" s="3">
        <v>0.0</v>
      </c>
      <c r="I43" s="3">
        <v>0.0</v>
      </c>
      <c r="J43" s="3">
        <v>6.0</v>
      </c>
      <c r="K43" s="3">
        <v>1.0</v>
      </c>
      <c r="L43" s="3">
        <v>1.0</v>
      </c>
      <c r="M43" s="3">
        <v>1.0</v>
      </c>
      <c r="N43" s="3">
        <v>1.0</v>
      </c>
      <c r="O43" s="3">
        <v>1.0</v>
      </c>
      <c r="P43" s="3">
        <v>0.0</v>
      </c>
      <c r="Q43" s="3">
        <v>1.0</v>
      </c>
      <c r="R43" s="3" t="s">
        <v>12</v>
      </c>
      <c r="S43" s="3">
        <v>1.0</v>
      </c>
      <c r="T43" s="3">
        <v>1.0</v>
      </c>
      <c r="U43" s="3">
        <v>1.0</v>
      </c>
      <c r="V43" s="3">
        <v>1.0</v>
      </c>
      <c r="W43" s="3">
        <v>4.0</v>
      </c>
      <c r="X43" s="3">
        <v>0.0</v>
      </c>
      <c r="Y43" s="3">
        <v>0.0</v>
      </c>
      <c r="Z43" s="3">
        <v>1.0</v>
      </c>
      <c r="AA43" s="3">
        <v>1.0</v>
      </c>
      <c r="AB43" s="3">
        <v>1.0</v>
      </c>
      <c r="AC43" s="3" t="s">
        <v>14</v>
      </c>
      <c r="AD43" s="3" t="s">
        <v>12</v>
      </c>
      <c r="AE43" s="6" t="s">
        <v>1275</v>
      </c>
      <c r="AF43" s="6"/>
    </row>
    <row r="44">
      <c r="A44" s="6" t="s">
        <v>463</v>
      </c>
      <c r="B44" s="3">
        <v>4.0</v>
      </c>
      <c r="C44" s="3">
        <v>1.0</v>
      </c>
      <c r="D44" s="3">
        <v>623.0</v>
      </c>
      <c r="E44" s="3">
        <v>2.0</v>
      </c>
      <c r="F44" s="3">
        <v>10.0</v>
      </c>
      <c r="G44" s="3">
        <v>5.0</v>
      </c>
      <c r="H44" s="3">
        <v>1.0</v>
      </c>
      <c r="I44" s="3">
        <v>0.0</v>
      </c>
      <c r="J44" s="3">
        <v>5.0</v>
      </c>
      <c r="K44" s="3">
        <v>1.0</v>
      </c>
      <c r="L44" s="3">
        <v>1.0</v>
      </c>
      <c r="M44" s="3">
        <v>1.0</v>
      </c>
      <c r="N44" s="3">
        <v>1.0</v>
      </c>
      <c r="O44" s="3">
        <v>1.0</v>
      </c>
      <c r="P44" s="3">
        <v>0.0</v>
      </c>
      <c r="Q44" s="3">
        <v>0.0</v>
      </c>
      <c r="R44" s="3" t="s">
        <v>13</v>
      </c>
      <c r="S44" s="3">
        <v>0.0</v>
      </c>
      <c r="T44" s="3">
        <v>0.0</v>
      </c>
      <c r="U44" s="3">
        <v>0.0</v>
      </c>
      <c r="V44" s="3">
        <v>0.0</v>
      </c>
      <c r="W44" s="3">
        <v>1.0</v>
      </c>
      <c r="X44" s="3">
        <v>0.0</v>
      </c>
      <c r="Y44" s="3">
        <v>0.0</v>
      </c>
      <c r="Z44" s="3">
        <v>0.0</v>
      </c>
      <c r="AA44" s="3">
        <v>0.0</v>
      </c>
      <c r="AB44" s="3">
        <v>0.0</v>
      </c>
      <c r="AC44" s="3" t="s">
        <v>12</v>
      </c>
      <c r="AD44" s="3" t="s">
        <v>13</v>
      </c>
      <c r="AE44" s="6" t="s">
        <v>1276</v>
      </c>
      <c r="AF44" s="6"/>
    </row>
    <row r="45">
      <c r="A45" s="3" t="s">
        <v>439</v>
      </c>
      <c r="B45" s="3">
        <v>4.0</v>
      </c>
      <c r="C45" s="3">
        <v>1.0</v>
      </c>
      <c r="D45" s="3">
        <v>1284.0</v>
      </c>
      <c r="E45" s="3">
        <v>4.0</v>
      </c>
      <c r="F45" s="3">
        <v>3.0</v>
      </c>
      <c r="G45" s="3">
        <v>5.0</v>
      </c>
      <c r="H45" s="3">
        <v>3.0</v>
      </c>
      <c r="I45" s="3">
        <v>0.0</v>
      </c>
      <c r="J45" s="3">
        <v>3.0</v>
      </c>
      <c r="K45" s="3">
        <v>1.0</v>
      </c>
      <c r="L45" s="3">
        <v>0.0</v>
      </c>
      <c r="M45" s="3">
        <v>1.0</v>
      </c>
      <c r="N45" s="3">
        <v>1.0</v>
      </c>
      <c r="O45" s="3">
        <v>0.0</v>
      </c>
      <c r="P45" s="3">
        <v>0.0</v>
      </c>
      <c r="Q45" s="3">
        <v>0.0</v>
      </c>
      <c r="R45" s="3" t="s">
        <v>13</v>
      </c>
      <c r="S45" s="3">
        <v>0.0</v>
      </c>
      <c r="T45" s="3">
        <v>0.0</v>
      </c>
      <c r="U45" s="3">
        <v>0.0</v>
      </c>
      <c r="V45" s="3">
        <v>0.0</v>
      </c>
      <c r="W45" s="3">
        <v>0.0</v>
      </c>
      <c r="X45" s="3">
        <v>0.0</v>
      </c>
      <c r="Y45" s="3">
        <v>0.0</v>
      </c>
      <c r="Z45" s="3">
        <v>0.0</v>
      </c>
      <c r="AA45" s="3">
        <v>0.0</v>
      </c>
      <c r="AB45" s="3">
        <v>0.0</v>
      </c>
      <c r="AC45" s="3" t="s">
        <v>12</v>
      </c>
      <c r="AD45" s="3" t="s">
        <v>10</v>
      </c>
      <c r="AE45" s="6" t="s">
        <v>1277</v>
      </c>
      <c r="AF45" s="6"/>
    </row>
    <row r="46">
      <c r="A46" s="3" t="s">
        <v>443</v>
      </c>
      <c r="B46" s="3">
        <v>2.0</v>
      </c>
      <c r="C46" s="3">
        <v>3.0</v>
      </c>
      <c r="D46" s="3">
        <v>757.0</v>
      </c>
      <c r="E46" s="3">
        <v>11.0</v>
      </c>
      <c r="F46" s="3">
        <v>2.0</v>
      </c>
      <c r="G46" s="3">
        <v>0.0</v>
      </c>
      <c r="H46" s="3">
        <v>0.0</v>
      </c>
      <c r="I46" s="3">
        <v>2.0</v>
      </c>
      <c r="J46" s="3">
        <v>3.0</v>
      </c>
      <c r="K46" s="3">
        <v>1.0</v>
      </c>
      <c r="L46" s="3">
        <v>0.0</v>
      </c>
      <c r="M46" s="3">
        <v>1.0</v>
      </c>
      <c r="N46" s="3">
        <v>0.0</v>
      </c>
      <c r="O46" s="3">
        <v>1.0</v>
      </c>
      <c r="P46" s="3">
        <v>0.0</v>
      </c>
      <c r="Q46" s="3">
        <v>0.0</v>
      </c>
      <c r="R46" s="3" t="s">
        <v>10</v>
      </c>
      <c r="S46" s="3">
        <v>0.0</v>
      </c>
      <c r="T46" s="3">
        <v>0.0</v>
      </c>
      <c r="U46" s="3">
        <v>0.0</v>
      </c>
      <c r="V46" s="3">
        <v>1.0</v>
      </c>
      <c r="W46" s="3">
        <v>1.0</v>
      </c>
      <c r="X46" s="3">
        <v>0.0</v>
      </c>
      <c r="Y46" s="3">
        <v>0.0</v>
      </c>
      <c r="Z46" s="3">
        <v>0.0</v>
      </c>
      <c r="AA46" s="3">
        <v>0.0</v>
      </c>
      <c r="AB46" s="3">
        <v>0.0</v>
      </c>
      <c r="AC46" s="3" t="s">
        <v>12</v>
      </c>
      <c r="AD46" s="3" t="s">
        <v>10</v>
      </c>
      <c r="AE46" s="6" t="s">
        <v>1278</v>
      </c>
      <c r="AF46" s="6"/>
    </row>
    <row r="47">
      <c r="A47" s="3" t="s">
        <v>447</v>
      </c>
      <c r="B47" s="3">
        <v>5.0</v>
      </c>
      <c r="C47" s="3">
        <v>1.0</v>
      </c>
      <c r="D47" s="3">
        <v>9561.0</v>
      </c>
      <c r="E47" s="3">
        <v>1008.0</v>
      </c>
      <c r="F47" s="3">
        <v>7.0</v>
      </c>
      <c r="G47" s="3">
        <v>6.0</v>
      </c>
      <c r="H47" s="3">
        <v>0.0</v>
      </c>
      <c r="I47" s="3">
        <v>0.0</v>
      </c>
      <c r="J47" s="3">
        <v>2.0</v>
      </c>
      <c r="K47" s="3">
        <v>1.0</v>
      </c>
      <c r="L47" s="3">
        <v>0.0</v>
      </c>
      <c r="M47" s="3">
        <v>0.0</v>
      </c>
      <c r="N47" s="3">
        <v>1.0</v>
      </c>
      <c r="O47" s="3">
        <v>0.0</v>
      </c>
      <c r="P47" s="3">
        <v>0.0</v>
      </c>
      <c r="Q47" s="3">
        <v>0.0</v>
      </c>
      <c r="R47" s="3" t="s">
        <v>10</v>
      </c>
      <c r="S47" s="3">
        <v>0.0</v>
      </c>
      <c r="T47" s="3">
        <v>0.0</v>
      </c>
      <c r="U47" s="3">
        <v>0.0</v>
      </c>
      <c r="V47" s="3">
        <v>0.0</v>
      </c>
      <c r="W47" s="3">
        <v>5.0</v>
      </c>
      <c r="X47" s="3">
        <v>0.0</v>
      </c>
      <c r="Y47" s="3">
        <v>0.0</v>
      </c>
      <c r="Z47" s="3">
        <v>0.0</v>
      </c>
      <c r="AA47" s="3">
        <v>0.0</v>
      </c>
      <c r="AB47" s="3">
        <v>0.0</v>
      </c>
      <c r="AC47" s="3" t="s">
        <v>10</v>
      </c>
      <c r="AD47" s="3" t="s">
        <v>10</v>
      </c>
      <c r="AE47" s="6" t="s">
        <v>1279</v>
      </c>
      <c r="AF47" s="6"/>
    </row>
    <row r="48">
      <c r="A48" s="5" t="s">
        <v>235</v>
      </c>
      <c r="E48" s="1">
        <v>0.001</v>
      </c>
      <c r="G48" s="1">
        <v>7.0</v>
      </c>
      <c r="H48" s="1">
        <v>0.0</v>
      </c>
      <c r="I48" s="1">
        <v>0.0</v>
      </c>
      <c r="J48" s="1">
        <v>4.0</v>
      </c>
      <c r="K48" s="1">
        <v>0.0</v>
      </c>
      <c r="L48" s="1">
        <v>1.0</v>
      </c>
      <c r="M48" s="1">
        <v>1.0</v>
      </c>
      <c r="N48" s="1">
        <v>1.0</v>
      </c>
      <c r="O48" s="1">
        <v>1.0</v>
      </c>
      <c r="P48" s="1">
        <v>0.0</v>
      </c>
      <c r="Q48" s="1">
        <v>0.0</v>
      </c>
      <c r="R48" s="1" t="s">
        <v>12</v>
      </c>
      <c r="S48" s="1">
        <v>1.0</v>
      </c>
      <c r="T48" s="1">
        <v>0.0</v>
      </c>
      <c r="U48" s="1">
        <v>0.0</v>
      </c>
      <c r="V48" s="1">
        <v>0.0</v>
      </c>
      <c r="W48" s="1">
        <v>5.0</v>
      </c>
      <c r="X48" s="1">
        <v>0.0</v>
      </c>
      <c r="Y48" s="1">
        <v>0.0</v>
      </c>
      <c r="Z48" s="1">
        <v>0.0</v>
      </c>
      <c r="AA48" s="1">
        <v>2.0</v>
      </c>
      <c r="AB48" s="1">
        <v>0.0</v>
      </c>
      <c r="AC48" s="1" t="s">
        <v>11</v>
      </c>
      <c r="AD48" s="1" t="s">
        <v>12</v>
      </c>
      <c r="AE48" s="6" t="s">
        <v>1280</v>
      </c>
      <c r="AF48" s="6"/>
    </row>
    <row r="49">
      <c r="A49" s="5" t="s">
        <v>236</v>
      </c>
      <c r="E49" s="1">
        <v>0.0</v>
      </c>
      <c r="G49" s="1">
        <v>2.0</v>
      </c>
      <c r="H49" s="1">
        <v>0.0</v>
      </c>
      <c r="I49" s="1">
        <v>0.0</v>
      </c>
      <c r="J49" s="1">
        <v>2.0</v>
      </c>
      <c r="K49" s="1">
        <v>0.0</v>
      </c>
      <c r="L49" s="1">
        <v>1.0</v>
      </c>
      <c r="M49" s="1">
        <v>0.0</v>
      </c>
      <c r="N49" s="1">
        <v>1.0</v>
      </c>
      <c r="O49" s="1">
        <v>0.0</v>
      </c>
      <c r="P49" s="1">
        <v>0.0</v>
      </c>
      <c r="Q49" s="1">
        <v>0.0</v>
      </c>
      <c r="R49" s="1" t="s">
        <v>11</v>
      </c>
      <c r="S49" s="1">
        <v>1.0</v>
      </c>
      <c r="T49" s="1">
        <v>0.0</v>
      </c>
      <c r="U49" s="1">
        <v>0.0</v>
      </c>
      <c r="V49" s="1">
        <v>0.0</v>
      </c>
      <c r="W49" s="1">
        <v>5.0</v>
      </c>
      <c r="X49" s="1">
        <v>1.0</v>
      </c>
      <c r="Y49" s="1">
        <v>0.0</v>
      </c>
      <c r="Z49" s="1">
        <v>0.0</v>
      </c>
      <c r="AA49" s="1">
        <v>1.0</v>
      </c>
      <c r="AB49" s="1">
        <v>0.0</v>
      </c>
      <c r="AC49" s="1" t="s">
        <v>11</v>
      </c>
      <c r="AD49" s="1" t="s">
        <v>11</v>
      </c>
      <c r="AE49" s="6" t="s">
        <v>1281</v>
      </c>
      <c r="AF49" s="6"/>
    </row>
    <row r="50">
      <c r="A50" s="3" t="s">
        <v>451</v>
      </c>
      <c r="B50" s="3">
        <v>2.0</v>
      </c>
      <c r="C50" s="3">
        <v>4.0</v>
      </c>
      <c r="D50" s="3">
        <v>1139.0</v>
      </c>
      <c r="E50" s="3">
        <v>28.0</v>
      </c>
      <c r="F50" s="3">
        <v>2.0</v>
      </c>
      <c r="G50" s="3">
        <v>0.0</v>
      </c>
      <c r="H50" s="3">
        <v>0.0</v>
      </c>
      <c r="I50" s="3">
        <v>3.0</v>
      </c>
      <c r="J50" s="3">
        <v>3.0</v>
      </c>
      <c r="K50" s="3">
        <v>1.0</v>
      </c>
      <c r="L50" s="3">
        <v>0.0</v>
      </c>
      <c r="M50" s="3">
        <v>1.0</v>
      </c>
      <c r="N50" s="3">
        <v>1.0</v>
      </c>
      <c r="O50" s="3">
        <v>0.0</v>
      </c>
      <c r="P50" s="3">
        <v>0.0</v>
      </c>
      <c r="Q50" s="3">
        <v>0.0</v>
      </c>
      <c r="R50" s="3" t="s">
        <v>13</v>
      </c>
      <c r="S50" s="3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v>0.0</v>
      </c>
      <c r="Y50" s="3">
        <v>0.0</v>
      </c>
      <c r="Z50" s="3">
        <v>0.0</v>
      </c>
      <c r="AA50" s="3">
        <v>0.0</v>
      </c>
      <c r="AB50" s="3">
        <v>0.0</v>
      </c>
      <c r="AC50" s="3" t="s">
        <v>13</v>
      </c>
      <c r="AD50" s="3" t="s">
        <v>10</v>
      </c>
      <c r="AE50" s="6" t="s">
        <v>1282</v>
      </c>
      <c r="AF50" s="6"/>
    </row>
    <row r="51">
      <c r="A51" s="6" t="s">
        <v>491</v>
      </c>
      <c r="B51" s="3">
        <v>4.0</v>
      </c>
      <c r="C51" s="3">
        <v>2.0</v>
      </c>
      <c r="D51" s="3">
        <v>2.0</v>
      </c>
      <c r="E51" s="3">
        <v>0.0</v>
      </c>
      <c r="F51" s="3">
        <v>3.0</v>
      </c>
      <c r="G51" s="3">
        <v>2.0</v>
      </c>
      <c r="H51" s="3">
        <v>0.0</v>
      </c>
      <c r="I51" s="3">
        <v>0.0</v>
      </c>
      <c r="J51" s="3">
        <v>2.0</v>
      </c>
      <c r="K51" s="3">
        <v>0.0</v>
      </c>
      <c r="L51" s="3">
        <v>1.0</v>
      </c>
      <c r="M51" s="3">
        <v>0.0</v>
      </c>
      <c r="N51" s="3">
        <v>0.0</v>
      </c>
      <c r="O51" s="3">
        <v>1.0</v>
      </c>
      <c r="P51" s="3">
        <v>0.0</v>
      </c>
      <c r="Q51" s="3">
        <v>0.0</v>
      </c>
      <c r="R51" s="3" t="s">
        <v>11</v>
      </c>
      <c r="S51" s="3">
        <v>0.0</v>
      </c>
      <c r="T51" s="3">
        <v>0.0</v>
      </c>
      <c r="U51" s="3">
        <v>0.0</v>
      </c>
      <c r="V51" s="3">
        <v>0.0</v>
      </c>
      <c r="W51" s="3">
        <v>4.0</v>
      </c>
      <c r="X51" s="3">
        <v>1.0</v>
      </c>
      <c r="Y51" s="3">
        <v>0.0</v>
      </c>
      <c r="Z51" s="3">
        <v>0.0</v>
      </c>
      <c r="AA51" s="3">
        <v>0.0</v>
      </c>
      <c r="AB51" s="3">
        <v>0.0</v>
      </c>
      <c r="AC51" s="3" t="s">
        <v>11</v>
      </c>
      <c r="AD51" s="3" t="s">
        <v>11</v>
      </c>
      <c r="AE51" s="6" t="s">
        <v>1283</v>
      </c>
      <c r="AF51" s="6"/>
    </row>
    <row r="52">
      <c r="A52" s="3" t="s">
        <v>458</v>
      </c>
      <c r="B52" s="3">
        <v>4.0</v>
      </c>
      <c r="C52" s="3">
        <v>2.0</v>
      </c>
      <c r="D52" s="3">
        <v>342.0</v>
      </c>
      <c r="E52" s="3">
        <v>2.0</v>
      </c>
      <c r="F52" s="3">
        <v>10.0</v>
      </c>
      <c r="G52" s="3">
        <v>5.0</v>
      </c>
      <c r="H52" s="3">
        <v>0.0</v>
      </c>
      <c r="I52" s="3">
        <v>0.0</v>
      </c>
      <c r="J52" s="3">
        <v>3.0</v>
      </c>
      <c r="K52" s="3">
        <v>1.0</v>
      </c>
      <c r="L52" s="3">
        <v>1.0</v>
      </c>
      <c r="M52" s="3">
        <v>0.0</v>
      </c>
      <c r="N52" s="3">
        <v>1.0</v>
      </c>
      <c r="O52" s="3">
        <v>0.0</v>
      </c>
      <c r="P52" s="3">
        <v>0.0</v>
      </c>
      <c r="Q52" s="3">
        <v>0.0</v>
      </c>
      <c r="R52" s="3" t="s">
        <v>10</v>
      </c>
      <c r="S52" s="3">
        <v>0.0</v>
      </c>
      <c r="T52" s="3">
        <v>0.0</v>
      </c>
      <c r="U52" s="3">
        <v>0.0</v>
      </c>
      <c r="V52" s="3">
        <v>0.0</v>
      </c>
      <c r="W52" s="3">
        <v>1.0</v>
      </c>
      <c r="X52" s="3">
        <v>0.0</v>
      </c>
      <c r="Y52" s="3">
        <v>0.0</v>
      </c>
      <c r="Z52" s="3">
        <v>1.0</v>
      </c>
      <c r="AA52" s="3">
        <v>1.0</v>
      </c>
      <c r="AB52" s="3">
        <v>0.0</v>
      </c>
      <c r="AC52" s="3" t="s">
        <v>10</v>
      </c>
      <c r="AD52" s="3" t="s">
        <v>10</v>
      </c>
      <c r="AE52" s="6" t="s">
        <v>1284</v>
      </c>
      <c r="AF52" s="6"/>
    </row>
    <row r="53">
      <c r="A53" s="6" t="s">
        <v>500</v>
      </c>
      <c r="B53" s="3">
        <v>6.0</v>
      </c>
      <c r="C53" s="3">
        <v>3.0</v>
      </c>
      <c r="D53" s="3">
        <v>0.0</v>
      </c>
      <c r="E53" s="3">
        <v>0.0</v>
      </c>
      <c r="F53" s="3">
        <v>1.0</v>
      </c>
      <c r="G53" s="3">
        <v>1.0</v>
      </c>
      <c r="H53" s="3">
        <v>0.0</v>
      </c>
      <c r="I53" s="3">
        <v>0.0</v>
      </c>
      <c r="J53" s="3">
        <v>4.0</v>
      </c>
      <c r="K53" s="3">
        <v>1.0</v>
      </c>
      <c r="L53" s="3">
        <v>0.0</v>
      </c>
      <c r="M53" s="3">
        <v>1.0</v>
      </c>
      <c r="N53" s="3">
        <v>0.0</v>
      </c>
      <c r="O53" s="3">
        <v>1.0</v>
      </c>
      <c r="P53" s="3">
        <v>0.0</v>
      </c>
      <c r="Q53" s="3">
        <v>0.0</v>
      </c>
      <c r="R53" s="3" t="s">
        <v>12</v>
      </c>
      <c r="S53" s="3">
        <v>1.0</v>
      </c>
      <c r="T53" s="3">
        <v>1.0</v>
      </c>
      <c r="U53" s="3">
        <v>1.0</v>
      </c>
      <c r="V53" s="3">
        <v>1.0</v>
      </c>
      <c r="W53" s="3">
        <v>15.0</v>
      </c>
      <c r="X53" s="3">
        <v>0.0</v>
      </c>
      <c r="Y53" s="3">
        <v>0.0</v>
      </c>
      <c r="Z53" s="3">
        <v>0.0</v>
      </c>
      <c r="AA53" s="3">
        <v>0.0</v>
      </c>
      <c r="AB53" s="3">
        <v>0.0</v>
      </c>
      <c r="AC53" s="3" t="s">
        <v>14</v>
      </c>
      <c r="AD53" s="3" t="s">
        <v>12</v>
      </c>
      <c r="AE53" s="6" t="s">
        <v>1285</v>
      </c>
      <c r="AF53" s="6"/>
    </row>
    <row r="54">
      <c r="A54" s="6" t="s">
        <v>504</v>
      </c>
      <c r="B54" s="3">
        <v>1.0</v>
      </c>
      <c r="C54" s="3">
        <v>4.0</v>
      </c>
      <c r="D54" s="3">
        <v>51.0</v>
      </c>
      <c r="E54" s="3">
        <v>2.0</v>
      </c>
      <c r="F54" s="3">
        <v>2.0</v>
      </c>
      <c r="G54" s="3">
        <v>0.0</v>
      </c>
      <c r="H54" s="3">
        <v>0.0</v>
      </c>
      <c r="I54" s="3">
        <v>5.0</v>
      </c>
      <c r="J54" s="3">
        <v>3.0</v>
      </c>
      <c r="K54" s="3">
        <v>1.0</v>
      </c>
      <c r="L54" s="3">
        <v>0.0</v>
      </c>
      <c r="M54" s="3">
        <v>1.0</v>
      </c>
      <c r="N54" s="3">
        <v>0.0</v>
      </c>
      <c r="O54" s="3">
        <v>1.0</v>
      </c>
      <c r="P54" s="3">
        <v>0.0</v>
      </c>
      <c r="Q54" s="3">
        <v>0.0</v>
      </c>
      <c r="R54" s="3" t="s">
        <v>12</v>
      </c>
      <c r="S54" s="3">
        <v>0.0</v>
      </c>
      <c r="T54" s="3">
        <v>0.0</v>
      </c>
      <c r="U54" s="3">
        <v>0.0</v>
      </c>
      <c r="V54" s="3">
        <v>0.0</v>
      </c>
      <c r="W54" s="3">
        <v>0.0</v>
      </c>
      <c r="X54" s="3">
        <v>0.0</v>
      </c>
      <c r="Y54" s="3">
        <v>0.0</v>
      </c>
      <c r="Z54" s="3">
        <v>0.0</v>
      </c>
      <c r="AA54" s="3">
        <v>0.0</v>
      </c>
      <c r="AB54" s="3">
        <v>0.0</v>
      </c>
      <c r="AC54" s="3" t="s">
        <v>12</v>
      </c>
      <c r="AD54" s="3" t="s">
        <v>12</v>
      </c>
      <c r="AE54" s="6" t="s">
        <v>1286</v>
      </c>
      <c r="AF54" s="6"/>
    </row>
    <row r="55">
      <c r="A55" s="5" t="s">
        <v>237</v>
      </c>
      <c r="E55" s="1">
        <v>25.07</v>
      </c>
      <c r="G55" s="1">
        <v>2.0</v>
      </c>
      <c r="H55" s="1">
        <v>3.0</v>
      </c>
      <c r="I55" s="1">
        <v>0.0</v>
      </c>
      <c r="J55" s="1">
        <v>3.0</v>
      </c>
      <c r="K55" s="1">
        <v>0.0</v>
      </c>
      <c r="L55" s="1">
        <v>1.0</v>
      </c>
      <c r="M55" s="1">
        <v>0.0</v>
      </c>
      <c r="N55" s="1">
        <v>0.0</v>
      </c>
      <c r="O55" s="1">
        <v>1.0</v>
      </c>
      <c r="P55" s="1">
        <v>0.0</v>
      </c>
      <c r="Q55" s="1">
        <v>1.0</v>
      </c>
      <c r="R55" s="1" t="s">
        <v>14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 t="s">
        <v>16</v>
      </c>
      <c r="AD55" s="1" t="s">
        <v>11</v>
      </c>
      <c r="AE55" s="6" t="s">
        <v>1287</v>
      </c>
      <c r="AF55" s="6"/>
    </row>
    <row r="56">
      <c r="A56" s="5" t="s">
        <v>238</v>
      </c>
      <c r="E56" s="1">
        <v>4.08</v>
      </c>
      <c r="G56" s="1">
        <v>0.0</v>
      </c>
      <c r="H56" s="1">
        <v>0.0</v>
      </c>
      <c r="I56" s="1">
        <v>3.0</v>
      </c>
      <c r="J56" s="1">
        <v>3.0</v>
      </c>
      <c r="K56" s="1">
        <v>1.0</v>
      </c>
      <c r="L56" s="1">
        <v>0.0</v>
      </c>
      <c r="M56" s="1">
        <v>1.0</v>
      </c>
      <c r="N56" s="1">
        <v>0.0</v>
      </c>
      <c r="O56" s="1">
        <v>1.0</v>
      </c>
      <c r="P56" s="1">
        <v>0.0</v>
      </c>
      <c r="Q56" s="1">
        <v>0.0</v>
      </c>
      <c r="R56" s="1" t="s">
        <v>10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1.0</v>
      </c>
      <c r="AA56" s="1">
        <v>0.0</v>
      </c>
      <c r="AB56" s="1">
        <v>0.0</v>
      </c>
      <c r="AC56" s="1" t="s">
        <v>10</v>
      </c>
      <c r="AD56" s="1" t="s">
        <v>12</v>
      </c>
      <c r="AE56" s="6" t="s">
        <v>1288</v>
      </c>
      <c r="AF56" s="6"/>
    </row>
    <row r="57">
      <c r="A57" s="3" t="s">
        <v>470</v>
      </c>
      <c r="B57" s="3">
        <v>1.0</v>
      </c>
      <c r="C57" s="3">
        <v>4.0</v>
      </c>
      <c r="D57" s="3">
        <v>115.0</v>
      </c>
      <c r="E57" s="3">
        <v>10.0</v>
      </c>
      <c r="F57" s="3">
        <v>2.0</v>
      </c>
      <c r="G57" s="3">
        <v>6.0</v>
      </c>
      <c r="H57" s="3">
        <v>0.0</v>
      </c>
      <c r="I57" s="3">
        <v>5.0</v>
      </c>
      <c r="J57" s="3">
        <v>3.0</v>
      </c>
      <c r="K57" s="3">
        <v>1.0</v>
      </c>
      <c r="L57" s="3">
        <v>0.0</v>
      </c>
      <c r="M57" s="3">
        <v>1.0</v>
      </c>
      <c r="N57" s="3">
        <v>0.0</v>
      </c>
      <c r="O57" s="3">
        <v>1.0</v>
      </c>
      <c r="P57" s="3">
        <v>0.0</v>
      </c>
      <c r="Q57" s="3">
        <v>0.0</v>
      </c>
      <c r="R57" s="3" t="s">
        <v>12</v>
      </c>
      <c r="S57" s="3">
        <v>0.0</v>
      </c>
      <c r="T57" s="3">
        <v>0.0</v>
      </c>
      <c r="U57" s="3">
        <v>0.0</v>
      </c>
      <c r="V57" s="3">
        <v>0.0</v>
      </c>
      <c r="W57" s="3">
        <v>1.0</v>
      </c>
      <c r="X57" s="3">
        <v>0.0</v>
      </c>
      <c r="Y57" s="3">
        <v>1.0</v>
      </c>
      <c r="Z57" s="3">
        <v>0.0</v>
      </c>
      <c r="AA57" s="3">
        <v>0.0</v>
      </c>
      <c r="AB57" s="3">
        <v>0.0</v>
      </c>
      <c r="AC57" s="3" t="s">
        <v>12</v>
      </c>
      <c r="AD57" s="3" t="s">
        <v>12</v>
      </c>
      <c r="AE57" s="6" t="s">
        <v>1289</v>
      </c>
      <c r="AF57" s="6"/>
    </row>
    <row r="58">
      <c r="A58" s="5" t="s">
        <v>239</v>
      </c>
      <c r="E58" s="1">
        <v>0.16</v>
      </c>
      <c r="G58" s="1">
        <v>0.0</v>
      </c>
      <c r="H58" s="1">
        <v>0.0</v>
      </c>
      <c r="I58" s="1">
        <v>1.0</v>
      </c>
      <c r="J58" s="1">
        <v>3.0</v>
      </c>
      <c r="K58" s="1">
        <v>0.0</v>
      </c>
      <c r="L58" s="1">
        <v>0.0</v>
      </c>
      <c r="M58" s="1">
        <v>1.0</v>
      </c>
      <c r="N58" s="1">
        <v>1.0</v>
      </c>
      <c r="O58" s="1">
        <v>1.0</v>
      </c>
      <c r="P58" s="1">
        <v>0.0</v>
      </c>
      <c r="Q58" s="1">
        <v>0.0</v>
      </c>
      <c r="R58" s="1" t="s">
        <v>12</v>
      </c>
      <c r="S58" s="1">
        <v>0.0</v>
      </c>
      <c r="T58" s="1">
        <v>0.0</v>
      </c>
      <c r="U58" s="1">
        <v>0.0</v>
      </c>
      <c r="V58" s="1">
        <v>0.0</v>
      </c>
      <c r="W58" s="1">
        <v>2.0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 t="s">
        <v>12</v>
      </c>
      <c r="AD58" s="1" t="s">
        <v>12</v>
      </c>
      <c r="AE58" s="6" t="s">
        <v>1290</v>
      </c>
      <c r="AF58" s="6"/>
    </row>
    <row r="59">
      <c r="A59" s="3" t="s">
        <v>474</v>
      </c>
      <c r="B59" s="3">
        <v>3.0</v>
      </c>
      <c r="C59" s="3">
        <v>1.0</v>
      </c>
      <c r="D59" s="3">
        <v>9.0</v>
      </c>
      <c r="E59" s="3">
        <v>1.0</v>
      </c>
      <c r="F59" s="3">
        <v>6.0</v>
      </c>
      <c r="G59" s="3">
        <v>1.0</v>
      </c>
      <c r="H59" s="3">
        <v>0.0</v>
      </c>
      <c r="I59" s="3">
        <v>0.0</v>
      </c>
      <c r="J59" s="3">
        <v>3.0</v>
      </c>
      <c r="K59" s="3">
        <v>0.0</v>
      </c>
      <c r="L59" s="3">
        <v>1.0</v>
      </c>
      <c r="M59" s="3">
        <v>0.0</v>
      </c>
      <c r="N59" s="3">
        <v>1.0</v>
      </c>
      <c r="O59" s="3">
        <v>1.0</v>
      </c>
      <c r="P59" s="3">
        <v>0.0</v>
      </c>
      <c r="Q59" s="3">
        <v>0.0</v>
      </c>
      <c r="R59" s="3" t="s">
        <v>14</v>
      </c>
      <c r="S59" s="3">
        <v>0.0</v>
      </c>
      <c r="T59" s="3">
        <v>0.0</v>
      </c>
      <c r="U59" s="3">
        <v>0.0</v>
      </c>
      <c r="V59" s="3">
        <v>0.0</v>
      </c>
      <c r="W59" s="3">
        <v>0.0</v>
      </c>
      <c r="X59" s="3">
        <v>0.0</v>
      </c>
      <c r="Y59" s="3">
        <v>0.0</v>
      </c>
      <c r="Z59" s="3">
        <v>1.0</v>
      </c>
      <c r="AA59" s="3">
        <v>1.0</v>
      </c>
      <c r="AB59" s="3">
        <v>0.0</v>
      </c>
      <c r="AC59" s="3" t="s">
        <v>14</v>
      </c>
      <c r="AD59" s="3" t="s">
        <v>14</v>
      </c>
      <c r="AE59" s="6" t="s">
        <v>1291</v>
      </c>
      <c r="AF59" s="6"/>
    </row>
    <row r="60">
      <c r="A60" s="5" t="s">
        <v>240</v>
      </c>
      <c r="E60" s="1">
        <v>10.65</v>
      </c>
      <c r="G60" s="1">
        <v>7.0</v>
      </c>
      <c r="H60" s="1">
        <v>0.0</v>
      </c>
      <c r="I60" s="1">
        <v>2.0</v>
      </c>
      <c r="J60" s="1">
        <v>3.0</v>
      </c>
      <c r="K60" s="1">
        <v>1.0</v>
      </c>
      <c r="L60" s="1">
        <v>0.0</v>
      </c>
      <c r="M60" s="1">
        <v>1.0</v>
      </c>
      <c r="N60" s="1">
        <v>0.0</v>
      </c>
      <c r="O60" s="1">
        <v>1.0</v>
      </c>
      <c r="P60" s="1">
        <v>0.0</v>
      </c>
      <c r="Q60" s="1">
        <v>0.0</v>
      </c>
      <c r="R60" s="1" t="s">
        <v>14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1.0</v>
      </c>
      <c r="Z60" s="1">
        <v>0.0</v>
      </c>
      <c r="AA60" s="1">
        <v>0.0</v>
      </c>
      <c r="AB60" s="1">
        <v>0.0</v>
      </c>
      <c r="AC60" s="1" t="s">
        <v>12</v>
      </c>
      <c r="AD60" s="1" t="s">
        <v>10</v>
      </c>
      <c r="AE60" s="6" t="s">
        <v>1292</v>
      </c>
      <c r="AF60" s="6"/>
    </row>
    <row r="61">
      <c r="A61" s="3" t="s">
        <v>478</v>
      </c>
      <c r="B61" s="3">
        <v>3.0</v>
      </c>
      <c r="C61" s="3">
        <v>1.0</v>
      </c>
      <c r="D61" s="3">
        <v>128.0</v>
      </c>
      <c r="E61" s="3">
        <v>15.0</v>
      </c>
      <c r="F61" s="3">
        <v>5.0</v>
      </c>
      <c r="G61" s="3">
        <v>6.0</v>
      </c>
      <c r="H61" s="3">
        <v>0.0</v>
      </c>
      <c r="I61" s="3">
        <v>0.0</v>
      </c>
      <c r="J61" s="3">
        <v>3.0</v>
      </c>
      <c r="K61" s="3">
        <v>1.0</v>
      </c>
      <c r="L61" s="3">
        <v>0.0</v>
      </c>
      <c r="M61" s="3">
        <v>1.0</v>
      </c>
      <c r="N61" s="3">
        <v>0.0</v>
      </c>
      <c r="O61" s="3">
        <v>1.0</v>
      </c>
      <c r="P61" s="3">
        <v>0.0</v>
      </c>
      <c r="Q61" s="3">
        <v>0.0</v>
      </c>
      <c r="R61" s="3" t="s">
        <v>14</v>
      </c>
      <c r="S61" s="3">
        <v>0.0</v>
      </c>
      <c r="T61" s="3">
        <v>0.0</v>
      </c>
      <c r="U61" s="3">
        <v>0.0</v>
      </c>
      <c r="V61" s="3">
        <v>0.0</v>
      </c>
      <c r="W61" s="3">
        <v>0.0</v>
      </c>
      <c r="X61" s="3">
        <v>0.0</v>
      </c>
      <c r="Y61" s="3">
        <v>1.0</v>
      </c>
      <c r="Z61" s="3">
        <v>0.0</v>
      </c>
      <c r="AA61" s="3">
        <v>0.0</v>
      </c>
      <c r="AB61" s="3">
        <v>0.0</v>
      </c>
      <c r="AC61" s="3" t="s">
        <v>14</v>
      </c>
      <c r="AD61" s="3" t="s">
        <v>10</v>
      </c>
      <c r="AE61" s="6" t="s">
        <v>1293</v>
      </c>
    </row>
    <row r="62">
      <c r="A62" s="5" t="s">
        <v>241</v>
      </c>
      <c r="E62" s="1">
        <v>84.07</v>
      </c>
      <c r="G62" s="1">
        <v>0.0</v>
      </c>
      <c r="H62" s="1">
        <v>0.0</v>
      </c>
      <c r="I62" s="1">
        <v>0.0</v>
      </c>
      <c r="J62" s="1">
        <v>3.0</v>
      </c>
      <c r="K62" s="1">
        <v>1.0</v>
      </c>
      <c r="L62" s="1">
        <v>0.0</v>
      </c>
      <c r="M62" s="1">
        <v>1.0</v>
      </c>
      <c r="N62" s="1">
        <v>1.0</v>
      </c>
      <c r="O62" s="1">
        <v>0.0</v>
      </c>
      <c r="P62" s="1">
        <v>0.0</v>
      </c>
      <c r="Q62" s="1">
        <v>0.0</v>
      </c>
      <c r="R62" s="1" t="s">
        <v>12</v>
      </c>
      <c r="S62" s="1">
        <v>0.0</v>
      </c>
      <c r="T62" s="1">
        <v>0.0</v>
      </c>
      <c r="U62" s="1">
        <v>0.0</v>
      </c>
      <c r="V62" s="1">
        <v>0.0</v>
      </c>
      <c r="W62" s="1">
        <v>1.0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 t="s">
        <v>12</v>
      </c>
      <c r="AD62" s="1" t="s">
        <v>12</v>
      </c>
      <c r="AE62" s="6" t="s">
        <v>1294</v>
      </c>
      <c r="AF62" s="6"/>
    </row>
    <row r="63">
      <c r="A63" s="3" t="s">
        <v>482</v>
      </c>
      <c r="B63" s="3">
        <v>3.0</v>
      </c>
      <c r="C63" s="3">
        <v>1.0</v>
      </c>
      <c r="D63" s="3">
        <v>43.0</v>
      </c>
      <c r="E63" s="3">
        <v>5.0</v>
      </c>
      <c r="F63" s="3">
        <v>6.0</v>
      </c>
      <c r="G63" s="3">
        <v>1.0</v>
      </c>
      <c r="H63" s="3">
        <v>0.0</v>
      </c>
      <c r="I63" s="3">
        <v>0.0</v>
      </c>
      <c r="J63" s="3">
        <v>2.0</v>
      </c>
      <c r="K63" s="3">
        <v>1.0</v>
      </c>
      <c r="L63" s="3">
        <v>0.0</v>
      </c>
      <c r="M63" s="3">
        <v>0.0</v>
      </c>
      <c r="N63" s="3">
        <v>0.0</v>
      </c>
      <c r="O63" s="3">
        <v>1.0</v>
      </c>
      <c r="P63" s="3">
        <v>0.0</v>
      </c>
      <c r="Q63" s="3">
        <v>0.0</v>
      </c>
      <c r="R63" s="3" t="s">
        <v>10</v>
      </c>
      <c r="S63" s="3">
        <v>0.0</v>
      </c>
      <c r="T63" s="3">
        <v>1.0</v>
      </c>
      <c r="U63" s="3">
        <v>0.0</v>
      </c>
      <c r="V63" s="3">
        <v>0.0</v>
      </c>
      <c r="W63" s="3">
        <v>0.0</v>
      </c>
      <c r="X63" s="3">
        <v>0.0</v>
      </c>
      <c r="Y63" s="3">
        <v>0.0</v>
      </c>
      <c r="Z63" s="3">
        <v>0.0</v>
      </c>
      <c r="AA63" s="3">
        <v>0.0</v>
      </c>
      <c r="AB63" s="3">
        <v>0.0</v>
      </c>
      <c r="AC63" s="3" t="s">
        <v>10</v>
      </c>
      <c r="AD63" s="3" t="s">
        <v>10</v>
      </c>
      <c r="AE63" s="6" t="s">
        <v>1295</v>
      </c>
      <c r="AF63" s="6"/>
    </row>
    <row r="64">
      <c r="A64" s="3" t="s">
        <v>486</v>
      </c>
      <c r="B64" s="3">
        <v>4.0</v>
      </c>
      <c r="C64" s="3">
        <v>1.0</v>
      </c>
      <c r="D64" s="3">
        <v>22.0</v>
      </c>
      <c r="E64" s="3">
        <v>0.0</v>
      </c>
      <c r="F64" s="3">
        <v>3.0</v>
      </c>
      <c r="G64" s="3">
        <v>2.0</v>
      </c>
      <c r="H64" s="3">
        <v>0.0</v>
      </c>
      <c r="I64" s="3">
        <v>0.0</v>
      </c>
      <c r="J64" s="3">
        <v>4.0</v>
      </c>
      <c r="K64" s="3">
        <v>1.0</v>
      </c>
      <c r="L64" s="3">
        <v>1.0</v>
      </c>
      <c r="M64" s="3">
        <v>1.0</v>
      </c>
      <c r="N64" s="3">
        <v>0.0</v>
      </c>
      <c r="O64" s="3">
        <v>1.0</v>
      </c>
      <c r="P64" s="3">
        <v>0.0</v>
      </c>
      <c r="Q64" s="3">
        <v>0.0</v>
      </c>
      <c r="R64" s="3" t="s">
        <v>12</v>
      </c>
      <c r="S64" s="3">
        <v>0.0</v>
      </c>
      <c r="T64" s="3">
        <v>0.0</v>
      </c>
      <c r="U64" s="3">
        <v>0.0</v>
      </c>
      <c r="V64" s="3">
        <v>0.0</v>
      </c>
      <c r="W64" s="3">
        <v>1.0</v>
      </c>
      <c r="X64" s="3">
        <v>0.0</v>
      </c>
      <c r="Y64" s="3">
        <v>1.0</v>
      </c>
      <c r="Z64" s="3">
        <v>0.0</v>
      </c>
      <c r="AA64" s="3">
        <v>0.0</v>
      </c>
      <c r="AB64" s="3">
        <v>0.0</v>
      </c>
      <c r="AC64" s="3" t="s">
        <v>14</v>
      </c>
      <c r="AD64" s="3" t="s">
        <v>11</v>
      </c>
      <c r="AE64" s="6" t="s">
        <v>1296</v>
      </c>
      <c r="AF64" s="6"/>
    </row>
    <row r="65">
      <c r="A65" s="3" t="s">
        <v>490</v>
      </c>
      <c r="B65" s="3">
        <v>1.0</v>
      </c>
      <c r="C65" s="3">
        <v>4.0</v>
      </c>
      <c r="D65" s="3">
        <v>0.0</v>
      </c>
      <c r="E65" s="3">
        <v>0.0</v>
      </c>
      <c r="F65" s="3">
        <v>1.0</v>
      </c>
      <c r="G65" s="3">
        <v>1.0</v>
      </c>
      <c r="H65" s="3">
        <v>0.0</v>
      </c>
      <c r="I65" s="3">
        <v>0.0</v>
      </c>
      <c r="J65" s="3">
        <v>6.0</v>
      </c>
      <c r="K65" s="3">
        <v>1.0</v>
      </c>
      <c r="L65" s="3">
        <v>1.0</v>
      </c>
      <c r="M65" s="3">
        <v>1.0</v>
      </c>
      <c r="N65" s="3">
        <v>1.0</v>
      </c>
      <c r="O65" s="3">
        <v>1.0</v>
      </c>
      <c r="P65" s="3">
        <v>1.0</v>
      </c>
      <c r="Q65" s="3">
        <v>0.0</v>
      </c>
      <c r="R65" s="3" t="s">
        <v>11</v>
      </c>
      <c r="S65" s="3">
        <v>1.0</v>
      </c>
      <c r="T65" s="3">
        <v>0.0</v>
      </c>
      <c r="U65" s="3">
        <v>0.0</v>
      </c>
      <c r="V65" s="3">
        <v>0.0</v>
      </c>
      <c r="W65" s="3">
        <v>10.0</v>
      </c>
      <c r="X65" s="3">
        <v>0.0</v>
      </c>
      <c r="Y65" s="3">
        <v>0.0</v>
      </c>
      <c r="Z65" s="3">
        <v>0.0</v>
      </c>
      <c r="AA65" s="3">
        <v>1.0</v>
      </c>
      <c r="AB65" s="3">
        <v>0.0</v>
      </c>
      <c r="AC65" s="3" t="s">
        <v>11</v>
      </c>
      <c r="AD65" s="3" t="s">
        <v>11</v>
      </c>
      <c r="AE65" s="6" t="s">
        <v>1297</v>
      </c>
      <c r="AF65" s="6"/>
    </row>
    <row r="66">
      <c r="A66" s="6" t="s">
        <v>552</v>
      </c>
      <c r="B66" s="3">
        <v>1.0</v>
      </c>
      <c r="C66" s="3">
        <v>4.0</v>
      </c>
      <c r="D66" s="3">
        <v>49.0</v>
      </c>
      <c r="E66" s="3">
        <v>6.0</v>
      </c>
      <c r="F66" s="3">
        <v>2.0</v>
      </c>
      <c r="G66" s="3">
        <v>0.0</v>
      </c>
      <c r="H66" s="3">
        <v>0.0</v>
      </c>
      <c r="I66" s="3">
        <v>0.0</v>
      </c>
      <c r="J66" s="3">
        <v>3.0</v>
      </c>
      <c r="K66" s="3">
        <v>1.0</v>
      </c>
      <c r="L66" s="3">
        <v>0.0</v>
      </c>
      <c r="M66" s="3">
        <v>1.0</v>
      </c>
      <c r="N66" s="3">
        <v>0.0</v>
      </c>
      <c r="O66" s="3">
        <v>1.0</v>
      </c>
      <c r="P66" s="3">
        <v>0.0</v>
      </c>
      <c r="Q66" s="3">
        <v>0.0</v>
      </c>
      <c r="R66" s="3" t="s">
        <v>12</v>
      </c>
      <c r="S66" s="3">
        <v>0.0</v>
      </c>
      <c r="T66" s="3">
        <v>1.0</v>
      </c>
      <c r="U66" s="3">
        <v>0.0</v>
      </c>
      <c r="V66" s="3">
        <v>0.0</v>
      </c>
      <c r="W66" s="3">
        <v>0.0</v>
      </c>
      <c r="X66" s="3">
        <v>0.0</v>
      </c>
      <c r="Y66" s="3">
        <v>0.0</v>
      </c>
      <c r="Z66" s="3">
        <v>0.0</v>
      </c>
      <c r="AA66" s="3">
        <v>0.0</v>
      </c>
      <c r="AB66" s="3">
        <v>0.0</v>
      </c>
      <c r="AC66" s="3" t="s">
        <v>12</v>
      </c>
      <c r="AD66" s="3" t="s">
        <v>12</v>
      </c>
      <c r="AE66" s="6" t="s">
        <v>1298</v>
      </c>
      <c r="AF66" s="6"/>
    </row>
    <row r="67">
      <c r="A67" s="3" t="s">
        <v>499</v>
      </c>
      <c r="B67" s="3">
        <v>2.0</v>
      </c>
      <c r="C67" s="3">
        <v>3.0</v>
      </c>
      <c r="D67" s="3">
        <v>284.0</v>
      </c>
      <c r="E67" s="3">
        <v>8.0</v>
      </c>
      <c r="F67" s="3">
        <v>2.0</v>
      </c>
      <c r="G67" s="3">
        <v>0.0</v>
      </c>
      <c r="H67" s="3">
        <v>0.0</v>
      </c>
      <c r="I67" s="3">
        <v>3.0</v>
      </c>
      <c r="J67" s="3">
        <v>3.0</v>
      </c>
      <c r="K67" s="3">
        <v>1.0</v>
      </c>
      <c r="L67" s="3">
        <v>0.0</v>
      </c>
      <c r="M67" s="3">
        <v>1.0</v>
      </c>
      <c r="N67" s="3">
        <v>1.0</v>
      </c>
      <c r="O67" s="3">
        <v>0.0</v>
      </c>
      <c r="P67" s="3">
        <v>0.0</v>
      </c>
      <c r="Q67" s="3">
        <v>0.0</v>
      </c>
      <c r="R67" s="3" t="s">
        <v>13</v>
      </c>
      <c r="S67" s="3">
        <v>0.0</v>
      </c>
      <c r="T67" s="3">
        <v>0.0</v>
      </c>
      <c r="U67" s="3">
        <v>0.0</v>
      </c>
      <c r="V67" s="3">
        <v>0.0</v>
      </c>
      <c r="W67" s="3">
        <v>0.0</v>
      </c>
      <c r="X67" s="3">
        <v>0.0</v>
      </c>
      <c r="Y67" s="3">
        <v>0.0</v>
      </c>
      <c r="Z67" s="3">
        <v>0.0</v>
      </c>
      <c r="AA67" s="3">
        <v>0.0</v>
      </c>
      <c r="AB67" s="3">
        <v>0.0</v>
      </c>
      <c r="AC67" s="3" t="s">
        <v>13</v>
      </c>
      <c r="AD67" s="3" t="s">
        <v>10</v>
      </c>
      <c r="AE67" s="6" t="s">
        <v>1299</v>
      </c>
      <c r="AF67" s="6"/>
    </row>
    <row r="68">
      <c r="A68" s="3" t="s">
        <v>503</v>
      </c>
      <c r="B68" s="3">
        <v>4.0</v>
      </c>
      <c r="C68" s="3">
        <v>1.0</v>
      </c>
      <c r="D68" s="3">
        <v>1001.0</v>
      </c>
      <c r="E68" s="3">
        <v>47.0</v>
      </c>
      <c r="F68" s="3">
        <v>8.0</v>
      </c>
      <c r="G68" s="3">
        <v>2.0</v>
      </c>
      <c r="H68" s="3">
        <v>0.0</v>
      </c>
      <c r="I68" s="3">
        <v>3.0</v>
      </c>
      <c r="J68" s="3">
        <v>4.0</v>
      </c>
      <c r="K68" s="3">
        <v>1.0</v>
      </c>
      <c r="L68" s="3">
        <v>0.0</v>
      </c>
      <c r="M68" s="3">
        <v>0.0</v>
      </c>
      <c r="N68" s="3">
        <v>1.0</v>
      </c>
      <c r="O68" s="3">
        <v>1.0</v>
      </c>
      <c r="P68" s="3">
        <v>1.0</v>
      </c>
      <c r="Q68" s="3">
        <v>0.0</v>
      </c>
      <c r="R68" s="3" t="s">
        <v>15</v>
      </c>
      <c r="S68" s="3">
        <v>0.0</v>
      </c>
      <c r="T68" s="3">
        <v>0.0</v>
      </c>
      <c r="U68" s="3">
        <v>0.0</v>
      </c>
      <c r="V68" s="3">
        <v>0.0</v>
      </c>
      <c r="W68" s="3">
        <v>0.0</v>
      </c>
      <c r="X68" s="3">
        <v>0.0</v>
      </c>
      <c r="Y68" s="3">
        <v>0.0</v>
      </c>
      <c r="Z68" s="3">
        <v>0.0</v>
      </c>
      <c r="AA68" s="3">
        <v>1.0</v>
      </c>
      <c r="AB68" s="3">
        <v>1.0</v>
      </c>
      <c r="AC68" s="3" t="s">
        <v>10</v>
      </c>
      <c r="AD68" s="3" t="s">
        <v>15</v>
      </c>
      <c r="AE68" s="6" t="s">
        <v>1300</v>
      </c>
      <c r="AF68" s="6"/>
    </row>
    <row r="69">
      <c r="A69" s="6" t="s">
        <v>564</v>
      </c>
      <c r="B69" s="3">
        <v>1.0</v>
      </c>
      <c r="C69" s="3">
        <v>4.0</v>
      </c>
      <c r="D69" s="3">
        <v>21.0</v>
      </c>
      <c r="E69" s="3">
        <v>5.0</v>
      </c>
      <c r="F69" s="3">
        <v>2.0</v>
      </c>
      <c r="G69" s="3">
        <v>0.0</v>
      </c>
      <c r="H69" s="3">
        <v>0.0</v>
      </c>
      <c r="I69" s="3">
        <v>3.0</v>
      </c>
      <c r="J69" s="3">
        <v>2.0</v>
      </c>
      <c r="K69" s="3">
        <v>0.0</v>
      </c>
      <c r="L69" s="3">
        <v>0.0</v>
      </c>
      <c r="M69" s="3">
        <v>1.0</v>
      </c>
      <c r="N69" s="3">
        <v>0.0</v>
      </c>
      <c r="O69" s="3">
        <v>1.0</v>
      </c>
      <c r="P69" s="3">
        <v>0.0</v>
      </c>
      <c r="Q69" s="3">
        <v>0.0</v>
      </c>
      <c r="R69" s="3" t="s">
        <v>12</v>
      </c>
      <c r="S69" s="3">
        <v>0.0</v>
      </c>
      <c r="T69" s="3">
        <v>0.0</v>
      </c>
      <c r="U69" s="3">
        <v>0.0</v>
      </c>
      <c r="V69" s="3">
        <v>0.0</v>
      </c>
      <c r="W69" s="3">
        <v>0.0</v>
      </c>
      <c r="X69" s="3">
        <v>0.0</v>
      </c>
      <c r="Y69" s="3">
        <v>0.0</v>
      </c>
      <c r="Z69" s="3">
        <v>0.0</v>
      </c>
      <c r="AA69" s="3">
        <v>0.0</v>
      </c>
      <c r="AB69" s="3">
        <v>0.0</v>
      </c>
      <c r="AC69" s="3" t="s">
        <v>12</v>
      </c>
      <c r="AD69" s="3" t="s">
        <v>12</v>
      </c>
      <c r="AE69" s="6" t="s">
        <v>1301</v>
      </c>
      <c r="AF69" s="6"/>
    </row>
    <row r="70">
      <c r="A70" s="6" t="s">
        <v>569</v>
      </c>
      <c r="B70" s="3">
        <v>4.0</v>
      </c>
      <c r="C70" s="3">
        <v>1.0</v>
      </c>
      <c r="D70" s="3">
        <v>28.0</v>
      </c>
      <c r="E70" s="3">
        <v>0.0</v>
      </c>
      <c r="F70" s="3">
        <v>10.0</v>
      </c>
      <c r="G70" s="3">
        <v>5.0</v>
      </c>
      <c r="H70" s="3">
        <v>0.0</v>
      </c>
      <c r="I70" s="3">
        <v>3.0</v>
      </c>
      <c r="J70" s="3">
        <v>4.0</v>
      </c>
      <c r="K70" s="3">
        <v>1.0</v>
      </c>
      <c r="L70" s="3">
        <v>1.0</v>
      </c>
      <c r="M70" s="3">
        <v>1.0</v>
      </c>
      <c r="N70" s="3">
        <v>0.0</v>
      </c>
      <c r="O70" s="3">
        <v>1.0</v>
      </c>
      <c r="P70" s="3">
        <v>0.0</v>
      </c>
      <c r="Q70" s="3">
        <v>0.0</v>
      </c>
      <c r="R70" s="3" t="s">
        <v>11</v>
      </c>
      <c r="S70" s="3">
        <v>0.0</v>
      </c>
      <c r="T70" s="3">
        <v>0.0</v>
      </c>
      <c r="U70" s="3">
        <v>0.0</v>
      </c>
      <c r="V70" s="3">
        <v>0.0</v>
      </c>
      <c r="W70" s="3">
        <v>0.0</v>
      </c>
      <c r="X70" s="3">
        <v>0.0</v>
      </c>
      <c r="Y70" s="3">
        <v>1.0</v>
      </c>
      <c r="Z70" s="3">
        <v>0.0</v>
      </c>
      <c r="AA70" s="3">
        <v>0.0</v>
      </c>
      <c r="AB70" s="3">
        <v>0.0</v>
      </c>
      <c r="AC70" s="3" t="s">
        <v>11</v>
      </c>
      <c r="AD70" s="3" t="s">
        <v>10</v>
      </c>
      <c r="AE70" s="6" t="s">
        <v>1302</v>
      </c>
      <c r="AF70" s="6"/>
    </row>
    <row r="71">
      <c r="A71" s="5" t="s">
        <v>242</v>
      </c>
      <c r="E71" s="1">
        <v>3.21</v>
      </c>
      <c r="G71" s="1">
        <v>0.0</v>
      </c>
      <c r="H71" s="1">
        <v>0.0</v>
      </c>
      <c r="I71" s="1">
        <v>0.0</v>
      </c>
      <c r="J71" s="1">
        <v>4.0</v>
      </c>
      <c r="K71" s="1">
        <v>1.0</v>
      </c>
      <c r="L71" s="1">
        <v>1.0</v>
      </c>
      <c r="M71" s="1">
        <v>1.0</v>
      </c>
      <c r="N71" s="1">
        <v>1.0</v>
      </c>
      <c r="O71" s="1">
        <v>0.0</v>
      </c>
      <c r="P71" s="1">
        <v>0.0</v>
      </c>
      <c r="Q71" s="1">
        <v>0.0</v>
      </c>
      <c r="R71" s="1" t="s">
        <v>10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3.0</v>
      </c>
      <c r="Z71" s="1">
        <v>1.0</v>
      </c>
      <c r="AA71" s="1">
        <v>0.0</v>
      </c>
      <c r="AB71" s="1">
        <v>0.0</v>
      </c>
      <c r="AC71" s="1" t="s">
        <v>10</v>
      </c>
      <c r="AD71" s="1" t="s">
        <v>12</v>
      </c>
      <c r="AE71" s="6" t="s">
        <v>1303</v>
      </c>
      <c r="AF71" s="6"/>
    </row>
    <row r="72">
      <c r="A72" s="5" t="s">
        <v>243</v>
      </c>
      <c r="E72" s="1">
        <v>1.33</v>
      </c>
      <c r="G72" s="1">
        <v>7.0</v>
      </c>
      <c r="H72" s="1">
        <v>0.0</v>
      </c>
      <c r="I72" s="1">
        <v>3.0</v>
      </c>
      <c r="J72" s="1">
        <v>3.0</v>
      </c>
      <c r="K72" s="1">
        <v>0.0</v>
      </c>
      <c r="L72" s="1">
        <v>0.0</v>
      </c>
      <c r="M72" s="1">
        <v>1.0</v>
      </c>
      <c r="N72" s="1">
        <v>0.0</v>
      </c>
      <c r="O72" s="1">
        <v>1.0</v>
      </c>
      <c r="P72" s="1">
        <v>1.0</v>
      </c>
      <c r="Q72" s="1">
        <v>0.0</v>
      </c>
      <c r="R72" s="1" t="s">
        <v>12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 t="s">
        <v>12</v>
      </c>
      <c r="AD72" s="1" t="s">
        <v>14</v>
      </c>
      <c r="AE72" s="6" t="s">
        <v>1304</v>
      </c>
      <c r="AF72" s="6"/>
    </row>
    <row r="73">
      <c r="A73" s="3" t="s">
        <v>516</v>
      </c>
      <c r="B73" s="3">
        <v>4.0</v>
      </c>
      <c r="C73" s="3">
        <v>1.0</v>
      </c>
      <c r="D73" s="3">
        <v>1222.0</v>
      </c>
      <c r="E73" s="3">
        <v>31.0</v>
      </c>
      <c r="F73" s="3">
        <v>10.0</v>
      </c>
      <c r="G73" s="3">
        <v>1.0</v>
      </c>
      <c r="H73" s="3">
        <v>0.0</v>
      </c>
      <c r="I73" s="3">
        <v>3.0</v>
      </c>
      <c r="J73" s="3">
        <v>3.0</v>
      </c>
      <c r="K73" s="3">
        <v>1.0</v>
      </c>
      <c r="L73" s="3">
        <v>1.0</v>
      </c>
      <c r="M73" s="3">
        <v>0.0</v>
      </c>
      <c r="N73" s="3">
        <v>1.0</v>
      </c>
      <c r="O73" s="3">
        <v>0.0</v>
      </c>
      <c r="P73" s="3">
        <v>0.0</v>
      </c>
      <c r="Q73" s="3">
        <v>0.0</v>
      </c>
      <c r="R73" s="3" t="s">
        <v>11</v>
      </c>
      <c r="S73" s="3">
        <v>0.0</v>
      </c>
      <c r="T73" s="3">
        <v>0.0</v>
      </c>
      <c r="U73" s="3">
        <v>0.0</v>
      </c>
      <c r="V73" s="3">
        <v>0.0</v>
      </c>
      <c r="W73" s="3">
        <v>0.0</v>
      </c>
      <c r="X73" s="3">
        <v>0.0</v>
      </c>
      <c r="Y73" s="3">
        <v>0.0</v>
      </c>
      <c r="Z73" s="3">
        <v>0.0</v>
      </c>
      <c r="AA73" s="3">
        <v>0.0</v>
      </c>
      <c r="AB73" s="3">
        <v>0.0</v>
      </c>
      <c r="AC73" s="3" t="s">
        <v>11</v>
      </c>
      <c r="AD73" s="3" t="s">
        <v>10</v>
      </c>
      <c r="AE73" s="6" t="s">
        <v>1305</v>
      </c>
      <c r="AF73" s="6"/>
    </row>
    <row r="74">
      <c r="A74" s="1" t="s">
        <v>1306</v>
      </c>
      <c r="B74" s="3">
        <v>2.0</v>
      </c>
      <c r="C74" s="3">
        <v>3.0</v>
      </c>
      <c r="D74" s="3">
        <v>12.0</v>
      </c>
      <c r="E74" s="3">
        <v>0.0</v>
      </c>
      <c r="F74" s="3">
        <v>1.0</v>
      </c>
      <c r="G74" s="3">
        <v>1.0</v>
      </c>
      <c r="H74" s="3">
        <v>0.0</v>
      </c>
      <c r="I74" s="3">
        <v>0.0</v>
      </c>
      <c r="J74" s="3">
        <v>6.0</v>
      </c>
      <c r="K74" s="3">
        <v>1.0</v>
      </c>
      <c r="L74" s="3">
        <v>1.0</v>
      </c>
      <c r="M74" s="3">
        <v>1.0</v>
      </c>
      <c r="N74" s="3">
        <v>1.0</v>
      </c>
      <c r="O74" s="3">
        <v>1.0</v>
      </c>
      <c r="P74" s="3">
        <v>0.0</v>
      </c>
      <c r="Q74" s="3">
        <v>0.0</v>
      </c>
      <c r="R74" s="3" t="s">
        <v>12</v>
      </c>
      <c r="S74" s="3">
        <v>1.0</v>
      </c>
      <c r="T74" s="3">
        <v>1.0</v>
      </c>
      <c r="U74" s="3">
        <v>1.0</v>
      </c>
      <c r="V74" s="3">
        <v>1.0</v>
      </c>
      <c r="W74" s="3">
        <v>0.0</v>
      </c>
      <c r="X74" s="3">
        <v>0.0</v>
      </c>
      <c r="Y74" s="3">
        <v>0.0</v>
      </c>
      <c r="Z74" s="3">
        <v>1.0</v>
      </c>
      <c r="AA74" s="3">
        <v>1.0</v>
      </c>
      <c r="AB74" s="3">
        <v>1.0</v>
      </c>
      <c r="AC74" s="3" t="s">
        <v>14</v>
      </c>
      <c r="AD74" s="3" t="s">
        <v>12</v>
      </c>
      <c r="AE74" s="6" t="s">
        <v>1307</v>
      </c>
      <c r="AF74" s="6"/>
    </row>
    <row r="75">
      <c r="A75" s="5" t="s">
        <v>245</v>
      </c>
      <c r="E75" s="1">
        <v>0.05</v>
      </c>
      <c r="G75" s="1">
        <v>1.0</v>
      </c>
      <c r="H75" s="1">
        <v>0.0</v>
      </c>
      <c r="I75" s="1">
        <v>0.0</v>
      </c>
      <c r="J75" s="1">
        <v>3.0</v>
      </c>
      <c r="K75" s="1">
        <v>1.0</v>
      </c>
      <c r="L75" s="1">
        <v>0.0</v>
      </c>
      <c r="M75" s="1">
        <v>1.0</v>
      </c>
      <c r="N75" s="1">
        <v>0.0</v>
      </c>
      <c r="O75" s="1">
        <v>1.0</v>
      </c>
      <c r="P75" s="1">
        <v>0.0</v>
      </c>
      <c r="Q75" s="1">
        <v>0.0</v>
      </c>
      <c r="R75" s="1" t="s">
        <v>14</v>
      </c>
      <c r="S75" s="1">
        <v>0.0</v>
      </c>
      <c r="T75" s="1">
        <v>2.0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 t="s">
        <v>14</v>
      </c>
      <c r="AD75" s="1" t="s">
        <v>14</v>
      </c>
      <c r="AE75" s="6" t="s">
        <v>1308</v>
      </c>
      <c r="AF75" s="6"/>
    </row>
    <row r="76">
      <c r="A76" s="3" t="s">
        <v>527</v>
      </c>
      <c r="B76" s="3">
        <v>6.0</v>
      </c>
      <c r="C76" s="3">
        <v>2.0</v>
      </c>
      <c r="D76" s="3">
        <v>18.0</v>
      </c>
      <c r="E76" s="3">
        <v>1.0</v>
      </c>
      <c r="F76" s="3">
        <v>1.0</v>
      </c>
      <c r="G76" s="3">
        <v>1.0</v>
      </c>
      <c r="H76" s="3">
        <v>0.0</v>
      </c>
      <c r="I76" s="3">
        <v>0.0</v>
      </c>
      <c r="J76" s="3">
        <v>7.0</v>
      </c>
      <c r="K76" s="3">
        <v>1.0</v>
      </c>
      <c r="L76" s="3">
        <v>1.0</v>
      </c>
      <c r="M76" s="3">
        <v>1.0</v>
      </c>
      <c r="N76" s="3">
        <v>1.0</v>
      </c>
      <c r="O76" s="3">
        <v>1.0</v>
      </c>
      <c r="P76" s="3">
        <v>0.0</v>
      </c>
      <c r="Q76" s="3">
        <v>1.0</v>
      </c>
      <c r="R76" s="3" t="s">
        <v>12</v>
      </c>
      <c r="S76" s="3">
        <v>0.0</v>
      </c>
      <c r="T76" s="3">
        <v>2.0</v>
      </c>
      <c r="U76" s="3">
        <v>1.0</v>
      </c>
      <c r="V76" s="3">
        <v>1.0</v>
      </c>
      <c r="W76" s="3">
        <v>0.0</v>
      </c>
      <c r="X76" s="3">
        <v>0.0</v>
      </c>
      <c r="Y76" s="3">
        <v>0.0</v>
      </c>
      <c r="Z76" s="3">
        <v>1.0</v>
      </c>
      <c r="AA76" s="3">
        <v>1.0</v>
      </c>
      <c r="AB76" s="3">
        <v>0.0</v>
      </c>
      <c r="AC76" s="3" t="s">
        <v>14</v>
      </c>
      <c r="AD76" s="3" t="s">
        <v>12</v>
      </c>
      <c r="AE76" s="6" t="s">
        <v>1309</v>
      </c>
      <c r="AF76" s="6"/>
    </row>
    <row r="77">
      <c r="A77" s="3" t="s">
        <v>531</v>
      </c>
      <c r="B77" s="3">
        <v>3.0</v>
      </c>
      <c r="C77" s="3">
        <v>1.0</v>
      </c>
      <c r="D77" s="3">
        <v>337.0</v>
      </c>
      <c r="E77" s="3">
        <v>5.0</v>
      </c>
      <c r="F77" s="3">
        <v>9.0</v>
      </c>
      <c r="G77" s="3">
        <v>1.0</v>
      </c>
      <c r="H77" s="3">
        <v>0.0</v>
      </c>
      <c r="I77" s="3">
        <v>0.0</v>
      </c>
      <c r="J77" s="3">
        <v>2.0</v>
      </c>
      <c r="K77" s="3">
        <v>0.0</v>
      </c>
      <c r="L77" s="3">
        <v>0.0</v>
      </c>
      <c r="M77" s="3">
        <v>1.0</v>
      </c>
      <c r="N77" s="3">
        <v>0.0</v>
      </c>
      <c r="O77" s="3">
        <v>1.0</v>
      </c>
      <c r="P77" s="3">
        <v>0.0</v>
      </c>
      <c r="Q77" s="3">
        <v>0.0</v>
      </c>
      <c r="R77" s="3" t="s">
        <v>14</v>
      </c>
      <c r="S77" s="3">
        <v>0.0</v>
      </c>
      <c r="T77" s="3">
        <v>1.0</v>
      </c>
      <c r="U77" s="3">
        <v>0.0</v>
      </c>
      <c r="V77" s="3">
        <v>0.0</v>
      </c>
      <c r="W77" s="3">
        <v>0.0</v>
      </c>
      <c r="X77" s="3">
        <v>0.0</v>
      </c>
      <c r="Y77" s="3">
        <v>0.0</v>
      </c>
      <c r="Z77" s="3">
        <v>0.0</v>
      </c>
      <c r="AA77" s="3">
        <v>0.0</v>
      </c>
      <c r="AB77" s="3">
        <v>0.0</v>
      </c>
      <c r="AC77" s="3" t="s">
        <v>14</v>
      </c>
      <c r="AD77" s="3" t="s">
        <v>14</v>
      </c>
      <c r="AE77" s="6" t="s">
        <v>1310</v>
      </c>
      <c r="AF77" s="6"/>
    </row>
    <row r="78">
      <c r="A78" s="3" t="s">
        <v>535</v>
      </c>
      <c r="B78" s="3">
        <v>3.0</v>
      </c>
      <c r="C78" s="3">
        <v>1.0</v>
      </c>
      <c r="D78" s="3">
        <v>547.0</v>
      </c>
      <c r="E78" s="3">
        <v>54.0</v>
      </c>
      <c r="F78" s="3">
        <v>3.0</v>
      </c>
      <c r="G78" s="3">
        <v>0.0</v>
      </c>
      <c r="H78" s="3">
        <v>3.0</v>
      </c>
      <c r="I78" s="3">
        <v>0.0</v>
      </c>
      <c r="J78" s="3">
        <v>3.0</v>
      </c>
      <c r="K78" s="3">
        <v>1.0</v>
      </c>
      <c r="L78" s="3">
        <v>0.0</v>
      </c>
      <c r="M78" s="3">
        <v>1.0</v>
      </c>
      <c r="N78" s="3">
        <v>0.0</v>
      </c>
      <c r="O78" s="3">
        <v>1.0</v>
      </c>
      <c r="P78" s="3">
        <v>0.0</v>
      </c>
      <c r="Q78" s="3">
        <v>0.0</v>
      </c>
      <c r="R78" s="3" t="s">
        <v>14</v>
      </c>
      <c r="S78" s="3">
        <v>0.0</v>
      </c>
      <c r="T78" s="3">
        <v>0.0</v>
      </c>
      <c r="U78" s="3">
        <v>0.0</v>
      </c>
      <c r="V78" s="3">
        <v>0.0</v>
      </c>
      <c r="W78" s="3">
        <v>0.0</v>
      </c>
      <c r="X78" s="3">
        <v>0.0</v>
      </c>
      <c r="Y78" s="3">
        <v>0.0</v>
      </c>
      <c r="Z78" s="3">
        <v>0.0</v>
      </c>
      <c r="AA78" s="3">
        <v>0.0</v>
      </c>
      <c r="AB78" s="3">
        <v>0.0</v>
      </c>
      <c r="AC78" s="3" t="s">
        <v>12</v>
      </c>
      <c r="AD78" s="3" t="s">
        <v>10</v>
      </c>
      <c r="AE78" s="6" t="s">
        <v>1311</v>
      </c>
      <c r="AF78" s="6"/>
    </row>
    <row r="79">
      <c r="A79" s="6" t="s">
        <v>610</v>
      </c>
      <c r="B79" s="3">
        <v>2.0</v>
      </c>
      <c r="C79" s="3">
        <v>4.0</v>
      </c>
      <c r="D79" s="3">
        <v>91.0</v>
      </c>
      <c r="E79" s="3">
        <v>0.0</v>
      </c>
      <c r="F79" s="3">
        <v>3.0</v>
      </c>
      <c r="G79" s="3">
        <v>0.0</v>
      </c>
      <c r="H79" s="3">
        <v>3.0</v>
      </c>
      <c r="I79" s="3">
        <v>0.0</v>
      </c>
      <c r="J79" s="3">
        <v>3.0</v>
      </c>
      <c r="K79" s="3">
        <v>1.0</v>
      </c>
      <c r="L79" s="3">
        <v>0.0</v>
      </c>
      <c r="M79" s="3">
        <v>1.0</v>
      </c>
      <c r="N79" s="3">
        <v>0.0</v>
      </c>
      <c r="O79" s="3">
        <v>1.0</v>
      </c>
      <c r="P79" s="3">
        <v>0.0</v>
      </c>
      <c r="Q79" s="3">
        <v>0.0</v>
      </c>
      <c r="R79" s="3" t="s">
        <v>14</v>
      </c>
      <c r="S79" s="3">
        <v>0.0</v>
      </c>
      <c r="T79" s="3">
        <v>0.0</v>
      </c>
      <c r="U79" s="3">
        <v>0.0</v>
      </c>
      <c r="V79" s="3">
        <v>0.0</v>
      </c>
      <c r="W79" s="3">
        <v>0.0</v>
      </c>
      <c r="X79" s="3">
        <v>0.0</v>
      </c>
      <c r="Y79" s="3">
        <v>0.0</v>
      </c>
      <c r="Z79" s="3">
        <v>0.0</v>
      </c>
      <c r="AA79" s="3">
        <v>0.0</v>
      </c>
      <c r="AB79" s="3">
        <v>0.0</v>
      </c>
      <c r="AC79" s="3" t="s">
        <v>12</v>
      </c>
      <c r="AD79" s="3" t="s">
        <v>10</v>
      </c>
      <c r="AE79" s="6" t="s">
        <v>1312</v>
      </c>
      <c r="AF79" s="6"/>
    </row>
    <row r="80">
      <c r="A80" s="5" t="s">
        <v>246</v>
      </c>
      <c r="E80" s="1">
        <v>0.3</v>
      </c>
      <c r="G80" s="1">
        <v>0.0</v>
      </c>
      <c r="H80" s="1">
        <v>0.0</v>
      </c>
      <c r="I80" s="1">
        <v>3.0</v>
      </c>
      <c r="J80" s="1">
        <v>4.0</v>
      </c>
      <c r="K80" s="1">
        <v>1.0</v>
      </c>
      <c r="L80" s="1">
        <v>0.0</v>
      </c>
      <c r="M80" s="1">
        <v>1.0</v>
      </c>
      <c r="N80" s="1">
        <v>1.0</v>
      </c>
      <c r="O80" s="1">
        <v>1.0</v>
      </c>
      <c r="P80" s="1">
        <v>0.0</v>
      </c>
      <c r="Q80" s="1">
        <v>0.0</v>
      </c>
      <c r="R80" s="1" t="s">
        <v>10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1.0</v>
      </c>
      <c r="AA80" s="1">
        <v>0.0</v>
      </c>
      <c r="AB80" s="1">
        <v>0.0</v>
      </c>
      <c r="AC80" s="1" t="s">
        <v>10</v>
      </c>
      <c r="AD80" s="1" t="s">
        <v>10</v>
      </c>
      <c r="AE80" s="6" t="s">
        <v>1313</v>
      </c>
      <c r="AF80" s="6"/>
    </row>
    <row r="81">
      <c r="A81" s="3" t="s">
        <v>547</v>
      </c>
      <c r="B81" s="3">
        <v>4.0</v>
      </c>
      <c r="C81" s="3">
        <v>2.0</v>
      </c>
      <c r="D81" s="3">
        <v>268.0</v>
      </c>
      <c r="E81" s="3">
        <v>1.0</v>
      </c>
      <c r="F81" s="3">
        <v>10.0</v>
      </c>
      <c r="G81" s="3">
        <v>5.0</v>
      </c>
      <c r="H81" s="3">
        <v>0.0</v>
      </c>
      <c r="I81" s="3">
        <v>3.0</v>
      </c>
      <c r="J81" s="3">
        <v>3.0</v>
      </c>
      <c r="K81" s="3">
        <v>0.0</v>
      </c>
      <c r="L81" s="3">
        <v>1.0</v>
      </c>
      <c r="M81" s="3">
        <v>1.0</v>
      </c>
      <c r="N81" s="3">
        <v>1.0</v>
      </c>
      <c r="O81" s="3">
        <v>0.0</v>
      </c>
      <c r="P81" s="3">
        <v>0.0</v>
      </c>
      <c r="Q81" s="3">
        <v>0.0</v>
      </c>
      <c r="R81" s="3" t="s">
        <v>11</v>
      </c>
      <c r="S81" s="3">
        <v>0.0</v>
      </c>
      <c r="T81" s="3">
        <v>0.0</v>
      </c>
      <c r="U81" s="3">
        <v>0.0</v>
      </c>
      <c r="V81" s="3">
        <v>0.0</v>
      </c>
      <c r="W81" s="3">
        <v>0.0</v>
      </c>
      <c r="X81" s="3">
        <v>0.0</v>
      </c>
      <c r="Y81" s="3">
        <v>0.0</v>
      </c>
      <c r="Z81" s="3">
        <v>0.0</v>
      </c>
      <c r="AA81" s="3">
        <v>0.0</v>
      </c>
      <c r="AB81" s="3">
        <v>0.0</v>
      </c>
      <c r="AC81" s="3" t="s">
        <v>11</v>
      </c>
      <c r="AD81" s="3" t="s">
        <v>12</v>
      </c>
      <c r="AE81" s="6" t="s">
        <v>1314</v>
      </c>
      <c r="AF81" s="6"/>
    </row>
    <row r="82">
      <c r="A82" s="3" t="s">
        <v>551</v>
      </c>
      <c r="B82" s="3">
        <v>4.0</v>
      </c>
      <c r="C82" s="3">
        <v>4.0</v>
      </c>
      <c r="D82" s="3">
        <v>10.0</v>
      </c>
      <c r="E82" s="3">
        <v>1.0</v>
      </c>
      <c r="F82" s="3">
        <v>1.0</v>
      </c>
      <c r="G82" s="3">
        <v>5.0</v>
      </c>
      <c r="H82" s="3">
        <v>0.0</v>
      </c>
      <c r="I82" s="3">
        <v>5.0</v>
      </c>
      <c r="J82" s="3">
        <v>4.0</v>
      </c>
      <c r="K82" s="3">
        <v>1.0</v>
      </c>
      <c r="L82" s="3">
        <v>1.0</v>
      </c>
      <c r="M82" s="3">
        <v>1.0</v>
      </c>
      <c r="N82" s="3">
        <v>0.0</v>
      </c>
      <c r="O82" s="3">
        <v>1.0</v>
      </c>
      <c r="P82" s="3">
        <v>0.0</v>
      </c>
      <c r="Q82" s="3">
        <v>0.0</v>
      </c>
      <c r="R82" s="3" t="s">
        <v>10</v>
      </c>
      <c r="S82" s="3">
        <v>0.0</v>
      </c>
      <c r="T82" s="3">
        <v>0.0</v>
      </c>
      <c r="U82" s="3">
        <v>0.0</v>
      </c>
      <c r="V82" s="3">
        <v>0.0</v>
      </c>
      <c r="W82" s="3">
        <v>0.0</v>
      </c>
      <c r="X82" s="3">
        <v>0.0</v>
      </c>
      <c r="Y82" s="3">
        <v>0.0</v>
      </c>
      <c r="Z82" s="3">
        <v>0.0</v>
      </c>
      <c r="AA82" s="3">
        <v>0.0</v>
      </c>
      <c r="AB82" s="3">
        <v>0.0</v>
      </c>
      <c r="AC82" s="3" t="s">
        <v>10</v>
      </c>
      <c r="AD82" s="3" t="s">
        <v>11</v>
      </c>
      <c r="AE82" s="6" t="s">
        <v>1315</v>
      </c>
      <c r="AF82" s="6"/>
    </row>
    <row r="83">
      <c r="A83" s="5" t="s">
        <v>248</v>
      </c>
      <c r="E83" s="1">
        <v>3.72</v>
      </c>
      <c r="G83" s="1">
        <v>0.0</v>
      </c>
      <c r="H83" s="1">
        <v>0.0</v>
      </c>
      <c r="I83" s="1">
        <v>0.0</v>
      </c>
      <c r="J83" s="1">
        <v>2.0</v>
      </c>
      <c r="K83" s="1">
        <v>1.0</v>
      </c>
      <c r="L83" s="1">
        <v>0.0</v>
      </c>
      <c r="M83" s="1">
        <v>0.0</v>
      </c>
      <c r="N83" s="1">
        <v>0.0</v>
      </c>
      <c r="O83" s="1">
        <v>1.0</v>
      </c>
      <c r="P83" s="1">
        <v>0.0</v>
      </c>
      <c r="Q83" s="1">
        <v>0.0</v>
      </c>
      <c r="R83" s="1" t="s">
        <v>14</v>
      </c>
      <c r="S83" s="1">
        <v>0.0</v>
      </c>
      <c r="T83" s="1">
        <v>5.0</v>
      </c>
      <c r="U83" s="1">
        <v>0.0</v>
      </c>
      <c r="V83" s="1">
        <v>4.0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 t="s">
        <v>14</v>
      </c>
      <c r="AD83" s="1" t="s">
        <v>14</v>
      </c>
      <c r="AE83" s="6" t="s">
        <v>1316</v>
      </c>
      <c r="AF83" s="6"/>
    </row>
    <row r="84">
      <c r="A84" s="5" t="s">
        <v>249</v>
      </c>
      <c r="E84" s="1">
        <v>83.02</v>
      </c>
      <c r="G84" s="1">
        <v>1.0</v>
      </c>
      <c r="H84" s="1">
        <v>0.0</v>
      </c>
      <c r="I84" s="1">
        <v>3.0</v>
      </c>
      <c r="J84" s="1">
        <v>3.0</v>
      </c>
      <c r="K84" s="1">
        <v>1.0</v>
      </c>
      <c r="L84" s="1">
        <v>0.0</v>
      </c>
      <c r="M84" s="1">
        <v>0.0</v>
      </c>
      <c r="N84" s="1">
        <v>1.0</v>
      </c>
      <c r="O84" s="1">
        <v>0.0</v>
      </c>
      <c r="P84" s="1">
        <v>1.0</v>
      </c>
      <c r="Q84" s="1">
        <v>0.0</v>
      </c>
      <c r="R84" s="1" t="s">
        <v>15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 t="s">
        <v>15</v>
      </c>
      <c r="AD84" s="1" t="s">
        <v>1245</v>
      </c>
      <c r="AE84" s="6" t="s">
        <v>1317</v>
      </c>
      <c r="AF84" s="6"/>
    </row>
    <row r="85">
      <c r="A85" s="3" t="s">
        <v>563</v>
      </c>
      <c r="B85" s="3">
        <v>4.0</v>
      </c>
      <c r="C85" s="3">
        <v>4.0</v>
      </c>
      <c r="D85" s="3">
        <v>239.0</v>
      </c>
      <c r="E85" s="3">
        <v>14.0</v>
      </c>
      <c r="F85" s="3">
        <v>1.0</v>
      </c>
      <c r="G85" s="3">
        <v>5.0</v>
      </c>
      <c r="H85" s="3">
        <v>0.0</v>
      </c>
      <c r="I85" s="3">
        <v>3.0</v>
      </c>
      <c r="J85" s="3">
        <v>4.0</v>
      </c>
      <c r="K85" s="3">
        <v>1.0</v>
      </c>
      <c r="L85" s="3">
        <v>1.0</v>
      </c>
      <c r="M85" s="3">
        <v>0.0</v>
      </c>
      <c r="N85" s="3">
        <v>1.0</v>
      </c>
      <c r="O85" s="3">
        <v>0.0</v>
      </c>
      <c r="P85" s="3">
        <v>1.0</v>
      </c>
      <c r="Q85" s="3">
        <v>0.0</v>
      </c>
      <c r="R85" s="3" t="s">
        <v>10</v>
      </c>
      <c r="S85" s="3">
        <v>0.0</v>
      </c>
      <c r="T85" s="3">
        <v>0.0</v>
      </c>
      <c r="U85" s="3">
        <v>0.0</v>
      </c>
      <c r="V85" s="3">
        <v>0.0</v>
      </c>
      <c r="W85" s="3">
        <v>1.0</v>
      </c>
      <c r="X85" s="3">
        <v>0.0</v>
      </c>
      <c r="Y85" s="3">
        <v>0.0</v>
      </c>
      <c r="Z85" s="3">
        <v>0.0</v>
      </c>
      <c r="AA85" s="3">
        <v>0.0</v>
      </c>
      <c r="AB85" s="3">
        <v>0.0</v>
      </c>
      <c r="AC85" s="3" t="s">
        <v>10</v>
      </c>
      <c r="AD85" s="3" t="s">
        <v>11</v>
      </c>
      <c r="AE85" s="6" t="s">
        <v>1318</v>
      </c>
      <c r="AF85" s="6"/>
    </row>
    <row r="86">
      <c r="A86" s="3" t="s">
        <v>568</v>
      </c>
      <c r="B86" s="3">
        <v>3.0</v>
      </c>
      <c r="C86" s="3">
        <v>4.0</v>
      </c>
      <c r="D86" s="3">
        <v>0.0</v>
      </c>
      <c r="E86" s="3">
        <v>0.0</v>
      </c>
      <c r="F86" s="3">
        <v>1.0</v>
      </c>
      <c r="G86" s="3">
        <v>1.0</v>
      </c>
      <c r="H86" s="3">
        <v>0.0</v>
      </c>
      <c r="I86" s="3">
        <v>1.0</v>
      </c>
      <c r="J86" s="3">
        <v>3.0</v>
      </c>
      <c r="K86" s="3">
        <v>1.0</v>
      </c>
      <c r="L86" s="3">
        <v>0.0</v>
      </c>
      <c r="M86" s="3">
        <v>0.0</v>
      </c>
      <c r="N86" s="3">
        <v>1.0</v>
      </c>
      <c r="O86" s="3">
        <v>1.0</v>
      </c>
      <c r="P86" s="3">
        <v>0.0</v>
      </c>
      <c r="Q86" s="3">
        <v>0.0</v>
      </c>
      <c r="R86" s="3" t="s">
        <v>14</v>
      </c>
      <c r="S86" s="3">
        <v>0.0</v>
      </c>
      <c r="T86" s="3">
        <v>0.0</v>
      </c>
      <c r="U86" s="3">
        <v>0.0</v>
      </c>
      <c r="V86" s="3">
        <v>0.0</v>
      </c>
      <c r="W86" s="3">
        <v>0.0</v>
      </c>
      <c r="X86" s="3">
        <v>0.0</v>
      </c>
      <c r="Y86" s="3">
        <v>0.0</v>
      </c>
      <c r="Z86" s="3">
        <v>1.0</v>
      </c>
      <c r="AA86" s="3">
        <v>0.0</v>
      </c>
      <c r="AB86" s="3">
        <v>0.0</v>
      </c>
      <c r="AC86" s="3" t="s">
        <v>14</v>
      </c>
      <c r="AD86" s="3" t="s">
        <v>10</v>
      </c>
      <c r="AE86" s="6" t="s">
        <v>1319</v>
      </c>
      <c r="AF86" s="6"/>
    </row>
    <row r="87">
      <c r="A87" s="3" t="s">
        <v>573</v>
      </c>
      <c r="B87" s="3">
        <v>3.0</v>
      </c>
      <c r="C87" s="3">
        <v>1.0</v>
      </c>
      <c r="D87" s="3">
        <v>132.0</v>
      </c>
      <c r="E87" s="3">
        <v>10.0</v>
      </c>
      <c r="F87" s="3">
        <v>6.0</v>
      </c>
      <c r="G87" s="3">
        <v>1.0</v>
      </c>
      <c r="H87" s="3">
        <v>0.0</v>
      </c>
      <c r="I87" s="3">
        <v>9.0</v>
      </c>
      <c r="J87" s="3">
        <v>2.0</v>
      </c>
      <c r="K87" s="3">
        <v>0.0</v>
      </c>
      <c r="L87" s="3">
        <v>0.0</v>
      </c>
      <c r="M87" s="3">
        <v>1.0</v>
      </c>
      <c r="N87" s="3">
        <v>0.0</v>
      </c>
      <c r="O87" s="3">
        <v>1.0</v>
      </c>
      <c r="P87" s="3">
        <v>0.0</v>
      </c>
      <c r="Q87" s="3">
        <v>0.0</v>
      </c>
      <c r="R87" s="3" t="s">
        <v>12</v>
      </c>
      <c r="S87" s="3">
        <v>0.0</v>
      </c>
      <c r="T87" s="3">
        <v>1.0</v>
      </c>
      <c r="U87" s="3">
        <v>0.0</v>
      </c>
      <c r="V87" s="3">
        <v>1.0</v>
      </c>
      <c r="W87" s="3">
        <v>0.0</v>
      </c>
      <c r="X87" s="3">
        <v>0.0</v>
      </c>
      <c r="Y87" s="3">
        <v>0.0</v>
      </c>
      <c r="Z87" s="3">
        <v>0.0</v>
      </c>
      <c r="AA87" s="3">
        <v>0.0</v>
      </c>
      <c r="AB87" s="3">
        <v>0.0</v>
      </c>
      <c r="AC87" s="3" t="s">
        <v>12</v>
      </c>
      <c r="AD87" s="3" t="s">
        <v>12</v>
      </c>
      <c r="AE87" s="6" t="s">
        <v>1320</v>
      </c>
      <c r="AF87" s="6"/>
    </row>
    <row r="88">
      <c r="A88" s="3" t="s">
        <v>577</v>
      </c>
      <c r="B88" s="3">
        <v>1.0</v>
      </c>
      <c r="C88" s="3">
        <v>4.0</v>
      </c>
      <c r="D88" s="3">
        <v>2176.0</v>
      </c>
      <c r="E88" s="3">
        <v>0.0</v>
      </c>
      <c r="F88" s="3">
        <v>6.0</v>
      </c>
      <c r="G88" s="3">
        <v>1.0</v>
      </c>
      <c r="H88" s="3">
        <v>0.0</v>
      </c>
      <c r="I88" s="3">
        <v>0.0</v>
      </c>
      <c r="J88" s="3">
        <v>2.0</v>
      </c>
      <c r="K88" s="3">
        <v>1.0</v>
      </c>
      <c r="L88" s="3">
        <v>0.0</v>
      </c>
      <c r="M88" s="3">
        <v>0.0</v>
      </c>
      <c r="N88" s="3">
        <v>0.0</v>
      </c>
      <c r="O88" s="3">
        <v>1.0</v>
      </c>
      <c r="P88" s="3">
        <v>0.0</v>
      </c>
      <c r="Q88" s="3">
        <v>0.0</v>
      </c>
      <c r="R88" s="3" t="s">
        <v>14</v>
      </c>
      <c r="S88" s="3">
        <v>1.0</v>
      </c>
      <c r="T88" s="3">
        <v>0.0</v>
      </c>
      <c r="U88" s="3">
        <v>0.0</v>
      </c>
      <c r="V88" s="3">
        <v>0.0</v>
      </c>
      <c r="W88" s="3">
        <v>0.0</v>
      </c>
      <c r="X88" s="3">
        <v>0.0</v>
      </c>
      <c r="Y88" s="3">
        <v>0.0</v>
      </c>
      <c r="Z88" s="3">
        <v>0.0</v>
      </c>
      <c r="AA88" s="3">
        <v>0.0</v>
      </c>
      <c r="AB88" s="3">
        <v>0.0</v>
      </c>
      <c r="AC88" s="3" t="s">
        <v>14</v>
      </c>
      <c r="AD88" s="3" t="s">
        <v>10</v>
      </c>
      <c r="AE88" s="6" t="s">
        <v>1321</v>
      </c>
      <c r="AF88" s="6"/>
    </row>
    <row r="89">
      <c r="A89" s="3" t="s">
        <v>581</v>
      </c>
      <c r="B89" s="3">
        <v>1.0</v>
      </c>
      <c r="C89" s="3">
        <v>4.0</v>
      </c>
      <c r="D89" s="3">
        <v>0.0</v>
      </c>
      <c r="E89" s="3">
        <v>0.0</v>
      </c>
      <c r="F89" s="3">
        <v>1.0</v>
      </c>
      <c r="G89" s="3">
        <v>1.0</v>
      </c>
      <c r="H89" s="3">
        <v>0.0</v>
      </c>
      <c r="I89" s="3">
        <v>0.0</v>
      </c>
      <c r="J89" s="3">
        <v>3.0</v>
      </c>
      <c r="K89" s="3">
        <v>1.0</v>
      </c>
      <c r="L89" s="3">
        <v>1.0</v>
      </c>
      <c r="M89" s="3">
        <v>0.0</v>
      </c>
      <c r="N89" s="3">
        <v>1.0</v>
      </c>
      <c r="O89" s="3">
        <v>0.0</v>
      </c>
      <c r="P89" s="3">
        <v>0.0</v>
      </c>
      <c r="Q89" s="3">
        <v>0.0</v>
      </c>
      <c r="R89" s="3" t="s">
        <v>13</v>
      </c>
      <c r="S89" s="3">
        <v>1.0</v>
      </c>
      <c r="T89" s="3">
        <v>0.0</v>
      </c>
      <c r="U89" s="3">
        <v>0.0</v>
      </c>
      <c r="V89" s="3">
        <v>0.0</v>
      </c>
      <c r="W89" s="3">
        <v>7.0</v>
      </c>
      <c r="X89" s="3">
        <v>0.0</v>
      </c>
      <c r="Y89" s="3">
        <v>1.0</v>
      </c>
      <c r="Z89" s="3">
        <v>0.0</v>
      </c>
      <c r="AA89" s="3">
        <v>1.0</v>
      </c>
      <c r="AB89" s="3">
        <v>0.0</v>
      </c>
      <c r="AC89" s="3" t="s">
        <v>10</v>
      </c>
      <c r="AD89" s="3" t="s">
        <v>10</v>
      </c>
      <c r="AE89" s="6" t="s">
        <v>1322</v>
      </c>
      <c r="AF89" s="6"/>
    </row>
    <row r="90">
      <c r="A90" s="3" t="s">
        <v>585</v>
      </c>
      <c r="B90" s="3">
        <v>6.0</v>
      </c>
      <c r="C90" s="3">
        <v>1.0</v>
      </c>
      <c r="D90" s="3">
        <v>0.0</v>
      </c>
      <c r="E90" s="3">
        <v>0.0</v>
      </c>
      <c r="F90" s="3">
        <v>1.0</v>
      </c>
      <c r="G90" s="3">
        <v>1.0</v>
      </c>
      <c r="H90" s="3">
        <v>0.0</v>
      </c>
      <c r="I90" s="3">
        <v>0.0</v>
      </c>
      <c r="J90" s="3">
        <v>7.0</v>
      </c>
      <c r="K90" s="3">
        <v>1.0</v>
      </c>
      <c r="L90" s="3">
        <v>1.0</v>
      </c>
      <c r="M90" s="3">
        <v>1.0</v>
      </c>
      <c r="N90" s="3">
        <v>1.0</v>
      </c>
      <c r="O90" s="3">
        <v>1.0</v>
      </c>
      <c r="P90" s="3">
        <v>0.0</v>
      </c>
      <c r="Q90" s="3">
        <v>1.0</v>
      </c>
      <c r="R90" s="3" t="s">
        <v>12</v>
      </c>
      <c r="S90" s="3">
        <v>0.0</v>
      </c>
      <c r="T90" s="3">
        <v>0.0</v>
      </c>
      <c r="U90" s="3">
        <v>0.0</v>
      </c>
      <c r="V90" s="3">
        <v>0.0</v>
      </c>
      <c r="W90" s="3">
        <v>0.0</v>
      </c>
      <c r="X90" s="3">
        <v>0.0</v>
      </c>
      <c r="Y90" s="3">
        <v>0.0</v>
      </c>
      <c r="Z90" s="3">
        <v>1.0</v>
      </c>
      <c r="AA90" s="3">
        <v>1.0</v>
      </c>
      <c r="AB90" s="3">
        <v>1.0</v>
      </c>
      <c r="AC90" s="3" t="s">
        <v>10</v>
      </c>
      <c r="AD90" s="3" t="s">
        <v>10</v>
      </c>
      <c r="AE90" s="6" t="s">
        <v>1323</v>
      </c>
      <c r="AF90" s="6"/>
    </row>
    <row r="91">
      <c r="A91" s="3" t="s">
        <v>588</v>
      </c>
      <c r="B91" s="3">
        <v>1.0</v>
      </c>
      <c r="C91" s="3">
        <v>4.0</v>
      </c>
      <c r="D91" s="3">
        <v>109.0</v>
      </c>
      <c r="E91" s="3">
        <v>8.0</v>
      </c>
      <c r="F91" s="3">
        <v>2.0</v>
      </c>
      <c r="G91" s="3">
        <v>0.0</v>
      </c>
      <c r="H91" s="3">
        <v>3.0</v>
      </c>
      <c r="I91" s="3">
        <v>0.0</v>
      </c>
      <c r="J91" s="3">
        <v>2.0</v>
      </c>
      <c r="K91" s="3">
        <v>0.0</v>
      </c>
      <c r="L91" s="3">
        <v>0.0</v>
      </c>
      <c r="M91" s="3">
        <v>1.0</v>
      </c>
      <c r="N91" s="3">
        <v>0.0</v>
      </c>
      <c r="O91" s="3">
        <v>1.0</v>
      </c>
      <c r="P91" s="3">
        <v>0.0</v>
      </c>
      <c r="Q91" s="3">
        <v>0.0</v>
      </c>
      <c r="R91" s="3" t="s">
        <v>12</v>
      </c>
      <c r="S91" s="3">
        <v>0.0</v>
      </c>
      <c r="T91" s="3">
        <v>0.0</v>
      </c>
      <c r="U91" s="3">
        <v>0.0</v>
      </c>
      <c r="V91" s="3">
        <v>0.0</v>
      </c>
      <c r="W91" s="3">
        <v>0.0</v>
      </c>
      <c r="X91" s="3">
        <v>0.0</v>
      </c>
      <c r="Y91" s="3">
        <v>0.0</v>
      </c>
      <c r="Z91" s="3">
        <v>0.0</v>
      </c>
      <c r="AA91" s="3">
        <v>0.0</v>
      </c>
      <c r="AB91" s="3">
        <v>0.0</v>
      </c>
      <c r="AC91" s="3" t="s">
        <v>12</v>
      </c>
      <c r="AD91" s="3" t="s">
        <v>12</v>
      </c>
      <c r="AE91" s="6" t="s">
        <v>1324</v>
      </c>
      <c r="AF91" s="6"/>
    </row>
    <row r="92">
      <c r="A92" s="5" t="s">
        <v>251</v>
      </c>
      <c r="E92" s="1">
        <v>0.07</v>
      </c>
      <c r="G92" s="1">
        <v>0.0</v>
      </c>
      <c r="H92" s="1">
        <v>0.0</v>
      </c>
      <c r="I92" s="1">
        <v>0.0</v>
      </c>
      <c r="J92" s="1">
        <v>3.0</v>
      </c>
      <c r="K92" s="1">
        <v>1.0</v>
      </c>
      <c r="L92" s="1">
        <v>0.0</v>
      </c>
      <c r="M92" s="1">
        <v>0.0</v>
      </c>
      <c r="N92" s="1">
        <v>1.0</v>
      </c>
      <c r="O92" s="1">
        <v>1.0</v>
      </c>
      <c r="P92" s="1">
        <v>0.0</v>
      </c>
      <c r="Q92" s="1">
        <v>0.0</v>
      </c>
      <c r="R92" s="1" t="s">
        <v>14</v>
      </c>
      <c r="S92" s="1">
        <v>0.0</v>
      </c>
      <c r="T92" s="1">
        <v>2.0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0.0</v>
      </c>
      <c r="AB92" s="1">
        <v>0.0</v>
      </c>
      <c r="AC92" s="1" t="s">
        <v>1325</v>
      </c>
      <c r="AD92" s="1" t="s">
        <v>14</v>
      </c>
      <c r="AE92" s="6" t="s">
        <v>1326</v>
      </c>
      <c r="AF92" s="6"/>
    </row>
    <row r="93">
      <c r="A93" s="3" t="s">
        <v>593</v>
      </c>
      <c r="B93" s="3">
        <v>4.0</v>
      </c>
      <c r="C93" s="3">
        <v>4.0</v>
      </c>
      <c r="D93" s="3">
        <v>246.0</v>
      </c>
      <c r="E93" s="3">
        <v>6.0</v>
      </c>
      <c r="F93" s="3">
        <v>3.0</v>
      </c>
      <c r="G93" s="3">
        <v>2.0</v>
      </c>
      <c r="H93" s="3">
        <v>3.0</v>
      </c>
      <c r="I93" s="3">
        <v>0.0</v>
      </c>
      <c r="J93" s="3">
        <v>3.0</v>
      </c>
      <c r="K93" s="3">
        <v>1.0</v>
      </c>
      <c r="L93" s="3">
        <v>1.0</v>
      </c>
      <c r="M93" s="3">
        <v>0.0</v>
      </c>
      <c r="N93" s="3">
        <v>1.0</v>
      </c>
      <c r="O93" s="3">
        <v>0.0</v>
      </c>
      <c r="P93" s="3">
        <v>0.0</v>
      </c>
      <c r="Q93" s="3">
        <v>0.0</v>
      </c>
      <c r="R93" s="3" t="s">
        <v>13</v>
      </c>
      <c r="S93" s="3">
        <v>0.0</v>
      </c>
      <c r="T93" s="3">
        <v>0.0</v>
      </c>
      <c r="U93" s="3">
        <v>0.0</v>
      </c>
      <c r="V93" s="3">
        <v>0.0</v>
      </c>
      <c r="W93" s="3">
        <v>0.0</v>
      </c>
      <c r="X93" s="3">
        <v>0.0</v>
      </c>
      <c r="Y93" s="3">
        <v>0.0</v>
      </c>
      <c r="Z93" s="3">
        <v>0.0</v>
      </c>
      <c r="AA93" s="3">
        <v>0.0</v>
      </c>
      <c r="AB93" s="3">
        <v>0.0</v>
      </c>
      <c r="AC93" s="3" t="s">
        <v>10</v>
      </c>
      <c r="AD93" s="3" t="s">
        <v>11</v>
      </c>
      <c r="AE93" s="6" t="s">
        <v>1327</v>
      </c>
      <c r="AF93" s="6"/>
    </row>
    <row r="94">
      <c r="A94" s="3" t="s">
        <v>597</v>
      </c>
      <c r="B94" s="3">
        <v>4.0</v>
      </c>
      <c r="C94" s="3">
        <v>4.0</v>
      </c>
      <c r="D94" s="3">
        <v>36.0</v>
      </c>
      <c r="E94" s="3">
        <v>1.0</v>
      </c>
      <c r="F94" s="3">
        <v>6.0</v>
      </c>
      <c r="G94" s="3">
        <v>5.0</v>
      </c>
      <c r="H94" s="3">
        <v>1.0</v>
      </c>
      <c r="I94" s="3">
        <v>2.0</v>
      </c>
      <c r="J94" s="3">
        <v>4.0</v>
      </c>
      <c r="K94" s="3">
        <v>1.0</v>
      </c>
      <c r="L94" s="3">
        <v>1.0</v>
      </c>
      <c r="M94" s="3">
        <v>0.0</v>
      </c>
      <c r="N94" s="3">
        <v>1.0</v>
      </c>
      <c r="O94" s="3">
        <v>0.0</v>
      </c>
      <c r="P94" s="3">
        <v>1.0</v>
      </c>
      <c r="Q94" s="3">
        <v>0.0</v>
      </c>
      <c r="R94" s="3" t="s">
        <v>13</v>
      </c>
      <c r="S94" s="3">
        <v>0.0</v>
      </c>
      <c r="T94" s="3">
        <v>0.0</v>
      </c>
      <c r="U94" s="3">
        <v>0.0</v>
      </c>
      <c r="V94" s="3">
        <v>0.0</v>
      </c>
      <c r="W94" s="3">
        <v>1.0</v>
      </c>
      <c r="X94" s="3">
        <v>0.0</v>
      </c>
      <c r="Y94" s="3">
        <v>0.0</v>
      </c>
      <c r="Z94" s="3">
        <v>0.0</v>
      </c>
      <c r="AA94" s="3">
        <v>0.0</v>
      </c>
      <c r="AB94" s="3">
        <v>0.0</v>
      </c>
      <c r="AC94" s="3" t="s">
        <v>10</v>
      </c>
      <c r="AD94" s="3" t="s">
        <v>11</v>
      </c>
      <c r="AE94" s="6" t="s">
        <v>1328</v>
      </c>
      <c r="AF94" s="6"/>
    </row>
    <row r="95">
      <c r="A95" s="3" t="s">
        <v>601</v>
      </c>
      <c r="B95" s="3">
        <v>2.0</v>
      </c>
      <c r="C95" s="3">
        <v>4.0</v>
      </c>
      <c r="D95" s="3">
        <v>215.0</v>
      </c>
      <c r="E95" s="3">
        <v>1.0</v>
      </c>
      <c r="F95" s="3">
        <v>1.0</v>
      </c>
      <c r="G95" s="3">
        <v>4.0</v>
      </c>
      <c r="H95" s="3">
        <v>0.0</v>
      </c>
      <c r="I95" s="3">
        <v>0.0</v>
      </c>
      <c r="J95" s="3">
        <v>5.0</v>
      </c>
      <c r="K95" s="3">
        <v>1.0</v>
      </c>
      <c r="L95" s="3">
        <v>1.0</v>
      </c>
      <c r="M95" s="3">
        <v>0.0</v>
      </c>
      <c r="N95" s="3">
        <v>1.0</v>
      </c>
      <c r="O95" s="3">
        <v>1.0</v>
      </c>
      <c r="P95" s="3">
        <v>1.0</v>
      </c>
      <c r="Q95" s="3">
        <v>0.0</v>
      </c>
      <c r="R95" s="3" t="s">
        <v>11</v>
      </c>
      <c r="S95" s="3">
        <v>0.0</v>
      </c>
      <c r="T95" s="3">
        <v>0.0</v>
      </c>
      <c r="U95" s="3">
        <v>0.0</v>
      </c>
      <c r="V95" s="3">
        <v>0.0</v>
      </c>
      <c r="W95" s="3">
        <v>0.0</v>
      </c>
      <c r="X95" s="3">
        <v>0.0</v>
      </c>
      <c r="Y95" s="3">
        <v>1.0</v>
      </c>
      <c r="Z95" s="3">
        <v>0.0</v>
      </c>
      <c r="AA95" s="3">
        <v>0.0</v>
      </c>
      <c r="AB95" s="3">
        <v>0.0</v>
      </c>
      <c r="AC95" s="3" t="s">
        <v>15</v>
      </c>
      <c r="AD95" s="3" t="s">
        <v>11</v>
      </c>
      <c r="AE95" s="6" t="s">
        <v>1329</v>
      </c>
      <c r="AF95" s="6"/>
    </row>
    <row r="96">
      <c r="A96" s="3" t="s">
        <v>605</v>
      </c>
      <c r="B96" s="3">
        <v>1.0</v>
      </c>
      <c r="C96" s="3">
        <v>4.0</v>
      </c>
      <c r="D96" s="3">
        <v>28.0</v>
      </c>
      <c r="E96" s="3">
        <v>6.0</v>
      </c>
      <c r="F96" s="3">
        <v>3.0</v>
      </c>
      <c r="G96" s="3">
        <v>0.0</v>
      </c>
      <c r="H96" s="3">
        <v>2.0</v>
      </c>
      <c r="I96" s="3">
        <v>0.0</v>
      </c>
      <c r="J96" s="3">
        <v>2.0</v>
      </c>
      <c r="K96" s="3">
        <v>1.0</v>
      </c>
      <c r="L96" s="3">
        <v>0.0</v>
      </c>
      <c r="M96" s="3">
        <v>0.0</v>
      </c>
      <c r="N96" s="3">
        <v>0.0</v>
      </c>
      <c r="O96" s="3">
        <v>0.0</v>
      </c>
      <c r="P96" s="3">
        <v>1.0</v>
      </c>
      <c r="Q96" s="3">
        <v>0.0</v>
      </c>
      <c r="R96" s="3" t="s">
        <v>15</v>
      </c>
      <c r="S96" s="3">
        <v>0.0</v>
      </c>
      <c r="T96" s="3">
        <v>0.0</v>
      </c>
      <c r="U96" s="3">
        <v>0.0</v>
      </c>
      <c r="V96" s="3">
        <v>0.0</v>
      </c>
      <c r="W96" s="3">
        <v>0.0</v>
      </c>
      <c r="X96" s="3">
        <v>0.0</v>
      </c>
      <c r="Y96" s="3">
        <v>0.0</v>
      </c>
      <c r="Z96" s="3">
        <v>0.0</v>
      </c>
      <c r="AA96" s="3">
        <v>0.0</v>
      </c>
      <c r="AB96" s="3">
        <v>0.0</v>
      </c>
      <c r="AC96" s="3" t="s">
        <v>15</v>
      </c>
      <c r="AD96" s="3" t="s">
        <v>10</v>
      </c>
      <c r="AE96" s="6" t="s">
        <v>1330</v>
      </c>
      <c r="AF96" s="6"/>
    </row>
    <row r="97">
      <c r="A97" s="3" t="s">
        <v>609</v>
      </c>
      <c r="B97" s="3">
        <v>1.0</v>
      </c>
      <c r="C97" s="3">
        <v>4.0</v>
      </c>
      <c r="D97" s="3">
        <v>112.0</v>
      </c>
      <c r="E97" s="3">
        <v>4.0</v>
      </c>
      <c r="F97" s="3">
        <v>2.0</v>
      </c>
      <c r="G97" s="3">
        <v>0.0</v>
      </c>
      <c r="H97" s="3">
        <v>0.0</v>
      </c>
      <c r="I97" s="3">
        <v>3.0</v>
      </c>
      <c r="J97" s="3">
        <v>2.0</v>
      </c>
      <c r="K97" s="3">
        <v>0.0</v>
      </c>
      <c r="L97" s="3">
        <v>0.0</v>
      </c>
      <c r="M97" s="3">
        <v>1.0</v>
      </c>
      <c r="N97" s="3">
        <v>0.0</v>
      </c>
      <c r="O97" s="3">
        <v>1.0</v>
      </c>
      <c r="P97" s="3">
        <v>0.0</v>
      </c>
      <c r="Q97" s="3">
        <v>0.0</v>
      </c>
      <c r="R97" s="3" t="s">
        <v>12</v>
      </c>
      <c r="S97" s="3">
        <v>0.0</v>
      </c>
      <c r="T97" s="3">
        <v>0.0</v>
      </c>
      <c r="U97" s="3">
        <v>0.0</v>
      </c>
      <c r="V97" s="3">
        <v>0.0</v>
      </c>
      <c r="W97" s="3">
        <v>5.0</v>
      </c>
      <c r="X97" s="3">
        <v>0.0</v>
      </c>
      <c r="Y97" s="3">
        <v>0.0</v>
      </c>
      <c r="Z97" s="3">
        <v>0.0</v>
      </c>
      <c r="AA97" s="3">
        <v>0.0</v>
      </c>
      <c r="AB97" s="3">
        <v>0.0</v>
      </c>
      <c r="AC97" s="3" t="s">
        <v>12</v>
      </c>
      <c r="AD97" s="3" t="s">
        <v>12</v>
      </c>
      <c r="AE97" s="6" t="s">
        <v>1331</v>
      </c>
      <c r="AF97" s="6"/>
    </row>
    <row r="98">
      <c r="A98" s="6" t="s">
        <v>698</v>
      </c>
      <c r="B98" s="3">
        <v>5.0</v>
      </c>
      <c r="C98" s="3">
        <v>1.0</v>
      </c>
      <c r="D98" s="3">
        <v>1.0</v>
      </c>
      <c r="E98" s="3">
        <v>5.0</v>
      </c>
      <c r="F98" s="3">
        <v>7.0</v>
      </c>
      <c r="G98" s="3">
        <v>3.0</v>
      </c>
      <c r="H98" s="3">
        <v>0.0</v>
      </c>
      <c r="I98" s="3">
        <v>0.0</v>
      </c>
      <c r="J98" s="3">
        <v>6.0</v>
      </c>
      <c r="K98" s="3">
        <v>1.0</v>
      </c>
      <c r="L98" s="3">
        <v>1.0</v>
      </c>
      <c r="M98" s="3">
        <v>1.0</v>
      </c>
      <c r="N98" s="3">
        <v>1.0</v>
      </c>
      <c r="O98" s="3">
        <v>1.0</v>
      </c>
      <c r="P98" s="3">
        <v>0.0</v>
      </c>
      <c r="Q98" s="3">
        <v>1.0</v>
      </c>
      <c r="R98" s="3" t="s">
        <v>12</v>
      </c>
      <c r="S98" s="3">
        <v>1.0</v>
      </c>
      <c r="T98" s="3">
        <v>1.0</v>
      </c>
      <c r="U98" s="3">
        <v>1.0</v>
      </c>
      <c r="V98" s="3">
        <v>1.0</v>
      </c>
      <c r="W98" s="3">
        <v>0.0</v>
      </c>
      <c r="X98" s="3">
        <v>0.0</v>
      </c>
      <c r="Y98" s="3">
        <v>0.0</v>
      </c>
      <c r="Z98" s="3">
        <v>1.0</v>
      </c>
      <c r="AA98" s="3">
        <v>1.0</v>
      </c>
      <c r="AB98" s="3">
        <v>1.0</v>
      </c>
      <c r="AC98" s="3" t="s">
        <v>14</v>
      </c>
      <c r="AD98" s="3" t="s">
        <v>12</v>
      </c>
      <c r="AE98" s="6" t="s">
        <v>1332</v>
      </c>
      <c r="AF98" s="6"/>
    </row>
    <row r="99">
      <c r="A99" s="3" t="s">
        <v>617</v>
      </c>
      <c r="B99" s="3">
        <v>3.0</v>
      </c>
      <c r="C99" s="3">
        <v>1.0</v>
      </c>
      <c r="D99" s="3">
        <v>93.0</v>
      </c>
      <c r="E99" s="3">
        <v>11.0</v>
      </c>
      <c r="F99" s="3">
        <v>9.0</v>
      </c>
      <c r="G99" s="3">
        <v>6.0</v>
      </c>
      <c r="H99" s="3">
        <v>0.0</v>
      </c>
      <c r="I99" s="3">
        <v>3.0</v>
      </c>
      <c r="J99" s="3">
        <v>3.0</v>
      </c>
      <c r="K99" s="3">
        <v>1.0</v>
      </c>
      <c r="L99" s="3">
        <v>1.0</v>
      </c>
      <c r="M99" s="3">
        <v>0.0</v>
      </c>
      <c r="N99" s="3">
        <v>0.0</v>
      </c>
      <c r="O99" s="3">
        <v>1.0</v>
      </c>
      <c r="P99" s="3">
        <v>0.0</v>
      </c>
      <c r="Q99" s="3">
        <v>0.0</v>
      </c>
      <c r="R99" s="3" t="s">
        <v>10</v>
      </c>
      <c r="S99" s="3">
        <v>0.0</v>
      </c>
      <c r="T99" s="3">
        <v>0.0</v>
      </c>
      <c r="U99" s="3">
        <v>0.0</v>
      </c>
      <c r="V99" s="3">
        <v>0.0</v>
      </c>
      <c r="W99" s="3">
        <v>0.0</v>
      </c>
      <c r="X99" s="3">
        <v>0.0</v>
      </c>
      <c r="Y99" s="3">
        <v>0.0</v>
      </c>
      <c r="Z99" s="3">
        <v>0.0</v>
      </c>
      <c r="AA99" s="3">
        <v>0.0</v>
      </c>
      <c r="AB99" s="3">
        <v>0.0</v>
      </c>
      <c r="AC99" s="3" t="s">
        <v>10</v>
      </c>
      <c r="AD99" s="3" t="s">
        <v>11</v>
      </c>
      <c r="AE99" s="6" t="s">
        <v>1333</v>
      </c>
      <c r="AF99" s="6"/>
    </row>
    <row r="100">
      <c r="A100" s="3" t="s">
        <v>621</v>
      </c>
      <c r="B100" s="3">
        <v>3.0</v>
      </c>
      <c r="C100" s="3">
        <v>4.0</v>
      </c>
      <c r="D100" s="3">
        <v>103.0</v>
      </c>
      <c r="E100" s="3">
        <v>0.0</v>
      </c>
      <c r="F100" s="3">
        <v>6.0</v>
      </c>
      <c r="G100" s="3">
        <v>1.0</v>
      </c>
      <c r="H100" s="3">
        <v>0.0</v>
      </c>
      <c r="I100" s="3">
        <v>0.0</v>
      </c>
      <c r="J100" s="3">
        <v>3.0</v>
      </c>
      <c r="K100" s="3">
        <v>1.0</v>
      </c>
      <c r="L100" s="3">
        <v>0.0</v>
      </c>
      <c r="M100" s="3">
        <v>1.0</v>
      </c>
      <c r="N100" s="3">
        <v>0.0</v>
      </c>
      <c r="O100" s="3">
        <v>1.0</v>
      </c>
      <c r="P100" s="3">
        <v>0.0</v>
      </c>
      <c r="Q100" s="3">
        <v>0.0</v>
      </c>
      <c r="R100" s="3" t="s">
        <v>12</v>
      </c>
      <c r="S100" s="3">
        <v>0.0</v>
      </c>
      <c r="T100" s="3">
        <v>1.0</v>
      </c>
      <c r="U100" s="3">
        <v>0.0</v>
      </c>
      <c r="V100" s="3">
        <v>0.0</v>
      </c>
      <c r="W100" s="3">
        <v>0.0</v>
      </c>
      <c r="X100" s="3">
        <v>0.0</v>
      </c>
      <c r="Y100" s="3">
        <v>0.0</v>
      </c>
      <c r="Z100" s="3">
        <v>0.0</v>
      </c>
      <c r="AA100" s="3">
        <v>0.0</v>
      </c>
      <c r="AB100" s="3">
        <v>0.0</v>
      </c>
      <c r="AC100" s="3" t="s">
        <v>12</v>
      </c>
      <c r="AD100" s="3" t="s">
        <v>12</v>
      </c>
      <c r="AE100" s="6" t="s">
        <v>1334</v>
      </c>
      <c r="AF100" s="6"/>
    </row>
    <row r="101">
      <c r="A101" s="3" t="s">
        <v>625</v>
      </c>
      <c r="B101" s="3">
        <v>5.0</v>
      </c>
      <c r="C101" s="3">
        <v>1.0</v>
      </c>
      <c r="D101" s="3">
        <v>3268.0</v>
      </c>
      <c r="E101" s="3">
        <v>684.0</v>
      </c>
      <c r="F101" s="3">
        <v>6.0</v>
      </c>
      <c r="G101" s="3">
        <v>4.0</v>
      </c>
      <c r="H101" s="3">
        <v>0.0</v>
      </c>
      <c r="I101" s="3">
        <v>3.0</v>
      </c>
      <c r="J101" s="3">
        <v>4.0</v>
      </c>
      <c r="K101" s="3">
        <v>0.0</v>
      </c>
      <c r="L101" s="3">
        <v>1.0</v>
      </c>
      <c r="M101" s="3">
        <v>1.0</v>
      </c>
      <c r="N101" s="3">
        <v>0.0</v>
      </c>
      <c r="O101" s="3">
        <v>1.0</v>
      </c>
      <c r="P101" s="3">
        <v>0.0</v>
      </c>
      <c r="Q101" s="3">
        <v>1.0</v>
      </c>
      <c r="R101" s="3" t="s">
        <v>16</v>
      </c>
      <c r="S101" s="3">
        <v>1.0</v>
      </c>
      <c r="T101" s="3">
        <v>0.0</v>
      </c>
      <c r="U101" s="3">
        <v>0.0</v>
      </c>
      <c r="V101" s="3">
        <v>0.0</v>
      </c>
      <c r="W101" s="3">
        <v>0.0</v>
      </c>
      <c r="X101" s="3">
        <v>0.0</v>
      </c>
      <c r="Y101" s="3">
        <v>0.0</v>
      </c>
      <c r="Z101" s="3">
        <v>1.0</v>
      </c>
      <c r="AA101" s="3">
        <v>0.0</v>
      </c>
      <c r="AB101" s="3">
        <v>0.0</v>
      </c>
      <c r="AC101" s="3" t="s">
        <v>16</v>
      </c>
      <c r="AD101" s="3" t="s">
        <v>11</v>
      </c>
      <c r="AE101" s="6" t="s">
        <v>1335</v>
      </c>
      <c r="AF101" s="6"/>
    </row>
    <row r="102">
      <c r="A102" s="3" t="s">
        <v>629</v>
      </c>
      <c r="B102" s="3">
        <v>6.0</v>
      </c>
      <c r="C102" s="3">
        <v>2.0</v>
      </c>
      <c r="D102" s="3">
        <v>1904.0</v>
      </c>
      <c r="E102" s="3">
        <v>157.0</v>
      </c>
      <c r="F102" s="3">
        <v>10.0</v>
      </c>
      <c r="G102" s="3">
        <v>2.0</v>
      </c>
      <c r="H102" s="3">
        <v>0.0</v>
      </c>
      <c r="I102" s="3">
        <v>2.0</v>
      </c>
      <c r="J102" s="3">
        <v>2.0</v>
      </c>
      <c r="K102" s="3">
        <v>1.0</v>
      </c>
      <c r="L102" s="3">
        <v>0.0</v>
      </c>
      <c r="M102" s="3">
        <v>0.0</v>
      </c>
      <c r="N102" s="3">
        <v>0.0</v>
      </c>
      <c r="O102" s="3">
        <v>1.0</v>
      </c>
      <c r="P102" s="3">
        <v>0.0</v>
      </c>
      <c r="Q102" s="3">
        <v>0.0</v>
      </c>
      <c r="R102" s="3" t="s">
        <v>10</v>
      </c>
      <c r="S102" s="3">
        <v>0.0</v>
      </c>
      <c r="T102" s="3">
        <v>0.0</v>
      </c>
      <c r="U102" s="3">
        <v>0.0</v>
      </c>
      <c r="V102" s="3">
        <v>0.0</v>
      </c>
      <c r="W102" s="3">
        <v>0.0</v>
      </c>
      <c r="X102" s="3">
        <v>0.0</v>
      </c>
      <c r="Y102" s="3">
        <v>0.0</v>
      </c>
      <c r="Z102" s="3">
        <v>0.0</v>
      </c>
      <c r="AA102" s="3">
        <v>0.0</v>
      </c>
      <c r="AB102" s="3">
        <v>0.0</v>
      </c>
      <c r="AC102" s="3" t="s">
        <v>10</v>
      </c>
      <c r="AD102" s="3" t="s">
        <v>14</v>
      </c>
      <c r="AE102" s="6" t="s">
        <v>1336</v>
      </c>
      <c r="AF102" s="6"/>
    </row>
    <row r="103">
      <c r="A103" s="3" t="s">
        <v>632</v>
      </c>
      <c r="B103" s="3">
        <v>5.0</v>
      </c>
      <c r="C103" s="3">
        <v>1.0</v>
      </c>
      <c r="D103" s="3">
        <v>1648.0</v>
      </c>
      <c r="E103" s="3">
        <v>39.0</v>
      </c>
      <c r="F103" s="3">
        <v>6.0</v>
      </c>
      <c r="G103" s="3">
        <v>2.0</v>
      </c>
      <c r="H103" s="3">
        <v>0.0</v>
      </c>
      <c r="I103" s="3">
        <v>3.0</v>
      </c>
      <c r="J103" s="3">
        <v>3.0</v>
      </c>
      <c r="K103" s="3">
        <v>1.0</v>
      </c>
      <c r="L103" s="3">
        <v>1.0</v>
      </c>
      <c r="M103" s="3">
        <v>0.0</v>
      </c>
      <c r="N103" s="3">
        <v>0.0</v>
      </c>
      <c r="O103" s="3">
        <v>1.0</v>
      </c>
      <c r="P103" s="3">
        <v>0.0</v>
      </c>
      <c r="Q103" s="3">
        <v>0.0</v>
      </c>
      <c r="R103" s="3" t="s">
        <v>10</v>
      </c>
      <c r="S103" s="3">
        <v>0.0</v>
      </c>
      <c r="T103" s="3">
        <v>0.0</v>
      </c>
      <c r="U103" s="3">
        <v>0.0</v>
      </c>
      <c r="V103" s="3">
        <v>0.0</v>
      </c>
      <c r="W103" s="3">
        <v>0.0</v>
      </c>
      <c r="X103" s="3">
        <v>0.0</v>
      </c>
      <c r="Y103" s="3">
        <v>0.0</v>
      </c>
      <c r="Z103" s="3">
        <v>1.0</v>
      </c>
      <c r="AA103" s="3">
        <v>0.0</v>
      </c>
      <c r="AB103" s="3">
        <v>1.0</v>
      </c>
      <c r="AC103" s="3" t="s">
        <v>11</v>
      </c>
      <c r="AD103" s="3" t="s">
        <v>10</v>
      </c>
      <c r="AE103" s="6" t="s">
        <v>1337</v>
      </c>
      <c r="AF103" s="6"/>
    </row>
    <row r="104">
      <c r="A104" s="3" t="s">
        <v>636</v>
      </c>
      <c r="B104" s="3">
        <v>5.0</v>
      </c>
      <c r="C104" s="3">
        <v>1.0</v>
      </c>
      <c r="D104" s="3">
        <v>435.0</v>
      </c>
      <c r="E104" s="3">
        <v>14.0</v>
      </c>
      <c r="F104" s="3">
        <v>8.0</v>
      </c>
      <c r="G104" s="3">
        <v>2.0</v>
      </c>
      <c r="H104" s="3">
        <v>0.0</v>
      </c>
      <c r="I104" s="3">
        <v>3.0</v>
      </c>
      <c r="J104" s="3">
        <v>4.0</v>
      </c>
      <c r="K104" s="3">
        <v>1.0</v>
      </c>
      <c r="L104" s="3">
        <v>1.0</v>
      </c>
      <c r="M104" s="3">
        <v>0.0</v>
      </c>
      <c r="N104" s="3">
        <v>0.0</v>
      </c>
      <c r="O104" s="3">
        <v>1.0</v>
      </c>
      <c r="P104" s="3">
        <v>1.0</v>
      </c>
      <c r="Q104" s="3">
        <v>0.0</v>
      </c>
      <c r="R104" s="3" t="s">
        <v>10</v>
      </c>
      <c r="S104" s="3">
        <v>0.0</v>
      </c>
      <c r="T104" s="3">
        <v>0.0</v>
      </c>
      <c r="U104" s="3">
        <v>0.0</v>
      </c>
      <c r="V104" s="3">
        <v>0.0</v>
      </c>
      <c r="W104" s="3">
        <v>3.0</v>
      </c>
      <c r="X104" s="3">
        <v>0.0</v>
      </c>
      <c r="Y104" s="3">
        <v>0.0</v>
      </c>
      <c r="Z104" s="3">
        <v>0.0</v>
      </c>
      <c r="AA104" s="3">
        <v>0.0</v>
      </c>
      <c r="AB104" s="3">
        <v>0.0</v>
      </c>
      <c r="AC104" s="3" t="s">
        <v>10</v>
      </c>
      <c r="AD104" s="3" t="s">
        <v>15</v>
      </c>
      <c r="AE104" s="6" t="s">
        <v>1338</v>
      </c>
      <c r="AF104" s="6"/>
    </row>
    <row r="105">
      <c r="A105" s="3" t="s">
        <v>640</v>
      </c>
      <c r="B105" s="3">
        <v>3.0</v>
      </c>
      <c r="C105" s="3">
        <v>4.0</v>
      </c>
      <c r="D105" s="3">
        <v>70.0</v>
      </c>
      <c r="E105" s="3">
        <v>3.0</v>
      </c>
      <c r="F105" s="3">
        <v>1.0</v>
      </c>
      <c r="G105" s="3">
        <v>0.0</v>
      </c>
      <c r="H105" s="3">
        <v>3.0</v>
      </c>
      <c r="I105" s="3">
        <v>0.0</v>
      </c>
      <c r="J105" s="3">
        <v>3.0</v>
      </c>
      <c r="K105" s="3">
        <v>0.0</v>
      </c>
      <c r="L105" s="3">
        <v>1.0</v>
      </c>
      <c r="M105" s="3">
        <v>0.0</v>
      </c>
      <c r="N105" s="3">
        <v>0.0</v>
      </c>
      <c r="O105" s="3">
        <v>1.0</v>
      </c>
      <c r="P105" s="3">
        <v>0.0</v>
      </c>
      <c r="Q105" s="3">
        <v>1.0</v>
      </c>
      <c r="R105" s="3" t="s">
        <v>14</v>
      </c>
      <c r="S105" s="3">
        <v>0.0</v>
      </c>
      <c r="T105" s="3">
        <v>0.0</v>
      </c>
      <c r="U105" s="3">
        <v>0.0</v>
      </c>
      <c r="V105" s="3">
        <v>0.0</v>
      </c>
      <c r="W105" s="3">
        <v>0.0</v>
      </c>
      <c r="X105" s="3">
        <v>0.0</v>
      </c>
      <c r="Y105" s="3">
        <v>0.0</v>
      </c>
      <c r="Z105" s="3">
        <v>0.0</v>
      </c>
      <c r="AA105" s="3">
        <v>0.0</v>
      </c>
      <c r="AB105" s="3">
        <v>0.0</v>
      </c>
      <c r="AC105" s="3" t="s">
        <v>11</v>
      </c>
      <c r="AD105" s="3" t="s">
        <v>16</v>
      </c>
      <c r="AE105" s="6" t="s">
        <v>1339</v>
      </c>
      <c r="AF105" s="6"/>
    </row>
    <row r="106">
      <c r="A106" s="5" t="s">
        <v>254</v>
      </c>
      <c r="E106" s="1">
        <v>0.08</v>
      </c>
      <c r="G106" s="1">
        <v>1.0</v>
      </c>
      <c r="H106" s="1">
        <v>0.0</v>
      </c>
      <c r="I106" s="1">
        <v>0.0</v>
      </c>
      <c r="J106" s="1">
        <v>3.0</v>
      </c>
      <c r="K106" s="1">
        <v>1.0</v>
      </c>
      <c r="L106" s="1">
        <v>0.0</v>
      </c>
      <c r="M106" s="1">
        <v>0.0</v>
      </c>
      <c r="N106" s="1">
        <v>1.0</v>
      </c>
      <c r="O106" s="1">
        <v>1.0</v>
      </c>
      <c r="P106" s="1">
        <v>0.0</v>
      </c>
      <c r="Q106" s="1">
        <v>0.0</v>
      </c>
      <c r="R106" s="1" t="s">
        <v>10</v>
      </c>
      <c r="S106" s="1">
        <v>0.0</v>
      </c>
      <c r="T106" s="1">
        <v>0.0</v>
      </c>
      <c r="U106" s="1">
        <v>0.0</v>
      </c>
      <c r="V106" s="1">
        <v>0.0</v>
      </c>
      <c r="W106" s="1">
        <v>0.0</v>
      </c>
      <c r="X106" s="1">
        <v>0.0</v>
      </c>
      <c r="Y106" s="1">
        <v>0.0</v>
      </c>
      <c r="Z106" s="1">
        <v>1.0</v>
      </c>
      <c r="AA106" s="1">
        <v>0.0</v>
      </c>
      <c r="AB106" s="1">
        <v>0.0</v>
      </c>
      <c r="AC106" s="1" t="s">
        <v>10</v>
      </c>
      <c r="AD106" s="1" t="s">
        <v>10</v>
      </c>
      <c r="AE106" s="6" t="s">
        <v>1340</v>
      </c>
      <c r="AF106" s="6"/>
    </row>
    <row r="107">
      <c r="A107" s="3" t="s">
        <v>643</v>
      </c>
      <c r="B107" s="3">
        <v>5.0</v>
      </c>
      <c r="C107" s="3">
        <v>1.0</v>
      </c>
      <c r="D107" s="3">
        <v>21.0</v>
      </c>
      <c r="E107" s="3">
        <v>4.0</v>
      </c>
      <c r="F107" s="3">
        <v>10.0</v>
      </c>
      <c r="G107" s="3">
        <v>7.0</v>
      </c>
      <c r="H107" s="3">
        <v>0.0</v>
      </c>
      <c r="I107" s="3">
        <v>2.0</v>
      </c>
      <c r="J107" s="3">
        <v>2.0</v>
      </c>
      <c r="K107" s="3">
        <v>0.0</v>
      </c>
      <c r="L107" s="3">
        <v>0.0</v>
      </c>
      <c r="M107" s="3">
        <v>1.0</v>
      </c>
      <c r="N107" s="3">
        <v>0.0</v>
      </c>
      <c r="O107" s="3">
        <v>1.0</v>
      </c>
      <c r="P107" s="3">
        <v>0.0</v>
      </c>
      <c r="Q107" s="3">
        <v>0.0</v>
      </c>
      <c r="R107" s="3" t="s">
        <v>14</v>
      </c>
      <c r="S107" s="3">
        <v>0.0</v>
      </c>
      <c r="T107" s="3">
        <v>0.0</v>
      </c>
      <c r="U107" s="3">
        <v>0.0</v>
      </c>
      <c r="V107" s="3">
        <v>0.0</v>
      </c>
      <c r="W107" s="3">
        <v>1.0</v>
      </c>
      <c r="X107" s="3">
        <v>0.0</v>
      </c>
      <c r="Y107" s="3">
        <v>0.0</v>
      </c>
      <c r="Z107" s="3">
        <v>0.0</v>
      </c>
      <c r="AA107" s="3">
        <v>0.0</v>
      </c>
      <c r="AB107" s="3">
        <v>0.0</v>
      </c>
      <c r="AC107" s="3" t="s">
        <v>12</v>
      </c>
      <c r="AD107" s="3" t="s">
        <v>12</v>
      </c>
      <c r="AE107" s="6" t="s">
        <v>1341</v>
      </c>
      <c r="AF107" s="6"/>
    </row>
    <row r="108">
      <c r="A108" s="3" t="s">
        <v>647</v>
      </c>
      <c r="B108" s="3">
        <v>3.0</v>
      </c>
      <c r="C108" s="3">
        <v>1.0</v>
      </c>
      <c r="D108" s="3">
        <v>301.0</v>
      </c>
      <c r="E108" s="3">
        <v>57.0</v>
      </c>
      <c r="F108" s="3">
        <v>6.0</v>
      </c>
      <c r="G108" s="3">
        <v>0.0</v>
      </c>
      <c r="H108" s="3">
        <v>3.0</v>
      </c>
      <c r="I108" s="3">
        <v>0.0</v>
      </c>
      <c r="J108" s="3">
        <v>3.0</v>
      </c>
      <c r="K108" s="3">
        <v>1.0</v>
      </c>
      <c r="L108" s="3">
        <v>1.0</v>
      </c>
      <c r="M108" s="3">
        <v>0.0</v>
      </c>
      <c r="N108" s="3">
        <v>0.0</v>
      </c>
      <c r="O108" s="3">
        <v>1.0</v>
      </c>
      <c r="P108" s="3">
        <v>0.0</v>
      </c>
      <c r="Q108" s="3">
        <v>0.0</v>
      </c>
      <c r="R108" s="3" t="s">
        <v>14</v>
      </c>
      <c r="S108" s="3">
        <v>0.0</v>
      </c>
      <c r="T108" s="3">
        <v>0.0</v>
      </c>
      <c r="U108" s="3">
        <v>0.0</v>
      </c>
      <c r="V108" s="3">
        <v>0.0</v>
      </c>
      <c r="W108" s="3">
        <v>0.0</v>
      </c>
      <c r="X108" s="3">
        <v>0.0</v>
      </c>
      <c r="Y108" s="3">
        <v>0.0</v>
      </c>
      <c r="Z108" s="3">
        <v>0.0</v>
      </c>
      <c r="AA108" s="3">
        <v>0.0</v>
      </c>
      <c r="AB108" s="3">
        <v>0.0</v>
      </c>
      <c r="AC108" s="3" t="s">
        <v>11</v>
      </c>
      <c r="AD108" s="3" t="s">
        <v>10</v>
      </c>
      <c r="AE108" s="6" t="s">
        <v>1342</v>
      </c>
      <c r="AF108" s="6"/>
    </row>
    <row r="109">
      <c r="A109" s="3" t="s">
        <v>653</v>
      </c>
      <c r="B109" s="3">
        <v>1.0</v>
      </c>
      <c r="C109" s="3">
        <v>4.0</v>
      </c>
      <c r="D109" s="3">
        <v>11.0</v>
      </c>
      <c r="E109" s="3">
        <v>2.0</v>
      </c>
      <c r="F109" s="3">
        <v>1.0</v>
      </c>
      <c r="G109" s="3">
        <v>1.0</v>
      </c>
      <c r="H109" s="3">
        <v>0.0</v>
      </c>
      <c r="I109" s="3">
        <v>0.0</v>
      </c>
      <c r="J109" s="3">
        <v>3.0</v>
      </c>
      <c r="K109" s="3">
        <v>0.0</v>
      </c>
      <c r="L109" s="3">
        <v>1.0</v>
      </c>
      <c r="M109" s="3">
        <v>0.0</v>
      </c>
      <c r="N109" s="3">
        <v>1.0</v>
      </c>
      <c r="O109" s="3">
        <v>0.0</v>
      </c>
      <c r="P109" s="3">
        <v>1.0</v>
      </c>
      <c r="Q109" s="3">
        <v>0.0</v>
      </c>
      <c r="R109" s="3" t="s">
        <v>11</v>
      </c>
      <c r="S109" s="3">
        <v>0.0</v>
      </c>
      <c r="T109" s="3">
        <v>0.0</v>
      </c>
      <c r="U109" s="3">
        <v>1.0</v>
      </c>
      <c r="V109" s="3">
        <v>0.0</v>
      </c>
      <c r="W109" s="3">
        <v>0.0</v>
      </c>
      <c r="X109" s="3">
        <v>0.0</v>
      </c>
      <c r="Y109" s="3">
        <v>1.0</v>
      </c>
      <c r="Z109" s="3">
        <v>0.0</v>
      </c>
      <c r="AA109" s="3">
        <v>0.0</v>
      </c>
      <c r="AB109" s="3">
        <v>0.0</v>
      </c>
      <c r="AC109" s="3" t="s">
        <v>13</v>
      </c>
      <c r="AD109" s="3" t="s">
        <v>13</v>
      </c>
      <c r="AE109" s="6" t="s">
        <v>1343</v>
      </c>
      <c r="AF109" s="6"/>
    </row>
    <row r="110">
      <c r="A110" s="3" t="s">
        <v>657</v>
      </c>
      <c r="B110" s="3">
        <v>5.0</v>
      </c>
      <c r="C110" s="3">
        <v>1.0</v>
      </c>
      <c r="D110" s="3">
        <v>372.0</v>
      </c>
      <c r="E110" s="3">
        <v>118.0</v>
      </c>
      <c r="F110" s="3">
        <v>9.0</v>
      </c>
      <c r="G110" s="3">
        <v>7.0</v>
      </c>
      <c r="H110" s="3">
        <v>0.0</v>
      </c>
      <c r="I110" s="3">
        <v>0.0</v>
      </c>
      <c r="J110" s="3">
        <v>2.0</v>
      </c>
      <c r="K110" s="3">
        <v>1.0</v>
      </c>
      <c r="L110" s="3">
        <v>0.0</v>
      </c>
      <c r="M110" s="3">
        <v>0.0</v>
      </c>
      <c r="N110" s="3">
        <v>0.0</v>
      </c>
      <c r="O110" s="3">
        <v>1.0</v>
      </c>
      <c r="P110" s="3">
        <v>0.0</v>
      </c>
      <c r="Q110" s="3">
        <v>0.0</v>
      </c>
      <c r="R110" s="3" t="s">
        <v>14</v>
      </c>
      <c r="S110" s="3">
        <v>1.0</v>
      </c>
      <c r="T110" s="3">
        <v>0.0</v>
      </c>
      <c r="U110" s="3">
        <v>0.0</v>
      </c>
      <c r="V110" s="3">
        <v>0.0</v>
      </c>
      <c r="W110" s="3">
        <v>1.0</v>
      </c>
      <c r="X110" s="3">
        <v>0.0</v>
      </c>
      <c r="Y110" s="3">
        <v>0.0</v>
      </c>
      <c r="Z110" s="3">
        <v>0.0</v>
      </c>
      <c r="AA110" s="3">
        <v>0.0</v>
      </c>
      <c r="AB110" s="3">
        <v>0.0</v>
      </c>
      <c r="AC110" s="3" t="s">
        <v>14</v>
      </c>
      <c r="AD110" s="3" t="s">
        <v>14</v>
      </c>
      <c r="AE110" s="6" t="s">
        <v>1344</v>
      </c>
      <c r="AF110" s="6"/>
    </row>
    <row r="111">
      <c r="A111" s="5" t="s">
        <v>255</v>
      </c>
      <c r="E111" s="1">
        <v>0.1</v>
      </c>
      <c r="G111" s="1">
        <v>1.0</v>
      </c>
      <c r="H111" s="1">
        <v>0.0</v>
      </c>
      <c r="I111" s="1">
        <v>0.0</v>
      </c>
      <c r="J111" s="1">
        <v>3.0</v>
      </c>
      <c r="K111" s="1">
        <v>1.0</v>
      </c>
      <c r="L111" s="1">
        <v>0.0</v>
      </c>
      <c r="M111" s="1">
        <v>0.0</v>
      </c>
      <c r="N111" s="1">
        <v>1.0</v>
      </c>
      <c r="O111" s="1">
        <v>1.0</v>
      </c>
      <c r="P111" s="1">
        <v>0.0</v>
      </c>
      <c r="Q111" s="1">
        <v>0.0</v>
      </c>
      <c r="R111" s="1" t="s">
        <v>14</v>
      </c>
      <c r="S111" s="1">
        <v>0.0</v>
      </c>
      <c r="T111" s="1">
        <v>0.0</v>
      </c>
      <c r="U111" s="1">
        <v>1.0</v>
      </c>
      <c r="V111" s="1">
        <v>0.0</v>
      </c>
      <c r="W111" s="1">
        <v>0.0</v>
      </c>
      <c r="X111" s="1">
        <v>0.0</v>
      </c>
      <c r="Y111" s="1">
        <v>0.0</v>
      </c>
      <c r="Z111" s="1">
        <v>1.0</v>
      </c>
      <c r="AA111" s="1">
        <v>0.0</v>
      </c>
      <c r="AB111" s="1">
        <v>0.0</v>
      </c>
      <c r="AC111" s="1" t="s">
        <v>10</v>
      </c>
      <c r="AD111" s="1" t="s">
        <v>10</v>
      </c>
      <c r="AE111" s="6" t="s">
        <v>1345</v>
      </c>
      <c r="AF111" s="6"/>
    </row>
    <row r="112">
      <c r="A112" s="3" t="s">
        <v>661</v>
      </c>
      <c r="B112" s="3">
        <v>5.0</v>
      </c>
      <c r="C112" s="3">
        <v>1.0</v>
      </c>
      <c r="D112" s="3">
        <v>98.0</v>
      </c>
      <c r="E112" s="3">
        <v>2.0</v>
      </c>
      <c r="F112" s="3">
        <v>8.0</v>
      </c>
      <c r="G112" s="3">
        <v>2.0</v>
      </c>
      <c r="H112" s="3">
        <v>0.0</v>
      </c>
      <c r="I112" s="3">
        <v>3.0</v>
      </c>
      <c r="J112" s="3">
        <v>4.0</v>
      </c>
      <c r="K112" s="3">
        <v>1.0</v>
      </c>
      <c r="L112" s="3">
        <v>1.0</v>
      </c>
      <c r="M112" s="3">
        <v>0.0</v>
      </c>
      <c r="N112" s="3">
        <v>0.0</v>
      </c>
      <c r="O112" s="3">
        <v>1.0</v>
      </c>
      <c r="P112" s="3">
        <v>1.0</v>
      </c>
      <c r="Q112" s="3">
        <v>0.0</v>
      </c>
      <c r="R112" s="3" t="s">
        <v>15</v>
      </c>
      <c r="S112" s="3">
        <v>0.0</v>
      </c>
      <c r="T112" s="3">
        <v>0.0</v>
      </c>
      <c r="U112" s="3">
        <v>0.0</v>
      </c>
      <c r="V112" s="3">
        <v>0.0</v>
      </c>
      <c r="W112" s="3">
        <v>1.0</v>
      </c>
      <c r="X112" s="3">
        <v>0.0</v>
      </c>
      <c r="Y112" s="3">
        <v>1.0</v>
      </c>
      <c r="Z112" s="3">
        <v>0.0</v>
      </c>
      <c r="AA112" s="3">
        <v>0.0</v>
      </c>
      <c r="AB112" s="3">
        <v>0.0</v>
      </c>
      <c r="AC112" s="3" t="s">
        <v>15</v>
      </c>
      <c r="AD112" s="3" t="s">
        <v>11</v>
      </c>
      <c r="AE112" s="6" t="s">
        <v>1346</v>
      </c>
      <c r="AF112" s="6"/>
    </row>
    <row r="113">
      <c r="A113" s="3" t="s">
        <v>665</v>
      </c>
      <c r="B113" s="3">
        <v>5.0</v>
      </c>
      <c r="C113" s="3">
        <v>1.0</v>
      </c>
      <c r="D113" s="3">
        <v>181.0</v>
      </c>
      <c r="E113" s="3">
        <v>6.0</v>
      </c>
      <c r="F113" s="3">
        <v>10.0</v>
      </c>
      <c r="G113" s="3">
        <v>3.0</v>
      </c>
      <c r="H113" s="3">
        <v>0.0</v>
      </c>
      <c r="I113" s="3">
        <v>0.0</v>
      </c>
      <c r="J113" s="3">
        <v>2.0</v>
      </c>
      <c r="K113" s="3">
        <v>1.0</v>
      </c>
      <c r="L113" s="3">
        <v>0.0</v>
      </c>
      <c r="M113" s="3">
        <v>0.0</v>
      </c>
      <c r="N113" s="3">
        <v>1.0</v>
      </c>
      <c r="O113" s="3">
        <v>0.0</v>
      </c>
      <c r="P113" s="3">
        <v>0.0</v>
      </c>
      <c r="Q113" s="3">
        <v>0.0</v>
      </c>
      <c r="R113" s="3" t="s">
        <v>10</v>
      </c>
      <c r="S113" s="3">
        <v>0.0</v>
      </c>
      <c r="T113" s="3">
        <v>0.0</v>
      </c>
      <c r="U113" s="3">
        <v>0.0</v>
      </c>
      <c r="V113" s="3">
        <v>0.0</v>
      </c>
      <c r="W113" s="3">
        <v>0.0</v>
      </c>
      <c r="X113" s="3">
        <v>0.0</v>
      </c>
      <c r="Y113" s="3">
        <v>0.0</v>
      </c>
      <c r="Z113" s="3">
        <v>1.0</v>
      </c>
      <c r="AA113" s="3">
        <v>0.0</v>
      </c>
      <c r="AB113" s="3">
        <v>0.0</v>
      </c>
      <c r="AC113" s="3" t="s">
        <v>10</v>
      </c>
      <c r="AD113" s="3" t="s">
        <v>10</v>
      </c>
      <c r="AE113" s="6" t="s">
        <v>1272</v>
      </c>
    </row>
    <row r="114">
      <c r="A114" s="5" t="s">
        <v>256</v>
      </c>
      <c r="E114" s="1">
        <v>18.28</v>
      </c>
      <c r="G114" s="1">
        <v>2.0</v>
      </c>
      <c r="H114" s="1">
        <v>0.0</v>
      </c>
      <c r="I114" s="1">
        <v>0.0</v>
      </c>
      <c r="J114" s="1">
        <v>2.0</v>
      </c>
      <c r="K114" s="1">
        <v>0.0</v>
      </c>
      <c r="L114" s="1">
        <v>0.0</v>
      </c>
      <c r="M114" s="1">
        <v>1.0</v>
      </c>
      <c r="N114" s="1">
        <v>1.0</v>
      </c>
      <c r="O114" s="1">
        <v>0.0</v>
      </c>
      <c r="P114" s="1">
        <v>0.0</v>
      </c>
      <c r="Q114" s="1">
        <v>0.0</v>
      </c>
      <c r="R114" s="1" t="s">
        <v>12</v>
      </c>
      <c r="S114" s="1">
        <v>0.0</v>
      </c>
      <c r="T114" s="1">
        <v>0.0</v>
      </c>
      <c r="U114" s="1">
        <v>0.0</v>
      </c>
      <c r="V114" s="1">
        <v>0.0</v>
      </c>
      <c r="W114" s="1">
        <v>1.0</v>
      </c>
      <c r="X114" s="1">
        <v>0.0</v>
      </c>
      <c r="Y114" s="1">
        <v>0.0</v>
      </c>
      <c r="Z114" s="1">
        <v>0.0</v>
      </c>
      <c r="AA114" s="1">
        <v>1.0</v>
      </c>
      <c r="AB114" s="1">
        <v>0.0</v>
      </c>
      <c r="AC114" s="1" t="s">
        <v>12</v>
      </c>
      <c r="AD114" s="1" t="s">
        <v>12</v>
      </c>
      <c r="AE114" s="6" t="s">
        <v>1347</v>
      </c>
      <c r="AF114" s="6"/>
    </row>
    <row r="115">
      <c r="A115" s="3" t="s">
        <v>669</v>
      </c>
      <c r="B115" s="3">
        <v>4.0</v>
      </c>
      <c r="C115" s="3">
        <v>1.0</v>
      </c>
      <c r="D115" s="3">
        <v>583.0</v>
      </c>
      <c r="E115" s="3">
        <v>17.0</v>
      </c>
      <c r="F115" s="3">
        <v>10.0</v>
      </c>
      <c r="G115" s="3">
        <v>5.0</v>
      </c>
      <c r="H115" s="3">
        <v>0.0</v>
      </c>
      <c r="I115" s="3">
        <v>5.0</v>
      </c>
      <c r="J115" s="3">
        <v>4.0</v>
      </c>
      <c r="K115" s="3">
        <v>1.0</v>
      </c>
      <c r="L115" s="3">
        <v>1.0</v>
      </c>
      <c r="M115" s="3">
        <v>0.0</v>
      </c>
      <c r="N115" s="3">
        <v>0.0</v>
      </c>
      <c r="O115" s="3">
        <v>1.0</v>
      </c>
      <c r="P115" s="3">
        <v>1.0</v>
      </c>
      <c r="Q115" s="3">
        <v>0.0</v>
      </c>
      <c r="R115" s="3" t="s">
        <v>10</v>
      </c>
      <c r="S115" s="3">
        <v>1.0</v>
      </c>
      <c r="T115" s="3">
        <v>0.0</v>
      </c>
      <c r="U115" s="3">
        <v>0.0</v>
      </c>
      <c r="V115" s="3">
        <v>0.0</v>
      </c>
      <c r="W115" s="3">
        <v>0.0</v>
      </c>
      <c r="X115" s="3">
        <v>0.0</v>
      </c>
      <c r="Y115" s="3">
        <v>0.0</v>
      </c>
      <c r="Z115" s="3">
        <v>1.0</v>
      </c>
      <c r="AA115" s="3">
        <v>0.0</v>
      </c>
      <c r="AB115" s="3">
        <v>0.0</v>
      </c>
      <c r="AC115" s="3" t="s">
        <v>15</v>
      </c>
      <c r="AD115" s="3" t="s">
        <v>11</v>
      </c>
      <c r="AE115" s="6" t="s">
        <v>1348</v>
      </c>
      <c r="AF115" s="6"/>
    </row>
    <row r="116">
      <c r="A116" s="3" t="s">
        <v>673</v>
      </c>
      <c r="B116" s="3">
        <v>6.0</v>
      </c>
      <c r="C116" s="3">
        <v>1.0</v>
      </c>
      <c r="D116" s="3">
        <v>0.0</v>
      </c>
      <c r="E116" s="3">
        <v>0.0</v>
      </c>
      <c r="F116" s="3">
        <v>1.0</v>
      </c>
      <c r="G116" s="3">
        <v>1.0</v>
      </c>
      <c r="H116" s="3">
        <v>0.0</v>
      </c>
      <c r="I116" s="3">
        <v>0.0</v>
      </c>
      <c r="J116" s="3">
        <v>4.0</v>
      </c>
      <c r="K116" s="3">
        <v>1.0</v>
      </c>
      <c r="L116" s="3">
        <v>0.0</v>
      </c>
      <c r="M116" s="3">
        <v>1.0</v>
      </c>
      <c r="N116" s="3">
        <v>1.0</v>
      </c>
      <c r="O116" s="3">
        <v>1.0</v>
      </c>
      <c r="P116" s="3">
        <v>0.0</v>
      </c>
      <c r="Q116" s="3">
        <v>0.0</v>
      </c>
      <c r="R116" s="3" t="s">
        <v>10</v>
      </c>
      <c r="S116" s="3">
        <v>0.0</v>
      </c>
      <c r="T116" s="3">
        <v>0.0</v>
      </c>
      <c r="U116" s="3">
        <v>0.0</v>
      </c>
      <c r="V116" s="3">
        <v>0.0</v>
      </c>
      <c r="W116" s="3">
        <v>1.0</v>
      </c>
      <c r="X116" s="3">
        <v>0.0</v>
      </c>
      <c r="Y116" s="3">
        <v>0.0</v>
      </c>
      <c r="Z116" s="3">
        <v>1.0</v>
      </c>
      <c r="AA116" s="3">
        <v>1.0</v>
      </c>
      <c r="AB116" s="3">
        <v>0.0</v>
      </c>
      <c r="AC116" s="3" t="s">
        <v>10</v>
      </c>
      <c r="AD116" s="3" t="s">
        <v>12</v>
      </c>
      <c r="AE116" s="6" t="s">
        <v>1349</v>
      </c>
      <c r="AF116" s="6"/>
    </row>
    <row r="117">
      <c r="A117" s="3" t="s">
        <v>677</v>
      </c>
      <c r="B117" s="3">
        <v>5.0</v>
      </c>
      <c r="C117" s="3">
        <v>1.0</v>
      </c>
      <c r="D117" s="3">
        <v>18.0</v>
      </c>
      <c r="E117" s="3">
        <v>2.0</v>
      </c>
      <c r="F117" s="3">
        <v>8.0</v>
      </c>
      <c r="G117" s="3">
        <v>2.0</v>
      </c>
      <c r="H117" s="3">
        <v>0.0</v>
      </c>
      <c r="I117" s="3">
        <v>3.0</v>
      </c>
      <c r="J117" s="3">
        <v>4.0</v>
      </c>
      <c r="K117" s="3">
        <v>1.0</v>
      </c>
      <c r="L117" s="3">
        <v>1.0</v>
      </c>
      <c r="M117" s="3">
        <v>0.0</v>
      </c>
      <c r="N117" s="3">
        <v>0.0</v>
      </c>
      <c r="O117" s="3">
        <v>1.0</v>
      </c>
      <c r="P117" s="3">
        <v>1.0</v>
      </c>
      <c r="Q117" s="3">
        <v>0.0</v>
      </c>
      <c r="R117" s="3" t="s">
        <v>11</v>
      </c>
      <c r="S117" s="3">
        <v>0.0</v>
      </c>
      <c r="T117" s="3">
        <v>0.0</v>
      </c>
      <c r="U117" s="3">
        <v>0.0</v>
      </c>
      <c r="V117" s="3">
        <v>0.0</v>
      </c>
      <c r="W117" s="3">
        <v>0.0</v>
      </c>
      <c r="X117" s="3">
        <v>0.0</v>
      </c>
      <c r="Y117" s="3">
        <v>0.0</v>
      </c>
      <c r="Z117" s="3">
        <v>0.0</v>
      </c>
      <c r="AA117" s="3">
        <v>0.0</v>
      </c>
      <c r="AB117" s="3">
        <v>0.0</v>
      </c>
      <c r="AC117" s="3" t="s">
        <v>11</v>
      </c>
      <c r="AD117" s="3" t="s">
        <v>10</v>
      </c>
      <c r="AE117" s="6" t="s">
        <v>1350</v>
      </c>
      <c r="AF117" s="6"/>
    </row>
    <row r="118">
      <c r="A118" s="5" t="s">
        <v>257</v>
      </c>
      <c r="E118" s="1">
        <v>6.32</v>
      </c>
      <c r="G118" s="1">
        <v>2.0</v>
      </c>
      <c r="H118" s="1">
        <v>0.0</v>
      </c>
      <c r="I118" s="1">
        <v>0.0</v>
      </c>
      <c r="J118" s="1">
        <v>2.0</v>
      </c>
      <c r="K118" s="1">
        <v>1.0</v>
      </c>
      <c r="L118" s="1">
        <v>0.0</v>
      </c>
      <c r="M118" s="1">
        <v>0.0</v>
      </c>
      <c r="N118" s="1">
        <v>1.0</v>
      </c>
      <c r="O118" s="1">
        <v>0.0</v>
      </c>
      <c r="P118" s="1">
        <v>0.0</v>
      </c>
      <c r="Q118" s="1">
        <v>0.0</v>
      </c>
      <c r="R118" s="1" t="s">
        <v>10</v>
      </c>
      <c r="S118" s="1">
        <v>0.0</v>
      </c>
      <c r="T118" s="1">
        <v>0.0</v>
      </c>
      <c r="U118" s="1">
        <v>0.0</v>
      </c>
      <c r="V118" s="1">
        <v>0.0</v>
      </c>
      <c r="W118" s="1">
        <v>1.0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 t="s">
        <v>10</v>
      </c>
      <c r="AD118" s="1" t="s">
        <v>10</v>
      </c>
      <c r="AE118" s="6" t="s">
        <v>1351</v>
      </c>
      <c r="AF118" s="6"/>
    </row>
    <row r="119">
      <c r="A119" s="3" t="s">
        <v>681</v>
      </c>
      <c r="B119" s="3">
        <v>5.0</v>
      </c>
      <c r="C119" s="3">
        <v>1.0</v>
      </c>
      <c r="D119" s="3">
        <v>236.0</v>
      </c>
      <c r="E119" s="3">
        <v>3.0</v>
      </c>
      <c r="F119" s="3">
        <v>10.0</v>
      </c>
      <c r="G119" s="3">
        <v>6.0</v>
      </c>
      <c r="H119" s="3">
        <v>0.0</v>
      </c>
      <c r="I119" s="3">
        <v>3.0</v>
      </c>
      <c r="J119" s="3">
        <v>3.0</v>
      </c>
      <c r="K119" s="3">
        <v>1.0</v>
      </c>
      <c r="L119" s="3">
        <v>0.0</v>
      </c>
      <c r="M119" s="3">
        <v>1.0</v>
      </c>
      <c r="N119" s="3">
        <v>0.0</v>
      </c>
      <c r="O119" s="3">
        <v>1.0</v>
      </c>
      <c r="P119" s="3">
        <v>0.0</v>
      </c>
      <c r="Q119" s="3">
        <v>0.0</v>
      </c>
      <c r="R119" s="3" t="s">
        <v>10</v>
      </c>
      <c r="S119" s="3">
        <v>1.0</v>
      </c>
      <c r="T119" s="3">
        <v>0.0</v>
      </c>
      <c r="U119" s="3">
        <v>0.0</v>
      </c>
      <c r="V119" s="3">
        <v>0.0</v>
      </c>
      <c r="W119" s="3">
        <v>0.0</v>
      </c>
      <c r="X119" s="3">
        <v>0.0</v>
      </c>
      <c r="Y119" s="3">
        <v>0.0</v>
      </c>
      <c r="Z119" s="3">
        <v>0.0</v>
      </c>
      <c r="AA119" s="3">
        <v>0.0</v>
      </c>
      <c r="AB119" s="3">
        <v>0.0</v>
      </c>
      <c r="AC119" s="3" t="s">
        <v>10</v>
      </c>
      <c r="AD119" s="3" t="s">
        <v>10</v>
      </c>
      <c r="AE119" s="6" t="s">
        <v>1352</v>
      </c>
      <c r="AF119" s="6"/>
    </row>
    <row r="120">
      <c r="A120" s="5" t="s">
        <v>259</v>
      </c>
      <c r="E120" s="1">
        <v>2.0</v>
      </c>
      <c r="G120" s="1">
        <v>1.0</v>
      </c>
      <c r="H120" s="1">
        <v>0.0</v>
      </c>
      <c r="I120" s="1">
        <v>3.0</v>
      </c>
      <c r="J120" s="1">
        <v>2.0</v>
      </c>
      <c r="K120" s="1">
        <v>1.0</v>
      </c>
      <c r="L120" s="1">
        <v>0.0</v>
      </c>
      <c r="M120" s="1">
        <v>0.0</v>
      </c>
      <c r="N120" s="1">
        <v>0.0</v>
      </c>
      <c r="O120" s="1">
        <v>1.0</v>
      </c>
      <c r="P120" s="1">
        <v>0.0</v>
      </c>
      <c r="Q120" s="1">
        <v>0.0</v>
      </c>
      <c r="R120" s="1" t="s">
        <v>10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 t="s">
        <v>10</v>
      </c>
      <c r="AD120" s="1" t="s">
        <v>10</v>
      </c>
      <c r="AE120" s="6" t="s">
        <v>1353</v>
      </c>
      <c r="AF120" s="6"/>
    </row>
    <row r="121">
      <c r="A121" s="3" t="s">
        <v>685</v>
      </c>
      <c r="B121" s="3">
        <v>5.0</v>
      </c>
      <c r="C121" s="3">
        <v>1.0</v>
      </c>
      <c r="D121" s="3">
        <v>10.0</v>
      </c>
      <c r="E121" s="3">
        <v>3.0</v>
      </c>
      <c r="F121" s="3">
        <v>8.0</v>
      </c>
      <c r="G121" s="3">
        <v>2.0</v>
      </c>
      <c r="H121" s="3">
        <v>0.0</v>
      </c>
      <c r="I121" s="3">
        <v>2.0</v>
      </c>
      <c r="J121" s="3">
        <v>4.0</v>
      </c>
      <c r="K121" s="3">
        <v>1.0</v>
      </c>
      <c r="L121" s="3">
        <v>1.0</v>
      </c>
      <c r="M121" s="3">
        <v>0.0</v>
      </c>
      <c r="N121" s="3">
        <v>0.0</v>
      </c>
      <c r="O121" s="3">
        <v>1.0</v>
      </c>
      <c r="P121" s="3">
        <v>0.0</v>
      </c>
      <c r="Q121" s="3">
        <v>1.0</v>
      </c>
      <c r="R121" s="3" t="s">
        <v>10</v>
      </c>
      <c r="S121" s="3">
        <v>0.0</v>
      </c>
      <c r="T121" s="3">
        <v>0.0</v>
      </c>
      <c r="U121" s="3">
        <v>0.0</v>
      </c>
      <c r="V121" s="3">
        <v>0.0</v>
      </c>
      <c r="W121" s="3">
        <v>0.0</v>
      </c>
      <c r="X121" s="3">
        <v>0.0</v>
      </c>
      <c r="Y121" s="3">
        <v>0.0</v>
      </c>
      <c r="Z121" s="3">
        <v>0.0</v>
      </c>
      <c r="AA121" s="3">
        <v>1.0</v>
      </c>
      <c r="AB121" s="3">
        <v>0.0</v>
      </c>
      <c r="AC121" s="3" t="s">
        <v>10</v>
      </c>
      <c r="AD121" s="3" t="s">
        <v>10</v>
      </c>
      <c r="AE121" s="6" t="s">
        <v>1354</v>
      </c>
      <c r="AF121" s="6"/>
    </row>
    <row r="122">
      <c r="A122" s="3" t="s">
        <v>689</v>
      </c>
      <c r="B122" s="3">
        <v>4.0</v>
      </c>
      <c r="C122" s="3">
        <v>2.0</v>
      </c>
      <c r="D122" s="3">
        <v>30.0</v>
      </c>
      <c r="E122" s="3">
        <v>1.0</v>
      </c>
      <c r="F122" s="3">
        <v>10.0</v>
      </c>
      <c r="G122" s="3">
        <v>5.0</v>
      </c>
      <c r="H122" s="3">
        <v>2.0</v>
      </c>
      <c r="I122" s="3">
        <v>0.0</v>
      </c>
      <c r="J122" s="3">
        <v>4.0</v>
      </c>
      <c r="K122" s="3">
        <v>1.0</v>
      </c>
      <c r="L122" s="3">
        <v>1.0</v>
      </c>
      <c r="M122" s="3">
        <v>1.0</v>
      </c>
      <c r="N122" s="3">
        <v>0.0</v>
      </c>
      <c r="O122" s="3">
        <v>1.0</v>
      </c>
      <c r="P122" s="3">
        <v>0.0</v>
      </c>
      <c r="Q122" s="3">
        <v>0.0</v>
      </c>
      <c r="R122" s="3" t="s">
        <v>12</v>
      </c>
      <c r="S122" s="3">
        <v>0.0</v>
      </c>
      <c r="T122" s="3">
        <v>0.0</v>
      </c>
      <c r="U122" s="3">
        <v>0.0</v>
      </c>
      <c r="V122" s="3">
        <v>0.0</v>
      </c>
      <c r="W122" s="3">
        <v>0.0</v>
      </c>
      <c r="X122" s="3">
        <v>0.0</v>
      </c>
      <c r="Y122" s="3">
        <v>0.0</v>
      </c>
      <c r="Z122" s="3">
        <v>1.0</v>
      </c>
      <c r="AA122" s="3">
        <v>0.0</v>
      </c>
      <c r="AB122" s="3">
        <v>0.0</v>
      </c>
      <c r="AC122" s="3" t="s">
        <v>11</v>
      </c>
      <c r="AD122" s="3" t="s">
        <v>12</v>
      </c>
      <c r="AE122" s="6" t="s">
        <v>1355</v>
      </c>
      <c r="AF122" s="6"/>
    </row>
    <row r="123">
      <c r="A123" s="3" t="s">
        <v>693</v>
      </c>
      <c r="B123" s="3">
        <v>4.0</v>
      </c>
      <c r="C123" s="3">
        <v>4.0</v>
      </c>
      <c r="D123" s="3">
        <v>111.0</v>
      </c>
      <c r="E123" s="3">
        <v>1.0</v>
      </c>
      <c r="F123" s="3">
        <v>10.0</v>
      </c>
      <c r="G123" s="3">
        <v>5.0</v>
      </c>
      <c r="H123" s="3">
        <v>0.0</v>
      </c>
      <c r="I123" s="3">
        <v>11.0</v>
      </c>
      <c r="J123" s="3">
        <v>3.0</v>
      </c>
      <c r="K123" s="3">
        <v>1.0</v>
      </c>
      <c r="L123" s="3">
        <v>0.0</v>
      </c>
      <c r="M123" s="3">
        <v>1.0</v>
      </c>
      <c r="N123" s="3">
        <v>0.0</v>
      </c>
      <c r="O123" s="3">
        <v>1.0</v>
      </c>
      <c r="P123" s="3">
        <v>0.0</v>
      </c>
      <c r="Q123" s="3">
        <v>0.0</v>
      </c>
      <c r="R123" s="3" t="s">
        <v>10</v>
      </c>
      <c r="S123" s="3">
        <v>0.0</v>
      </c>
      <c r="T123" s="3">
        <v>0.0</v>
      </c>
      <c r="U123" s="3">
        <v>0.0</v>
      </c>
      <c r="V123" s="3">
        <v>1.0</v>
      </c>
      <c r="W123" s="3">
        <v>1.0</v>
      </c>
      <c r="X123" s="3">
        <v>0.0</v>
      </c>
      <c r="Y123" s="3">
        <v>0.0</v>
      </c>
      <c r="Z123" s="3">
        <v>0.0</v>
      </c>
      <c r="AA123" s="3">
        <v>0.0</v>
      </c>
      <c r="AB123" s="3">
        <v>0.0</v>
      </c>
      <c r="AC123" s="3" t="s">
        <v>12</v>
      </c>
      <c r="AD123" s="3" t="s">
        <v>10</v>
      </c>
      <c r="AE123" s="6" t="s">
        <v>1356</v>
      </c>
      <c r="AF123" s="6"/>
    </row>
    <row r="124">
      <c r="A124" s="3" t="s">
        <v>697</v>
      </c>
      <c r="B124" s="3">
        <v>4.0</v>
      </c>
      <c r="C124" s="3">
        <v>1.0</v>
      </c>
      <c r="D124" s="3">
        <v>1760.0</v>
      </c>
      <c r="E124" s="3">
        <v>3.0</v>
      </c>
      <c r="F124" s="3">
        <v>8.0</v>
      </c>
      <c r="G124" s="3">
        <v>2.0</v>
      </c>
      <c r="H124" s="3">
        <v>0.0</v>
      </c>
      <c r="I124" s="3">
        <v>0.0</v>
      </c>
      <c r="J124" s="3">
        <v>1.0</v>
      </c>
      <c r="K124" s="3">
        <v>0.0</v>
      </c>
      <c r="L124" s="3">
        <v>1.0</v>
      </c>
      <c r="M124" s="3">
        <v>0.0</v>
      </c>
      <c r="N124" s="3">
        <v>0.0</v>
      </c>
      <c r="O124" s="3">
        <v>0.0</v>
      </c>
      <c r="P124" s="3">
        <v>0.0</v>
      </c>
      <c r="Q124" s="3">
        <v>0.0</v>
      </c>
      <c r="R124" s="3" t="s">
        <v>11</v>
      </c>
      <c r="S124" s="3">
        <v>0.0</v>
      </c>
      <c r="T124" s="3">
        <v>0.0</v>
      </c>
      <c r="U124" s="3">
        <v>0.0</v>
      </c>
      <c r="V124" s="3">
        <v>0.0</v>
      </c>
      <c r="W124" s="3">
        <v>0.0</v>
      </c>
      <c r="X124" s="3">
        <v>0.0</v>
      </c>
      <c r="Y124" s="3">
        <v>0.0</v>
      </c>
      <c r="Z124" s="3">
        <v>0.0</v>
      </c>
      <c r="AA124" s="3">
        <v>0.0</v>
      </c>
      <c r="AB124" s="3">
        <v>0.0</v>
      </c>
      <c r="AC124" s="3" t="s">
        <v>11</v>
      </c>
      <c r="AD124" s="3" t="s">
        <v>11</v>
      </c>
      <c r="AE124" s="6" t="s">
        <v>1357</v>
      </c>
      <c r="AF124" s="6"/>
    </row>
    <row r="125">
      <c r="A125" s="3" t="s">
        <v>702</v>
      </c>
      <c r="B125" s="3">
        <v>3.0</v>
      </c>
      <c r="C125" s="3">
        <v>1.0</v>
      </c>
      <c r="D125" s="3">
        <v>0.0</v>
      </c>
      <c r="E125" s="3">
        <v>0.0</v>
      </c>
      <c r="F125" s="3">
        <v>4.0</v>
      </c>
      <c r="G125" s="3">
        <v>0.0</v>
      </c>
      <c r="H125" s="3">
        <v>0.0</v>
      </c>
      <c r="I125" s="3">
        <v>2.0</v>
      </c>
      <c r="J125" s="3">
        <v>3.0</v>
      </c>
      <c r="K125" s="3">
        <v>1.0</v>
      </c>
      <c r="L125" s="3">
        <v>0.0</v>
      </c>
      <c r="M125" s="3">
        <v>1.0</v>
      </c>
      <c r="N125" s="3">
        <v>1.0</v>
      </c>
      <c r="O125" s="3">
        <v>0.0</v>
      </c>
      <c r="P125" s="3">
        <v>0.0</v>
      </c>
      <c r="Q125" s="3">
        <v>0.0</v>
      </c>
      <c r="R125" s="3" t="s">
        <v>10</v>
      </c>
      <c r="S125" s="3">
        <v>0.0</v>
      </c>
      <c r="T125" s="3">
        <v>0.0</v>
      </c>
      <c r="U125" s="3">
        <v>0.0</v>
      </c>
      <c r="V125" s="3">
        <v>0.0</v>
      </c>
      <c r="W125" s="3">
        <v>0.0</v>
      </c>
      <c r="X125" s="3">
        <v>0.0</v>
      </c>
      <c r="Y125" s="3">
        <v>0.0</v>
      </c>
      <c r="Z125" s="3">
        <v>1.0</v>
      </c>
      <c r="AA125" s="3">
        <v>0.0</v>
      </c>
      <c r="AB125" s="3">
        <v>0.0</v>
      </c>
      <c r="AC125" s="3" t="s">
        <v>12</v>
      </c>
      <c r="AD125" s="3" t="s">
        <v>10</v>
      </c>
      <c r="AE125" s="6" t="s">
        <v>1358</v>
      </c>
      <c r="AF125" s="6"/>
    </row>
    <row r="126">
      <c r="A126" s="5" t="s">
        <v>260</v>
      </c>
      <c r="E126" s="1">
        <v>2.8</v>
      </c>
      <c r="G126" s="1">
        <v>1.0</v>
      </c>
      <c r="H126" s="1">
        <v>3.0</v>
      </c>
      <c r="I126" s="1">
        <v>0.0</v>
      </c>
      <c r="J126" s="1">
        <v>3.0</v>
      </c>
      <c r="K126" s="1">
        <v>1.0</v>
      </c>
      <c r="L126" s="1">
        <v>1.0</v>
      </c>
      <c r="M126" s="1">
        <v>0.0</v>
      </c>
      <c r="N126" s="1">
        <v>1.0</v>
      </c>
      <c r="O126" s="1">
        <v>0.0</v>
      </c>
      <c r="P126" s="1">
        <v>0.0</v>
      </c>
      <c r="Q126" s="1">
        <v>0.0</v>
      </c>
      <c r="R126" s="1" t="s">
        <v>1245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 t="s">
        <v>1245</v>
      </c>
      <c r="AD126" s="1" t="s">
        <v>10</v>
      </c>
      <c r="AE126" s="6" t="s">
        <v>1359</v>
      </c>
      <c r="AF126" s="6"/>
    </row>
    <row r="127">
      <c r="A127" s="3" t="s">
        <v>705</v>
      </c>
      <c r="B127" s="3">
        <v>3.0</v>
      </c>
      <c r="C127" s="3">
        <v>1.0</v>
      </c>
      <c r="D127" s="3">
        <v>3.0</v>
      </c>
      <c r="E127" s="3">
        <v>0.0</v>
      </c>
      <c r="F127" s="3">
        <v>4.0</v>
      </c>
      <c r="G127" s="3">
        <v>0.0</v>
      </c>
      <c r="H127" s="3">
        <v>0.0</v>
      </c>
      <c r="I127" s="3">
        <v>3.0</v>
      </c>
      <c r="J127" s="3">
        <v>3.0</v>
      </c>
      <c r="K127" s="3">
        <v>1.0</v>
      </c>
      <c r="L127" s="3">
        <v>0.0</v>
      </c>
      <c r="M127" s="3">
        <v>1.0</v>
      </c>
      <c r="N127" s="3">
        <v>0.0</v>
      </c>
      <c r="O127" s="3">
        <v>1.0</v>
      </c>
      <c r="P127" s="3">
        <v>0.0</v>
      </c>
      <c r="Q127" s="3">
        <v>0.0</v>
      </c>
      <c r="R127" s="3" t="s">
        <v>10</v>
      </c>
      <c r="S127" s="3">
        <v>0.0</v>
      </c>
      <c r="T127" s="3">
        <v>0.0</v>
      </c>
      <c r="U127" s="3">
        <v>0.0</v>
      </c>
      <c r="V127" s="3">
        <v>0.0</v>
      </c>
      <c r="W127" s="3">
        <v>0.0</v>
      </c>
      <c r="X127" s="3">
        <v>0.0</v>
      </c>
      <c r="Y127" s="3">
        <v>0.0</v>
      </c>
      <c r="Z127" s="3">
        <v>0.0</v>
      </c>
      <c r="AA127" s="3">
        <v>0.0</v>
      </c>
      <c r="AB127" s="3">
        <v>0.0</v>
      </c>
      <c r="AC127" s="3" t="s">
        <v>10</v>
      </c>
      <c r="AD127" s="3" t="s">
        <v>12</v>
      </c>
      <c r="AE127" s="6" t="s">
        <v>1360</v>
      </c>
      <c r="AF127" s="6"/>
    </row>
    <row r="128">
      <c r="A128" s="5" t="s">
        <v>261</v>
      </c>
      <c r="E128" s="1">
        <v>0.63</v>
      </c>
      <c r="G128" s="1">
        <v>3.0</v>
      </c>
      <c r="H128" s="1">
        <v>0.0</v>
      </c>
      <c r="I128" s="1">
        <v>0.0</v>
      </c>
      <c r="J128" s="1">
        <v>3.0</v>
      </c>
      <c r="K128" s="1">
        <v>0.0</v>
      </c>
      <c r="L128" s="1">
        <v>1.0</v>
      </c>
      <c r="M128" s="1">
        <v>0.0</v>
      </c>
      <c r="N128" s="1">
        <v>1.0</v>
      </c>
      <c r="O128" s="1">
        <v>1.0</v>
      </c>
      <c r="P128" s="1">
        <v>0.0</v>
      </c>
      <c r="Q128" s="1">
        <v>0.0</v>
      </c>
      <c r="R128" s="1" t="s">
        <v>11</v>
      </c>
      <c r="S128" s="1">
        <v>0.0</v>
      </c>
      <c r="T128" s="1">
        <v>0.0</v>
      </c>
      <c r="U128" s="1">
        <v>0.0</v>
      </c>
      <c r="V128" s="1">
        <v>0.0</v>
      </c>
      <c r="W128" s="1">
        <v>5.0</v>
      </c>
      <c r="X128" s="1">
        <v>0.0</v>
      </c>
      <c r="Y128" s="1">
        <v>0.0</v>
      </c>
      <c r="Z128" s="1">
        <v>0.0</v>
      </c>
      <c r="AA128" s="1">
        <v>1.0</v>
      </c>
      <c r="AB128" s="1">
        <v>0.0</v>
      </c>
      <c r="AC128" s="1" t="s">
        <v>11</v>
      </c>
      <c r="AD128" s="1" t="s">
        <v>11</v>
      </c>
      <c r="AE128" s="6" t="s">
        <v>1361</v>
      </c>
      <c r="AF128" s="6"/>
    </row>
    <row r="129">
      <c r="A129" s="5" t="s">
        <v>262</v>
      </c>
      <c r="E129" s="1">
        <v>26.26</v>
      </c>
      <c r="G129" s="1">
        <v>1.0</v>
      </c>
      <c r="H129" s="1">
        <v>1.0</v>
      </c>
      <c r="I129" s="1">
        <v>2.0</v>
      </c>
      <c r="J129" s="1">
        <v>3.0</v>
      </c>
      <c r="K129" s="1">
        <v>1.0</v>
      </c>
      <c r="L129" s="1">
        <v>1.0</v>
      </c>
      <c r="M129" s="1">
        <v>0.0</v>
      </c>
      <c r="N129" s="1">
        <v>0.0</v>
      </c>
      <c r="O129" s="1">
        <v>1.0</v>
      </c>
      <c r="P129" s="1">
        <v>0.0</v>
      </c>
      <c r="Q129" s="1">
        <v>0.0</v>
      </c>
      <c r="R129" s="1" t="s">
        <v>14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 t="s">
        <v>14</v>
      </c>
      <c r="AD129" s="1" t="s">
        <v>11</v>
      </c>
      <c r="AE129" s="6" t="s">
        <v>1362</v>
      </c>
      <c r="AF129" s="6"/>
    </row>
    <row r="130">
      <c r="A130" s="3" t="s">
        <v>713</v>
      </c>
      <c r="B130" s="3">
        <v>4.0</v>
      </c>
      <c r="C130" s="3">
        <v>2.0</v>
      </c>
      <c r="D130" s="3">
        <v>118.0</v>
      </c>
      <c r="E130" s="3">
        <v>6.0</v>
      </c>
      <c r="F130" s="3">
        <v>10.0</v>
      </c>
      <c r="G130" s="3">
        <v>5.0</v>
      </c>
      <c r="H130" s="3">
        <v>0.0</v>
      </c>
      <c r="I130" s="3">
        <v>3.0</v>
      </c>
      <c r="J130" s="3">
        <v>3.0</v>
      </c>
      <c r="K130" s="3">
        <v>1.0</v>
      </c>
      <c r="L130" s="3">
        <v>1.0</v>
      </c>
      <c r="M130" s="3">
        <v>0.0</v>
      </c>
      <c r="N130" s="3">
        <v>0.0</v>
      </c>
      <c r="O130" s="3">
        <v>0.0</v>
      </c>
      <c r="P130" s="3">
        <v>1.0</v>
      </c>
      <c r="Q130" s="3">
        <v>0.0</v>
      </c>
      <c r="R130" s="3" t="s">
        <v>10</v>
      </c>
      <c r="S130" s="3">
        <v>0.0</v>
      </c>
      <c r="T130" s="3">
        <v>0.0</v>
      </c>
      <c r="U130" s="3">
        <v>0.0</v>
      </c>
      <c r="V130" s="3">
        <v>0.0</v>
      </c>
      <c r="W130" s="3">
        <v>1.0</v>
      </c>
      <c r="X130" s="3">
        <v>0.0</v>
      </c>
      <c r="Y130" s="3">
        <v>0.0</v>
      </c>
      <c r="Z130" s="3">
        <v>0.0</v>
      </c>
      <c r="AA130" s="3">
        <v>0.0</v>
      </c>
      <c r="AB130" s="3">
        <v>0.0</v>
      </c>
      <c r="AC130" s="3" t="s">
        <v>15</v>
      </c>
      <c r="AD130" s="3" t="s">
        <v>11</v>
      </c>
      <c r="AE130" s="6" t="s">
        <v>1363</v>
      </c>
      <c r="AF130" s="6"/>
    </row>
    <row r="131">
      <c r="A131" s="3" t="s">
        <v>717</v>
      </c>
      <c r="B131" s="3">
        <v>5.0</v>
      </c>
      <c r="C131" s="3">
        <v>1.0</v>
      </c>
      <c r="D131" s="3">
        <v>333.0</v>
      </c>
      <c r="E131" s="3">
        <v>13.0</v>
      </c>
      <c r="F131" s="3">
        <v>10.0</v>
      </c>
      <c r="G131" s="3">
        <v>2.0</v>
      </c>
      <c r="H131" s="3">
        <v>0.0</v>
      </c>
      <c r="I131" s="3">
        <v>14.0</v>
      </c>
      <c r="J131" s="3">
        <v>4.0</v>
      </c>
      <c r="K131" s="3">
        <v>1.0</v>
      </c>
      <c r="L131" s="3">
        <v>0.0</v>
      </c>
      <c r="M131" s="3">
        <v>1.0</v>
      </c>
      <c r="N131" s="3">
        <v>1.0</v>
      </c>
      <c r="O131" s="3">
        <v>1.0</v>
      </c>
      <c r="P131" s="3">
        <v>0.0</v>
      </c>
      <c r="Q131" s="3">
        <v>0.0</v>
      </c>
      <c r="R131" s="3" t="s">
        <v>10</v>
      </c>
      <c r="S131" s="3">
        <v>0.0</v>
      </c>
      <c r="T131" s="3">
        <v>0.0</v>
      </c>
      <c r="U131" s="3">
        <v>0.0</v>
      </c>
      <c r="V131" s="3">
        <v>1.0</v>
      </c>
      <c r="W131" s="3">
        <v>1.0</v>
      </c>
      <c r="X131" s="3">
        <v>1.0</v>
      </c>
      <c r="Y131" s="3">
        <v>0.0</v>
      </c>
      <c r="Z131" s="3">
        <v>0.0</v>
      </c>
      <c r="AA131" s="3">
        <v>0.0</v>
      </c>
      <c r="AB131" s="3">
        <v>0.0</v>
      </c>
      <c r="AC131" s="3" t="s">
        <v>12</v>
      </c>
      <c r="AD131" s="3" t="s">
        <v>14</v>
      </c>
      <c r="AE131" s="6" t="s">
        <v>1364</v>
      </c>
      <c r="AF131" s="6"/>
    </row>
    <row r="132">
      <c r="A132" s="6" t="s">
        <v>825</v>
      </c>
      <c r="B132" s="3">
        <v>5.0</v>
      </c>
      <c r="C132" s="3">
        <v>1.0</v>
      </c>
      <c r="D132" s="3">
        <v>0.0</v>
      </c>
      <c r="E132" s="3">
        <v>0.0</v>
      </c>
      <c r="F132" s="3">
        <v>10.0</v>
      </c>
      <c r="G132" s="3">
        <v>2.0</v>
      </c>
      <c r="H132" s="3">
        <v>0.0</v>
      </c>
      <c r="I132" s="3">
        <v>0.0</v>
      </c>
      <c r="J132" s="3">
        <v>3.0</v>
      </c>
      <c r="K132" s="3">
        <v>1.0</v>
      </c>
      <c r="L132" s="3">
        <v>1.0</v>
      </c>
      <c r="M132" s="3">
        <v>0.0</v>
      </c>
      <c r="N132" s="3">
        <v>0.0</v>
      </c>
      <c r="O132" s="3">
        <v>1.0</v>
      </c>
      <c r="P132" s="3">
        <v>0.0</v>
      </c>
      <c r="Q132" s="3">
        <v>0.0</v>
      </c>
      <c r="R132" s="3" t="s">
        <v>10</v>
      </c>
      <c r="S132" s="3">
        <v>0.0</v>
      </c>
      <c r="T132" s="3">
        <v>0.0</v>
      </c>
      <c r="U132" s="3">
        <v>0.0</v>
      </c>
      <c r="V132" s="3">
        <v>0.0</v>
      </c>
      <c r="W132" s="3">
        <v>0.0</v>
      </c>
      <c r="X132" s="3">
        <v>1.0</v>
      </c>
      <c r="Y132" s="3">
        <v>0.0</v>
      </c>
      <c r="Z132" s="3">
        <v>0.0</v>
      </c>
      <c r="AA132" s="3">
        <v>0.0</v>
      </c>
      <c r="AB132" s="3">
        <v>0.0</v>
      </c>
      <c r="AC132" s="3" t="s">
        <v>10</v>
      </c>
      <c r="AD132" s="3" t="s">
        <v>10</v>
      </c>
      <c r="AE132" s="6" t="s">
        <v>1365</v>
      </c>
      <c r="AF132" s="6"/>
    </row>
    <row r="133">
      <c r="A133" s="3" t="s">
        <v>726</v>
      </c>
      <c r="B133" s="3">
        <v>4.0</v>
      </c>
      <c r="C133" s="3">
        <v>4.0</v>
      </c>
      <c r="D133" s="3">
        <v>1240.0</v>
      </c>
      <c r="E133" s="3">
        <v>7.0</v>
      </c>
      <c r="F133" s="3">
        <v>3.0</v>
      </c>
      <c r="G133" s="3">
        <v>2.0</v>
      </c>
      <c r="H133" s="3">
        <v>3.0</v>
      </c>
      <c r="I133" s="3">
        <v>0.0</v>
      </c>
      <c r="J133" s="3">
        <v>3.0</v>
      </c>
      <c r="K133" s="3">
        <v>1.0</v>
      </c>
      <c r="L133" s="3">
        <v>1.0</v>
      </c>
      <c r="M133" s="3">
        <v>0.0</v>
      </c>
      <c r="N133" s="3">
        <v>1.0</v>
      </c>
      <c r="O133" s="3">
        <v>0.0</v>
      </c>
      <c r="P133" s="3">
        <v>0.0</v>
      </c>
      <c r="Q133" s="3">
        <v>0.0</v>
      </c>
      <c r="R133" s="3" t="s">
        <v>13</v>
      </c>
      <c r="S133" s="3">
        <v>0.0</v>
      </c>
      <c r="T133" s="3">
        <v>0.0</v>
      </c>
      <c r="U133" s="3">
        <v>0.0</v>
      </c>
      <c r="V133" s="3">
        <v>0.0</v>
      </c>
      <c r="W133" s="3">
        <v>0.0</v>
      </c>
      <c r="X133" s="3">
        <v>0.0</v>
      </c>
      <c r="Y133" s="3">
        <v>0.0</v>
      </c>
      <c r="Z133" s="3">
        <v>0.0</v>
      </c>
      <c r="AA133" s="3">
        <v>0.0</v>
      </c>
      <c r="AB133" s="3">
        <v>0.0</v>
      </c>
      <c r="AC133" s="3" t="s">
        <v>11</v>
      </c>
      <c r="AD133" s="3" t="s">
        <v>10</v>
      </c>
      <c r="AE133" s="6" t="s">
        <v>1366</v>
      </c>
      <c r="AF133" s="6"/>
    </row>
    <row r="134">
      <c r="A134" s="3" t="s">
        <v>729</v>
      </c>
      <c r="B134" s="3">
        <v>3.0</v>
      </c>
      <c r="C134" s="3">
        <v>1.0</v>
      </c>
      <c r="D134" s="3">
        <v>0.0</v>
      </c>
      <c r="E134" s="3">
        <v>0.0</v>
      </c>
      <c r="F134" s="3">
        <v>10.0</v>
      </c>
      <c r="G134" s="3">
        <v>0.0</v>
      </c>
      <c r="H134" s="3">
        <v>2.0</v>
      </c>
      <c r="I134" s="3">
        <v>0.0</v>
      </c>
      <c r="J134" s="3">
        <v>3.0</v>
      </c>
      <c r="K134" s="3">
        <v>1.0</v>
      </c>
      <c r="L134" s="3">
        <v>0.0</v>
      </c>
      <c r="M134" s="3">
        <v>0.0</v>
      </c>
      <c r="N134" s="3">
        <v>0.0</v>
      </c>
      <c r="O134" s="3">
        <v>1.0</v>
      </c>
      <c r="P134" s="3">
        <v>1.0</v>
      </c>
      <c r="Q134" s="3">
        <v>0.0</v>
      </c>
      <c r="R134" s="3" t="s">
        <v>10</v>
      </c>
      <c r="S134" s="3">
        <v>0.0</v>
      </c>
      <c r="T134" s="3">
        <v>1.0</v>
      </c>
      <c r="U134" s="3">
        <v>0.0</v>
      </c>
      <c r="V134" s="3">
        <v>0.0</v>
      </c>
      <c r="W134" s="3">
        <v>0.0</v>
      </c>
      <c r="X134" s="3">
        <v>0.0</v>
      </c>
      <c r="Y134" s="3">
        <v>0.0</v>
      </c>
      <c r="Z134" s="3">
        <v>1.0</v>
      </c>
      <c r="AA134" s="3">
        <v>0.0</v>
      </c>
      <c r="AB134" s="3">
        <v>0.0</v>
      </c>
      <c r="AC134" s="3" t="s">
        <v>14</v>
      </c>
      <c r="AD134" s="3" t="s">
        <v>10</v>
      </c>
      <c r="AE134" s="6" t="s">
        <v>1367</v>
      </c>
      <c r="AF134" s="6"/>
    </row>
    <row r="135">
      <c r="A135" s="3" t="s">
        <v>733</v>
      </c>
      <c r="B135" s="3">
        <v>6.0</v>
      </c>
      <c r="C135" s="3">
        <v>1.0</v>
      </c>
      <c r="D135" s="3">
        <v>0.0</v>
      </c>
      <c r="E135" s="3">
        <v>0.0</v>
      </c>
      <c r="F135" s="3">
        <v>10.0</v>
      </c>
      <c r="G135" s="3">
        <v>1.0</v>
      </c>
      <c r="H135" s="3">
        <v>0.0</v>
      </c>
      <c r="I135" s="3">
        <v>0.0</v>
      </c>
      <c r="J135" s="3">
        <v>3.0</v>
      </c>
      <c r="K135" s="3">
        <v>0.0</v>
      </c>
      <c r="L135" s="3">
        <v>0.0</v>
      </c>
      <c r="M135" s="3">
        <v>1.0</v>
      </c>
      <c r="N135" s="3">
        <v>0.0</v>
      </c>
      <c r="O135" s="3">
        <v>1.0</v>
      </c>
      <c r="P135" s="3">
        <v>0.0</v>
      </c>
      <c r="Q135" s="3">
        <v>0.0</v>
      </c>
      <c r="R135" s="3" t="s">
        <v>12</v>
      </c>
      <c r="S135" s="3">
        <v>0.0</v>
      </c>
      <c r="T135" s="3">
        <v>0.0</v>
      </c>
      <c r="U135" s="3">
        <v>0.0</v>
      </c>
      <c r="V135" s="3">
        <v>0.0</v>
      </c>
      <c r="W135" s="3">
        <v>1.0</v>
      </c>
      <c r="X135" s="3">
        <v>0.0</v>
      </c>
      <c r="Y135" s="3">
        <v>0.0</v>
      </c>
      <c r="Z135" s="3">
        <v>1.0</v>
      </c>
      <c r="AA135" s="3">
        <v>0.0</v>
      </c>
      <c r="AB135" s="3">
        <v>0.0</v>
      </c>
      <c r="AC135" s="3" t="s">
        <v>12</v>
      </c>
      <c r="AD135" s="3" t="s">
        <v>12</v>
      </c>
      <c r="AE135" s="6" t="s">
        <v>1368</v>
      </c>
    </row>
    <row r="136">
      <c r="A136" s="5" t="s">
        <v>263</v>
      </c>
      <c r="E136" s="1">
        <v>0.06</v>
      </c>
      <c r="G136" s="1">
        <v>1.0</v>
      </c>
      <c r="H136" s="1">
        <v>0.0</v>
      </c>
      <c r="I136" s="1">
        <v>0.0</v>
      </c>
      <c r="J136" s="1">
        <v>3.0</v>
      </c>
      <c r="K136" s="1">
        <v>0.0</v>
      </c>
      <c r="L136" s="1">
        <v>0.0</v>
      </c>
      <c r="M136" s="1">
        <v>1.0</v>
      </c>
      <c r="N136" s="1">
        <v>1.0</v>
      </c>
      <c r="O136" s="1">
        <v>1.0</v>
      </c>
      <c r="P136" s="1">
        <v>0.0</v>
      </c>
      <c r="Q136" s="1">
        <v>0.0</v>
      </c>
      <c r="R136" s="1" t="s">
        <v>11</v>
      </c>
      <c r="S136" s="1">
        <v>0.0</v>
      </c>
      <c r="T136" s="1">
        <v>0.0</v>
      </c>
      <c r="U136" s="1">
        <v>0.0</v>
      </c>
      <c r="V136" s="1">
        <v>0.0</v>
      </c>
      <c r="W136" s="1">
        <v>1.0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 t="s">
        <v>12</v>
      </c>
      <c r="AD136" s="1" t="s">
        <v>12</v>
      </c>
      <c r="AE136" s="6" t="s">
        <v>1369</v>
      </c>
      <c r="AF136" s="6"/>
    </row>
    <row r="137">
      <c r="A137" s="3" t="s">
        <v>737</v>
      </c>
      <c r="B137" s="3">
        <v>4.0</v>
      </c>
      <c r="C137" s="3">
        <v>4.0</v>
      </c>
      <c r="D137" s="3">
        <v>1031.0</v>
      </c>
      <c r="E137" s="3">
        <v>2.0</v>
      </c>
      <c r="F137" s="3">
        <v>8.0</v>
      </c>
      <c r="G137" s="3">
        <v>2.0</v>
      </c>
      <c r="H137" s="3">
        <v>0.0</v>
      </c>
      <c r="I137" s="3">
        <v>0.0</v>
      </c>
      <c r="J137" s="3">
        <v>2.0</v>
      </c>
      <c r="K137" s="3">
        <v>0.0</v>
      </c>
      <c r="L137" s="3">
        <v>1.0</v>
      </c>
      <c r="M137" s="3">
        <v>0.0</v>
      </c>
      <c r="N137" s="3">
        <v>1.0</v>
      </c>
      <c r="O137" s="3">
        <v>0.0</v>
      </c>
      <c r="P137" s="3">
        <v>0.0</v>
      </c>
      <c r="Q137" s="3">
        <v>0.0</v>
      </c>
      <c r="R137" s="3" t="s">
        <v>11</v>
      </c>
      <c r="S137" s="3">
        <v>0.0</v>
      </c>
      <c r="T137" s="3">
        <v>0.0</v>
      </c>
      <c r="U137" s="3">
        <v>0.0</v>
      </c>
      <c r="V137" s="3">
        <v>0.0</v>
      </c>
      <c r="W137" s="3">
        <v>1.0</v>
      </c>
      <c r="X137" s="3">
        <v>1.0</v>
      </c>
      <c r="Y137" s="3">
        <v>0.0</v>
      </c>
      <c r="Z137" s="3">
        <v>0.0</v>
      </c>
      <c r="AA137" s="3">
        <v>0.0</v>
      </c>
      <c r="AB137" s="3">
        <v>0.0</v>
      </c>
      <c r="AC137" s="3" t="s">
        <v>11</v>
      </c>
      <c r="AD137" s="3" t="s">
        <v>11</v>
      </c>
      <c r="AE137" s="6" t="s">
        <v>1370</v>
      </c>
      <c r="AF137" s="6"/>
    </row>
    <row r="138">
      <c r="A138" s="3" t="s">
        <v>741</v>
      </c>
      <c r="B138" s="3">
        <v>4.0</v>
      </c>
      <c r="C138" s="3">
        <v>2.0</v>
      </c>
      <c r="D138" s="3">
        <v>2.0</v>
      </c>
      <c r="E138" s="3">
        <v>1.0</v>
      </c>
      <c r="F138" s="3">
        <v>1.0</v>
      </c>
      <c r="G138" s="3">
        <v>4.0</v>
      </c>
      <c r="H138" s="3">
        <v>0.0</v>
      </c>
      <c r="I138" s="3">
        <v>4.0</v>
      </c>
      <c r="J138" s="3">
        <v>4.0</v>
      </c>
      <c r="K138" s="3">
        <v>1.0</v>
      </c>
      <c r="L138" s="3">
        <v>1.0</v>
      </c>
      <c r="M138" s="3">
        <v>1.0</v>
      </c>
      <c r="N138" s="3">
        <v>1.0</v>
      </c>
      <c r="O138" s="3">
        <v>0.0</v>
      </c>
      <c r="P138" s="3">
        <v>0.0</v>
      </c>
      <c r="Q138" s="3">
        <v>0.0</v>
      </c>
      <c r="R138" s="3" t="s">
        <v>10</v>
      </c>
      <c r="S138" s="3">
        <v>0.0</v>
      </c>
      <c r="T138" s="3">
        <v>0.0</v>
      </c>
      <c r="U138" s="3">
        <v>0.0</v>
      </c>
      <c r="V138" s="3">
        <v>0.0</v>
      </c>
      <c r="W138" s="3">
        <v>0.0</v>
      </c>
      <c r="X138" s="3">
        <v>0.0</v>
      </c>
      <c r="Y138" s="3">
        <v>0.0</v>
      </c>
      <c r="Z138" s="3">
        <v>0.0</v>
      </c>
      <c r="AA138" s="3">
        <v>0.0</v>
      </c>
      <c r="AB138" s="3">
        <v>0.0</v>
      </c>
      <c r="AC138" s="3" t="s">
        <v>10</v>
      </c>
      <c r="AD138" s="3" t="s">
        <v>11</v>
      </c>
      <c r="AE138" s="6" t="s">
        <v>1371</v>
      </c>
      <c r="AF138" s="6"/>
    </row>
    <row r="139">
      <c r="A139" s="3" t="s">
        <v>744</v>
      </c>
      <c r="B139" s="3">
        <v>1.0</v>
      </c>
      <c r="C139" s="3">
        <v>4.0</v>
      </c>
      <c r="D139" s="3">
        <v>1973.0</v>
      </c>
      <c r="E139" s="3">
        <v>77.0</v>
      </c>
      <c r="F139" s="3">
        <v>2.0</v>
      </c>
      <c r="G139" s="3">
        <v>0.0</v>
      </c>
      <c r="H139" s="3">
        <v>3.0</v>
      </c>
      <c r="I139" s="3">
        <v>0.0</v>
      </c>
      <c r="J139" s="3">
        <v>4.0</v>
      </c>
      <c r="K139" s="3">
        <v>1.0</v>
      </c>
      <c r="L139" s="3">
        <v>1.0</v>
      </c>
      <c r="M139" s="3">
        <v>0.0</v>
      </c>
      <c r="N139" s="3">
        <v>0.0</v>
      </c>
      <c r="O139" s="3">
        <v>1.0</v>
      </c>
      <c r="P139" s="3">
        <v>0.0</v>
      </c>
      <c r="Q139" s="3">
        <v>1.0</v>
      </c>
      <c r="R139" s="3" t="s">
        <v>11</v>
      </c>
      <c r="S139" s="3">
        <v>0.0</v>
      </c>
      <c r="T139" s="3">
        <v>0.0</v>
      </c>
      <c r="U139" s="3">
        <v>0.0</v>
      </c>
      <c r="V139" s="3">
        <v>0.0</v>
      </c>
      <c r="W139" s="3">
        <v>0.0</v>
      </c>
      <c r="X139" s="3">
        <v>0.0</v>
      </c>
      <c r="Y139" s="3">
        <v>0.0</v>
      </c>
      <c r="Z139" s="3">
        <v>0.0</v>
      </c>
      <c r="AA139" s="3">
        <v>1.0</v>
      </c>
      <c r="AB139" s="3">
        <v>0.0</v>
      </c>
      <c r="AC139" s="3" t="s">
        <v>11</v>
      </c>
      <c r="AD139" s="3" t="s">
        <v>10</v>
      </c>
      <c r="AE139" s="6" t="s">
        <v>1372</v>
      </c>
      <c r="AF139" s="6"/>
    </row>
    <row r="140">
      <c r="A140" s="3" t="s">
        <v>747</v>
      </c>
      <c r="B140" s="3">
        <v>6.0</v>
      </c>
      <c r="C140" s="3">
        <v>1.0</v>
      </c>
      <c r="D140" s="3">
        <v>1.0</v>
      </c>
      <c r="E140" s="3">
        <v>0.0</v>
      </c>
      <c r="F140" s="3">
        <v>10.0</v>
      </c>
      <c r="G140" s="3">
        <v>1.0</v>
      </c>
      <c r="H140" s="3">
        <v>0.0</v>
      </c>
      <c r="I140" s="3">
        <v>0.0</v>
      </c>
      <c r="J140" s="3">
        <v>2.0</v>
      </c>
      <c r="K140" s="3">
        <v>0.0</v>
      </c>
      <c r="L140" s="3">
        <v>0.0</v>
      </c>
      <c r="M140" s="3">
        <v>1.0</v>
      </c>
      <c r="N140" s="3">
        <v>0.0</v>
      </c>
      <c r="O140" s="3">
        <v>1.0</v>
      </c>
      <c r="P140" s="3">
        <v>0.0</v>
      </c>
      <c r="Q140" s="3">
        <v>0.0</v>
      </c>
      <c r="R140" s="3" t="s">
        <v>12</v>
      </c>
      <c r="S140" s="3">
        <v>0.0</v>
      </c>
      <c r="T140" s="3">
        <v>0.0</v>
      </c>
      <c r="U140" s="3">
        <v>0.0</v>
      </c>
      <c r="V140" s="3">
        <v>0.0</v>
      </c>
      <c r="W140" s="3">
        <v>4.0</v>
      </c>
      <c r="X140" s="3">
        <v>0.0</v>
      </c>
      <c r="Y140" s="3">
        <v>0.0</v>
      </c>
      <c r="Z140" s="3">
        <v>0.0</v>
      </c>
      <c r="AA140" s="3">
        <v>0.0</v>
      </c>
      <c r="AB140" s="3">
        <v>0.0</v>
      </c>
      <c r="AC140" s="3" t="s">
        <v>12</v>
      </c>
      <c r="AD140" s="3" t="s">
        <v>12</v>
      </c>
      <c r="AE140" s="6" t="s">
        <v>1373</v>
      </c>
    </row>
    <row r="141">
      <c r="A141" s="5" t="s">
        <v>266</v>
      </c>
      <c r="E141" s="1">
        <v>0.11</v>
      </c>
      <c r="G141" s="1">
        <v>0.0</v>
      </c>
      <c r="H141" s="1">
        <v>0.0</v>
      </c>
      <c r="I141" s="1">
        <v>0.0</v>
      </c>
      <c r="J141" s="1">
        <v>2.0</v>
      </c>
      <c r="K141" s="1">
        <v>0.0</v>
      </c>
      <c r="L141" s="1">
        <v>0.0</v>
      </c>
      <c r="M141" s="1">
        <v>1.0</v>
      </c>
      <c r="N141" s="1">
        <v>0.0</v>
      </c>
      <c r="O141" s="1">
        <v>1.0</v>
      </c>
      <c r="P141" s="1">
        <v>0.0</v>
      </c>
      <c r="Q141" s="1">
        <v>0.0</v>
      </c>
      <c r="R141" s="1" t="s">
        <v>12</v>
      </c>
      <c r="S141" s="1">
        <v>0.0</v>
      </c>
      <c r="T141" s="1">
        <v>0.0</v>
      </c>
      <c r="U141" s="1">
        <v>0.0</v>
      </c>
      <c r="V141" s="1">
        <v>0.0</v>
      </c>
      <c r="W141" s="1">
        <v>4.0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 t="s">
        <v>12</v>
      </c>
      <c r="AD141" s="1" t="s">
        <v>12</v>
      </c>
      <c r="AE141" s="6" t="s">
        <v>1373</v>
      </c>
      <c r="AF141" s="6"/>
    </row>
    <row r="142">
      <c r="A142" s="3" t="s">
        <v>751</v>
      </c>
      <c r="B142" s="3">
        <v>3.0</v>
      </c>
      <c r="C142" s="3">
        <v>1.0</v>
      </c>
      <c r="D142" s="3">
        <v>0.0</v>
      </c>
      <c r="E142" s="3">
        <v>0.0</v>
      </c>
      <c r="F142" s="3">
        <v>3.0</v>
      </c>
      <c r="G142" s="3">
        <v>0.0</v>
      </c>
      <c r="H142" s="3">
        <v>0.0</v>
      </c>
      <c r="I142" s="3">
        <v>2.0</v>
      </c>
      <c r="J142" s="3">
        <v>2.0</v>
      </c>
      <c r="K142" s="3">
        <v>1.0</v>
      </c>
      <c r="L142" s="3">
        <v>0.0</v>
      </c>
      <c r="M142" s="3">
        <v>0.0</v>
      </c>
      <c r="N142" s="3">
        <v>0.0</v>
      </c>
      <c r="O142" s="3">
        <v>1.0</v>
      </c>
      <c r="P142" s="3">
        <v>0.0</v>
      </c>
      <c r="Q142" s="3">
        <v>0.0</v>
      </c>
      <c r="R142" s="3" t="s">
        <v>10</v>
      </c>
      <c r="S142" s="3">
        <v>0.0</v>
      </c>
      <c r="T142" s="3">
        <v>0.0</v>
      </c>
      <c r="U142" s="3">
        <v>0.0</v>
      </c>
      <c r="V142" s="3">
        <v>0.0</v>
      </c>
      <c r="W142" s="3">
        <v>0.0</v>
      </c>
      <c r="X142" s="3">
        <v>0.0</v>
      </c>
      <c r="Y142" s="3">
        <v>0.0</v>
      </c>
      <c r="Z142" s="3">
        <v>0.0</v>
      </c>
      <c r="AA142" s="3">
        <v>0.0</v>
      </c>
      <c r="AB142" s="3">
        <v>0.0</v>
      </c>
      <c r="AC142" s="3" t="s">
        <v>10</v>
      </c>
      <c r="AD142" s="3" t="s">
        <v>14</v>
      </c>
      <c r="AE142" s="6" t="s">
        <v>1374</v>
      </c>
      <c r="AF142" s="6"/>
    </row>
    <row r="143">
      <c r="A143" s="3" t="s">
        <v>755</v>
      </c>
      <c r="B143" s="3">
        <v>5.0</v>
      </c>
      <c r="C143" s="3">
        <v>1.0</v>
      </c>
      <c r="D143" s="3">
        <v>1566.0</v>
      </c>
      <c r="E143" s="3">
        <v>2.0</v>
      </c>
      <c r="F143" s="3">
        <v>10.0</v>
      </c>
      <c r="G143" s="3">
        <v>6.0</v>
      </c>
      <c r="H143" s="3">
        <v>3.0</v>
      </c>
      <c r="I143" s="3">
        <v>0.0</v>
      </c>
      <c r="J143" s="3">
        <v>3.0</v>
      </c>
      <c r="K143" s="3">
        <v>1.0</v>
      </c>
      <c r="L143" s="3">
        <v>0.0</v>
      </c>
      <c r="M143" s="3">
        <v>1.0</v>
      </c>
      <c r="N143" s="3">
        <v>1.0</v>
      </c>
      <c r="O143" s="3">
        <v>0.0</v>
      </c>
      <c r="P143" s="3">
        <v>0.0</v>
      </c>
      <c r="Q143" s="3">
        <v>0.0</v>
      </c>
      <c r="R143" s="3" t="s">
        <v>10</v>
      </c>
      <c r="S143" s="3">
        <v>2.0</v>
      </c>
      <c r="T143" s="3">
        <v>0.0</v>
      </c>
      <c r="U143" s="3">
        <v>0.0</v>
      </c>
      <c r="V143" s="3">
        <v>0.0</v>
      </c>
      <c r="W143" s="3">
        <v>1.0</v>
      </c>
      <c r="X143" s="3">
        <v>1.0</v>
      </c>
      <c r="Y143" s="3">
        <v>1.0</v>
      </c>
      <c r="Z143" s="3">
        <v>1.0</v>
      </c>
      <c r="AA143" s="3">
        <v>0.0</v>
      </c>
      <c r="AB143" s="3">
        <v>0.0</v>
      </c>
      <c r="AC143" s="3" t="s">
        <v>10</v>
      </c>
      <c r="AD143" s="3" t="s">
        <v>10</v>
      </c>
      <c r="AE143" s="6" t="s">
        <v>1375</v>
      </c>
      <c r="AF143" s="6"/>
    </row>
    <row r="144">
      <c r="A144" s="5" t="s">
        <v>267</v>
      </c>
      <c r="E144" s="1">
        <v>0.62</v>
      </c>
      <c r="G144" s="1">
        <v>1.0</v>
      </c>
      <c r="H144" s="1">
        <v>0.0</v>
      </c>
      <c r="I144" s="1">
        <v>0.0</v>
      </c>
      <c r="J144" s="1">
        <v>4.0</v>
      </c>
      <c r="K144" s="1">
        <v>1.0</v>
      </c>
      <c r="L144" s="1">
        <v>1.0</v>
      </c>
      <c r="M144" s="1">
        <v>1.0</v>
      </c>
      <c r="N144" s="1">
        <v>1.0</v>
      </c>
      <c r="O144" s="1">
        <v>0.0</v>
      </c>
      <c r="P144" s="1">
        <v>0.0</v>
      </c>
      <c r="Q144" s="1">
        <v>0.0</v>
      </c>
      <c r="R144" s="1" t="s">
        <v>10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1.0</v>
      </c>
      <c r="AA144" s="1">
        <v>1.0</v>
      </c>
      <c r="AB144" s="1">
        <v>0.0</v>
      </c>
      <c r="AC144" s="1" t="s">
        <v>13</v>
      </c>
      <c r="AD144" s="1" t="s">
        <v>13</v>
      </c>
      <c r="AE144" s="6" t="s">
        <v>1376</v>
      </c>
      <c r="AF144" s="6"/>
    </row>
    <row r="145">
      <c r="A145" s="3" t="s">
        <v>759</v>
      </c>
      <c r="B145" s="3">
        <v>1.0</v>
      </c>
      <c r="C145" s="3">
        <v>4.0</v>
      </c>
      <c r="D145" s="3">
        <v>0.0</v>
      </c>
      <c r="E145" s="3">
        <v>0.0</v>
      </c>
      <c r="F145" s="3">
        <v>1.0</v>
      </c>
      <c r="G145" s="3">
        <v>1.0</v>
      </c>
      <c r="H145" s="3">
        <v>0.0</v>
      </c>
      <c r="I145" s="3">
        <v>0.0</v>
      </c>
      <c r="J145" s="3">
        <v>7.0</v>
      </c>
      <c r="K145" s="3">
        <v>1.0</v>
      </c>
      <c r="L145" s="3">
        <v>1.0</v>
      </c>
      <c r="M145" s="3">
        <v>1.0</v>
      </c>
      <c r="N145" s="3">
        <v>1.0</v>
      </c>
      <c r="O145" s="3">
        <v>1.0</v>
      </c>
      <c r="P145" s="3">
        <v>1.0</v>
      </c>
      <c r="Q145" s="3">
        <v>0.0</v>
      </c>
      <c r="R145" s="3" t="s">
        <v>12</v>
      </c>
      <c r="S145" s="3">
        <v>0.0</v>
      </c>
      <c r="T145" s="3">
        <v>2.0</v>
      </c>
      <c r="U145" s="3">
        <v>1.0</v>
      </c>
      <c r="V145" s="3">
        <v>1.0</v>
      </c>
      <c r="W145" s="3">
        <v>0.0</v>
      </c>
      <c r="X145" s="3">
        <v>0.0</v>
      </c>
      <c r="Y145" s="3">
        <v>0.0</v>
      </c>
      <c r="Z145" s="3">
        <v>1.0</v>
      </c>
      <c r="AA145" s="3">
        <v>1.0</v>
      </c>
      <c r="AB145" s="3">
        <v>0.0</v>
      </c>
      <c r="AC145" s="3" t="s">
        <v>14</v>
      </c>
      <c r="AD145" s="3" t="s">
        <v>12</v>
      </c>
      <c r="AE145" s="6" t="s">
        <v>1377</v>
      </c>
      <c r="AF145" s="6"/>
    </row>
    <row r="146">
      <c r="A146" s="3" t="s">
        <v>763</v>
      </c>
      <c r="B146" s="3">
        <v>4.0</v>
      </c>
      <c r="C146" s="3">
        <v>4.0</v>
      </c>
      <c r="D146" s="3">
        <v>447.0</v>
      </c>
      <c r="E146" s="3">
        <v>20.0</v>
      </c>
      <c r="F146" s="3">
        <v>8.0</v>
      </c>
      <c r="G146" s="3">
        <v>2.0</v>
      </c>
      <c r="H146" s="3">
        <v>0.0</v>
      </c>
      <c r="I146" s="3">
        <v>0.0</v>
      </c>
      <c r="J146" s="3">
        <v>2.0</v>
      </c>
      <c r="K146" s="3">
        <v>1.0</v>
      </c>
      <c r="L146" s="3">
        <v>1.0</v>
      </c>
      <c r="M146" s="3">
        <v>0.0</v>
      </c>
      <c r="N146" s="3">
        <v>0.0</v>
      </c>
      <c r="O146" s="3">
        <v>0.0</v>
      </c>
      <c r="P146" s="3">
        <v>0.0</v>
      </c>
      <c r="Q146" s="3">
        <v>0.0</v>
      </c>
      <c r="R146" s="3" t="s">
        <v>10</v>
      </c>
      <c r="S146" s="3">
        <v>0.0</v>
      </c>
      <c r="T146" s="3">
        <v>0.0</v>
      </c>
      <c r="U146" s="3">
        <v>0.0</v>
      </c>
      <c r="V146" s="3">
        <v>0.0</v>
      </c>
      <c r="W146" s="3">
        <v>1.0</v>
      </c>
      <c r="X146" s="3">
        <v>0.0</v>
      </c>
      <c r="Y146" s="3">
        <v>0.0</v>
      </c>
      <c r="Z146" s="3">
        <v>0.0</v>
      </c>
      <c r="AA146" s="3">
        <v>0.0</v>
      </c>
      <c r="AB146" s="3">
        <v>0.0</v>
      </c>
      <c r="AC146" s="3" t="s">
        <v>10</v>
      </c>
      <c r="AD146" s="3" t="s">
        <v>10</v>
      </c>
      <c r="AE146" s="6" t="s">
        <v>1378</v>
      </c>
      <c r="AF146" s="6"/>
    </row>
    <row r="147">
      <c r="A147" s="3" t="s">
        <v>767</v>
      </c>
      <c r="B147" s="3">
        <v>4.0</v>
      </c>
      <c r="C147" s="3">
        <v>2.0</v>
      </c>
      <c r="D147" s="3">
        <v>783.0</v>
      </c>
      <c r="E147" s="3">
        <v>12.0</v>
      </c>
      <c r="F147" s="3">
        <v>10.0</v>
      </c>
      <c r="G147" s="3">
        <v>5.0</v>
      </c>
      <c r="H147" s="3">
        <v>0.0</v>
      </c>
      <c r="I147" s="3">
        <v>5.0</v>
      </c>
      <c r="J147" s="3">
        <v>5.0</v>
      </c>
      <c r="K147" s="3">
        <v>1.0</v>
      </c>
      <c r="L147" s="3">
        <v>1.0</v>
      </c>
      <c r="M147" s="3">
        <v>0.0</v>
      </c>
      <c r="N147" s="3">
        <v>1.0</v>
      </c>
      <c r="O147" s="3">
        <v>1.0</v>
      </c>
      <c r="P147" s="3">
        <v>1.0</v>
      </c>
      <c r="Q147" s="3">
        <v>0.0</v>
      </c>
      <c r="R147" s="3" t="s">
        <v>13</v>
      </c>
      <c r="S147" s="3">
        <v>0.0</v>
      </c>
      <c r="T147" s="3">
        <v>0.0</v>
      </c>
      <c r="U147" s="3">
        <v>0.0</v>
      </c>
      <c r="V147" s="3">
        <v>0.0</v>
      </c>
      <c r="W147" s="3">
        <v>1.0</v>
      </c>
      <c r="X147" s="3">
        <v>0.0</v>
      </c>
      <c r="Y147" s="3">
        <v>1.0</v>
      </c>
      <c r="Z147" s="3">
        <v>1.0</v>
      </c>
      <c r="AA147" s="3">
        <v>0.0</v>
      </c>
      <c r="AB147" s="3">
        <v>0.0</v>
      </c>
      <c r="AC147" s="3" t="s">
        <v>11</v>
      </c>
      <c r="AD147" s="3" t="s">
        <v>13</v>
      </c>
      <c r="AE147" s="6" t="s">
        <v>1379</v>
      </c>
      <c r="AF147" s="6"/>
    </row>
    <row r="148">
      <c r="A148" s="5" t="s">
        <v>268</v>
      </c>
      <c r="E148" s="1">
        <v>53.71</v>
      </c>
      <c r="G148" s="1">
        <v>10.0</v>
      </c>
      <c r="H148" s="1">
        <v>0.0</v>
      </c>
      <c r="I148" s="1">
        <v>3.0</v>
      </c>
      <c r="J148" s="1">
        <v>4.0</v>
      </c>
      <c r="K148" s="1">
        <v>1.0</v>
      </c>
      <c r="L148" s="1">
        <v>1.0</v>
      </c>
      <c r="M148" s="1">
        <v>0.0</v>
      </c>
      <c r="N148" s="1">
        <v>0.0</v>
      </c>
      <c r="O148" s="1">
        <v>1.0</v>
      </c>
      <c r="P148" s="1">
        <v>0.0</v>
      </c>
      <c r="Q148" s="1">
        <v>1.0</v>
      </c>
      <c r="R148" s="1" t="s">
        <v>16</v>
      </c>
      <c r="S148" s="1">
        <v>0.0</v>
      </c>
      <c r="T148" s="1">
        <v>0.0</v>
      </c>
      <c r="U148" s="1">
        <v>0.0</v>
      </c>
      <c r="V148" s="1">
        <v>0.0</v>
      </c>
      <c r="W148" s="1">
        <v>1.0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 t="s">
        <v>16</v>
      </c>
      <c r="AD148" s="1" t="s">
        <v>10</v>
      </c>
      <c r="AE148" s="6" t="s">
        <v>1380</v>
      </c>
      <c r="AF148" s="6"/>
    </row>
    <row r="149">
      <c r="A149" s="5" t="s">
        <v>269</v>
      </c>
      <c r="E149" s="1">
        <v>2.45</v>
      </c>
      <c r="G149" s="1">
        <v>1.0</v>
      </c>
      <c r="H149" s="1">
        <v>0.0</v>
      </c>
      <c r="I149" s="1">
        <v>0.0</v>
      </c>
      <c r="J149" s="1">
        <v>5.0</v>
      </c>
      <c r="K149" s="1">
        <v>1.0</v>
      </c>
      <c r="L149" s="1">
        <v>1.0</v>
      </c>
      <c r="M149" s="1">
        <v>1.0</v>
      </c>
      <c r="N149" s="1">
        <v>1.0</v>
      </c>
      <c r="O149" s="1">
        <v>1.0</v>
      </c>
      <c r="P149" s="1">
        <v>0.0</v>
      </c>
      <c r="Q149" s="1">
        <v>0.0</v>
      </c>
      <c r="R149" s="1" t="s">
        <v>11</v>
      </c>
      <c r="S149" s="1">
        <v>0.0</v>
      </c>
      <c r="T149" s="1">
        <v>0.0</v>
      </c>
      <c r="U149" s="1">
        <v>0.0</v>
      </c>
      <c r="V149" s="1">
        <v>0.0</v>
      </c>
      <c r="W149" s="1">
        <v>1.0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 t="s">
        <v>12</v>
      </c>
      <c r="AD149" s="1" t="s">
        <v>11</v>
      </c>
      <c r="AE149" s="6" t="s">
        <v>1381</v>
      </c>
      <c r="AF149" s="6"/>
    </row>
    <row r="150">
      <c r="A150" s="3" t="s">
        <v>771</v>
      </c>
      <c r="B150" s="3">
        <v>6.0</v>
      </c>
      <c r="C150" s="3">
        <v>2.0</v>
      </c>
      <c r="D150" s="3">
        <v>0.0</v>
      </c>
      <c r="E150" s="3">
        <v>0.0</v>
      </c>
      <c r="F150" s="3">
        <v>10.0</v>
      </c>
      <c r="G150" s="3">
        <v>1.0</v>
      </c>
      <c r="H150" s="3">
        <v>0.0</v>
      </c>
      <c r="I150" s="3">
        <v>3.0</v>
      </c>
      <c r="J150" s="3">
        <v>3.0</v>
      </c>
      <c r="K150" s="3">
        <v>0.0</v>
      </c>
      <c r="L150" s="3">
        <v>0.0</v>
      </c>
      <c r="M150" s="3">
        <v>1.0</v>
      </c>
      <c r="N150" s="3">
        <v>1.0</v>
      </c>
      <c r="O150" s="3">
        <v>1.0</v>
      </c>
      <c r="P150" s="3">
        <v>0.0</v>
      </c>
      <c r="Q150" s="3">
        <v>0.0</v>
      </c>
      <c r="R150" s="3" t="s">
        <v>12</v>
      </c>
      <c r="S150" s="3">
        <v>0.0</v>
      </c>
      <c r="T150" s="3">
        <v>0.0</v>
      </c>
      <c r="U150" s="3">
        <v>0.0</v>
      </c>
      <c r="V150" s="3">
        <v>0.0</v>
      </c>
      <c r="W150" s="3">
        <v>1.0</v>
      </c>
      <c r="X150" s="3">
        <v>0.0</v>
      </c>
      <c r="Y150" s="3">
        <v>0.0</v>
      </c>
      <c r="Z150" s="3">
        <v>0.0</v>
      </c>
      <c r="AA150" s="3">
        <v>0.0</v>
      </c>
      <c r="AB150" s="3">
        <v>0.0</v>
      </c>
      <c r="AC150" s="3" t="s">
        <v>12</v>
      </c>
      <c r="AD150" s="3" t="s">
        <v>12</v>
      </c>
      <c r="AE150" s="6" t="s">
        <v>1382</v>
      </c>
      <c r="AF150" s="6"/>
    </row>
    <row r="151">
      <c r="A151" s="3" t="s">
        <v>775</v>
      </c>
      <c r="B151" s="3">
        <v>5.0</v>
      </c>
      <c r="C151" s="3">
        <v>1.0</v>
      </c>
      <c r="D151" s="3">
        <v>140.0</v>
      </c>
      <c r="E151" s="3">
        <v>16.0</v>
      </c>
      <c r="F151" s="3">
        <v>10.0</v>
      </c>
      <c r="G151" s="3">
        <v>4.0</v>
      </c>
      <c r="H151" s="3">
        <v>0.0</v>
      </c>
      <c r="I151" s="3">
        <v>0.0</v>
      </c>
      <c r="J151" s="3">
        <v>3.0</v>
      </c>
      <c r="K151" s="3">
        <v>0.0</v>
      </c>
      <c r="L151" s="3">
        <v>0.0</v>
      </c>
      <c r="M151" s="3">
        <v>1.0</v>
      </c>
      <c r="N151" s="3">
        <v>0.0</v>
      </c>
      <c r="O151" s="3">
        <v>1.0</v>
      </c>
      <c r="P151" s="3">
        <v>0.0</v>
      </c>
      <c r="Q151" s="3">
        <v>1.0</v>
      </c>
      <c r="R151" s="3" t="s">
        <v>1383</v>
      </c>
      <c r="S151" s="3">
        <v>0.0</v>
      </c>
      <c r="T151" s="3">
        <v>0.0</v>
      </c>
      <c r="U151" s="3">
        <v>0.0</v>
      </c>
      <c r="V151" s="3">
        <v>0.0</v>
      </c>
      <c r="W151" s="3">
        <v>2.0</v>
      </c>
      <c r="X151" s="3">
        <v>1.0</v>
      </c>
      <c r="Y151" s="3">
        <v>0.0</v>
      </c>
      <c r="Z151" s="3">
        <v>0.0</v>
      </c>
      <c r="AA151" s="3">
        <v>0.0</v>
      </c>
      <c r="AB151" s="3">
        <v>0.0</v>
      </c>
      <c r="AC151" s="3" t="s">
        <v>12</v>
      </c>
      <c r="AD151" s="3" t="s">
        <v>12</v>
      </c>
      <c r="AE151" s="6" t="s">
        <v>1384</v>
      </c>
      <c r="AF151" s="6"/>
    </row>
    <row r="152">
      <c r="A152" s="3" t="s">
        <v>778</v>
      </c>
      <c r="B152" s="3">
        <v>3.0</v>
      </c>
      <c r="C152" s="3">
        <v>1.0</v>
      </c>
      <c r="D152" s="3">
        <v>41.0</v>
      </c>
      <c r="E152" s="3">
        <v>14.0</v>
      </c>
      <c r="F152" s="3">
        <v>6.0</v>
      </c>
      <c r="G152" s="3">
        <v>1.0</v>
      </c>
      <c r="H152" s="3">
        <v>0.0</v>
      </c>
      <c r="I152" s="3">
        <v>3.0</v>
      </c>
      <c r="J152" s="3">
        <v>3.0</v>
      </c>
      <c r="K152" s="3">
        <v>1.0</v>
      </c>
      <c r="L152" s="3">
        <v>0.0</v>
      </c>
      <c r="M152" s="3">
        <v>1.0</v>
      </c>
      <c r="N152" s="3">
        <v>0.0</v>
      </c>
      <c r="O152" s="3">
        <v>1.0</v>
      </c>
      <c r="P152" s="3">
        <v>0.0</v>
      </c>
      <c r="Q152" s="3">
        <v>0.0</v>
      </c>
      <c r="R152" s="3" t="s">
        <v>10</v>
      </c>
      <c r="S152" s="3">
        <v>0.0</v>
      </c>
      <c r="T152" s="3">
        <v>0.0</v>
      </c>
      <c r="U152" s="3">
        <v>0.0</v>
      </c>
      <c r="V152" s="3">
        <v>0.0</v>
      </c>
      <c r="W152" s="3">
        <v>0.0</v>
      </c>
      <c r="X152" s="3">
        <v>0.0</v>
      </c>
      <c r="Y152" s="3">
        <v>0.0</v>
      </c>
      <c r="Z152" s="3">
        <v>0.0</v>
      </c>
      <c r="AA152" s="3">
        <v>0.0</v>
      </c>
      <c r="AB152" s="3">
        <v>0.0</v>
      </c>
      <c r="AC152" s="3" t="s">
        <v>10</v>
      </c>
      <c r="AD152" s="3" t="s">
        <v>12</v>
      </c>
      <c r="AE152" s="6" t="s">
        <v>1385</v>
      </c>
      <c r="AF152" s="6"/>
    </row>
    <row r="153">
      <c r="A153" s="3" t="s">
        <v>782</v>
      </c>
      <c r="B153" s="3">
        <v>1.0</v>
      </c>
      <c r="C153" s="3">
        <v>4.0</v>
      </c>
      <c r="D153" s="3">
        <v>0.0</v>
      </c>
      <c r="E153" s="3">
        <v>0.0</v>
      </c>
      <c r="F153" s="3">
        <v>6.0</v>
      </c>
      <c r="G153" s="3">
        <v>1.0</v>
      </c>
      <c r="H153" s="3">
        <v>0.0</v>
      </c>
      <c r="I153" s="3">
        <v>1.0</v>
      </c>
      <c r="J153" s="3">
        <v>3.0</v>
      </c>
      <c r="K153" s="3">
        <v>1.0</v>
      </c>
      <c r="L153" s="3">
        <v>0.0</v>
      </c>
      <c r="M153" s="3">
        <v>1.0</v>
      </c>
      <c r="N153" s="3">
        <v>0.0</v>
      </c>
      <c r="O153" s="3">
        <v>1.0</v>
      </c>
      <c r="P153" s="3">
        <v>0.0</v>
      </c>
      <c r="Q153" s="3">
        <v>0.0</v>
      </c>
      <c r="R153" s="3" t="s">
        <v>14</v>
      </c>
      <c r="S153" s="3">
        <v>0.0</v>
      </c>
      <c r="T153" s="3">
        <v>0.0</v>
      </c>
      <c r="U153" s="3">
        <v>0.0</v>
      </c>
      <c r="V153" s="3">
        <v>0.0</v>
      </c>
      <c r="W153" s="3">
        <v>6.0</v>
      </c>
      <c r="X153" s="3">
        <v>0.0</v>
      </c>
      <c r="Y153" s="3">
        <v>0.0</v>
      </c>
      <c r="Z153" s="3">
        <v>0.0</v>
      </c>
      <c r="AA153" s="3">
        <v>0.0</v>
      </c>
      <c r="AB153" s="3">
        <v>0.0</v>
      </c>
      <c r="AC153" s="3" t="s">
        <v>14</v>
      </c>
      <c r="AD153" s="3" t="s">
        <v>14</v>
      </c>
      <c r="AE153" s="6" t="s">
        <v>1386</v>
      </c>
    </row>
    <row r="154">
      <c r="A154" s="5" t="s">
        <v>270</v>
      </c>
      <c r="E154" s="1">
        <v>0.28</v>
      </c>
      <c r="G154" s="1">
        <v>0.0</v>
      </c>
      <c r="H154" s="1">
        <v>0.0</v>
      </c>
      <c r="I154" s="1">
        <v>3.0</v>
      </c>
      <c r="J154" s="1">
        <v>5.0</v>
      </c>
      <c r="K154" s="1">
        <v>1.0</v>
      </c>
      <c r="L154" s="1">
        <v>1.0</v>
      </c>
      <c r="M154" s="1">
        <v>1.0</v>
      </c>
      <c r="N154" s="1">
        <v>1.0</v>
      </c>
      <c r="O154" s="1">
        <v>0.0</v>
      </c>
      <c r="P154" s="1">
        <v>1.0</v>
      </c>
      <c r="Q154" s="1">
        <v>0.0</v>
      </c>
      <c r="R154" s="1" t="s">
        <v>12</v>
      </c>
      <c r="S154" s="1">
        <v>1.0</v>
      </c>
      <c r="T154" s="1">
        <v>0.0</v>
      </c>
      <c r="U154" s="1">
        <v>0.0</v>
      </c>
      <c r="V154" s="1">
        <v>0.0</v>
      </c>
      <c r="W154" s="1">
        <v>0.0</v>
      </c>
      <c r="X154" s="1">
        <v>0.0</v>
      </c>
      <c r="Y154" s="1">
        <v>0.0</v>
      </c>
      <c r="Z154" s="1">
        <v>1.0</v>
      </c>
      <c r="AA154" s="1">
        <v>0.0</v>
      </c>
      <c r="AB154" s="1">
        <v>0.0</v>
      </c>
      <c r="AC154" s="1" t="s">
        <v>12</v>
      </c>
      <c r="AD154" s="1" t="s">
        <v>11</v>
      </c>
      <c r="AE154" s="6" t="s">
        <v>1387</v>
      </c>
      <c r="AF154" s="6"/>
    </row>
    <row r="155">
      <c r="A155" s="6" t="s">
        <v>911</v>
      </c>
      <c r="B155" s="3">
        <v>6.0</v>
      </c>
      <c r="C155" s="3">
        <v>2.0</v>
      </c>
      <c r="D155" s="3">
        <v>268.0</v>
      </c>
      <c r="E155" s="3">
        <v>2.0</v>
      </c>
      <c r="F155" s="3">
        <v>1.0</v>
      </c>
      <c r="G155" s="3">
        <v>1.0</v>
      </c>
      <c r="H155" s="3">
        <v>0.0</v>
      </c>
      <c r="I155" s="3">
        <v>0.0</v>
      </c>
      <c r="J155" s="3">
        <v>3.0</v>
      </c>
      <c r="K155" s="3">
        <v>1.0</v>
      </c>
      <c r="L155" s="3">
        <v>0.0</v>
      </c>
      <c r="M155" s="3">
        <v>1.0</v>
      </c>
      <c r="N155" s="3">
        <v>0.0</v>
      </c>
      <c r="O155" s="3">
        <v>1.0</v>
      </c>
      <c r="P155" s="3">
        <v>0.0</v>
      </c>
      <c r="Q155" s="3">
        <v>0.0</v>
      </c>
      <c r="R155" s="3" t="s">
        <v>12</v>
      </c>
      <c r="S155" s="3">
        <v>0.0</v>
      </c>
      <c r="T155" s="3">
        <v>1.0</v>
      </c>
      <c r="U155" s="3">
        <v>1.0</v>
      </c>
      <c r="V155" s="3">
        <v>1.0</v>
      </c>
      <c r="W155" s="3">
        <v>4.0</v>
      </c>
      <c r="X155" s="3">
        <v>0.0</v>
      </c>
      <c r="Y155" s="3">
        <v>0.0</v>
      </c>
      <c r="Z155" s="3">
        <v>0.0</v>
      </c>
      <c r="AA155" s="3">
        <v>0.0</v>
      </c>
      <c r="AB155" s="3">
        <v>0.0</v>
      </c>
      <c r="AC155" s="3" t="s">
        <v>14</v>
      </c>
      <c r="AD155" s="3" t="s">
        <v>12</v>
      </c>
      <c r="AE155" s="6" t="s">
        <v>1388</v>
      </c>
      <c r="AF155" s="6"/>
    </row>
    <row r="156">
      <c r="A156" s="3" t="s">
        <v>790</v>
      </c>
      <c r="B156" s="3">
        <v>1.0</v>
      </c>
      <c r="C156" s="3">
        <v>4.0</v>
      </c>
      <c r="D156" s="3">
        <v>128.0</v>
      </c>
      <c r="E156" s="3">
        <v>3.0</v>
      </c>
      <c r="F156" s="3">
        <v>2.0</v>
      </c>
      <c r="G156" s="3">
        <v>0.0</v>
      </c>
      <c r="H156" s="3">
        <v>0.0</v>
      </c>
      <c r="I156" s="3">
        <v>3.0</v>
      </c>
      <c r="J156" s="3">
        <v>2.0</v>
      </c>
      <c r="K156" s="3">
        <v>0.0</v>
      </c>
      <c r="L156" s="3">
        <v>0.0</v>
      </c>
      <c r="M156" s="3">
        <v>1.0</v>
      </c>
      <c r="N156" s="3">
        <v>0.0</v>
      </c>
      <c r="O156" s="3">
        <v>1.0</v>
      </c>
      <c r="P156" s="3">
        <v>0.0</v>
      </c>
      <c r="Q156" s="3">
        <v>0.0</v>
      </c>
      <c r="R156" s="3" t="s">
        <v>12</v>
      </c>
      <c r="S156" s="3">
        <v>0.0</v>
      </c>
      <c r="T156" s="3">
        <v>0.0</v>
      </c>
      <c r="U156" s="3">
        <v>0.0</v>
      </c>
      <c r="V156" s="3">
        <v>0.0</v>
      </c>
      <c r="W156" s="3">
        <v>0.0</v>
      </c>
      <c r="X156" s="3">
        <v>0.0</v>
      </c>
      <c r="Y156" s="3">
        <v>0.0</v>
      </c>
      <c r="Z156" s="3">
        <v>0.0</v>
      </c>
      <c r="AA156" s="3">
        <v>0.0</v>
      </c>
      <c r="AB156" s="3">
        <v>0.0</v>
      </c>
      <c r="AC156" s="3" t="s">
        <v>12</v>
      </c>
      <c r="AD156" s="3" t="s">
        <v>12</v>
      </c>
      <c r="AE156" s="6" t="s">
        <v>1389</v>
      </c>
      <c r="AF156" s="6"/>
    </row>
    <row r="157">
      <c r="A157" s="3" t="s">
        <v>794</v>
      </c>
      <c r="B157" s="3">
        <v>4.0</v>
      </c>
      <c r="C157" s="3">
        <v>1.0</v>
      </c>
      <c r="D157" s="3">
        <v>1267.0</v>
      </c>
      <c r="E157" s="3">
        <v>5.0</v>
      </c>
      <c r="F157" s="3">
        <v>3.0</v>
      </c>
      <c r="G157" s="3">
        <v>2.0</v>
      </c>
      <c r="H157" s="3">
        <v>0.0</v>
      </c>
      <c r="I157" s="3">
        <v>3.0</v>
      </c>
      <c r="J157" s="3">
        <v>3.0</v>
      </c>
      <c r="K157" s="3">
        <v>0.0</v>
      </c>
      <c r="L157" s="3">
        <v>1.0</v>
      </c>
      <c r="M157" s="3">
        <v>0.0</v>
      </c>
      <c r="N157" s="3">
        <v>0.0</v>
      </c>
      <c r="O157" s="3">
        <v>1.0</v>
      </c>
      <c r="P157" s="3">
        <v>0.0</v>
      </c>
      <c r="Q157" s="3">
        <v>1.0</v>
      </c>
      <c r="R157" s="3" t="s">
        <v>16</v>
      </c>
      <c r="S157" s="3">
        <v>1.0</v>
      </c>
      <c r="T157" s="3">
        <v>0.0</v>
      </c>
      <c r="U157" s="3">
        <v>0.0</v>
      </c>
      <c r="V157" s="3">
        <v>0.0</v>
      </c>
      <c r="W157" s="3">
        <v>0.0</v>
      </c>
      <c r="X157" s="3">
        <v>0.0</v>
      </c>
      <c r="Y157" s="3">
        <v>0.0</v>
      </c>
      <c r="Z157" s="3">
        <v>0.0</v>
      </c>
      <c r="AA157" s="3">
        <v>0.0</v>
      </c>
      <c r="AB157" s="3">
        <v>0.0</v>
      </c>
      <c r="AC157" s="3" t="s">
        <v>16</v>
      </c>
      <c r="AD157" s="3" t="s">
        <v>11</v>
      </c>
      <c r="AE157" s="6" t="s">
        <v>1390</v>
      </c>
      <c r="AF157" s="6"/>
    </row>
    <row r="158">
      <c r="A158" s="3" t="s">
        <v>797</v>
      </c>
      <c r="B158" s="3">
        <v>4.0</v>
      </c>
      <c r="C158" s="3">
        <v>1.0</v>
      </c>
      <c r="D158" s="3">
        <v>925.0</v>
      </c>
      <c r="E158" s="3">
        <v>56.0</v>
      </c>
      <c r="F158" s="3">
        <v>10.0</v>
      </c>
      <c r="G158" s="3">
        <v>2.0</v>
      </c>
      <c r="H158" s="3">
        <v>3.0</v>
      </c>
      <c r="I158" s="3">
        <v>0.0</v>
      </c>
      <c r="J158" s="3">
        <v>2.0</v>
      </c>
      <c r="K158" s="3">
        <v>0.0</v>
      </c>
      <c r="L158" s="3">
        <v>1.0</v>
      </c>
      <c r="M158" s="3">
        <v>0.0</v>
      </c>
      <c r="N158" s="3">
        <v>0.0</v>
      </c>
      <c r="O158" s="3">
        <v>1.0</v>
      </c>
      <c r="P158" s="3">
        <v>0.0</v>
      </c>
      <c r="Q158" s="3">
        <v>0.0</v>
      </c>
      <c r="R158" s="3" t="s">
        <v>11</v>
      </c>
      <c r="S158" s="3">
        <v>0.0</v>
      </c>
      <c r="T158" s="3">
        <v>0.0</v>
      </c>
      <c r="U158" s="3">
        <v>0.0</v>
      </c>
      <c r="V158" s="3">
        <v>0.0</v>
      </c>
      <c r="W158" s="3">
        <v>0.0</v>
      </c>
      <c r="X158" s="3">
        <v>0.0</v>
      </c>
      <c r="Y158" s="3">
        <v>0.0</v>
      </c>
      <c r="Z158" s="3">
        <v>0.0</v>
      </c>
      <c r="AA158" s="3">
        <v>0.0</v>
      </c>
      <c r="AB158" s="3">
        <v>0.0</v>
      </c>
      <c r="AC158" s="3" t="s">
        <v>11</v>
      </c>
      <c r="AD158" s="3" t="s">
        <v>11</v>
      </c>
      <c r="AE158" s="6" t="s">
        <v>1391</v>
      </c>
      <c r="AF158" s="6"/>
    </row>
    <row r="159">
      <c r="A159" s="3" t="s">
        <v>801</v>
      </c>
      <c r="B159" s="3">
        <v>6.0</v>
      </c>
      <c r="C159" s="3">
        <v>3.0</v>
      </c>
      <c r="D159" s="3">
        <v>0.0</v>
      </c>
      <c r="E159" s="3">
        <v>0.0</v>
      </c>
      <c r="F159" s="3">
        <v>1.0</v>
      </c>
      <c r="G159" s="3">
        <v>1.0</v>
      </c>
      <c r="H159" s="3">
        <v>0.0</v>
      </c>
      <c r="I159" s="3">
        <v>0.0</v>
      </c>
      <c r="J159" s="3">
        <v>4.0</v>
      </c>
      <c r="K159" s="3">
        <v>1.0</v>
      </c>
      <c r="L159" s="3">
        <v>0.0</v>
      </c>
      <c r="M159" s="3">
        <v>1.0</v>
      </c>
      <c r="N159" s="3">
        <v>1.0</v>
      </c>
      <c r="O159" s="3">
        <v>1.0</v>
      </c>
      <c r="P159" s="3">
        <v>0.0</v>
      </c>
      <c r="Q159" s="3">
        <v>0.0</v>
      </c>
      <c r="R159" s="3" t="s">
        <v>13</v>
      </c>
      <c r="S159" s="3">
        <v>1.0</v>
      </c>
      <c r="T159" s="3">
        <v>1.0</v>
      </c>
      <c r="U159" s="3">
        <v>1.0</v>
      </c>
      <c r="V159" s="3">
        <v>1.0</v>
      </c>
      <c r="W159" s="3">
        <v>5.0</v>
      </c>
      <c r="X159" s="3">
        <v>0.0</v>
      </c>
      <c r="Y159" s="3">
        <v>0.0</v>
      </c>
      <c r="Z159" s="3">
        <v>0.0</v>
      </c>
      <c r="AA159" s="3">
        <v>0.0</v>
      </c>
      <c r="AB159" s="3">
        <v>0.0</v>
      </c>
      <c r="AC159" s="3" t="s">
        <v>14</v>
      </c>
      <c r="AD159" s="3" t="s">
        <v>13</v>
      </c>
      <c r="AE159" s="6" t="s">
        <v>1392</v>
      </c>
      <c r="AF159" s="6"/>
    </row>
    <row r="160">
      <c r="A160" s="5" t="s">
        <v>271</v>
      </c>
      <c r="E160" s="1">
        <v>0.002</v>
      </c>
      <c r="G160" s="1">
        <v>10.0</v>
      </c>
      <c r="H160" s="1">
        <v>3.0</v>
      </c>
      <c r="I160" s="1">
        <v>0.0</v>
      </c>
      <c r="J160" s="1">
        <v>2.0</v>
      </c>
      <c r="K160" s="1">
        <v>0.0</v>
      </c>
      <c r="L160" s="1">
        <v>1.0</v>
      </c>
      <c r="M160" s="1">
        <v>0.0</v>
      </c>
      <c r="N160" s="1">
        <v>0.0</v>
      </c>
      <c r="O160" s="1">
        <v>1.0</v>
      </c>
      <c r="P160" s="1">
        <v>0.0</v>
      </c>
      <c r="Q160" s="1">
        <v>0.0</v>
      </c>
      <c r="R160" s="1" t="s">
        <v>11</v>
      </c>
      <c r="S160" s="1">
        <v>0.0</v>
      </c>
      <c r="T160" s="1">
        <v>0.0</v>
      </c>
      <c r="U160" s="1">
        <v>0.0</v>
      </c>
      <c r="V160" s="1">
        <v>0.0</v>
      </c>
      <c r="W160" s="1">
        <v>0.0</v>
      </c>
      <c r="X160" s="1">
        <v>0.0</v>
      </c>
      <c r="Y160" s="1">
        <v>0.0</v>
      </c>
      <c r="Z160" s="1">
        <v>1.0</v>
      </c>
      <c r="AA160" s="1">
        <v>0.0</v>
      </c>
      <c r="AB160" s="1">
        <v>0.0</v>
      </c>
      <c r="AC160" s="1" t="s">
        <v>11</v>
      </c>
      <c r="AD160" s="1" t="s">
        <v>11</v>
      </c>
      <c r="AE160" s="6" t="s">
        <v>1393</v>
      </c>
      <c r="AF160" s="6"/>
    </row>
    <row r="161">
      <c r="A161" s="3" t="s">
        <v>805</v>
      </c>
      <c r="B161" s="3">
        <v>5.0</v>
      </c>
      <c r="C161" s="3">
        <v>1.0</v>
      </c>
      <c r="D161" s="3">
        <v>121.0</v>
      </c>
      <c r="E161" s="3">
        <v>18.0</v>
      </c>
      <c r="F161" s="3">
        <v>10.0</v>
      </c>
      <c r="G161" s="3">
        <v>6.0</v>
      </c>
      <c r="H161" s="3">
        <v>0.0</v>
      </c>
      <c r="I161" s="3">
        <v>5.0</v>
      </c>
      <c r="J161" s="3">
        <v>3.0</v>
      </c>
      <c r="K161" s="3">
        <v>1.0</v>
      </c>
      <c r="L161" s="3">
        <v>0.0</v>
      </c>
      <c r="M161" s="3">
        <v>1.0</v>
      </c>
      <c r="N161" s="3">
        <v>0.0</v>
      </c>
      <c r="O161" s="3">
        <v>1.0</v>
      </c>
      <c r="P161" s="3">
        <v>0.0</v>
      </c>
      <c r="Q161" s="3">
        <v>0.0</v>
      </c>
      <c r="R161" s="3" t="s">
        <v>12</v>
      </c>
      <c r="S161" s="3">
        <v>1.0</v>
      </c>
      <c r="T161" s="3">
        <v>0.0</v>
      </c>
      <c r="U161" s="3">
        <v>0.0</v>
      </c>
      <c r="V161" s="3">
        <v>0.0</v>
      </c>
      <c r="W161" s="3">
        <v>1.0</v>
      </c>
      <c r="X161" s="3">
        <v>0.0</v>
      </c>
      <c r="Y161" s="3">
        <v>0.0</v>
      </c>
      <c r="Z161" s="3">
        <v>0.0</v>
      </c>
      <c r="AA161" s="3">
        <v>0.0</v>
      </c>
      <c r="AB161" s="3">
        <v>0.0</v>
      </c>
      <c r="AC161" s="3" t="s">
        <v>12</v>
      </c>
      <c r="AD161" s="3" t="s">
        <v>12</v>
      </c>
      <c r="AE161" s="6" t="s">
        <v>1292</v>
      </c>
    </row>
    <row r="162">
      <c r="A162" s="5" t="s">
        <v>272</v>
      </c>
      <c r="E162" s="1">
        <v>0.057</v>
      </c>
      <c r="G162" s="1">
        <v>0.0</v>
      </c>
      <c r="H162" s="1">
        <v>0.0</v>
      </c>
      <c r="I162" s="1">
        <v>0.0</v>
      </c>
      <c r="J162" s="1">
        <v>5.0</v>
      </c>
      <c r="K162" s="1">
        <v>1.0</v>
      </c>
      <c r="L162" s="1">
        <v>0.0</v>
      </c>
      <c r="M162" s="1">
        <v>1.0</v>
      </c>
      <c r="N162" s="1">
        <v>0.0</v>
      </c>
      <c r="O162" s="1">
        <v>1.0</v>
      </c>
      <c r="P162" s="1">
        <v>0.0</v>
      </c>
      <c r="Q162" s="1">
        <v>1.0</v>
      </c>
      <c r="R162" s="1" t="s">
        <v>12</v>
      </c>
      <c r="S162" s="1">
        <v>0.0</v>
      </c>
      <c r="T162" s="1">
        <v>0.0</v>
      </c>
      <c r="U162" s="1">
        <v>0.0</v>
      </c>
      <c r="V162" s="1">
        <v>0.0</v>
      </c>
      <c r="W162" s="1">
        <v>1.0</v>
      </c>
      <c r="X162" s="1">
        <v>0.0</v>
      </c>
      <c r="Y162" s="1">
        <v>0.0</v>
      </c>
      <c r="Z162" s="1">
        <v>1.0</v>
      </c>
      <c r="AA162" s="1">
        <v>0.0</v>
      </c>
      <c r="AB162" s="1">
        <v>0.0</v>
      </c>
      <c r="AC162" s="1" t="s">
        <v>12</v>
      </c>
      <c r="AD162" s="1" t="s">
        <v>12</v>
      </c>
      <c r="AE162" s="6" t="s">
        <v>1368</v>
      </c>
      <c r="AF162" s="6"/>
    </row>
    <row r="163">
      <c r="A163" s="3" t="s">
        <v>813</v>
      </c>
      <c r="B163" s="3">
        <v>3.0</v>
      </c>
      <c r="C163" s="3">
        <v>1.0</v>
      </c>
      <c r="D163" s="3">
        <v>324.0</v>
      </c>
      <c r="E163" s="3">
        <v>4.0</v>
      </c>
      <c r="F163" s="3">
        <v>6.0</v>
      </c>
      <c r="G163" s="3">
        <v>1.0</v>
      </c>
      <c r="H163" s="3">
        <v>0.0</v>
      </c>
      <c r="I163" s="3">
        <v>0.0</v>
      </c>
      <c r="J163" s="3">
        <v>3.0</v>
      </c>
      <c r="K163" s="3">
        <v>1.0</v>
      </c>
      <c r="L163" s="3">
        <v>0.0</v>
      </c>
      <c r="M163" s="3">
        <v>1.0</v>
      </c>
      <c r="N163" s="3">
        <v>0.0</v>
      </c>
      <c r="O163" s="3">
        <v>1.0</v>
      </c>
      <c r="P163" s="3">
        <v>0.0</v>
      </c>
      <c r="Q163" s="3">
        <v>0.0</v>
      </c>
      <c r="R163" s="3" t="s">
        <v>10</v>
      </c>
      <c r="S163" s="3">
        <v>0.0</v>
      </c>
      <c r="T163" s="3">
        <v>1.0</v>
      </c>
      <c r="U163" s="3">
        <v>0.0</v>
      </c>
      <c r="V163" s="3">
        <v>0.0</v>
      </c>
      <c r="W163" s="3">
        <v>0.0</v>
      </c>
      <c r="X163" s="3">
        <v>0.0</v>
      </c>
      <c r="Y163" s="3">
        <v>0.0</v>
      </c>
      <c r="Z163" s="3">
        <v>0.0</v>
      </c>
      <c r="AA163" s="3">
        <v>0.0</v>
      </c>
      <c r="AB163" s="3">
        <v>0.0</v>
      </c>
      <c r="AC163" s="3" t="s">
        <v>10</v>
      </c>
      <c r="AD163" s="3" t="s">
        <v>10</v>
      </c>
      <c r="AE163" s="6" t="s">
        <v>1394</v>
      </c>
      <c r="AF163" s="6"/>
    </row>
    <row r="164">
      <c r="A164" s="3" t="s">
        <v>817</v>
      </c>
      <c r="B164" s="3">
        <v>5.0</v>
      </c>
      <c r="C164" s="3">
        <v>1.0</v>
      </c>
      <c r="D164" s="3">
        <v>212.0</v>
      </c>
      <c r="E164" s="3">
        <v>1.0</v>
      </c>
      <c r="F164" s="3">
        <v>8.0</v>
      </c>
      <c r="G164" s="3">
        <v>2.0</v>
      </c>
      <c r="H164" s="3">
        <v>0.0</v>
      </c>
      <c r="I164" s="3">
        <v>2.0</v>
      </c>
      <c r="J164" s="3">
        <v>3.0</v>
      </c>
      <c r="K164" s="3">
        <v>1.0</v>
      </c>
      <c r="L164" s="3">
        <v>1.0</v>
      </c>
      <c r="M164" s="3">
        <v>0.0</v>
      </c>
      <c r="N164" s="3">
        <v>0.0</v>
      </c>
      <c r="O164" s="3">
        <v>1.0</v>
      </c>
      <c r="P164" s="3">
        <v>0.0</v>
      </c>
      <c r="Q164" s="3">
        <v>0.0</v>
      </c>
      <c r="R164" s="3" t="s">
        <v>10</v>
      </c>
      <c r="S164" s="3">
        <v>0.0</v>
      </c>
      <c r="T164" s="3">
        <v>0.0</v>
      </c>
      <c r="U164" s="3">
        <v>0.0</v>
      </c>
      <c r="V164" s="3">
        <v>0.0</v>
      </c>
      <c r="W164" s="3">
        <v>0.0</v>
      </c>
      <c r="X164" s="3">
        <v>0.0</v>
      </c>
      <c r="Y164" s="3">
        <v>0.0</v>
      </c>
      <c r="Z164" s="3">
        <v>1.0</v>
      </c>
      <c r="AA164" s="3">
        <v>0.0</v>
      </c>
      <c r="AB164" s="3">
        <v>0.0</v>
      </c>
      <c r="AC164" s="3" t="s">
        <v>10</v>
      </c>
      <c r="AD164" s="3" t="s">
        <v>11</v>
      </c>
      <c r="AE164" s="6" t="s">
        <v>1395</v>
      </c>
      <c r="AF164" s="6"/>
    </row>
    <row r="165">
      <c r="A165" s="3" t="s">
        <v>821</v>
      </c>
      <c r="B165" s="3">
        <v>5.0</v>
      </c>
      <c r="C165" s="3">
        <v>1.0</v>
      </c>
      <c r="D165" s="3">
        <v>804.0</v>
      </c>
      <c r="E165" s="3">
        <v>84.0</v>
      </c>
      <c r="F165" s="3">
        <v>6.0</v>
      </c>
      <c r="G165" s="3">
        <v>2.0</v>
      </c>
      <c r="H165" s="3">
        <v>1.0</v>
      </c>
      <c r="I165" s="3">
        <v>0.0</v>
      </c>
      <c r="J165" s="3">
        <v>2.0</v>
      </c>
      <c r="K165" s="3">
        <v>0.0</v>
      </c>
      <c r="L165" s="3">
        <v>1.0</v>
      </c>
      <c r="M165" s="3">
        <v>0.0</v>
      </c>
      <c r="N165" s="3">
        <v>0.0</v>
      </c>
      <c r="O165" s="3">
        <v>1.0</v>
      </c>
      <c r="P165" s="3">
        <v>0.0</v>
      </c>
      <c r="Q165" s="3">
        <v>0.0</v>
      </c>
      <c r="R165" s="3" t="s">
        <v>11</v>
      </c>
      <c r="S165" s="3">
        <v>0.0</v>
      </c>
      <c r="T165" s="3">
        <v>0.0</v>
      </c>
      <c r="U165" s="3">
        <v>0.0</v>
      </c>
      <c r="V165" s="3">
        <v>0.0</v>
      </c>
      <c r="W165" s="3">
        <v>1.0</v>
      </c>
      <c r="X165" s="3">
        <v>1.0</v>
      </c>
      <c r="Y165" s="3">
        <v>0.0</v>
      </c>
      <c r="Z165" s="3">
        <v>0.0</v>
      </c>
      <c r="AA165" s="3">
        <v>0.0</v>
      </c>
      <c r="AB165" s="3">
        <v>0.0</v>
      </c>
      <c r="AC165" s="3" t="s">
        <v>14</v>
      </c>
      <c r="AD165" s="3" t="s">
        <v>11</v>
      </c>
      <c r="AE165" s="6" t="s">
        <v>1396</v>
      </c>
      <c r="AF165" s="6"/>
    </row>
    <row r="166">
      <c r="A166" s="5" t="s">
        <v>273</v>
      </c>
      <c r="E166" s="1">
        <v>0.02</v>
      </c>
      <c r="G166" s="1">
        <v>1.0</v>
      </c>
      <c r="H166" s="1">
        <v>0.0</v>
      </c>
      <c r="I166" s="1">
        <v>0.0</v>
      </c>
      <c r="J166" s="1">
        <v>2.0</v>
      </c>
      <c r="K166" s="1">
        <v>0.0</v>
      </c>
      <c r="L166" s="1">
        <v>0.0</v>
      </c>
      <c r="M166" s="1">
        <v>1.0</v>
      </c>
      <c r="N166" s="1">
        <v>1.0</v>
      </c>
      <c r="O166" s="1">
        <v>0.0</v>
      </c>
      <c r="P166" s="1">
        <v>0.0</v>
      </c>
      <c r="Q166" s="1">
        <v>0.0</v>
      </c>
      <c r="R166" s="1" t="s">
        <v>12</v>
      </c>
      <c r="S166" s="1">
        <v>1.0</v>
      </c>
      <c r="T166" s="1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 t="s">
        <v>12</v>
      </c>
      <c r="AD166" s="1" t="s">
        <v>12</v>
      </c>
      <c r="AE166" s="6" t="s">
        <v>1397</v>
      </c>
      <c r="AF166" s="6"/>
    </row>
    <row r="167">
      <c r="A167" s="1" t="s">
        <v>1398</v>
      </c>
      <c r="E167" s="1">
        <v>4.57</v>
      </c>
      <c r="G167" s="1">
        <v>2.0</v>
      </c>
      <c r="H167" s="1">
        <v>0.0</v>
      </c>
      <c r="I167" s="1">
        <v>3.0</v>
      </c>
      <c r="J167" s="1">
        <v>4.0</v>
      </c>
      <c r="K167" s="1">
        <v>1.0</v>
      </c>
      <c r="L167" s="1">
        <v>1.0</v>
      </c>
      <c r="M167" s="1">
        <v>0.0</v>
      </c>
      <c r="N167" s="1">
        <v>0.0</v>
      </c>
      <c r="O167" s="1">
        <v>1.0</v>
      </c>
      <c r="P167" s="1">
        <v>1.0</v>
      </c>
      <c r="Q167" s="1">
        <v>0.0</v>
      </c>
      <c r="R167" s="1" t="s">
        <v>15</v>
      </c>
      <c r="S167" s="1">
        <v>0.0</v>
      </c>
      <c r="T167" s="1">
        <v>0.0</v>
      </c>
      <c r="U167" s="1">
        <v>0.0</v>
      </c>
      <c r="V167" s="1">
        <v>0.0</v>
      </c>
      <c r="W167" s="1">
        <v>0.0</v>
      </c>
      <c r="X167" s="1">
        <v>0.0</v>
      </c>
      <c r="Y167" s="1">
        <v>1.0</v>
      </c>
      <c r="Z167" s="1">
        <v>0.0</v>
      </c>
      <c r="AA167" s="1">
        <v>0.0</v>
      </c>
      <c r="AB167" s="1">
        <v>0.0</v>
      </c>
      <c r="AC167" s="1" t="s">
        <v>10</v>
      </c>
      <c r="AD167" s="1" t="s">
        <v>11</v>
      </c>
      <c r="AE167" s="6" t="s">
        <v>1399</v>
      </c>
      <c r="AF167" s="6"/>
    </row>
    <row r="168">
      <c r="A168" s="3" t="s">
        <v>824</v>
      </c>
      <c r="B168" s="3">
        <v>2.0</v>
      </c>
      <c r="C168" s="3">
        <v>4.0</v>
      </c>
      <c r="D168" s="3">
        <v>76.0</v>
      </c>
      <c r="E168" s="3">
        <v>2.0</v>
      </c>
      <c r="F168" s="3">
        <v>2.0</v>
      </c>
      <c r="G168" s="3">
        <v>0.0</v>
      </c>
      <c r="H168" s="3">
        <v>0.0</v>
      </c>
      <c r="I168" s="3">
        <v>0.0</v>
      </c>
      <c r="J168" s="3">
        <v>3.0</v>
      </c>
      <c r="K168" s="3">
        <v>1.0</v>
      </c>
      <c r="L168" s="3">
        <v>0.0</v>
      </c>
      <c r="M168" s="3">
        <v>1.0</v>
      </c>
      <c r="N168" s="3">
        <v>0.0</v>
      </c>
      <c r="O168" s="3">
        <v>1.0</v>
      </c>
      <c r="P168" s="3">
        <v>0.0</v>
      </c>
      <c r="Q168" s="3">
        <v>0.0</v>
      </c>
      <c r="R168" s="3" t="s">
        <v>10</v>
      </c>
      <c r="S168" s="3">
        <v>0.0</v>
      </c>
      <c r="T168" s="3">
        <v>0.0</v>
      </c>
      <c r="U168" s="3">
        <v>0.0</v>
      </c>
      <c r="V168" s="3">
        <v>4.0</v>
      </c>
      <c r="W168" s="3">
        <v>2.0</v>
      </c>
      <c r="X168" s="3">
        <v>0.0</v>
      </c>
      <c r="Y168" s="3">
        <v>0.0</v>
      </c>
      <c r="Z168" s="3">
        <v>0.0</v>
      </c>
      <c r="AA168" s="3">
        <v>0.0</v>
      </c>
      <c r="AB168" s="3">
        <v>0.0</v>
      </c>
      <c r="AC168" s="3" t="s">
        <v>14</v>
      </c>
      <c r="AD168" s="3" t="s">
        <v>14</v>
      </c>
      <c r="AE168" s="6" t="s">
        <v>1400</v>
      </c>
      <c r="AF168" s="6"/>
    </row>
    <row r="169">
      <c r="A169" s="6" t="s">
        <v>962</v>
      </c>
      <c r="B169" s="3">
        <v>6.0</v>
      </c>
      <c r="C169" s="3">
        <v>2.0</v>
      </c>
      <c r="D169" s="3">
        <v>463.0</v>
      </c>
      <c r="E169" s="3">
        <v>3.0</v>
      </c>
      <c r="F169" s="3">
        <v>1.0</v>
      </c>
      <c r="G169" s="3">
        <v>5.0</v>
      </c>
      <c r="H169" s="3">
        <v>0.0</v>
      </c>
      <c r="I169" s="3">
        <v>0.0</v>
      </c>
      <c r="J169" s="3">
        <v>4.0</v>
      </c>
      <c r="K169" s="3">
        <v>1.0</v>
      </c>
      <c r="L169" s="3">
        <v>0.0</v>
      </c>
      <c r="M169" s="3">
        <v>0.0</v>
      </c>
      <c r="N169" s="3">
        <v>1.0</v>
      </c>
      <c r="O169" s="3">
        <v>1.0</v>
      </c>
      <c r="P169" s="3">
        <v>1.0</v>
      </c>
      <c r="Q169" s="3">
        <v>0.0</v>
      </c>
      <c r="R169" s="3" t="s">
        <v>15</v>
      </c>
      <c r="S169" s="3">
        <v>0.0</v>
      </c>
      <c r="T169" s="3">
        <v>0.0</v>
      </c>
      <c r="U169" s="3">
        <v>0.0</v>
      </c>
      <c r="V169" s="3">
        <v>0.0</v>
      </c>
      <c r="W169" s="3">
        <v>5.0</v>
      </c>
      <c r="X169" s="3">
        <v>0.0</v>
      </c>
      <c r="Y169" s="3">
        <v>1.0</v>
      </c>
      <c r="Z169" s="3">
        <v>0.0</v>
      </c>
      <c r="AA169" s="3">
        <v>1.0</v>
      </c>
      <c r="AB169" s="3">
        <v>0.0</v>
      </c>
      <c r="AC169" s="3" t="s">
        <v>10</v>
      </c>
      <c r="AD169" s="3" t="s">
        <v>15</v>
      </c>
      <c r="AE169" s="6" t="s">
        <v>1401</v>
      </c>
      <c r="AF169" s="6"/>
    </row>
    <row r="170">
      <c r="A170" s="3" t="s">
        <v>967</v>
      </c>
      <c r="B170" s="3">
        <v>2.0</v>
      </c>
      <c r="C170" s="3">
        <v>3.0</v>
      </c>
      <c r="D170" s="3">
        <v>407.0</v>
      </c>
      <c r="E170" s="3">
        <v>3.0</v>
      </c>
      <c r="F170" s="3">
        <v>2.0</v>
      </c>
      <c r="G170" s="3">
        <v>0.0</v>
      </c>
      <c r="H170" s="3">
        <v>0.0</v>
      </c>
      <c r="I170" s="3">
        <v>3.0</v>
      </c>
      <c r="J170" s="3">
        <v>6.0</v>
      </c>
      <c r="K170" s="3">
        <v>1.0</v>
      </c>
      <c r="L170" s="3">
        <v>1.0</v>
      </c>
      <c r="M170" s="3">
        <v>1.0</v>
      </c>
      <c r="N170" s="3">
        <v>1.0</v>
      </c>
      <c r="O170" s="3">
        <v>1.0</v>
      </c>
      <c r="P170" s="3">
        <v>1.0</v>
      </c>
      <c r="Q170" s="3">
        <v>0.0</v>
      </c>
      <c r="R170" s="3" t="s">
        <v>10</v>
      </c>
      <c r="S170" s="3">
        <v>1.0</v>
      </c>
      <c r="T170" s="3">
        <v>0.0</v>
      </c>
      <c r="U170" s="3">
        <v>0.0</v>
      </c>
      <c r="V170" s="3">
        <v>0.0</v>
      </c>
      <c r="W170" s="3">
        <v>1.0</v>
      </c>
      <c r="X170" s="3">
        <v>0.0</v>
      </c>
      <c r="Y170" s="3">
        <v>0.0</v>
      </c>
      <c r="Z170" s="3">
        <v>1.0</v>
      </c>
      <c r="AA170" s="3">
        <v>1.0</v>
      </c>
      <c r="AB170" s="3">
        <v>1.0</v>
      </c>
      <c r="AC170" s="3" t="s">
        <v>10</v>
      </c>
      <c r="AD170" s="3" t="s">
        <v>12</v>
      </c>
      <c r="AE170" s="6" t="s">
        <v>1402</v>
      </c>
      <c r="AF170" s="6"/>
    </row>
    <row r="171">
      <c r="A171" s="3" t="s">
        <v>837</v>
      </c>
      <c r="B171" s="3">
        <v>2.0</v>
      </c>
      <c r="C171" s="3">
        <v>3.0</v>
      </c>
      <c r="D171" s="3">
        <v>1285.0</v>
      </c>
      <c r="E171" s="3">
        <v>14.0</v>
      </c>
      <c r="F171" s="3">
        <v>2.0</v>
      </c>
      <c r="G171" s="3">
        <v>0.0</v>
      </c>
      <c r="H171" s="3">
        <v>3.0</v>
      </c>
      <c r="I171" s="3">
        <v>0.0</v>
      </c>
      <c r="J171" s="3">
        <v>2.0</v>
      </c>
      <c r="K171" s="3">
        <v>1.0</v>
      </c>
      <c r="L171" s="3">
        <v>0.0</v>
      </c>
      <c r="M171" s="3">
        <v>0.0</v>
      </c>
      <c r="N171" s="3">
        <v>0.0</v>
      </c>
      <c r="O171" s="3">
        <v>1.0</v>
      </c>
      <c r="P171" s="3">
        <v>0.0</v>
      </c>
      <c r="Q171" s="3">
        <v>0.0</v>
      </c>
      <c r="R171" s="3" t="s">
        <v>10</v>
      </c>
      <c r="S171" s="3">
        <v>0.0</v>
      </c>
      <c r="T171" s="3">
        <v>0.0</v>
      </c>
      <c r="U171" s="3">
        <v>0.0</v>
      </c>
      <c r="V171" s="3">
        <v>0.0</v>
      </c>
      <c r="W171" s="3">
        <v>0.0</v>
      </c>
      <c r="X171" s="3">
        <v>0.0</v>
      </c>
      <c r="Y171" s="3">
        <v>0.0</v>
      </c>
      <c r="Z171" s="3">
        <v>0.0</v>
      </c>
      <c r="AA171" s="3">
        <v>0.0</v>
      </c>
      <c r="AB171" s="3">
        <v>0.0</v>
      </c>
      <c r="AC171" s="3" t="s">
        <v>10</v>
      </c>
      <c r="AD171" s="3" t="s">
        <v>10</v>
      </c>
      <c r="AE171" s="6" t="s">
        <v>1403</v>
      </c>
      <c r="AF171" s="6"/>
    </row>
    <row r="172">
      <c r="A172" s="3" t="s">
        <v>841</v>
      </c>
      <c r="B172" s="3">
        <v>6.0</v>
      </c>
      <c r="C172" s="3">
        <v>1.0</v>
      </c>
      <c r="D172" s="3">
        <v>300.0</v>
      </c>
      <c r="E172" s="3">
        <v>48.0</v>
      </c>
      <c r="F172" s="3">
        <v>10.0</v>
      </c>
      <c r="G172" s="3">
        <v>0.0</v>
      </c>
      <c r="H172" s="3">
        <v>0.0</v>
      </c>
      <c r="I172" s="3">
        <v>0.0</v>
      </c>
      <c r="J172" s="3">
        <v>4.0</v>
      </c>
      <c r="K172" s="3">
        <v>1.0</v>
      </c>
      <c r="L172" s="3">
        <v>0.0</v>
      </c>
      <c r="M172" s="3">
        <v>1.0</v>
      </c>
      <c r="N172" s="3">
        <v>1.0</v>
      </c>
      <c r="O172" s="3">
        <v>1.0</v>
      </c>
      <c r="P172" s="3">
        <v>0.0</v>
      </c>
      <c r="Q172" s="3">
        <v>0.0</v>
      </c>
      <c r="R172" s="3" t="s">
        <v>12</v>
      </c>
      <c r="S172" s="3">
        <v>0.0</v>
      </c>
      <c r="T172" s="3">
        <v>0.0</v>
      </c>
      <c r="U172" s="3">
        <v>0.0</v>
      </c>
      <c r="V172" s="3">
        <v>0.0</v>
      </c>
      <c r="W172" s="3">
        <v>4.0</v>
      </c>
      <c r="X172" s="3">
        <v>0.0</v>
      </c>
      <c r="Y172" s="3">
        <v>1.0</v>
      </c>
      <c r="Z172" s="3">
        <v>0.0</v>
      </c>
      <c r="AA172" s="3">
        <v>0.0</v>
      </c>
      <c r="AB172" s="3">
        <v>0.0</v>
      </c>
      <c r="AC172" s="3" t="s">
        <v>12</v>
      </c>
      <c r="AD172" s="3" t="s">
        <v>10</v>
      </c>
      <c r="AE172" s="6" t="s">
        <v>1404</v>
      </c>
      <c r="AF172" s="6"/>
    </row>
    <row r="173">
      <c r="A173" s="5" t="s">
        <v>275</v>
      </c>
      <c r="E173" s="1">
        <v>0.0</v>
      </c>
      <c r="G173" s="1">
        <v>10.0</v>
      </c>
      <c r="H173" s="1">
        <v>0.0</v>
      </c>
      <c r="I173" s="1">
        <v>0.0</v>
      </c>
      <c r="J173" s="1">
        <v>5.0</v>
      </c>
      <c r="K173" s="1">
        <v>1.0</v>
      </c>
      <c r="L173" s="1">
        <v>1.0</v>
      </c>
      <c r="M173" s="1">
        <v>1.0</v>
      </c>
      <c r="N173" s="1">
        <v>1.0</v>
      </c>
      <c r="O173" s="1">
        <v>1.0</v>
      </c>
      <c r="P173" s="1">
        <v>0.0</v>
      </c>
      <c r="Q173" s="1">
        <v>0.0</v>
      </c>
      <c r="R173" s="1" t="s">
        <v>12</v>
      </c>
      <c r="S173" s="1">
        <v>0.0</v>
      </c>
      <c r="T173" s="1">
        <v>0.0</v>
      </c>
      <c r="U173" s="1">
        <v>0.0</v>
      </c>
      <c r="V173" s="1">
        <v>1.0</v>
      </c>
      <c r="W173" s="1">
        <v>0.0</v>
      </c>
      <c r="X173" s="1">
        <v>0.0</v>
      </c>
      <c r="Y173" s="1">
        <v>0.0</v>
      </c>
      <c r="Z173" s="1">
        <v>1.0</v>
      </c>
      <c r="AA173" s="1">
        <v>0.0</v>
      </c>
      <c r="AB173" s="1">
        <v>0.0</v>
      </c>
      <c r="AC173" s="1" t="s">
        <v>14</v>
      </c>
      <c r="AD173" s="1" t="s">
        <v>12</v>
      </c>
      <c r="AE173" s="6" t="s">
        <v>1405</v>
      </c>
      <c r="AF173" s="6"/>
    </row>
    <row r="174">
      <c r="A174" s="3" t="s">
        <v>845</v>
      </c>
      <c r="B174" s="3">
        <v>3.0</v>
      </c>
      <c r="C174" s="3">
        <v>1.0</v>
      </c>
      <c r="D174" s="3">
        <v>313.0</v>
      </c>
      <c r="E174" s="3">
        <v>36.0</v>
      </c>
      <c r="F174" s="3">
        <v>5.0</v>
      </c>
      <c r="G174" s="3">
        <v>6.0</v>
      </c>
      <c r="H174" s="3">
        <v>0.0</v>
      </c>
      <c r="I174" s="3">
        <v>2.0</v>
      </c>
      <c r="J174" s="3">
        <v>2.0</v>
      </c>
      <c r="K174" s="3">
        <v>1.0</v>
      </c>
      <c r="L174" s="3">
        <v>0.0</v>
      </c>
      <c r="M174" s="3">
        <v>0.0</v>
      </c>
      <c r="N174" s="3">
        <v>0.0</v>
      </c>
      <c r="O174" s="3">
        <v>1.0</v>
      </c>
      <c r="P174" s="3">
        <v>0.0</v>
      </c>
      <c r="Q174" s="3">
        <v>0.0</v>
      </c>
      <c r="R174" s="3" t="s">
        <v>14</v>
      </c>
      <c r="S174" s="3">
        <v>0.0</v>
      </c>
      <c r="T174" s="3">
        <v>0.0</v>
      </c>
      <c r="U174" s="3">
        <v>0.0</v>
      </c>
      <c r="V174" s="3">
        <v>0.0</v>
      </c>
      <c r="W174" s="3">
        <v>0.0</v>
      </c>
      <c r="X174" s="3">
        <v>0.0</v>
      </c>
      <c r="Y174" s="3">
        <v>0.0</v>
      </c>
      <c r="Z174" s="3">
        <v>0.0</v>
      </c>
      <c r="AA174" s="3">
        <v>0.0</v>
      </c>
      <c r="AB174" s="3">
        <v>0.0</v>
      </c>
      <c r="AC174" s="3" t="s">
        <v>14</v>
      </c>
      <c r="AD174" s="3" t="s">
        <v>10</v>
      </c>
      <c r="AE174" s="6" t="s">
        <v>1406</v>
      </c>
      <c r="AF174" s="6"/>
    </row>
    <row r="175">
      <c r="A175" s="3" t="s">
        <v>849</v>
      </c>
      <c r="B175" s="3">
        <v>3.0</v>
      </c>
      <c r="C175" s="3">
        <v>4.0</v>
      </c>
      <c r="D175" s="3">
        <v>92.0</v>
      </c>
      <c r="E175" s="3">
        <v>10.0</v>
      </c>
      <c r="F175" s="3">
        <v>6.0</v>
      </c>
      <c r="G175" s="3">
        <v>0.0</v>
      </c>
      <c r="H175" s="3">
        <v>0.0</v>
      </c>
      <c r="I175" s="3">
        <v>0.0</v>
      </c>
      <c r="J175" s="3">
        <v>5.0</v>
      </c>
      <c r="K175" s="3">
        <v>1.0</v>
      </c>
      <c r="L175" s="3">
        <v>1.0</v>
      </c>
      <c r="M175" s="3">
        <v>1.0</v>
      </c>
      <c r="N175" s="3">
        <v>1.0</v>
      </c>
      <c r="O175" s="3">
        <v>1.0</v>
      </c>
      <c r="P175" s="3">
        <v>0.0</v>
      </c>
      <c r="Q175" s="3">
        <v>0.0</v>
      </c>
      <c r="R175" s="3" t="s">
        <v>10</v>
      </c>
      <c r="S175" s="3">
        <v>1.0</v>
      </c>
      <c r="T175" s="3">
        <v>0.0</v>
      </c>
      <c r="U175" s="3">
        <v>0.0</v>
      </c>
      <c r="V175" s="3">
        <v>0.0</v>
      </c>
      <c r="W175" s="3">
        <v>0.0</v>
      </c>
      <c r="X175" s="3">
        <v>0.0</v>
      </c>
      <c r="Y175" s="3">
        <v>0.0</v>
      </c>
      <c r="Z175" s="3">
        <v>1.0</v>
      </c>
      <c r="AA175" s="3">
        <v>0.0</v>
      </c>
      <c r="AB175" s="3">
        <v>0.0</v>
      </c>
      <c r="AC175" s="3" t="s">
        <v>11</v>
      </c>
      <c r="AD175" s="3" t="s">
        <v>10</v>
      </c>
      <c r="AE175" s="6" t="s">
        <v>1407</v>
      </c>
      <c r="AF175" s="6"/>
    </row>
    <row r="176">
      <c r="A176" s="6" t="s">
        <v>992</v>
      </c>
      <c r="B176" s="3">
        <v>1.0</v>
      </c>
      <c r="C176" s="3">
        <v>4.0</v>
      </c>
      <c r="D176" s="3">
        <v>9.0</v>
      </c>
      <c r="E176" s="3">
        <v>3.0</v>
      </c>
      <c r="F176" s="3">
        <v>2.0</v>
      </c>
      <c r="G176" s="3">
        <v>0.0</v>
      </c>
      <c r="H176" s="3">
        <v>0.0</v>
      </c>
      <c r="I176" s="3">
        <v>5.0</v>
      </c>
      <c r="J176" s="3">
        <v>3.0</v>
      </c>
      <c r="K176" s="3">
        <v>1.0</v>
      </c>
      <c r="L176" s="3">
        <v>0.0</v>
      </c>
      <c r="M176" s="3">
        <v>1.0</v>
      </c>
      <c r="N176" s="3">
        <v>0.0</v>
      </c>
      <c r="O176" s="3">
        <v>1.0</v>
      </c>
      <c r="P176" s="3">
        <v>0.0</v>
      </c>
      <c r="Q176" s="3">
        <v>0.0</v>
      </c>
      <c r="R176" s="3" t="s">
        <v>10</v>
      </c>
      <c r="S176" s="3">
        <v>0.0</v>
      </c>
      <c r="T176" s="3">
        <v>0.0</v>
      </c>
      <c r="U176" s="3">
        <v>0.0</v>
      </c>
      <c r="V176" s="3">
        <v>0.0</v>
      </c>
      <c r="W176" s="3">
        <v>1.0</v>
      </c>
      <c r="X176" s="3">
        <v>0.0</v>
      </c>
      <c r="Y176" s="3">
        <v>1.0</v>
      </c>
      <c r="Z176" s="3">
        <v>0.0</v>
      </c>
      <c r="AA176" s="3">
        <v>0.0</v>
      </c>
      <c r="AB176" s="3">
        <v>0.0</v>
      </c>
      <c r="AC176" s="3" t="s">
        <v>10</v>
      </c>
      <c r="AD176" s="3" t="s">
        <v>10</v>
      </c>
      <c r="AE176" s="6" t="s">
        <v>1408</v>
      </c>
      <c r="AF176" s="6"/>
    </row>
    <row r="177">
      <c r="A177" s="3" t="s">
        <v>857</v>
      </c>
      <c r="B177" s="3">
        <v>5.0</v>
      </c>
      <c r="C177" s="3">
        <v>1.0</v>
      </c>
      <c r="D177" s="3">
        <v>11.0</v>
      </c>
      <c r="E177" s="3">
        <v>0.0</v>
      </c>
      <c r="F177" s="3">
        <v>8.0</v>
      </c>
      <c r="G177" s="3">
        <v>2.0</v>
      </c>
      <c r="H177" s="3">
        <v>0.0</v>
      </c>
      <c r="I177" s="3">
        <v>0.0</v>
      </c>
      <c r="J177" s="3">
        <v>2.0</v>
      </c>
      <c r="K177" s="3">
        <v>0.0</v>
      </c>
      <c r="L177" s="3">
        <v>0.0</v>
      </c>
      <c r="M177" s="3">
        <v>0.0</v>
      </c>
      <c r="N177" s="3">
        <v>0.0</v>
      </c>
      <c r="O177" s="3">
        <v>1.0</v>
      </c>
      <c r="P177" s="3">
        <v>0.0</v>
      </c>
      <c r="Q177" s="3">
        <v>1.0</v>
      </c>
      <c r="R177" s="3" t="s">
        <v>1383</v>
      </c>
      <c r="S177" s="3">
        <v>0.0</v>
      </c>
      <c r="T177" s="3">
        <v>0.0</v>
      </c>
      <c r="U177" s="3">
        <v>0.0</v>
      </c>
      <c r="V177" s="3">
        <v>0.0</v>
      </c>
      <c r="W177" s="3">
        <v>0.0</v>
      </c>
      <c r="X177" s="3">
        <v>0.0</v>
      </c>
      <c r="Y177" s="3">
        <v>0.0</v>
      </c>
      <c r="Z177" s="3">
        <v>0.0</v>
      </c>
      <c r="AA177" s="3">
        <v>0.0</v>
      </c>
      <c r="AB177" s="3">
        <v>0.0</v>
      </c>
      <c r="AC177" s="3" t="s">
        <v>14</v>
      </c>
      <c r="AD177" s="3" t="s">
        <v>1383</v>
      </c>
      <c r="AE177" s="6" t="s">
        <v>1409</v>
      </c>
      <c r="AF177" s="6"/>
    </row>
    <row r="178">
      <c r="A178" s="5" t="s">
        <v>276</v>
      </c>
      <c r="E178" s="1">
        <v>3.55</v>
      </c>
      <c r="G178" s="1">
        <v>1.0</v>
      </c>
      <c r="H178" s="1">
        <v>3.0</v>
      </c>
      <c r="I178" s="1">
        <v>0.0</v>
      </c>
      <c r="J178" s="1">
        <v>4.0</v>
      </c>
      <c r="K178" s="1">
        <v>1.0</v>
      </c>
      <c r="L178" s="1">
        <v>0.0</v>
      </c>
      <c r="M178" s="1">
        <v>1.0</v>
      </c>
      <c r="N178" s="1">
        <v>1.0</v>
      </c>
      <c r="O178" s="1">
        <v>0.0</v>
      </c>
      <c r="P178" s="1">
        <v>0.0</v>
      </c>
      <c r="Q178" s="1">
        <v>1.0</v>
      </c>
      <c r="R178" s="1" t="s">
        <v>13</v>
      </c>
      <c r="S178" s="1">
        <v>0.0</v>
      </c>
      <c r="T178" s="1">
        <v>0.0</v>
      </c>
      <c r="U178" s="1">
        <v>0.0</v>
      </c>
      <c r="V178" s="1">
        <v>0.0</v>
      </c>
      <c r="W178" s="1">
        <v>1.0</v>
      </c>
      <c r="X178" s="1">
        <v>0.0</v>
      </c>
      <c r="Y178" s="1">
        <v>0.0</v>
      </c>
      <c r="Z178" s="1">
        <v>1.0</v>
      </c>
      <c r="AA178" s="1">
        <v>2.0</v>
      </c>
      <c r="AB178" s="1">
        <v>0.0</v>
      </c>
      <c r="AC178" s="1" t="s">
        <v>12</v>
      </c>
      <c r="AD178" s="1" t="s">
        <v>10</v>
      </c>
      <c r="AE178" s="6" t="s">
        <v>1410</v>
      </c>
      <c r="AF178" s="6"/>
    </row>
    <row r="179">
      <c r="A179" s="5" t="s">
        <v>277</v>
      </c>
      <c r="E179" s="1">
        <v>0.86</v>
      </c>
      <c r="G179" s="1">
        <v>1.0</v>
      </c>
      <c r="H179" s="1">
        <v>0.0</v>
      </c>
      <c r="I179" s="1">
        <v>0.0</v>
      </c>
      <c r="J179" s="1">
        <v>3.0</v>
      </c>
      <c r="K179" s="1">
        <v>1.0</v>
      </c>
      <c r="L179" s="1">
        <v>0.0</v>
      </c>
      <c r="M179" s="1">
        <v>1.0</v>
      </c>
      <c r="N179" s="1">
        <v>1.0</v>
      </c>
      <c r="O179" s="1">
        <v>0.0</v>
      </c>
      <c r="P179" s="1">
        <v>0.0</v>
      </c>
      <c r="Q179" s="1">
        <v>0.0</v>
      </c>
      <c r="R179" s="1" t="s">
        <v>12</v>
      </c>
      <c r="S179" s="1">
        <v>0.0</v>
      </c>
      <c r="T179" s="1">
        <v>0.0</v>
      </c>
      <c r="U179" s="1">
        <v>0.0</v>
      </c>
      <c r="V179" s="1">
        <v>0.0</v>
      </c>
      <c r="W179" s="1">
        <v>0.0</v>
      </c>
      <c r="X179" s="1">
        <v>0.0</v>
      </c>
      <c r="Y179" s="1">
        <v>1.0</v>
      </c>
      <c r="Z179" s="1">
        <v>0.0</v>
      </c>
      <c r="AA179" s="1">
        <v>0.0</v>
      </c>
      <c r="AB179" s="1">
        <v>0.0</v>
      </c>
      <c r="AC179" s="1" t="s">
        <v>13</v>
      </c>
      <c r="AD179" s="1" t="s">
        <v>10</v>
      </c>
      <c r="AE179" s="6" t="s">
        <v>1411</v>
      </c>
      <c r="AF179" s="6"/>
    </row>
    <row r="180">
      <c r="A180" s="3" t="s">
        <v>861</v>
      </c>
      <c r="B180" s="3">
        <v>3.0</v>
      </c>
      <c r="C180" s="3">
        <v>1.0</v>
      </c>
      <c r="D180" s="3">
        <v>237.0</v>
      </c>
      <c r="E180" s="3">
        <v>22.0</v>
      </c>
      <c r="F180" s="3">
        <v>6.0</v>
      </c>
      <c r="G180" s="3">
        <v>6.0</v>
      </c>
      <c r="H180" s="3">
        <v>3.0</v>
      </c>
      <c r="I180" s="3">
        <v>0.0</v>
      </c>
      <c r="J180" s="3">
        <v>7.0</v>
      </c>
      <c r="K180" s="3">
        <v>1.0</v>
      </c>
      <c r="L180" s="3">
        <v>1.0</v>
      </c>
      <c r="M180" s="3">
        <v>1.0</v>
      </c>
      <c r="N180" s="3">
        <v>1.0</v>
      </c>
      <c r="O180" s="3">
        <v>1.0</v>
      </c>
      <c r="P180" s="3">
        <v>0.0</v>
      </c>
      <c r="Q180" s="3">
        <v>1.0</v>
      </c>
      <c r="R180" s="3" t="s">
        <v>10</v>
      </c>
      <c r="S180" s="3">
        <v>0.0</v>
      </c>
      <c r="T180" s="3">
        <v>0.0</v>
      </c>
      <c r="U180" s="3">
        <v>0.0</v>
      </c>
      <c r="V180" s="3">
        <v>0.0</v>
      </c>
      <c r="W180" s="3">
        <v>2.0</v>
      </c>
      <c r="X180" s="3">
        <v>0.0</v>
      </c>
      <c r="Y180" s="3">
        <v>0.0</v>
      </c>
      <c r="Z180" s="3">
        <v>1.0</v>
      </c>
      <c r="AA180" s="3">
        <v>1.0</v>
      </c>
      <c r="AB180" s="3">
        <v>1.0</v>
      </c>
      <c r="AC180" s="3" t="s">
        <v>12</v>
      </c>
      <c r="AD180" s="3" t="s">
        <v>10</v>
      </c>
      <c r="AE180" s="6" t="s">
        <v>1412</v>
      </c>
      <c r="AF180" s="6"/>
    </row>
    <row r="181">
      <c r="A181" s="1" t="s">
        <v>1413</v>
      </c>
      <c r="E181" s="1">
        <v>144.5</v>
      </c>
      <c r="G181" s="1">
        <v>1.0</v>
      </c>
      <c r="H181" s="1">
        <v>0.0</v>
      </c>
      <c r="I181" s="1">
        <v>3.0</v>
      </c>
      <c r="J181" s="1">
        <v>3.0</v>
      </c>
      <c r="K181" s="1">
        <v>1.0</v>
      </c>
      <c r="L181" s="1">
        <v>0.0</v>
      </c>
      <c r="M181" s="1">
        <v>1.0</v>
      </c>
      <c r="N181" s="1">
        <v>0.0</v>
      </c>
      <c r="O181" s="1">
        <v>1.0</v>
      </c>
      <c r="P181" s="1">
        <v>0.0</v>
      </c>
      <c r="Q181" s="1">
        <v>0.0</v>
      </c>
      <c r="R181" s="1" t="s">
        <v>14</v>
      </c>
      <c r="S181" s="1">
        <v>0.0</v>
      </c>
      <c r="T181" s="1">
        <v>0.0</v>
      </c>
      <c r="U181" s="1">
        <v>0.0</v>
      </c>
      <c r="V181" s="1">
        <v>0.0</v>
      </c>
      <c r="W181" s="1">
        <v>0.0</v>
      </c>
      <c r="X181" s="1">
        <v>0.0</v>
      </c>
      <c r="Y181" s="1">
        <v>0.0</v>
      </c>
      <c r="Z181" s="1">
        <v>0.0</v>
      </c>
      <c r="AA181" s="1">
        <v>0.0</v>
      </c>
      <c r="AB181" s="1">
        <v>0.0</v>
      </c>
      <c r="AC181" s="1" t="s">
        <v>14</v>
      </c>
      <c r="AD181" s="1" t="s">
        <v>10</v>
      </c>
      <c r="AE181" s="6" t="s">
        <v>1414</v>
      </c>
      <c r="AF181" s="6"/>
    </row>
    <row r="182">
      <c r="A182" s="3" t="s">
        <v>865</v>
      </c>
      <c r="B182" s="3">
        <v>4.0</v>
      </c>
      <c r="C182" s="3">
        <v>2.0</v>
      </c>
      <c r="D182" s="3">
        <v>26.0</v>
      </c>
      <c r="E182" s="3">
        <v>5.0</v>
      </c>
      <c r="F182" s="3">
        <v>10.0</v>
      </c>
      <c r="G182" s="3">
        <v>5.0</v>
      </c>
      <c r="H182" s="3">
        <v>3.0</v>
      </c>
      <c r="I182" s="3">
        <v>0.0</v>
      </c>
      <c r="J182" s="3">
        <v>4.0</v>
      </c>
      <c r="K182" s="3">
        <v>1.0</v>
      </c>
      <c r="L182" s="3">
        <v>1.0</v>
      </c>
      <c r="M182" s="3">
        <v>0.0</v>
      </c>
      <c r="N182" s="3">
        <v>1.0</v>
      </c>
      <c r="O182" s="3">
        <v>0.0</v>
      </c>
      <c r="P182" s="3">
        <v>1.0</v>
      </c>
      <c r="Q182" s="3">
        <v>0.0</v>
      </c>
      <c r="R182" s="3" t="s">
        <v>10</v>
      </c>
      <c r="S182" s="3">
        <v>0.0</v>
      </c>
      <c r="T182" s="3">
        <v>0.0</v>
      </c>
      <c r="U182" s="3">
        <v>0.0</v>
      </c>
      <c r="V182" s="3">
        <v>0.0</v>
      </c>
      <c r="W182" s="3">
        <v>0.0</v>
      </c>
      <c r="X182" s="3">
        <v>0.0</v>
      </c>
      <c r="Y182" s="3">
        <v>0.0</v>
      </c>
      <c r="Z182" s="3">
        <v>0.0</v>
      </c>
      <c r="AA182" s="3">
        <v>0.0</v>
      </c>
      <c r="AB182" s="3">
        <v>1.0</v>
      </c>
      <c r="AC182" s="3" t="s">
        <v>10</v>
      </c>
      <c r="AD182" s="3" t="s">
        <v>11</v>
      </c>
      <c r="AE182" s="6" t="s">
        <v>1415</v>
      </c>
      <c r="AF182" s="6"/>
    </row>
    <row r="183">
      <c r="A183" s="3" t="s">
        <v>1416</v>
      </c>
      <c r="B183" s="3">
        <v>4.0</v>
      </c>
      <c r="C183" s="3">
        <v>3.0</v>
      </c>
      <c r="D183" s="3">
        <v>0.0</v>
      </c>
      <c r="E183" s="3">
        <v>0.0</v>
      </c>
      <c r="F183" s="3">
        <v>1.0</v>
      </c>
      <c r="G183" s="3">
        <v>1.0</v>
      </c>
      <c r="H183" s="3">
        <v>0.0</v>
      </c>
      <c r="I183" s="3">
        <v>0.0</v>
      </c>
      <c r="J183" s="3">
        <v>7.0</v>
      </c>
      <c r="K183" s="3">
        <v>1.0</v>
      </c>
      <c r="L183" s="3">
        <v>1.0</v>
      </c>
      <c r="M183" s="3">
        <v>1.0</v>
      </c>
      <c r="N183" s="3">
        <v>1.0</v>
      </c>
      <c r="O183" s="3">
        <v>1.0</v>
      </c>
      <c r="P183" s="3">
        <v>0.0</v>
      </c>
      <c r="Q183" s="3">
        <v>1.0</v>
      </c>
      <c r="R183" s="3" t="s">
        <v>12</v>
      </c>
      <c r="S183" s="3">
        <v>0.0</v>
      </c>
      <c r="T183" s="3">
        <v>1.0</v>
      </c>
      <c r="U183" s="3">
        <v>1.0</v>
      </c>
      <c r="V183" s="3">
        <v>1.0</v>
      </c>
      <c r="W183" s="3">
        <v>0.0</v>
      </c>
      <c r="X183" s="3">
        <v>0.0</v>
      </c>
      <c r="Y183" s="3">
        <v>0.0</v>
      </c>
      <c r="Z183" s="3">
        <v>1.0</v>
      </c>
      <c r="AA183" s="3">
        <v>0.0</v>
      </c>
      <c r="AB183" s="3">
        <v>0.0</v>
      </c>
      <c r="AC183" s="3" t="s">
        <v>14</v>
      </c>
      <c r="AD183" s="3" t="s">
        <v>12</v>
      </c>
      <c r="AE183" s="6" t="s">
        <v>1417</v>
      </c>
      <c r="AF183" s="6"/>
    </row>
    <row r="184">
      <c r="A184" s="3" t="s">
        <v>1045</v>
      </c>
      <c r="B184" s="3">
        <v>1.0</v>
      </c>
      <c r="C184" s="3">
        <v>4.0</v>
      </c>
      <c r="D184" s="3">
        <v>0.0</v>
      </c>
      <c r="E184" s="3">
        <v>0.0</v>
      </c>
      <c r="F184" s="3">
        <v>1.0</v>
      </c>
      <c r="G184" s="3">
        <v>1.0</v>
      </c>
      <c r="H184" s="3">
        <v>5.0</v>
      </c>
      <c r="I184" s="3">
        <v>0.0</v>
      </c>
      <c r="J184" s="3">
        <v>4.0</v>
      </c>
      <c r="K184" s="3">
        <v>0.0</v>
      </c>
      <c r="L184" s="3">
        <v>1.0</v>
      </c>
      <c r="M184" s="3">
        <v>1.0</v>
      </c>
      <c r="N184" s="3">
        <v>1.0</v>
      </c>
      <c r="O184" s="3">
        <v>1.0</v>
      </c>
      <c r="P184" s="3">
        <v>0.0</v>
      </c>
      <c r="Q184" s="3">
        <v>0.0</v>
      </c>
      <c r="R184" s="3" t="s">
        <v>11</v>
      </c>
      <c r="S184" s="3">
        <v>0.0</v>
      </c>
      <c r="T184" s="3">
        <v>0.0</v>
      </c>
      <c r="U184" s="3">
        <v>0.0</v>
      </c>
      <c r="V184" s="3">
        <v>0.0</v>
      </c>
      <c r="W184" s="3">
        <v>0.0</v>
      </c>
      <c r="X184" s="3">
        <v>0.0</v>
      </c>
      <c r="Y184" s="3">
        <v>0.0</v>
      </c>
      <c r="Z184" s="3">
        <v>1.0</v>
      </c>
      <c r="AA184" s="3">
        <v>1.0</v>
      </c>
      <c r="AB184" s="3">
        <v>1.0</v>
      </c>
      <c r="AC184" s="3" t="s">
        <v>12</v>
      </c>
      <c r="AD184" s="3" t="s">
        <v>11</v>
      </c>
      <c r="AE184" s="6" t="s">
        <v>1418</v>
      </c>
      <c r="AF184" s="6"/>
    </row>
    <row r="185">
      <c r="A185" s="6" t="s">
        <v>1054</v>
      </c>
      <c r="B185" s="3">
        <v>3.0</v>
      </c>
      <c r="C185" s="3">
        <v>1.0</v>
      </c>
      <c r="D185" s="3">
        <v>0.0</v>
      </c>
      <c r="E185" s="3">
        <v>0.0</v>
      </c>
      <c r="F185" s="3">
        <v>6.0</v>
      </c>
      <c r="G185" s="3">
        <v>0.0</v>
      </c>
      <c r="H185" s="3">
        <v>0.0</v>
      </c>
      <c r="I185" s="3">
        <v>2.0</v>
      </c>
      <c r="J185" s="3">
        <v>2.0</v>
      </c>
      <c r="K185" s="3">
        <v>0.0</v>
      </c>
      <c r="L185" s="3">
        <v>0.0</v>
      </c>
      <c r="M185" s="3">
        <v>1.0</v>
      </c>
      <c r="N185" s="3">
        <v>0.0</v>
      </c>
      <c r="O185" s="3">
        <v>1.0</v>
      </c>
      <c r="P185" s="3">
        <v>0.0</v>
      </c>
      <c r="Q185" s="3">
        <v>0.0</v>
      </c>
      <c r="R185" s="3" t="s">
        <v>14</v>
      </c>
      <c r="S185" s="3">
        <v>0.0</v>
      </c>
      <c r="T185" s="3">
        <v>0.0</v>
      </c>
      <c r="U185" s="3">
        <v>0.0</v>
      </c>
      <c r="V185" s="3">
        <v>0.0</v>
      </c>
      <c r="W185" s="3">
        <v>0.0</v>
      </c>
      <c r="X185" s="3">
        <v>0.0</v>
      </c>
      <c r="Y185" s="3">
        <v>0.0</v>
      </c>
      <c r="Z185" s="3">
        <v>0.0</v>
      </c>
      <c r="AA185" s="3">
        <v>0.0</v>
      </c>
      <c r="AB185" s="3">
        <v>0.0</v>
      </c>
      <c r="AC185" s="3" t="s">
        <v>14</v>
      </c>
      <c r="AD185" s="3" t="s">
        <v>12</v>
      </c>
      <c r="AE185" s="6" t="s">
        <v>1419</v>
      </c>
      <c r="AF185" s="6"/>
    </row>
    <row r="186">
      <c r="A186" s="3" t="s">
        <v>1059</v>
      </c>
      <c r="B186" s="3">
        <v>4.0</v>
      </c>
      <c r="C186" s="3">
        <v>1.0</v>
      </c>
      <c r="D186" s="3">
        <v>0.0</v>
      </c>
      <c r="E186" s="3">
        <v>0.0</v>
      </c>
      <c r="F186" s="3">
        <v>6.0</v>
      </c>
      <c r="G186" s="3">
        <v>0.0</v>
      </c>
      <c r="H186" s="3">
        <v>0.0</v>
      </c>
      <c r="I186" s="3">
        <v>3.0</v>
      </c>
      <c r="J186" s="3">
        <v>4.0</v>
      </c>
      <c r="K186" s="3">
        <v>1.0</v>
      </c>
      <c r="L186" s="3">
        <v>1.0</v>
      </c>
      <c r="M186" s="3">
        <v>0.0</v>
      </c>
      <c r="N186" s="3">
        <v>1.0</v>
      </c>
      <c r="O186" s="3">
        <v>0.0</v>
      </c>
      <c r="P186" s="3">
        <v>1.0</v>
      </c>
      <c r="Q186" s="3">
        <v>0.0</v>
      </c>
      <c r="R186" s="3" t="s">
        <v>11</v>
      </c>
      <c r="S186" s="3">
        <v>0.0</v>
      </c>
      <c r="T186" s="3">
        <v>0.0</v>
      </c>
      <c r="U186" s="3">
        <v>0.0</v>
      </c>
      <c r="V186" s="3">
        <v>0.0</v>
      </c>
      <c r="W186" s="3">
        <v>2.0</v>
      </c>
      <c r="X186" s="3">
        <v>0.0</v>
      </c>
      <c r="Y186" s="3">
        <v>1.0</v>
      </c>
      <c r="Z186" s="3">
        <v>0.0</v>
      </c>
      <c r="AA186" s="3">
        <v>0.0</v>
      </c>
      <c r="AB186" s="3">
        <v>0.0</v>
      </c>
      <c r="AC186" s="3" t="s">
        <v>11</v>
      </c>
      <c r="AD186" s="3" t="s">
        <v>11</v>
      </c>
      <c r="AE186" s="6" t="s">
        <v>1420</v>
      </c>
      <c r="AF186" s="6"/>
    </row>
    <row r="187">
      <c r="A187" s="6" t="s">
        <v>1064</v>
      </c>
      <c r="B187" s="3">
        <v>5.0</v>
      </c>
      <c r="C187" s="3">
        <v>1.0</v>
      </c>
      <c r="D187" s="3">
        <v>2150.0</v>
      </c>
      <c r="E187" s="3">
        <v>9.0</v>
      </c>
      <c r="F187" s="3">
        <v>8.0</v>
      </c>
      <c r="G187" s="3">
        <v>2.0</v>
      </c>
      <c r="H187" s="3">
        <v>0.0</v>
      </c>
      <c r="I187" s="3">
        <v>0.0</v>
      </c>
      <c r="J187" s="3">
        <v>2.0</v>
      </c>
      <c r="K187" s="3">
        <v>0.0</v>
      </c>
      <c r="L187" s="3">
        <v>1.0</v>
      </c>
      <c r="M187" s="3">
        <v>0.0</v>
      </c>
      <c r="N187" s="3">
        <v>0.0</v>
      </c>
      <c r="O187" s="3">
        <v>1.0</v>
      </c>
      <c r="P187" s="3">
        <v>0.0</v>
      </c>
      <c r="Q187" s="3">
        <v>0.0</v>
      </c>
      <c r="R187" s="3" t="s">
        <v>11</v>
      </c>
      <c r="S187" s="3">
        <v>0.0</v>
      </c>
      <c r="T187" s="3">
        <v>0.0</v>
      </c>
      <c r="U187" s="3">
        <v>0.0</v>
      </c>
      <c r="V187" s="3">
        <v>0.0</v>
      </c>
      <c r="W187" s="3">
        <v>0.0</v>
      </c>
      <c r="X187" s="3">
        <v>0.0</v>
      </c>
      <c r="Y187" s="3">
        <v>0.0</v>
      </c>
      <c r="Z187" s="3">
        <v>1.0</v>
      </c>
      <c r="AA187" s="3">
        <v>0.0</v>
      </c>
      <c r="AB187" s="3">
        <v>1.0</v>
      </c>
      <c r="AC187" s="3" t="s">
        <v>11</v>
      </c>
      <c r="AD187" s="3" t="s">
        <v>11</v>
      </c>
      <c r="AE187" s="6" t="s">
        <v>1421</v>
      </c>
      <c r="AF187" s="6"/>
    </row>
    <row r="188">
      <c r="A188" s="3" t="s">
        <v>878</v>
      </c>
      <c r="B188" s="3">
        <v>4.0</v>
      </c>
      <c r="C188" s="3">
        <v>4.0</v>
      </c>
      <c r="D188" s="3">
        <v>196.0</v>
      </c>
      <c r="E188" s="3">
        <v>6.0</v>
      </c>
      <c r="F188" s="3">
        <v>3.0</v>
      </c>
      <c r="G188" s="3">
        <v>2.0</v>
      </c>
      <c r="H188" s="3">
        <v>3.0</v>
      </c>
      <c r="I188" s="3">
        <v>0.0</v>
      </c>
      <c r="J188" s="3">
        <v>3.0</v>
      </c>
      <c r="K188" s="3">
        <v>1.0</v>
      </c>
      <c r="L188" s="3">
        <v>1.0</v>
      </c>
      <c r="M188" s="3">
        <v>0.0</v>
      </c>
      <c r="N188" s="3">
        <v>1.0</v>
      </c>
      <c r="O188" s="3">
        <v>0.0</v>
      </c>
      <c r="P188" s="3">
        <v>0.0</v>
      </c>
      <c r="Q188" s="3">
        <v>0.0</v>
      </c>
      <c r="R188" s="3" t="s">
        <v>11</v>
      </c>
      <c r="S188" s="3">
        <v>0.0</v>
      </c>
      <c r="T188" s="3">
        <v>0.0</v>
      </c>
      <c r="U188" s="3">
        <v>0.0</v>
      </c>
      <c r="V188" s="3">
        <v>0.0</v>
      </c>
      <c r="W188" s="3">
        <v>1.0</v>
      </c>
      <c r="X188" s="3">
        <v>0.0</v>
      </c>
      <c r="Y188" s="3">
        <v>0.0</v>
      </c>
      <c r="Z188" s="3">
        <v>0.0</v>
      </c>
      <c r="AA188" s="3">
        <v>0.0</v>
      </c>
      <c r="AB188" s="3">
        <v>0.0</v>
      </c>
      <c r="AC188" s="3" t="s">
        <v>11</v>
      </c>
      <c r="AD188" s="3" t="s">
        <v>10</v>
      </c>
      <c r="AE188" s="6" t="s">
        <v>1422</v>
      </c>
      <c r="AF188" s="6"/>
    </row>
    <row r="189">
      <c r="A189" s="5" t="s">
        <v>282</v>
      </c>
      <c r="E189" s="1">
        <v>6.96</v>
      </c>
      <c r="G189" s="1">
        <v>1.0</v>
      </c>
      <c r="H189" s="1">
        <v>0.0</v>
      </c>
      <c r="I189" s="1">
        <v>3.0</v>
      </c>
      <c r="J189" s="1">
        <v>4.0</v>
      </c>
      <c r="K189" s="1">
        <v>1.0</v>
      </c>
      <c r="L189" s="1">
        <v>0.0</v>
      </c>
      <c r="M189" s="1">
        <v>1.0</v>
      </c>
      <c r="N189" s="1">
        <v>1.0</v>
      </c>
      <c r="O189" s="1">
        <v>1.0</v>
      </c>
      <c r="P189" s="1">
        <v>0.0</v>
      </c>
      <c r="Q189" s="1">
        <v>0.0</v>
      </c>
      <c r="R189" s="1" t="s">
        <v>10</v>
      </c>
      <c r="S189" s="1">
        <v>0.0</v>
      </c>
      <c r="T189" s="1">
        <v>0.0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1.0</v>
      </c>
      <c r="AA189" s="1">
        <v>1.0</v>
      </c>
      <c r="AB189" s="1">
        <v>0.0</v>
      </c>
      <c r="AC189" s="1" t="s">
        <v>10</v>
      </c>
      <c r="AD189" s="1" t="s">
        <v>14</v>
      </c>
      <c r="AE189" s="6" t="s">
        <v>1423</v>
      </c>
      <c r="AF189" s="6"/>
    </row>
    <row r="190">
      <c r="A190" s="3" t="s">
        <v>882</v>
      </c>
      <c r="B190" s="3">
        <v>4.0</v>
      </c>
      <c r="C190" s="3">
        <v>2.0</v>
      </c>
      <c r="D190" s="3">
        <v>0.0</v>
      </c>
      <c r="E190" s="3">
        <v>0.0</v>
      </c>
      <c r="F190" s="3">
        <v>1.0</v>
      </c>
      <c r="G190" s="3">
        <v>1.0</v>
      </c>
      <c r="H190" s="3">
        <v>0.0</v>
      </c>
      <c r="I190" s="3">
        <v>0.0</v>
      </c>
      <c r="J190" s="3">
        <v>3.0</v>
      </c>
      <c r="K190" s="3">
        <v>1.0</v>
      </c>
      <c r="L190" s="3">
        <v>1.0</v>
      </c>
      <c r="M190" s="3">
        <v>0.0</v>
      </c>
      <c r="N190" s="3">
        <v>0.0</v>
      </c>
      <c r="O190" s="3">
        <v>1.0</v>
      </c>
      <c r="P190" s="3">
        <v>0.0</v>
      </c>
      <c r="Q190" s="3">
        <v>0.0</v>
      </c>
      <c r="R190" s="3" t="s">
        <v>10</v>
      </c>
      <c r="S190" s="3">
        <v>0.0</v>
      </c>
      <c r="T190" s="3">
        <v>0.0</v>
      </c>
      <c r="U190" s="3">
        <v>0.0</v>
      </c>
      <c r="V190" s="3">
        <v>0.0</v>
      </c>
      <c r="W190" s="3">
        <v>0.0</v>
      </c>
      <c r="X190" s="3">
        <v>0.0</v>
      </c>
      <c r="Y190" s="3">
        <v>0.0</v>
      </c>
      <c r="Z190" s="3">
        <v>0.0</v>
      </c>
      <c r="AA190" s="3">
        <v>0.0</v>
      </c>
      <c r="AB190" s="3">
        <v>0.0</v>
      </c>
      <c r="AC190" s="3" t="s">
        <v>10</v>
      </c>
      <c r="AD190" s="3" t="s">
        <v>11</v>
      </c>
      <c r="AE190" s="6" t="s">
        <v>1424</v>
      </c>
      <c r="AF190" s="6"/>
    </row>
    <row r="191">
      <c r="A191" s="6" t="s">
        <v>1078</v>
      </c>
      <c r="B191" s="3">
        <v>4.0</v>
      </c>
      <c r="C191" s="3">
        <v>4.0</v>
      </c>
      <c r="D191" s="3">
        <v>72.0</v>
      </c>
      <c r="E191" s="3">
        <v>3.0</v>
      </c>
      <c r="F191" s="3">
        <v>1.0</v>
      </c>
      <c r="G191" s="3">
        <v>5.0</v>
      </c>
      <c r="H191" s="3">
        <v>0.0</v>
      </c>
      <c r="I191" s="3">
        <v>3.0</v>
      </c>
      <c r="J191" s="3">
        <v>3.0</v>
      </c>
      <c r="K191" s="3">
        <v>0.0</v>
      </c>
      <c r="L191" s="3">
        <v>1.0</v>
      </c>
      <c r="M191" s="3">
        <v>1.0</v>
      </c>
      <c r="N191" s="3">
        <v>0.0</v>
      </c>
      <c r="O191" s="3">
        <v>1.0</v>
      </c>
      <c r="P191" s="3">
        <v>0.0</v>
      </c>
      <c r="Q191" s="3">
        <v>0.0</v>
      </c>
      <c r="R191" s="3" t="s">
        <v>11</v>
      </c>
      <c r="S191" s="3">
        <v>0.0</v>
      </c>
      <c r="T191" s="3">
        <v>0.0</v>
      </c>
      <c r="U191" s="3">
        <v>0.0</v>
      </c>
      <c r="V191" s="3">
        <v>0.0</v>
      </c>
      <c r="W191" s="3">
        <v>0.0</v>
      </c>
      <c r="X191" s="3">
        <v>0.0</v>
      </c>
      <c r="Y191" s="3">
        <v>0.0</v>
      </c>
      <c r="Z191" s="3">
        <v>0.0</v>
      </c>
      <c r="AA191" s="3">
        <v>0.0</v>
      </c>
      <c r="AB191" s="3">
        <v>0.0</v>
      </c>
      <c r="AC191" s="3" t="s">
        <v>11</v>
      </c>
      <c r="AD191" s="3" t="s">
        <v>12</v>
      </c>
      <c r="AE191" s="6" t="s">
        <v>1425</v>
      </c>
      <c r="AF191" s="6"/>
    </row>
    <row r="192">
      <c r="A192" s="3" t="s">
        <v>890</v>
      </c>
      <c r="B192" s="3">
        <v>5.0</v>
      </c>
      <c r="C192" s="3">
        <v>1.0</v>
      </c>
      <c r="D192" s="3">
        <v>1.0</v>
      </c>
      <c r="E192" s="3">
        <v>3.0</v>
      </c>
      <c r="F192" s="3">
        <v>7.0</v>
      </c>
      <c r="G192" s="3">
        <v>3.0</v>
      </c>
      <c r="H192" s="3">
        <v>0.0</v>
      </c>
      <c r="I192" s="3">
        <v>2.0</v>
      </c>
      <c r="J192" s="3">
        <v>2.0</v>
      </c>
      <c r="K192" s="3">
        <v>1.0</v>
      </c>
      <c r="L192" s="3">
        <v>0.0</v>
      </c>
      <c r="M192" s="3">
        <v>0.0</v>
      </c>
      <c r="N192" s="3">
        <v>0.0</v>
      </c>
      <c r="O192" s="3">
        <v>1.0</v>
      </c>
      <c r="P192" s="3">
        <v>0.0</v>
      </c>
      <c r="Q192" s="3">
        <v>0.0</v>
      </c>
      <c r="R192" s="3" t="s">
        <v>14</v>
      </c>
      <c r="S192" s="3">
        <v>0.0</v>
      </c>
      <c r="T192" s="3">
        <v>0.0</v>
      </c>
      <c r="U192" s="3">
        <v>0.0</v>
      </c>
      <c r="V192" s="3">
        <v>0.0</v>
      </c>
      <c r="W192" s="3">
        <v>5.0</v>
      </c>
      <c r="X192" s="3">
        <v>1.0</v>
      </c>
      <c r="Y192" s="3">
        <v>0.0</v>
      </c>
      <c r="Z192" s="3">
        <v>0.0</v>
      </c>
      <c r="AA192" s="3">
        <v>0.0</v>
      </c>
      <c r="AB192" s="3">
        <v>0.0</v>
      </c>
      <c r="AC192" s="3" t="s">
        <v>10</v>
      </c>
      <c r="AD192" s="3" t="s">
        <v>14</v>
      </c>
      <c r="AE192" s="6" t="s">
        <v>1426</v>
      </c>
      <c r="AF192" s="6"/>
    </row>
    <row r="193">
      <c r="A193" s="5" t="s">
        <v>284</v>
      </c>
      <c r="E193" s="1">
        <v>5.45</v>
      </c>
      <c r="G193" s="1">
        <v>0.0</v>
      </c>
      <c r="H193" s="1">
        <v>0.0</v>
      </c>
      <c r="I193" s="1">
        <v>3.0</v>
      </c>
      <c r="J193" s="1">
        <v>3.0</v>
      </c>
      <c r="K193" s="1">
        <v>1.0</v>
      </c>
      <c r="L193" s="1">
        <v>0.0</v>
      </c>
      <c r="M193" s="1">
        <v>1.0</v>
      </c>
      <c r="N193" s="1">
        <v>0.0</v>
      </c>
      <c r="O193" s="1">
        <v>1.0</v>
      </c>
      <c r="P193" s="1">
        <v>0.0</v>
      </c>
      <c r="Q193" s="1">
        <v>0.0</v>
      </c>
      <c r="R193" s="1" t="s">
        <v>14</v>
      </c>
      <c r="S193" s="1">
        <v>0.0</v>
      </c>
      <c r="T193" s="1">
        <v>0.0</v>
      </c>
      <c r="U193" s="1">
        <v>0.0</v>
      </c>
      <c r="V193" s="1">
        <v>0.0</v>
      </c>
      <c r="W193" s="1">
        <v>0.0</v>
      </c>
      <c r="X193" s="1">
        <v>0.0</v>
      </c>
      <c r="Y193" s="1">
        <v>0.0</v>
      </c>
      <c r="Z193" s="1">
        <v>1.0</v>
      </c>
      <c r="AA193" s="1">
        <v>0.0</v>
      </c>
      <c r="AB193" s="1">
        <v>0.0</v>
      </c>
      <c r="AC193" s="1" t="s">
        <v>14</v>
      </c>
      <c r="AD193" s="1" t="s">
        <v>10</v>
      </c>
      <c r="AE193" s="6" t="s">
        <v>1427</v>
      </c>
      <c r="AF193" s="6"/>
    </row>
    <row r="194">
      <c r="A194" s="5" t="s">
        <v>285</v>
      </c>
      <c r="E194" s="1">
        <v>2.08</v>
      </c>
      <c r="G194" s="1">
        <v>0.0</v>
      </c>
      <c r="H194" s="1">
        <v>0.0</v>
      </c>
      <c r="I194" s="1">
        <v>3.0</v>
      </c>
      <c r="J194" s="1">
        <v>4.0</v>
      </c>
      <c r="K194" s="1">
        <v>1.0</v>
      </c>
      <c r="L194" s="1">
        <v>0.0</v>
      </c>
      <c r="M194" s="1">
        <v>1.0</v>
      </c>
      <c r="N194" s="1">
        <v>1.0</v>
      </c>
      <c r="O194" s="1">
        <v>1.0</v>
      </c>
      <c r="P194" s="1">
        <v>0.0</v>
      </c>
      <c r="Q194" s="1">
        <v>0.0</v>
      </c>
      <c r="R194" s="1" t="s">
        <v>14</v>
      </c>
      <c r="S194" s="1">
        <v>0.0</v>
      </c>
      <c r="T194" s="1">
        <v>0.0</v>
      </c>
      <c r="U194" s="1">
        <v>0.0</v>
      </c>
      <c r="V194" s="1">
        <v>0.0</v>
      </c>
      <c r="W194" s="1">
        <v>3.0</v>
      </c>
      <c r="X194" s="1">
        <v>0.0</v>
      </c>
      <c r="Y194" s="1">
        <v>0.0</v>
      </c>
      <c r="Z194" s="1">
        <v>1.0</v>
      </c>
      <c r="AA194" s="1">
        <v>0.0</v>
      </c>
      <c r="AB194" s="1">
        <v>0.0</v>
      </c>
      <c r="AC194" s="1" t="s">
        <v>14</v>
      </c>
      <c r="AD194" s="1" t="s">
        <v>10</v>
      </c>
      <c r="AE194" s="6" t="s">
        <v>1428</v>
      </c>
      <c r="AF194" s="6"/>
    </row>
    <row r="195">
      <c r="A195" s="6" t="s">
        <v>1093</v>
      </c>
      <c r="B195" s="3">
        <v>6.0</v>
      </c>
      <c r="C195" s="3">
        <v>2.0</v>
      </c>
      <c r="D195" s="3">
        <v>30.0</v>
      </c>
      <c r="E195" s="3">
        <v>0.0</v>
      </c>
      <c r="F195" s="3">
        <v>1.0</v>
      </c>
      <c r="G195" s="3">
        <v>1.0</v>
      </c>
      <c r="H195" s="3">
        <v>0.0</v>
      </c>
      <c r="I195" s="3">
        <v>0.0</v>
      </c>
      <c r="J195" s="3">
        <v>4.0</v>
      </c>
      <c r="K195" s="3">
        <v>0.0</v>
      </c>
      <c r="L195" s="3">
        <v>1.0</v>
      </c>
      <c r="M195" s="3">
        <v>1.0</v>
      </c>
      <c r="N195" s="3">
        <v>1.0</v>
      </c>
      <c r="O195" s="3">
        <v>1.0</v>
      </c>
      <c r="P195" s="3">
        <v>0.0</v>
      </c>
      <c r="Q195" s="3">
        <v>0.0</v>
      </c>
      <c r="R195" s="3" t="s">
        <v>11</v>
      </c>
      <c r="S195" s="3">
        <v>0.0</v>
      </c>
      <c r="T195" s="3">
        <v>0.0</v>
      </c>
      <c r="U195" s="3">
        <v>0.0</v>
      </c>
      <c r="V195" s="3">
        <v>0.0</v>
      </c>
      <c r="W195" s="3">
        <v>5.0</v>
      </c>
      <c r="X195" s="3">
        <v>0.0</v>
      </c>
      <c r="Y195" s="3">
        <v>1.0</v>
      </c>
      <c r="Z195" s="3">
        <v>0.0</v>
      </c>
      <c r="AA195" s="3">
        <v>0.0</v>
      </c>
      <c r="AB195" s="3">
        <v>0.0</v>
      </c>
      <c r="AC195" s="3" t="s">
        <v>12</v>
      </c>
      <c r="AD195" s="3" t="s">
        <v>11</v>
      </c>
      <c r="AE195" s="6" t="s">
        <v>1429</v>
      </c>
      <c r="AF195" s="6"/>
    </row>
    <row r="196">
      <c r="A196" s="3" t="s">
        <v>898</v>
      </c>
      <c r="B196" s="3">
        <v>4.0</v>
      </c>
      <c r="C196" s="3">
        <v>1.0</v>
      </c>
      <c r="D196" s="3">
        <v>637.0</v>
      </c>
      <c r="E196" s="3">
        <v>5.0</v>
      </c>
      <c r="F196" s="3">
        <v>10.0</v>
      </c>
      <c r="G196" s="3">
        <v>2.0</v>
      </c>
      <c r="H196" s="3">
        <v>0.0</v>
      </c>
      <c r="I196" s="3">
        <v>0.0</v>
      </c>
      <c r="J196" s="3">
        <v>2.0</v>
      </c>
      <c r="K196" s="3">
        <v>0.0</v>
      </c>
      <c r="L196" s="3">
        <v>0.0</v>
      </c>
      <c r="M196" s="3">
        <v>1.0</v>
      </c>
      <c r="N196" s="3">
        <v>0.0</v>
      </c>
      <c r="O196" s="3">
        <v>1.0</v>
      </c>
      <c r="P196" s="3">
        <v>0.0</v>
      </c>
      <c r="Q196" s="3">
        <v>0.0</v>
      </c>
      <c r="R196" s="3" t="s">
        <v>12</v>
      </c>
      <c r="S196" s="3">
        <v>0.0</v>
      </c>
      <c r="T196" s="3">
        <v>0.0</v>
      </c>
      <c r="U196" s="3">
        <v>0.0</v>
      </c>
      <c r="V196" s="3">
        <v>0.0</v>
      </c>
      <c r="W196" s="3">
        <v>1.0</v>
      </c>
      <c r="X196" s="3">
        <v>0.0</v>
      </c>
      <c r="Y196" s="3">
        <v>0.0</v>
      </c>
      <c r="Z196" s="3">
        <v>0.0</v>
      </c>
      <c r="AA196" s="3">
        <v>0.0</v>
      </c>
      <c r="AB196" s="3">
        <v>0.0</v>
      </c>
      <c r="AC196" s="3" t="s">
        <v>12</v>
      </c>
      <c r="AD196" s="3" t="s">
        <v>12</v>
      </c>
      <c r="AE196" s="6" t="s">
        <v>1430</v>
      </c>
      <c r="AF196" s="6"/>
    </row>
    <row r="197">
      <c r="A197" s="5" t="s">
        <v>287</v>
      </c>
      <c r="E197" s="1">
        <v>10.98</v>
      </c>
      <c r="G197" s="1">
        <v>10.0</v>
      </c>
      <c r="H197" s="1">
        <v>0.0</v>
      </c>
      <c r="I197" s="1">
        <v>5.0</v>
      </c>
      <c r="J197" s="1">
        <v>6.0</v>
      </c>
      <c r="K197" s="1">
        <v>1.0</v>
      </c>
      <c r="L197" s="1">
        <v>1.0</v>
      </c>
      <c r="M197" s="1">
        <v>1.0</v>
      </c>
      <c r="N197" s="1">
        <v>1.0</v>
      </c>
      <c r="O197" s="1">
        <v>1.0</v>
      </c>
      <c r="P197" s="1">
        <v>1.0</v>
      </c>
      <c r="Q197" s="1">
        <v>0.0</v>
      </c>
      <c r="R197" s="1" t="s">
        <v>15</v>
      </c>
      <c r="S197" s="1">
        <v>0.0</v>
      </c>
      <c r="T197" s="1">
        <v>0.0</v>
      </c>
      <c r="U197" s="1">
        <v>0.0</v>
      </c>
      <c r="V197" s="1">
        <v>0.0</v>
      </c>
      <c r="W197" s="1">
        <v>1.0</v>
      </c>
      <c r="X197" s="1">
        <v>0.0</v>
      </c>
      <c r="Y197" s="1">
        <v>1.0</v>
      </c>
      <c r="Z197" s="1">
        <v>0.0</v>
      </c>
      <c r="AA197" s="1">
        <v>0.0</v>
      </c>
      <c r="AB197" s="1">
        <v>0.0</v>
      </c>
      <c r="AC197" s="1" t="s">
        <v>12</v>
      </c>
      <c r="AD197" s="1" t="s">
        <v>11</v>
      </c>
      <c r="AE197" s="6" t="s">
        <v>1431</v>
      </c>
      <c r="AF197" s="6"/>
    </row>
    <row r="198">
      <c r="A198" s="6" t="s">
        <v>1099</v>
      </c>
      <c r="B198" s="3">
        <v>4.0</v>
      </c>
      <c r="C198" s="3">
        <v>2.0</v>
      </c>
      <c r="D198" s="3">
        <v>1221.0</v>
      </c>
      <c r="E198" s="3">
        <v>29.0</v>
      </c>
      <c r="F198" s="3">
        <v>6.0</v>
      </c>
      <c r="G198" s="3">
        <v>1.0</v>
      </c>
      <c r="H198" s="3">
        <v>0.0</v>
      </c>
      <c r="I198" s="3">
        <v>3.0</v>
      </c>
      <c r="J198" s="3">
        <v>5.0</v>
      </c>
      <c r="K198" s="3">
        <v>1.0</v>
      </c>
      <c r="L198" s="3">
        <v>1.0</v>
      </c>
      <c r="M198" s="3">
        <v>1.0</v>
      </c>
      <c r="N198" s="3">
        <v>0.0</v>
      </c>
      <c r="O198" s="3">
        <v>1.0</v>
      </c>
      <c r="P198" s="3">
        <v>0.0</v>
      </c>
      <c r="Q198" s="3">
        <v>1.0</v>
      </c>
      <c r="R198" s="3" t="s">
        <v>16</v>
      </c>
      <c r="S198" s="3">
        <v>0.0</v>
      </c>
      <c r="T198" s="3">
        <v>1.0</v>
      </c>
      <c r="U198" s="3">
        <v>1.0</v>
      </c>
      <c r="V198" s="3">
        <v>0.0</v>
      </c>
      <c r="W198" s="3">
        <v>0.0</v>
      </c>
      <c r="X198" s="3">
        <v>0.0</v>
      </c>
      <c r="Y198" s="3">
        <v>0.0</v>
      </c>
      <c r="Z198" s="3">
        <v>0.0</v>
      </c>
      <c r="AA198" s="3">
        <v>0.0</v>
      </c>
      <c r="AB198" s="3">
        <v>0.0</v>
      </c>
      <c r="AC198" s="3" t="s">
        <v>16</v>
      </c>
      <c r="AD198" s="3" t="s">
        <v>12</v>
      </c>
      <c r="AE198" s="6" t="s">
        <v>1432</v>
      </c>
      <c r="AF198" s="6"/>
    </row>
    <row r="199">
      <c r="A199" s="1" t="s">
        <v>1433</v>
      </c>
      <c r="B199" s="3">
        <v>5.0</v>
      </c>
      <c r="C199" s="3">
        <v>1.0</v>
      </c>
      <c r="D199" s="3">
        <v>99.0</v>
      </c>
      <c r="E199" s="3">
        <v>39.0</v>
      </c>
      <c r="F199" s="3">
        <v>10.0</v>
      </c>
      <c r="G199" s="3">
        <v>7.0</v>
      </c>
      <c r="H199" s="3">
        <v>0.0</v>
      </c>
      <c r="I199" s="3">
        <v>0.0</v>
      </c>
      <c r="J199" s="3">
        <v>4.0</v>
      </c>
      <c r="K199" s="3">
        <v>1.0</v>
      </c>
      <c r="L199" s="3">
        <v>0.0</v>
      </c>
      <c r="M199" s="3">
        <v>1.0</v>
      </c>
      <c r="N199" s="3">
        <v>0.0</v>
      </c>
      <c r="O199" s="3">
        <v>1.0</v>
      </c>
      <c r="P199" s="3">
        <v>1.0</v>
      </c>
      <c r="Q199" s="3">
        <v>0.0</v>
      </c>
      <c r="R199" s="3" t="s">
        <v>14</v>
      </c>
      <c r="S199" s="3">
        <v>1.0</v>
      </c>
      <c r="T199" s="3">
        <v>0.0</v>
      </c>
      <c r="U199" s="3">
        <v>0.0</v>
      </c>
      <c r="V199" s="3">
        <v>0.0</v>
      </c>
      <c r="W199" s="3">
        <v>0.0</v>
      </c>
      <c r="X199" s="3">
        <v>0.0</v>
      </c>
      <c r="Y199" s="3">
        <v>0.0</v>
      </c>
      <c r="Z199" s="3">
        <v>1.0</v>
      </c>
      <c r="AA199" s="3">
        <v>0.0</v>
      </c>
      <c r="AB199" s="3">
        <v>0.0</v>
      </c>
      <c r="AC199" s="3" t="s">
        <v>14</v>
      </c>
      <c r="AD199" s="3" t="s">
        <v>14</v>
      </c>
      <c r="AE199" s="6" t="s">
        <v>1434</v>
      </c>
      <c r="AF199" s="6"/>
    </row>
    <row r="200">
      <c r="A200" s="3" t="s">
        <v>914</v>
      </c>
      <c r="B200" s="3">
        <v>3.0</v>
      </c>
      <c r="C200" s="3">
        <v>4.0</v>
      </c>
      <c r="D200" s="3">
        <v>505.0</v>
      </c>
      <c r="E200" s="3">
        <v>38.0</v>
      </c>
      <c r="F200" s="3">
        <v>2.0</v>
      </c>
      <c r="G200" s="3">
        <v>0.0</v>
      </c>
      <c r="H200" s="3">
        <v>0.0</v>
      </c>
      <c r="I200" s="3">
        <v>3.0</v>
      </c>
      <c r="J200" s="3">
        <v>2.0</v>
      </c>
      <c r="K200" s="3">
        <v>1.0</v>
      </c>
      <c r="L200" s="3">
        <v>0.0</v>
      </c>
      <c r="M200" s="3">
        <v>0.0</v>
      </c>
      <c r="N200" s="3">
        <v>1.0</v>
      </c>
      <c r="O200" s="3">
        <v>0.0</v>
      </c>
      <c r="P200" s="3">
        <v>0.0</v>
      </c>
      <c r="Q200" s="3">
        <v>0.0</v>
      </c>
      <c r="R200" s="3" t="s">
        <v>10</v>
      </c>
      <c r="S200" s="3">
        <v>0.0</v>
      </c>
      <c r="T200" s="3">
        <v>0.0</v>
      </c>
      <c r="U200" s="3">
        <v>0.0</v>
      </c>
      <c r="V200" s="3">
        <v>0.0</v>
      </c>
      <c r="W200" s="3">
        <v>0.0</v>
      </c>
      <c r="X200" s="3">
        <v>0.0</v>
      </c>
      <c r="Y200" s="3">
        <v>0.0</v>
      </c>
      <c r="Z200" s="3">
        <v>0.0</v>
      </c>
      <c r="AA200" s="3">
        <v>0.0</v>
      </c>
      <c r="AB200" s="3">
        <v>0.0</v>
      </c>
      <c r="AC200" s="3" t="s">
        <v>10</v>
      </c>
      <c r="AD200" s="3" t="s">
        <v>10</v>
      </c>
      <c r="AE200" s="6" t="s">
        <v>1435</v>
      </c>
      <c r="AF200" s="6"/>
    </row>
    <row r="201">
      <c r="A201" s="6" t="s">
        <v>1111</v>
      </c>
      <c r="B201" s="3">
        <v>5.0</v>
      </c>
      <c r="C201" s="3">
        <v>1.0</v>
      </c>
      <c r="D201" s="3">
        <v>66.0</v>
      </c>
      <c r="E201" s="3">
        <v>15.0</v>
      </c>
      <c r="F201" s="3">
        <v>10.0</v>
      </c>
      <c r="G201" s="3">
        <v>3.0</v>
      </c>
      <c r="H201" s="3">
        <v>2.0</v>
      </c>
      <c r="I201" s="3">
        <v>0.0</v>
      </c>
      <c r="J201" s="3">
        <v>4.0</v>
      </c>
      <c r="K201" s="3">
        <v>0.0</v>
      </c>
      <c r="L201" s="3">
        <v>1.0</v>
      </c>
      <c r="M201" s="3">
        <v>0.0</v>
      </c>
      <c r="N201" s="3">
        <v>1.0</v>
      </c>
      <c r="O201" s="3">
        <v>0.0</v>
      </c>
      <c r="P201" s="3">
        <v>0.0</v>
      </c>
      <c r="Q201" s="3">
        <v>1.0</v>
      </c>
      <c r="R201" s="3" t="s">
        <v>13</v>
      </c>
      <c r="S201" s="3">
        <v>0.0</v>
      </c>
      <c r="T201" s="3">
        <v>0.0</v>
      </c>
      <c r="U201" s="3">
        <v>0.0</v>
      </c>
      <c r="V201" s="3">
        <v>0.0</v>
      </c>
      <c r="W201" s="3">
        <v>0.0</v>
      </c>
      <c r="X201" s="3">
        <v>0.0</v>
      </c>
      <c r="Y201" s="3">
        <v>0.0</v>
      </c>
      <c r="Z201" s="3">
        <v>1.0</v>
      </c>
      <c r="AA201" s="3">
        <v>1.0</v>
      </c>
      <c r="AB201" s="3">
        <v>0.0</v>
      </c>
      <c r="AC201" s="3" t="s">
        <v>13</v>
      </c>
      <c r="AD201" s="3" t="s">
        <v>13</v>
      </c>
      <c r="AE201" s="6" t="s">
        <v>1436</v>
      </c>
      <c r="AF201" s="6"/>
    </row>
    <row r="202">
      <c r="A202" s="3" t="s">
        <v>926</v>
      </c>
      <c r="B202" s="3">
        <v>1.0</v>
      </c>
      <c r="C202" s="3">
        <v>4.0</v>
      </c>
      <c r="D202" s="3">
        <v>0.0</v>
      </c>
      <c r="E202" s="3">
        <v>0.0</v>
      </c>
      <c r="F202" s="3">
        <v>1.0</v>
      </c>
      <c r="G202" s="3">
        <v>1.0</v>
      </c>
      <c r="H202" s="3">
        <v>0.0</v>
      </c>
      <c r="I202" s="3">
        <v>0.0</v>
      </c>
      <c r="J202" s="3">
        <v>5.0</v>
      </c>
      <c r="K202" s="3">
        <v>1.0</v>
      </c>
      <c r="L202" s="3">
        <v>1.0</v>
      </c>
      <c r="M202" s="3">
        <v>0.0</v>
      </c>
      <c r="N202" s="3">
        <v>1.0</v>
      </c>
      <c r="O202" s="3">
        <v>1.0</v>
      </c>
      <c r="P202" s="3">
        <v>1.0</v>
      </c>
      <c r="Q202" s="3">
        <v>0.0</v>
      </c>
      <c r="R202" s="3" t="s">
        <v>11</v>
      </c>
      <c r="S202" s="3">
        <v>0.0</v>
      </c>
      <c r="T202" s="3">
        <v>0.0</v>
      </c>
      <c r="U202" s="3">
        <v>0.0</v>
      </c>
      <c r="V202" s="3">
        <v>0.0</v>
      </c>
      <c r="W202" s="3">
        <v>2.0</v>
      </c>
      <c r="X202" s="3">
        <v>0.0</v>
      </c>
      <c r="Y202" s="3">
        <v>1.0</v>
      </c>
      <c r="Z202" s="3">
        <v>0.0</v>
      </c>
      <c r="AA202" s="3">
        <v>0.0</v>
      </c>
      <c r="AB202" s="3">
        <v>0.0</v>
      </c>
      <c r="AC202" s="3" t="s">
        <v>11</v>
      </c>
      <c r="AD202" s="3" t="s">
        <v>10</v>
      </c>
      <c r="AE202" s="6" t="s">
        <v>1437</v>
      </c>
      <c r="AF202" s="6"/>
    </row>
    <row r="203">
      <c r="A203" s="3" t="s">
        <v>929</v>
      </c>
      <c r="B203" s="3">
        <v>1.0</v>
      </c>
      <c r="C203" s="3">
        <v>4.0</v>
      </c>
      <c r="D203" s="3">
        <v>0.0</v>
      </c>
      <c r="E203" s="3">
        <v>0.0</v>
      </c>
      <c r="F203" s="3">
        <v>1.0</v>
      </c>
      <c r="G203" s="3">
        <v>1.0</v>
      </c>
      <c r="H203" s="3">
        <v>0.0</v>
      </c>
      <c r="I203" s="3">
        <v>0.0</v>
      </c>
      <c r="J203" s="3">
        <v>4.0</v>
      </c>
      <c r="K203" s="3">
        <v>0.0</v>
      </c>
      <c r="L203" s="3">
        <v>0.0</v>
      </c>
      <c r="M203" s="3">
        <v>1.0</v>
      </c>
      <c r="N203" s="3">
        <v>1.0</v>
      </c>
      <c r="O203" s="3">
        <v>1.0</v>
      </c>
      <c r="P203" s="3">
        <v>1.0</v>
      </c>
      <c r="Q203" s="3">
        <v>0.0</v>
      </c>
      <c r="R203" s="3" t="s">
        <v>12</v>
      </c>
      <c r="S203" s="3">
        <v>0.0</v>
      </c>
      <c r="T203" s="3">
        <v>0.0</v>
      </c>
      <c r="U203" s="3">
        <v>0.0</v>
      </c>
      <c r="V203" s="3">
        <v>0.0</v>
      </c>
      <c r="W203" s="3">
        <v>0.0</v>
      </c>
      <c r="X203" s="3">
        <v>0.0</v>
      </c>
      <c r="Y203" s="3">
        <v>1.0</v>
      </c>
      <c r="Z203" s="3">
        <v>0.0</v>
      </c>
      <c r="AA203" s="3">
        <v>0.0</v>
      </c>
      <c r="AB203" s="3">
        <v>0.0</v>
      </c>
      <c r="AC203" s="3" t="s">
        <v>12</v>
      </c>
      <c r="AD203" s="3" t="s">
        <v>12</v>
      </c>
      <c r="AE203" s="6" t="s">
        <v>1438</v>
      </c>
      <c r="AF203" s="6"/>
    </row>
    <row r="204">
      <c r="A204" s="3" t="s">
        <v>937</v>
      </c>
      <c r="B204" s="3">
        <v>4.0</v>
      </c>
      <c r="C204" s="3">
        <v>1.0</v>
      </c>
      <c r="D204" s="3">
        <v>2506.0</v>
      </c>
      <c r="E204" s="3">
        <v>20.0</v>
      </c>
      <c r="F204" s="3">
        <v>8.0</v>
      </c>
      <c r="G204" s="3">
        <v>2.0</v>
      </c>
      <c r="H204" s="3">
        <v>0.0</v>
      </c>
      <c r="I204" s="3">
        <v>3.0</v>
      </c>
      <c r="J204" s="3">
        <v>4.0</v>
      </c>
      <c r="K204" s="3">
        <v>1.0</v>
      </c>
      <c r="L204" s="3">
        <v>1.0</v>
      </c>
      <c r="M204" s="3">
        <v>0.0</v>
      </c>
      <c r="N204" s="3">
        <v>0.0</v>
      </c>
      <c r="O204" s="3">
        <v>1.0</v>
      </c>
      <c r="P204" s="3">
        <v>1.0</v>
      </c>
      <c r="Q204" s="3">
        <v>0.0</v>
      </c>
      <c r="R204" s="3" t="s">
        <v>10</v>
      </c>
      <c r="S204" s="3">
        <v>0.0</v>
      </c>
      <c r="T204" s="3">
        <v>0.0</v>
      </c>
      <c r="U204" s="3">
        <v>0.0</v>
      </c>
      <c r="V204" s="3">
        <v>0.0</v>
      </c>
      <c r="W204" s="3">
        <v>0.0</v>
      </c>
      <c r="X204" s="3">
        <v>0.0</v>
      </c>
      <c r="Y204" s="3">
        <v>1.0</v>
      </c>
      <c r="Z204" s="3">
        <v>0.0</v>
      </c>
      <c r="AA204" s="3">
        <v>0.0</v>
      </c>
      <c r="AB204" s="3">
        <v>0.0</v>
      </c>
      <c r="AC204" s="3" t="s">
        <v>10</v>
      </c>
      <c r="AD204" s="3" t="s">
        <v>15</v>
      </c>
      <c r="AE204" s="6" t="s">
        <v>1439</v>
      </c>
      <c r="AF204" s="6"/>
    </row>
    <row r="205">
      <c r="A205" s="3" t="s">
        <v>1118</v>
      </c>
      <c r="B205" s="3">
        <v>2.0</v>
      </c>
      <c r="C205" s="3">
        <v>4.0</v>
      </c>
      <c r="D205" s="3">
        <v>63.0</v>
      </c>
      <c r="E205" s="3">
        <v>0.0</v>
      </c>
      <c r="F205" s="3">
        <v>6.0</v>
      </c>
      <c r="G205" s="3">
        <v>1.0</v>
      </c>
      <c r="H205" s="3">
        <v>0.0</v>
      </c>
      <c r="I205" s="3">
        <v>5.0</v>
      </c>
      <c r="J205" s="3">
        <v>4.0</v>
      </c>
      <c r="K205" s="3">
        <v>1.0</v>
      </c>
      <c r="L205" s="3">
        <v>1.0</v>
      </c>
      <c r="M205" s="3">
        <v>0.0</v>
      </c>
      <c r="N205" s="3">
        <v>1.0</v>
      </c>
      <c r="O205" s="3">
        <v>1.0</v>
      </c>
      <c r="P205" s="3">
        <v>0.0</v>
      </c>
      <c r="Q205" s="3">
        <v>0.0</v>
      </c>
      <c r="R205" s="3" t="s">
        <v>10</v>
      </c>
      <c r="S205" s="3">
        <v>0.0</v>
      </c>
      <c r="T205" s="3">
        <v>0.0</v>
      </c>
      <c r="U205" s="3">
        <v>0.0</v>
      </c>
      <c r="V205" s="3">
        <v>0.0</v>
      </c>
      <c r="W205" s="3">
        <v>1.0</v>
      </c>
      <c r="X205" s="3">
        <v>0.0</v>
      </c>
      <c r="Y205" s="3">
        <v>0.0</v>
      </c>
      <c r="Z205" s="3">
        <v>0.0</v>
      </c>
      <c r="AA205" s="3">
        <v>0.0</v>
      </c>
      <c r="AB205" s="3">
        <v>0.0</v>
      </c>
      <c r="AC205" s="3" t="s">
        <v>11</v>
      </c>
      <c r="AD205" s="3" t="s">
        <v>11</v>
      </c>
      <c r="AE205" s="6" t="s">
        <v>1440</v>
      </c>
      <c r="AF205" s="6"/>
    </row>
    <row r="206">
      <c r="A206" s="3" t="s">
        <v>945</v>
      </c>
      <c r="B206" s="3">
        <v>4.0</v>
      </c>
      <c r="C206" s="3">
        <v>2.0</v>
      </c>
      <c r="D206" s="3">
        <v>17.0</v>
      </c>
      <c r="E206" s="3">
        <v>1.0</v>
      </c>
      <c r="F206" s="3">
        <v>10.0</v>
      </c>
      <c r="G206" s="3">
        <v>1.0</v>
      </c>
      <c r="H206" s="3">
        <v>0.0</v>
      </c>
      <c r="I206" s="3">
        <v>5.0</v>
      </c>
      <c r="J206" s="3">
        <v>7.0</v>
      </c>
      <c r="K206" s="3">
        <v>1.0</v>
      </c>
      <c r="L206" s="3">
        <v>0.0</v>
      </c>
      <c r="M206" s="3">
        <v>1.0</v>
      </c>
      <c r="N206" s="3">
        <v>1.0</v>
      </c>
      <c r="O206" s="3">
        <v>1.0</v>
      </c>
      <c r="P206" s="3">
        <v>1.0</v>
      </c>
      <c r="Q206" s="3">
        <v>1.0</v>
      </c>
      <c r="R206" s="3" t="s">
        <v>12</v>
      </c>
      <c r="S206" s="3">
        <v>0.0</v>
      </c>
      <c r="T206" s="3">
        <v>0.0</v>
      </c>
      <c r="U206" s="3">
        <v>0.0</v>
      </c>
      <c r="V206" s="3">
        <v>0.0</v>
      </c>
      <c r="W206" s="3">
        <v>0.0</v>
      </c>
      <c r="X206" s="3">
        <v>0.0</v>
      </c>
      <c r="Y206" s="3">
        <v>0.0</v>
      </c>
      <c r="Z206" s="3">
        <v>1.0</v>
      </c>
      <c r="AA206" s="3">
        <v>0.0</v>
      </c>
      <c r="AB206" s="3">
        <v>0.0</v>
      </c>
      <c r="AC206" s="3" t="s">
        <v>12</v>
      </c>
      <c r="AD206" s="3" t="s">
        <v>12</v>
      </c>
      <c r="AE206" s="6" t="s">
        <v>1441</v>
      </c>
      <c r="AF206" s="6"/>
    </row>
    <row r="207">
      <c r="A207" s="3" t="s">
        <v>949</v>
      </c>
      <c r="B207" s="3">
        <v>3.0</v>
      </c>
      <c r="C207" s="3">
        <v>1.0</v>
      </c>
      <c r="D207" s="3">
        <v>450.0</v>
      </c>
      <c r="E207" s="3">
        <v>8.0</v>
      </c>
      <c r="F207" s="3">
        <v>6.0</v>
      </c>
      <c r="G207" s="3">
        <v>1.0</v>
      </c>
      <c r="H207" s="3">
        <v>0.0</v>
      </c>
      <c r="I207" s="3">
        <v>0.0</v>
      </c>
      <c r="J207" s="3">
        <v>2.0</v>
      </c>
      <c r="K207" s="3">
        <v>0.0</v>
      </c>
      <c r="L207" s="3">
        <v>0.0</v>
      </c>
      <c r="M207" s="3">
        <v>1.0</v>
      </c>
      <c r="N207" s="3">
        <v>1.0</v>
      </c>
      <c r="O207" s="3">
        <v>0.0</v>
      </c>
      <c r="P207" s="3">
        <v>0.0</v>
      </c>
      <c r="Q207" s="3">
        <v>0.0</v>
      </c>
      <c r="R207" s="3" t="s">
        <v>12</v>
      </c>
      <c r="S207" s="3">
        <v>0.0</v>
      </c>
      <c r="T207" s="3">
        <v>1.0</v>
      </c>
      <c r="U207" s="3">
        <v>0.0</v>
      </c>
      <c r="V207" s="3">
        <v>0.0</v>
      </c>
      <c r="W207" s="3">
        <v>0.0</v>
      </c>
      <c r="X207" s="3">
        <v>0.0</v>
      </c>
      <c r="Y207" s="3">
        <v>0.0</v>
      </c>
      <c r="Z207" s="3">
        <v>0.0</v>
      </c>
      <c r="AA207" s="3">
        <v>0.0</v>
      </c>
      <c r="AB207" s="3">
        <v>0.0</v>
      </c>
      <c r="AC207" s="3" t="s">
        <v>12</v>
      </c>
      <c r="AD207" s="3" t="s">
        <v>12</v>
      </c>
      <c r="AE207" s="6" t="s">
        <v>1442</v>
      </c>
      <c r="AF207" s="6"/>
    </row>
    <row r="208">
      <c r="A208" s="3" t="s">
        <v>953</v>
      </c>
      <c r="B208" s="3">
        <v>3.0</v>
      </c>
      <c r="C208" s="3">
        <v>1.0</v>
      </c>
      <c r="D208" s="3">
        <v>41.0</v>
      </c>
      <c r="E208" s="3">
        <v>6.0</v>
      </c>
      <c r="F208" s="3">
        <v>4.0</v>
      </c>
      <c r="G208" s="3">
        <v>1.0</v>
      </c>
      <c r="H208" s="3">
        <v>0.0</v>
      </c>
      <c r="I208" s="3">
        <v>0.0</v>
      </c>
      <c r="J208" s="3">
        <v>2.0</v>
      </c>
      <c r="K208" s="3">
        <v>1.0</v>
      </c>
      <c r="L208" s="3">
        <v>0.0</v>
      </c>
      <c r="M208" s="3">
        <v>0.0</v>
      </c>
      <c r="N208" s="3">
        <v>0.0</v>
      </c>
      <c r="O208" s="3">
        <v>1.0</v>
      </c>
      <c r="P208" s="3">
        <v>0.0</v>
      </c>
      <c r="Q208" s="3">
        <v>0.0</v>
      </c>
      <c r="R208" s="3" t="s">
        <v>10</v>
      </c>
      <c r="S208" s="3">
        <v>0.0</v>
      </c>
      <c r="T208" s="3">
        <v>1.0</v>
      </c>
      <c r="U208" s="3">
        <v>0.0</v>
      </c>
      <c r="V208" s="3">
        <v>0.0</v>
      </c>
      <c r="W208" s="3">
        <v>0.0</v>
      </c>
      <c r="X208" s="3">
        <v>0.0</v>
      </c>
      <c r="Y208" s="3">
        <v>0.0</v>
      </c>
      <c r="Z208" s="3">
        <v>0.0</v>
      </c>
      <c r="AA208" s="3">
        <v>0.0</v>
      </c>
      <c r="AB208" s="3">
        <v>0.0</v>
      </c>
      <c r="AC208" s="3" t="s">
        <v>10</v>
      </c>
      <c r="AD208" s="3" t="s">
        <v>10</v>
      </c>
      <c r="AE208" s="6" t="s">
        <v>1443</v>
      </c>
      <c r="AF208" s="6"/>
    </row>
    <row r="209">
      <c r="A209" s="5" t="s">
        <v>289</v>
      </c>
      <c r="E209" s="1">
        <v>16.91</v>
      </c>
      <c r="G209" s="1">
        <v>2.0</v>
      </c>
      <c r="H209" s="1">
        <v>0.0</v>
      </c>
      <c r="I209" s="1">
        <v>3.0</v>
      </c>
      <c r="J209" s="1">
        <v>4.0</v>
      </c>
      <c r="K209" s="1">
        <v>1.0</v>
      </c>
      <c r="L209" s="1">
        <v>1.0</v>
      </c>
      <c r="M209" s="1">
        <v>0.0</v>
      </c>
      <c r="N209" s="1">
        <v>0.0</v>
      </c>
      <c r="O209" s="1">
        <v>1.0</v>
      </c>
      <c r="P209" s="1">
        <v>1.0</v>
      </c>
      <c r="Q209" s="1">
        <v>0.0</v>
      </c>
      <c r="R209" s="1" t="s">
        <v>10</v>
      </c>
      <c r="S209" s="1">
        <v>0.0</v>
      </c>
      <c r="T209" s="1">
        <v>0.0</v>
      </c>
      <c r="U209" s="1">
        <v>0.0</v>
      </c>
      <c r="V209" s="1">
        <v>0.0</v>
      </c>
      <c r="W209" s="1">
        <v>2.0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 t="s">
        <v>10</v>
      </c>
      <c r="AD209" s="1" t="s">
        <v>15</v>
      </c>
      <c r="AE209" s="6" t="s">
        <v>1444</v>
      </c>
      <c r="AF209" s="6"/>
    </row>
    <row r="210">
      <c r="A210" s="3" t="s">
        <v>961</v>
      </c>
      <c r="B210" s="3">
        <v>5.0</v>
      </c>
      <c r="C210" s="3">
        <v>1.0</v>
      </c>
      <c r="D210" s="3">
        <v>36.0</v>
      </c>
      <c r="E210" s="3">
        <v>18.0</v>
      </c>
      <c r="F210" s="3">
        <v>7.0</v>
      </c>
      <c r="G210" s="3">
        <v>3.0</v>
      </c>
      <c r="H210" s="3">
        <v>0.0</v>
      </c>
      <c r="I210" s="3">
        <v>0.0</v>
      </c>
      <c r="J210" s="3">
        <v>3.0</v>
      </c>
      <c r="K210" s="3">
        <v>1.0</v>
      </c>
      <c r="L210" s="3">
        <v>0.0</v>
      </c>
      <c r="M210" s="3">
        <v>1.0</v>
      </c>
      <c r="N210" s="3">
        <v>0.0</v>
      </c>
      <c r="O210" s="3">
        <v>1.0</v>
      </c>
      <c r="P210" s="3">
        <v>0.0</v>
      </c>
      <c r="Q210" s="3">
        <v>0.0</v>
      </c>
      <c r="R210" s="3" t="s">
        <v>10</v>
      </c>
      <c r="S210" s="3">
        <v>1.0</v>
      </c>
      <c r="T210" s="3">
        <v>0.0</v>
      </c>
      <c r="U210" s="3">
        <v>0.0</v>
      </c>
      <c r="V210" s="3">
        <v>1.0</v>
      </c>
      <c r="W210" s="3">
        <v>1.0</v>
      </c>
      <c r="X210" s="3">
        <v>0.0</v>
      </c>
      <c r="Y210" s="3">
        <v>0.0</v>
      </c>
      <c r="Z210" s="3">
        <v>0.0</v>
      </c>
      <c r="AA210" s="3">
        <v>0.0</v>
      </c>
      <c r="AB210" s="3">
        <v>0.0</v>
      </c>
      <c r="AC210" s="3" t="s">
        <v>12</v>
      </c>
      <c r="AD210" s="3" t="s">
        <v>10</v>
      </c>
      <c r="AE210" s="6" t="s">
        <v>1445</v>
      </c>
      <c r="AF210" s="6"/>
    </row>
    <row r="211">
      <c r="A211" s="5" t="s">
        <v>290</v>
      </c>
      <c r="E211" s="1">
        <v>9.1</v>
      </c>
      <c r="G211" s="1">
        <v>2.0</v>
      </c>
      <c r="H211" s="1">
        <v>0.0</v>
      </c>
      <c r="I211" s="1">
        <v>3.0</v>
      </c>
      <c r="J211" s="1">
        <v>4.0</v>
      </c>
      <c r="K211" s="1">
        <v>1.0</v>
      </c>
      <c r="L211" s="1">
        <v>1.0</v>
      </c>
      <c r="M211" s="1">
        <v>0.0</v>
      </c>
      <c r="N211" s="1">
        <v>1.0</v>
      </c>
      <c r="O211" s="1">
        <v>1.0</v>
      </c>
      <c r="P211" s="1">
        <v>0.0</v>
      </c>
      <c r="Q211" s="1">
        <v>0.0</v>
      </c>
      <c r="R211" s="1" t="s">
        <v>10</v>
      </c>
      <c r="S211" s="1">
        <v>0.0</v>
      </c>
      <c r="T211" s="1">
        <v>0.0</v>
      </c>
      <c r="U211" s="1">
        <v>0.0</v>
      </c>
      <c r="V211" s="1">
        <v>0.0</v>
      </c>
      <c r="W211" s="1">
        <v>7.0</v>
      </c>
      <c r="X211" s="1">
        <v>0.0</v>
      </c>
      <c r="Y211" s="1">
        <v>0.0</v>
      </c>
      <c r="Z211" s="1">
        <v>1.0</v>
      </c>
      <c r="AA211" s="1">
        <v>0.0</v>
      </c>
      <c r="AB211" s="1">
        <v>0.0</v>
      </c>
      <c r="AC211" s="1" t="s">
        <v>10</v>
      </c>
      <c r="AD211" s="1" t="s">
        <v>11</v>
      </c>
      <c r="AE211" s="6" t="s">
        <v>1446</v>
      </c>
      <c r="AF211" s="6"/>
    </row>
    <row r="212">
      <c r="A212" s="3" t="s">
        <v>966</v>
      </c>
      <c r="B212" s="3">
        <v>4.0</v>
      </c>
      <c r="C212" s="3">
        <v>2.0</v>
      </c>
      <c r="D212" s="3">
        <v>945.0</v>
      </c>
      <c r="E212" s="3">
        <v>18.0</v>
      </c>
      <c r="F212" s="3">
        <v>10.0</v>
      </c>
      <c r="G212" s="3">
        <v>5.0</v>
      </c>
      <c r="H212" s="3">
        <v>0.0</v>
      </c>
      <c r="I212" s="3">
        <v>0.0</v>
      </c>
      <c r="J212" s="3">
        <v>4.0</v>
      </c>
      <c r="K212" s="3">
        <v>0.0</v>
      </c>
      <c r="L212" s="3">
        <v>1.0</v>
      </c>
      <c r="M212" s="3">
        <v>1.0</v>
      </c>
      <c r="N212" s="3">
        <v>1.0</v>
      </c>
      <c r="O212" s="3">
        <v>0.0</v>
      </c>
      <c r="P212" s="3">
        <v>1.0</v>
      </c>
      <c r="Q212" s="3">
        <v>0.0</v>
      </c>
      <c r="R212" s="3" t="s">
        <v>11</v>
      </c>
      <c r="S212" s="3">
        <v>0.0</v>
      </c>
      <c r="T212" s="3">
        <v>0.0</v>
      </c>
      <c r="U212" s="3">
        <v>0.0</v>
      </c>
      <c r="V212" s="3">
        <v>0.0</v>
      </c>
      <c r="W212" s="3">
        <v>0.0</v>
      </c>
      <c r="X212" s="3">
        <v>0.0</v>
      </c>
      <c r="Y212" s="3">
        <v>1.0</v>
      </c>
      <c r="Z212" s="3">
        <v>0.0</v>
      </c>
      <c r="AA212" s="3">
        <v>0.0</v>
      </c>
      <c r="AB212" s="3">
        <v>0.0</v>
      </c>
      <c r="AC212" s="3" t="s">
        <v>11</v>
      </c>
      <c r="AD212" s="3" t="s">
        <v>12</v>
      </c>
      <c r="AE212" s="6" t="s">
        <v>1447</v>
      </c>
      <c r="AF212" s="6"/>
    </row>
    <row r="213">
      <c r="A213" s="3" t="s">
        <v>971</v>
      </c>
      <c r="B213" s="3">
        <v>5.0</v>
      </c>
      <c r="C213" s="3">
        <v>1.0</v>
      </c>
      <c r="D213" s="3">
        <v>514.0</v>
      </c>
      <c r="E213" s="3">
        <v>49.0</v>
      </c>
      <c r="F213" s="3">
        <v>10.0</v>
      </c>
      <c r="G213" s="3">
        <v>3.0</v>
      </c>
      <c r="H213" s="3">
        <v>0.0</v>
      </c>
      <c r="I213" s="3">
        <v>5.0</v>
      </c>
      <c r="J213" s="3">
        <v>3.0</v>
      </c>
      <c r="K213" s="3">
        <v>1.0</v>
      </c>
      <c r="L213" s="3">
        <v>0.0</v>
      </c>
      <c r="M213" s="3">
        <v>1.0</v>
      </c>
      <c r="N213" s="3">
        <v>0.0</v>
      </c>
      <c r="O213" s="3">
        <v>1.0</v>
      </c>
      <c r="P213" s="3">
        <v>0.0</v>
      </c>
      <c r="Q213" s="3">
        <v>0.0</v>
      </c>
      <c r="R213" s="3" t="s">
        <v>10</v>
      </c>
      <c r="S213" s="3">
        <v>0.0</v>
      </c>
      <c r="T213" s="3">
        <v>0.0</v>
      </c>
      <c r="U213" s="3">
        <v>0.0</v>
      </c>
      <c r="V213" s="3">
        <v>0.0</v>
      </c>
      <c r="W213" s="3">
        <v>0.0</v>
      </c>
      <c r="X213" s="3">
        <v>0.0</v>
      </c>
      <c r="Y213" s="3">
        <v>0.0</v>
      </c>
      <c r="Z213" s="3">
        <v>0.0</v>
      </c>
      <c r="AA213" s="3">
        <v>0.0</v>
      </c>
      <c r="AB213" s="3">
        <v>0.0</v>
      </c>
      <c r="AC213" s="3" t="s">
        <v>10</v>
      </c>
      <c r="AD213" s="3" t="s">
        <v>10</v>
      </c>
      <c r="AE213" s="6" t="s">
        <v>1448</v>
      </c>
      <c r="AF213" s="6"/>
    </row>
    <row r="214">
      <c r="A214" s="5" t="s">
        <v>291</v>
      </c>
      <c r="E214" s="1">
        <v>2.07</v>
      </c>
      <c r="G214" s="1">
        <v>1.0</v>
      </c>
      <c r="H214" s="1">
        <v>0.0</v>
      </c>
      <c r="I214" s="1">
        <v>0.0</v>
      </c>
      <c r="J214" s="1">
        <v>2.0</v>
      </c>
      <c r="K214" s="1">
        <v>1.0</v>
      </c>
      <c r="L214" s="1">
        <v>0.0</v>
      </c>
      <c r="M214" s="1">
        <v>0.0</v>
      </c>
      <c r="N214" s="1">
        <v>1.0</v>
      </c>
      <c r="O214" s="1">
        <v>0.0</v>
      </c>
      <c r="P214" s="1">
        <v>0.0</v>
      </c>
      <c r="Q214" s="1">
        <v>0.0</v>
      </c>
      <c r="R214" s="1" t="s">
        <v>13</v>
      </c>
      <c r="S214" s="1">
        <v>0.0</v>
      </c>
      <c r="T214" s="1">
        <v>0.0</v>
      </c>
      <c r="U214" s="1">
        <v>0.0</v>
      </c>
      <c r="V214" s="1">
        <v>0.0</v>
      </c>
      <c r="W214" s="1">
        <v>1.0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 t="s">
        <v>10</v>
      </c>
      <c r="AD214" s="1" t="s">
        <v>10</v>
      </c>
      <c r="AE214" s="6" t="s">
        <v>1449</v>
      </c>
      <c r="AF214" s="6"/>
    </row>
    <row r="215">
      <c r="A215" s="5" t="s">
        <v>292</v>
      </c>
      <c r="E215" s="1">
        <v>1.27</v>
      </c>
      <c r="G215" s="1">
        <v>0.0</v>
      </c>
      <c r="H215" s="1">
        <v>0.0</v>
      </c>
      <c r="I215" s="1">
        <v>0.0</v>
      </c>
      <c r="J215" s="1">
        <v>4.0</v>
      </c>
      <c r="K215" s="1">
        <v>1.0</v>
      </c>
      <c r="L215" s="1">
        <v>0.0</v>
      </c>
      <c r="M215" s="1">
        <v>0.0</v>
      </c>
      <c r="N215" s="1">
        <v>1.0</v>
      </c>
      <c r="O215" s="1">
        <v>1.0</v>
      </c>
      <c r="P215" s="1">
        <v>1.0</v>
      </c>
      <c r="Q215" s="1">
        <v>0.0</v>
      </c>
      <c r="R215" s="1" t="s">
        <v>10</v>
      </c>
      <c r="S215" s="1">
        <v>0.0</v>
      </c>
      <c r="T215" s="1">
        <v>0.0</v>
      </c>
      <c r="U215" s="1">
        <v>0.0</v>
      </c>
      <c r="V215" s="1">
        <v>0.0</v>
      </c>
      <c r="W215" s="1">
        <v>1.0</v>
      </c>
      <c r="X215" s="1">
        <v>0.0</v>
      </c>
      <c r="Y215" s="1">
        <v>2.0</v>
      </c>
      <c r="Z215" s="1">
        <v>0.0</v>
      </c>
      <c r="AA215" s="1">
        <v>0.0</v>
      </c>
      <c r="AB215" s="1">
        <v>0.0</v>
      </c>
      <c r="AC215" s="1" t="s">
        <v>10</v>
      </c>
      <c r="AD215" s="1" t="s">
        <v>10</v>
      </c>
      <c r="AE215" s="6" t="s">
        <v>1450</v>
      </c>
      <c r="AF215" s="6"/>
    </row>
    <row r="216">
      <c r="A216" s="3" t="s">
        <v>975</v>
      </c>
      <c r="B216" s="3">
        <v>4.0</v>
      </c>
      <c r="C216" s="3">
        <v>1.0</v>
      </c>
      <c r="D216" s="3">
        <v>57.0</v>
      </c>
      <c r="E216" s="3">
        <v>2.0</v>
      </c>
      <c r="F216" s="3">
        <v>3.0</v>
      </c>
      <c r="G216" s="3">
        <v>7.0</v>
      </c>
      <c r="H216" s="3">
        <v>0.0</v>
      </c>
      <c r="I216" s="3">
        <v>5.0</v>
      </c>
      <c r="J216" s="3">
        <v>4.0</v>
      </c>
      <c r="K216" s="3">
        <v>1.0</v>
      </c>
      <c r="L216" s="3">
        <v>1.0</v>
      </c>
      <c r="M216" s="3">
        <v>0.0</v>
      </c>
      <c r="N216" s="3">
        <v>1.0</v>
      </c>
      <c r="O216" s="3">
        <v>1.0</v>
      </c>
      <c r="P216" s="3">
        <v>0.0</v>
      </c>
      <c r="Q216" s="3">
        <v>0.0</v>
      </c>
      <c r="R216" s="3" t="s">
        <v>11</v>
      </c>
      <c r="S216" s="3">
        <v>0.0</v>
      </c>
      <c r="T216" s="3">
        <v>0.0</v>
      </c>
      <c r="U216" s="3">
        <v>0.0</v>
      </c>
      <c r="V216" s="3">
        <v>1.0</v>
      </c>
      <c r="W216" s="3">
        <v>1.0</v>
      </c>
      <c r="X216" s="3">
        <v>0.0</v>
      </c>
      <c r="Y216" s="3">
        <v>0.0</v>
      </c>
      <c r="Z216" s="3">
        <v>0.0</v>
      </c>
      <c r="AA216" s="3">
        <v>0.0</v>
      </c>
      <c r="AB216" s="3">
        <v>0.0</v>
      </c>
      <c r="AC216" s="3" t="s">
        <v>10</v>
      </c>
      <c r="AD216" s="3" t="s">
        <v>11</v>
      </c>
      <c r="AE216" s="6" t="s">
        <v>1451</v>
      </c>
      <c r="AF216" s="6"/>
    </row>
    <row r="217">
      <c r="A217" s="5" t="s">
        <v>293</v>
      </c>
      <c r="E217" s="1">
        <v>0.001</v>
      </c>
      <c r="G217" s="1">
        <v>1.0</v>
      </c>
      <c r="H217" s="1">
        <v>0.0</v>
      </c>
      <c r="I217" s="1">
        <v>0.0</v>
      </c>
      <c r="J217" s="1">
        <v>3.0</v>
      </c>
      <c r="K217" s="1">
        <v>0.0</v>
      </c>
      <c r="L217" s="1">
        <v>0.0</v>
      </c>
      <c r="M217" s="1">
        <v>1.0</v>
      </c>
      <c r="N217" s="1">
        <v>1.0</v>
      </c>
      <c r="O217" s="1">
        <v>1.0</v>
      </c>
      <c r="P217" s="1">
        <v>0.0</v>
      </c>
      <c r="Q217" s="1">
        <v>0.0</v>
      </c>
      <c r="R217" s="1" t="s">
        <v>12</v>
      </c>
      <c r="S217" s="1">
        <v>0.0</v>
      </c>
      <c r="T217" s="1">
        <v>0.0</v>
      </c>
      <c r="U217" s="1">
        <v>0.0</v>
      </c>
      <c r="V217" s="1">
        <v>0.0</v>
      </c>
      <c r="W217" s="1">
        <v>4.0</v>
      </c>
      <c r="X217" s="1">
        <v>0.0</v>
      </c>
      <c r="Y217" s="1">
        <v>0.0</v>
      </c>
      <c r="Z217" s="1">
        <v>1.0</v>
      </c>
      <c r="AA217" s="1">
        <v>0.0</v>
      </c>
      <c r="AB217" s="1">
        <v>0.0</v>
      </c>
      <c r="AC217" s="1" t="s">
        <v>12</v>
      </c>
      <c r="AD217" s="1" t="s">
        <v>12</v>
      </c>
      <c r="AE217" s="6" t="s">
        <v>1452</v>
      </c>
      <c r="AF217" s="6"/>
    </row>
    <row r="218">
      <c r="A218" s="3" t="s">
        <v>979</v>
      </c>
      <c r="B218" s="3">
        <v>6.0</v>
      </c>
      <c r="C218" s="3">
        <v>2.0</v>
      </c>
      <c r="D218" s="3">
        <v>1.0</v>
      </c>
      <c r="E218" s="3">
        <v>0.0</v>
      </c>
      <c r="F218" s="3">
        <v>10.0</v>
      </c>
      <c r="G218" s="3">
        <v>1.0</v>
      </c>
      <c r="H218" s="3">
        <v>0.0</v>
      </c>
      <c r="I218" s="3">
        <v>0.0</v>
      </c>
      <c r="J218" s="3">
        <v>2.0</v>
      </c>
      <c r="K218" s="3">
        <v>1.0</v>
      </c>
      <c r="L218" s="3">
        <v>0.0</v>
      </c>
      <c r="M218" s="3">
        <v>0.0</v>
      </c>
      <c r="N218" s="3">
        <v>0.0</v>
      </c>
      <c r="O218" s="3">
        <v>1.0</v>
      </c>
      <c r="P218" s="3">
        <v>0.0</v>
      </c>
      <c r="Q218" s="3">
        <v>0.0</v>
      </c>
      <c r="R218" s="3" t="s">
        <v>10</v>
      </c>
      <c r="S218" s="3">
        <v>0.0</v>
      </c>
      <c r="T218" s="3">
        <v>1.0</v>
      </c>
      <c r="U218" s="3">
        <v>0.0</v>
      </c>
      <c r="V218" s="3">
        <v>1.0</v>
      </c>
      <c r="W218" s="3">
        <v>0.0</v>
      </c>
      <c r="X218" s="3">
        <v>0.0</v>
      </c>
      <c r="Y218" s="3">
        <v>0.0</v>
      </c>
      <c r="Z218" s="3">
        <v>0.0</v>
      </c>
      <c r="AA218" s="3">
        <v>0.0</v>
      </c>
      <c r="AB218" s="3">
        <v>0.0</v>
      </c>
      <c r="AC218" s="3" t="s">
        <v>14</v>
      </c>
      <c r="AD218" s="3" t="s">
        <v>10</v>
      </c>
      <c r="AE218" s="6" t="s">
        <v>1453</v>
      </c>
      <c r="AF218" s="6"/>
    </row>
    <row r="219">
      <c r="A219" s="3" t="s">
        <v>983</v>
      </c>
      <c r="B219" s="3">
        <v>2.0</v>
      </c>
      <c r="C219" s="3">
        <v>4.0</v>
      </c>
      <c r="D219" s="3">
        <v>5.0</v>
      </c>
      <c r="E219" s="3">
        <v>1.0</v>
      </c>
      <c r="F219" s="3">
        <v>1.0</v>
      </c>
      <c r="G219" s="3">
        <v>1.0</v>
      </c>
      <c r="H219" s="3">
        <v>0.0</v>
      </c>
      <c r="I219" s="3">
        <v>0.0</v>
      </c>
      <c r="J219" s="3">
        <v>3.0</v>
      </c>
      <c r="K219" s="3">
        <v>1.0</v>
      </c>
      <c r="L219" s="3">
        <v>0.0</v>
      </c>
      <c r="M219" s="3">
        <v>0.0</v>
      </c>
      <c r="N219" s="3">
        <v>0.0</v>
      </c>
      <c r="O219" s="3">
        <v>1.0</v>
      </c>
      <c r="P219" s="3">
        <v>1.0</v>
      </c>
      <c r="Q219" s="3">
        <v>0.0</v>
      </c>
      <c r="R219" s="3" t="s">
        <v>10</v>
      </c>
      <c r="S219" s="3">
        <v>0.0</v>
      </c>
      <c r="T219" s="3">
        <v>0.0</v>
      </c>
      <c r="U219" s="3">
        <v>0.0</v>
      </c>
      <c r="V219" s="3">
        <v>0.0</v>
      </c>
      <c r="W219" s="3">
        <v>0.0</v>
      </c>
      <c r="X219" s="3">
        <v>0.0</v>
      </c>
      <c r="Y219" s="3">
        <v>1.0</v>
      </c>
      <c r="Z219" s="3">
        <v>0.0</v>
      </c>
      <c r="AA219" s="3">
        <v>0.0</v>
      </c>
      <c r="AB219" s="3">
        <v>0.0</v>
      </c>
      <c r="AC219" s="3" t="s">
        <v>14</v>
      </c>
      <c r="AD219" s="3" t="s">
        <v>14</v>
      </c>
      <c r="AE219" s="6" t="s">
        <v>1454</v>
      </c>
      <c r="AF219" s="6"/>
    </row>
    <row r="220">
      <c r="A220" s="3" t="s">
        <v>987</v>
      </c>
      <c r="B220" s="3">
        <v>4.0</v>
      </c>
      <c r="C220" s="3">
        <v>1.0</v>
      </c>
      <c r="D220" s="3">
        <v>164.0</v>
      </c>
      <c r="E220" s="3">
        <v>7.0</v>
      </c>
      <c r="F220" s="3">
        <v>8.0</v>
      </c>
      <c r="G220" s="3">
        <v>2.0</v>
      </c>
      <c r="H220" s="3">
        <v>0.0</v>
      </c>
      <c r="I220" s="3">
        <v>0.0</v>
      </c>
      <c r="J220" s="3">
        <v>2.0</v>
      </c>
      <c r="K220" s="3">
        <v>1.0</v>
      </c>
      <c r="L220" s="3">
        <v>0.0</v>
      </c>
      <c r="M220" s="3">
        <v>0.0</v>
      </c>
      <c r="N220" s="3">
        <v>0.0</v>
      </c>
      <c r="O220" s="3">
        <v>1.0</v>
      </c>
      <c r="P220" s="3">
        <v>0.0</v>
      </c>
      <c r="Q220" s="3">
        <v>0.0</v>
      </c>
      <c r="R220" s="3" t="s">
        <v>10</v>
      </c>
      <c r="S220" s="3">
        <v>1.0</v>
      </c>
      <c r="T220" s="3">
        <v>0.0</v>
      </c>
      <c r="U220" s="3">
        <v>0.0</v>
      </c>
      <c r="V220" s="3">
        <v>0.0</v>
      </c>
      <c r="W220" s="3">
        <v>1.0</v>
      </c>
      <c r="X220" s="3">
        <v>1.0</v>
      </c>
      <c r="Y220" s="3">
        <v>0.0</v>
      </c>
      <c r="Z220" s="3">
        <v>0.0</v>
      </c>
      <c r="AA220" s="3">
        <v>0.0</v>
      </c>
      <c r="AB220" s="3">
        <v>0.0</v>
      </c>
      <c r="AC220" s="3" t="s">
        <v>10</v>
      </c>
      <c r="AD220" s="3" t="s">
        <v>10</v>
      </c>
      <c r="AE220" s="6" t="s">
        <v>1455</v>
      </c>
      <c r="AF220" s="6"/>
    </row>
    <row r="221">
      <c r="A221" s="3" t="s">
        <v>991</v>
      </c>
      <c r="B221" s="3">
        <v>5.0</v>
      </c>
      <c r="C221" s="3">
        <v>1.0</v>
      </c>
      <c r="D221" s="3">
        <v>781.0</v>
      </c>
      <c r="E221" s="3">
        <v>45.0</v>
      </c>
      <c r="F221" s="3">
        <v>9.0</v>
      </c>
      <c r="G221" s="3">
        <v>2.0</v>
      </c>
      <c r="H221" s="3">
        <v>0.0</v>
      </c>
      <c r="I221" s="3">
        <v>0.0</v>
      </c>
      <c r="J221" s="3">
        <v>2.0</v>
      </c>
      <c r="K221" s="3">
        <v>1.0</v>
      </c>
      <c r="L221" s="3">
        <v>0.0</v>
      </c>
      <c r="M221" s="3">
        <v>0.0</v>
      </c>
      <c r="N221" s="3">
        <v>0.0</v>
      </c>
      <c r="O221" s="3">
        <v>1.0</v>
      </c>
      <c r="P221" s="3">
        <v>0.0</v>
      </c>
      <c r="Q221" s="3">
        <v>0.0</v>
      </c>
      <c r="R221" s="3" t="s">
        <v>10</v>
      </c>
      <c r="S221" s="3">
        <v>0.0</v>
      </c>
      <c r="T221" s="3">
        <v>0.0</v>
      </c>
      <c r="U221" s="3">
        <v>0.0</v>
      </c>
      <c r="V221" s="3">
        <v>0.0</v>
      </c>
      <c r="W221" s="3">
        <v>1.0</v>
      </c>
      <c r="X221" s="3">
        <v>1.0</v>
      </c>
      <c r="Y221" s="3">
        <v>0.0</v>
      </c>
      <c r="Z221" s="3">
        <v>0.0</v>
      </c>
      <c r="AA221" s="3">
        <v>0.0</v>
      </c>
      <c r="AB221" s="3">
        <v>0.0</v>
      </c>
      <c r="AC221" s="3" t="s">
        <v>10</v>
      </c>
      <c r="AD221" s="3" t="s">
        <v>10</v>
      </c>
      <c r="AE221" s="6" t="s">
        <v>1456</v>
      </c>
      <c r="AF221" s="6"/>
    </row>
    <row r="222">
      <c r="A222" s="5" t="s">
        <v>294</v>
      </c>
      <c r="E222" s="1">
        <v>5.85</v>
      </c>
      <c r="G222" s="1">
        <v>2.0</v>
      </c>
      <c r="H222" s="1">
        <v>1.0</v>
      </c>
      <c r="I222" s="1">
        <v>0.0</v>
      </c>
      <c r="J222" s="1">
        <v>3.0</v>
      </c>
      <c r="K222" s="1">
        <v>1.0</v>
      </c>
      <c r="L222" s="1">
        <v>1.0</v>
      </c>
      <c r="M222" s="1">
        <v>0.0</v>
      </c>
      <c r="N222" s="1">
        <v>0.0</v>
      </c>
      <c r="O222" s="1">
        <v>1.0</v>
      </c>
      <c r="P222" s="1">
        <v>0.0</v>
      </c>
      <c r="Q222" s="1">
        <v>0.0</v>
      </c>
      <c r="R222" s="1" t="s">
        <v>11</v>
      </c>
      <c r="S222" s="1">
        <v>0.0</v>
      </c>
      <c r="T222" s="1">
        <v>0.0</v>
      </c>
      <c r="U222" s="1">
        <v>0.0</v>
      </c>
      <c r="V222" s="1">
        <v>0.0</v>
      </c>
      <c r="W222" s="1">
        <v>5.0</v>
      </c>
      <c r="X222" s="1">
        <v>1.0</v>
      </c>
      <c r="Y222" s="1">
        <v>0.0</v>
      </c>
      <c r="Z222" s="1">
        <v>1.0</v>
      </c>
      <c r="AA222" s="1">
        <v>0.0</v>
      </c>
      <c r="AB222" s="1">
        <v>0.0</v>
      </c>
      <c r="AC222" s="1" t="s">
        <v>11</v>
      </c>
      <c r="AD222" s="1" t="s">
        <v>11</v>
      </c>
      <c r="AE222" s="6" t="s">
        <v>1457</v>
      </c>
      <c r="AF222" s="6"/>
    </row>
    <row r="223">
      <c r="A223" s="3" t="s">
        <v>295</v>
      </c>
      <c r="B223" s="3">
        <v>1.0</v>
      </c>
      <c r="C223" s="3">
        <v>4.0</v>
      </c>
      <c r="D223" s="3">
        <v>0.0</v>
      </c>
      <c r="E223" s="3">
        <v>0.0</v>
      </c>
      <c r="F223" s="3">
        <v>1.0</v>
      </c>
      <c r="G223" s="3">
        <v>1.0</v>
      </c>
      <c r="H223" s="3">
        <v>0.0</v>
      </c>
      <c r="I223" s="3">
        <v>0.0</v>
      </c>
      <c r="J223" s="3">
        <v>6.0</v>
      </c>
      <c r="K223" s="3">
        <v>1.0</v>
      </c>
      <c r="L223" s="3">
        <v>1.0</v>
      </c>
      <c r="M223" s="3">
        <v>1.0</v>
      </c>
      <c r="N223" s="3">
        <v>1.0</v>
      </c>
      <c r="O223" s="3">
        <v>1.0</v>
      </c>
      <c r="P223" s="3">
        <v>0.0</v>
      </c>
      <c r="Q223" s="3">
        <v>1.0</v>
      </c>
      <c r="R223" s="3" t="s">
        <v>12</v>
      </c>
      <c r="S223" s="3">
        <v>0.0</v>
      </c>
      <c r="T223" s="3">
        <v>1.0</v>
      </c>
      <c r="U223" s="3">
        <v>1.0</v>
      </c>
      <c r="V223" s="3">
        <v>1.0</v>
      </c>
      <c r="W223" s="3">
        <v>0.0</v>
      </c>
      <c r="X223" s="3">
        <v>0.0</v>
      </c>
      <c r="Y223" s="3">
        <v>0.0</v>
      </c>
      <c r="Z223" s="3">
        <v>1.0</v>
      </c>
      <c r="AA223" s="3">
        <v>1.0</v>
      </c>
      <c r="AB223" s="3">
        <v>0.0</v>
      </c>
      <c r="AC223" s="3" t="s">
        <v>14</v>
      </c>
      <c r="AD223" s="3" t="s">
        <v>12</v>
      </c>
      <c r="AE223" s="6" t="s">
        <v>1458</v>
      </c>
      <c r="AF223" s="6"/>
    </row>
    <row r="224">
      <c r="A224" s="3" t="s">
        <v>1000</v>
      </c>
      <c r="B224" s="3">
        <v>6.0</v>
      </c>
      <c r="C224" s="3">
        <v>2.0</v>
      </c>
      <c r="D224" s="3">
        <v>0.0</v>
      </c>
      <c r="E224" s="3">
        <v>0.0</v>
      </c>
      <c r="F224" s="3">
        <v>1.0</v>
      </c>
      <c r="G224" s="3">
        <v>1.0</v>
      </c>
      <c r="H224" s="3">
        <v>0.0</v>
      </c>
      <c r="I224" s="3">
        <v>0.0</v>
      </c>
      <c r="J224" s="3">
        <v>5.0</v>
      </c>
      <c r="K224" s="3">
        <v>1.0</v>
      </c>
      <c r="L224" s="3">
        <v>0.0</v>
      </c>
      <c r="M224" s="3">
        <v>1.0</v>
      </c>
      <c r="N224" s="3">
        <v>1.0</v>
      </c>
      <c r="O224" s="3">
        <v>1.0</v>
      </c>
      <c r="P224" s="3">
        <v>0.0</v>
      </c>
      <c r="Q224" s="3">
        <v>0.0</v>
      </c>
      <c r="R224" s="3" t="s">
        <v>12</v>
      </c>
      <c r="S224" s="3">
        <v>0.0</v>
      </c>
      <c r="T224" s="3">
        <v>1.0</v>
      </c>
      <c r="U224" s="3">
        <v>1.0</v>
      </c>
      <c r="V224" s="3">
        <v>1.0</v>
      </c>
      <c r="W224" s="3">
        <v>9.0</v>
      </c>
      <c r="X224" s="3">
        <v>0.0</v>
      </c>
      <c r="Y224" s="3">
        <v>0.0</v>
      </c>
      <c r="Z224" s="3">
        <v>0.0</v>
      </c>
      <c r="AA224" s="3">
        <v>0.0</v>
      </c>
      <c r="AB224" s="3">
        <v>0.0</v>
      </c>
      <c r="AC224" s="3" t="s">
        <v>14</v>
      </c>
      <c r="AD224" s="3" t="s">
        <v>12</v>
      </c>
      <c r="AE224" s="6" t="s">
        <v>1459</v>
      </c>
      <c r="AF224" s="6"/>
    </row>
    <row r="225">
      <c r="A225" s="3" t="s">
        <v>1004</v>
      </c>
      <c r="B225" s="3">
        <v>5.0</v>
      </c>
      <c r="C225" s="3">
        <v>1.0</v>
      </c>
      <c r="D225" s="3">
        <v>84.0</v>
      </c>
      <c r="E225" s="3">
        <v>1.0</v>
      </c>
      <c r="F225" s="3">
        <v>8.0</v>
      </c>
      <c r="G225" s="3">
        <v>2.0</v>
      </c>
      <c r="H225" s="3">
        <v>1.0</v>
      </c>
      <c r="I225" s="3">
        <v>3.0</v>
      </c>
      <c r="J225" s="3">
        <v>4.0</v>
      </c>
      <c r="K225" s="3">
        <v>1.0</v>
      </c>
      <c r="L225" s="3">
        <v>1.0</v>
      </c>
      <c r="M225" s="3">
        <v>0.0</v>
      </c>
      <c r="N225" s="3">
        <v>0.0</v>
      </c>
      <c r="O225" s="3">
        <v>1.0</v>
      </c>
      <c r="P225" s="3">
        <v>1.0</v>
      </c>
      <c r="Q225" s="3">
        <v>0.0</v>
      </c>
      <c r="R225" s="3" t="s">
        <v>11</v>
      </c>
      <c r="S225" s="3">
        <v>0.0</v>
      </c>
      <c r="T225" s="3">
        <v>0.0</v>
      </c>
      <c r="U225" s="3">
        <v>0.0</v>
      </c>
      <c r="V225" s="3">
        <v>0.0</v>
      </c>
      <c r="W225" s="3">
        <v>0.0</v>
      </c>
      <c r="X225" s="3">
        <v>0.0</v>
      </c>
      <c r="Y225" s="3">
        <v>0.0</v>
      </c>
      <c r="Z225" s="3">
        <v>0.0</v>
      </c>
      <c r="AA225" s="3">
        <v>0.0</v>
      </c>
      <c r="AB225" s="3">
        <v>0.0</v>
      </c>
      <c r="AC225" s="3" t="s">
        <v>10</v>
      </c>
      <c r="AD225" s="3" t="s">
        <v>15</v>
      </c>
      <c r="AE225" s="6" t="s">
        <v>1460</v>
      </c>
      <c r="AF225" s="6"/>
    </row>
    <row r="226">
      <c r="A226" s="3" t="s">
        <v>1007</v>
      </c>
      <c r="B226" s="3">
        <v>4.0</v>
      </c>
      <c r="C226" s="3">
        <v>1.0</v>
      </c>
      <c r="D226" s="3">
        <v>236.0</v>
      </c>
      <c r="E226" s="3">
        <v>13.0</v>
      </c>
      <c r="F226" s="3">
        <v>10.0</v>
      </c>
      <c r="G226" s="3">
        <v>5.0</v>
      </c>
      <c r="H226" s="3">
        <v>0.0</v>
      </c>
      <c r="I226" s="3">
        <v>6.0</v>
      </c>
      <c r="J226" s="3">
        <v>5.0</v>
      </c>
      <c r="K226" s="3">
        <v>1.0</v>
      </c>
      <c r="L226" s="3">
        <v>0.0</v>
      </c>
      <c r="M226" s="3">
        <v>0.0</v>
      </c>
      <c r="N226" s="3">
        <v>1.0</v>
      </c>
      <c r="O226" s="3">
        <v>1.0</v>
      </c>
      <c r="P226" s="3">
        <v>1.0</v>
      </c>
      <c r="Q226" s="3">
        <v>0.0</v>
      </c>
      <c r="R226" s="3" t="s">
        <v>13</v>
      </c>
      <c r="S226" s="3">
        <v>1.0</v>
      </c>
      <c r="T226" s="3">
        <v>0.0</v>
      </c>
      <c r="U226" s="3">
        <v>0.0</v>
      </c>
      <c r="V226" s="3">
        <v>0.0</v>
      </c>
      <c r="W226" s="3">
        <v>0.0</v>
      </c>
      <c r="X226" s="3">
        <v>0.0</v>
      </c>
      <c r="Y226" s="3">
        <v>0.0</v>
      </c>
      <c r="Z226" s="3">
        <v>0.0</v>
      </c>
      <c r="AA226" s="3">
        <v>1.0</v>
      </c>
      <c r="AB226" s="3">
        <v>0.0</v>
      </c>
      <c r="AC226" s="3" t="s">
        <v>15</v>
      </c>
      <c r="AD226" s="3" t="s">
        <v>10</v>
      </c>
      <c r="AE226" s="6" t="s">
        <v>1461</v>
      </c>
      <c r="AF226" s="6"/>
    </row>
    <row r="227">
      <c r="A227" s="5" t="s">
        <v>296</v>
      </c>
      <c r="E227" s="1">
        <v>41.98</v>
      </c>
      <c r="G227" s="1">
        <v>1.0</v>
      </c>
      <c r="H227" s="1">
        <v>0.0</v>
      </c>
      <c r="I227" s="1">
        <v>2.0</v>
      </c>
      <c r="J227" s="1">
        <v>2.0</v>
      </c>
      <c r="K227" s="1">
        <v>0.0</v>
      </c>
      <c r="L227" s="1">
        <v>0.0</v>
      </c>
      <c r="M227" s="1">
        <v>1.0</v>
      </c>
      <c r="N227" s="1">
        <v>1.0</v>
      </c>
      <c r="O227" s="1">
        <v>0.0</v>
      </c>
      <c r="P227" s="1">
        <v>0.0</v>
      </c>
      <c r="Q227" s="1">
        <v>0.0</v>
      </c>
      <c r="R227" s="1" t="s">
        <v>12</v>
      </c>
      <c r="S227" s="1">
        <v>0.0</v>
      </c>
      <c r="T227" s="1">
        <v>0.0</v>
      </c>
      <c r="U227" s="1">
        <v>0.0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 t="s">
        <v>12</v>
      </c>
      <c r="AD227" s="1" t="s">
        <v>13</v>
      </c>
      <c r="AE227" s="6" t="s">
        <v>1462</v>
      </c>
      <c r="AF227" s="6"/>
    </row>
    <row r="228">
      <c r="A228" s="5" t="s">
        <v>297</v>
      </c>
      <c r="E228" s="1">
        <v>66.65</v>
      </c>
      <c r="G228" s="1">
        <v>0.0</v>
      </c>
      <c r="H228" s="1">
        <v>0.0</v>
      </c>
      <c r="I228" s="1">
        <v>0.0</v>
      </c>
      <c r="J228" s="1">
        <v>3.0</v>
      </c>
      <c r="K228" s="1">
        <v>1.0</v>
      </c>
      <c r="L228" s="1">
        <v>0.0</v>
      </c>
      <c r="M228" s="1">
        <v>1.0</v>
      </c>
      <c r="N228" s="1">
        <v>0.0</v>
      </c>
      <c r="O228" s="1">
        <v>1.0</v>
      </c>
      <c r="P228" s="1">
        <v>0.0</v>
      </c>
      <c r="Q228" s="1">
        <v>0.0</v>
      </c>
      <c r="R228" s="1" t="s">
        <v>10</v>
      </c>
      <c r="S228" s="1">
        <v>0.0</v>
      </c>
      <c r="T228" s="1">
        <v>2.0</v>
      </c>
      <c r="U228" s="1">
        <v>2.0</v>
      </c>
      <c r="V228" s="1">
        <v>0.0</v>
      </c>
      <c r="W228" s="1">
        <v>0.0</v>
      </c>
      <c r="X228" s="1">
        <v>0.0</v>
      </c>
      <c r="Y228" s="1">
        <v>8.0</v>
      </c>
      <c r="Z228" s="1">
        <v>0.0</v>
      </c>
      <c r="AA228" s="1">
        <v>0.0</v>
      </c>
      <c r="AB228" s="1">
        <v>0.0</v>
      </c>
      <c r="AC228" s="1" t="s">
        <v>12</v>
      </c>
      <c r="AD228" s="1" t="s">
        <v>12</v>
      </c>
      <c r="AE228" s="6" t="s">
        <v>1463</v>
      </c>
      <c r="AF228" s="6"/>
    </row>
    <row r="229">
      <c r="A229" s="5" t="s">
        <v>298</v>
      </c>
      <c r="E229" s="1">
        <v>56.32</v>
      </c>
      <c r="G229" s="1">
        <v>1.0</v>
      </c>
      <c r="H229" s="1">
        <v>0.0</v>
      </c>
      <c r="I229" s="1">
        <v>0.0</v>
      </c>
      <c r="J229" s="1">
        <v>4.0</v>
      </c>
      <c r="K229" s="1">
        <v>0.0</v>
      </c>
      <c r="L229" s="1">
        <v>1.0</v>
      </c>
      <c r="M229" s="1">
        <v>1.0</v>
      </c>
      <c r="N229" s="1">
        <v>1.0</v>
      </c>
      <c r="O229" s="1">
        <v>0.0</v>
      </c>
      <c r="P229" s="1">
        <v>1.0</v>
      </c>
      <c r="Q229" s="1">
        <v>0.0</v>
      </c>
      <c r="R229" s="1" t="s">
        <v>11</v>
      </c>
      <c r="S229" s="1">
        <v>0.0</v>
      </c>
      <c r="T229" s="1">
        <v>0.0</v>
      </c>
      <c r="U229" s="1">
        <v>0.0</v>
      </c>
      <c r="V229" s="1">
        <v>0.0</v>
      </c>
      <c r="W229" s="1">
        <v>0.0</v>
      </c>
      <c r="X229" s="1">
        <v>0.0</v>
      </c>
      <c r="Y229" s="1">
        <v>2.0</v>
      </c>
      <c r="Z229" s="1">
        <v>0.0</v>
      </c>
      <c r="AA229" s="1">
        <v>0.0</v>
      </c>
      <c r="AB229" s="1">
        <v>0.0</v>
      </c>
      <c r="AC229" s="1" t="s">
        <v>11</v>
      </c>
      <c r="AD229" s="1" t="s">
        <v>12</v>
      </c>
      <c r="AE229" s="6" t="s">
        <v>1447</v>
      </c>
      <c r="AF229" s="6"/>
    </row>
    <row r="230">
      <c r="A230" s="3" t="s">
        <v>1014</v>
      </c>
      <c r="B230" s="3">
        <v>2.0</v>
      </c>
      <c r="C230" s="3">
        <v>3.0</v>
      </c>
      <c r="D230" s="3">
        <v>178.0</v>
      </c>
      <c r="E230" s="3">
        <v>3.0</v>
      </c>
      <c r="F230" s="3">
        <v>2.0</v>
      </c>
      <c r="G230" s="3">
        <v>0.0</v>
      </c>
      <c r="H230" s="3">
        <v>0.0</v>
      </c>
      <c r="I230" s="3">
        <v>9.0</v>
      </c>
      <c r="J230" s="3">
        <v>3.0</v>
      </c>
      <c r="K230" s="3">
        <v>0.0</v>
      </c>
      <c r="L230" s="3">
        <v>0.0</v>
      </c>
      <c r="M230" s="3">
        <v>1.0</v>
      </c>
      <c r="N230" s="3">
        <v>1.0</v>
      </c>
      <c r="O230" s="3">
        <v>1.0</v>
      </c>
      <c r="P230" s="3">
        <v>0.0</v>
      </c>
      <c r="Q230" s="3">
        <v>0.0</v>
      </c>
      <c r="R230" s="3" t="s">
        <v>14</v>
      </c>
      <c r="S230" s="3">
        <v>0.0</v>
      </c>
      <c r="T230" s="3">
        <v>0.0</v>
      </c>
      <c r="U230" s="3">
        <v>0.0</v>
      </c>
      <c r="V230" s="3">
        <v>1.0</v>
      </c>
      <c r="W230" s="3">
        <v>1.0</v>
      </c>
      <c r="X230" s="3">
        <v>0.0</v>
      </c>
      <c r="Y230" s="3">
        <v>0.0</v>
      </c>
      <c r="Z230" s="3">
        <v>0.0</v>
      </c>
      <c r="AA230" s="3">
        <v>0.0</v>
      </c>
      <c r="AB230" s="3">
        <v>0.0</v>
      </c>
      <c r="AC230" s="3" t="s">
        <v>14</v>
      </c>
      <c r="AD230" s="3" t="s">
        <v>14</v>
      </c>
      <c r="AE230" s="6" t="s">
        <v>1464</v>
      </c>
      <c r="AF230" s="6"/>
    </row>
    <row r="231">
      <c r="A231" s="6" t="s">
        <v>1191</v>
      </c>
      <c r="B231" s="3">
        <v>1.0</v>
      </c>
      <c r="C231" s="3">
        <v>4.0</v>
      </c>
      <c r="D231" s="3">
        <v>0.0</v>
      </c>
      <c r="E231" s="3">
        <v>0.0</v>
      </c>
      <c r="F231" s="3">
        <v>1.0</v>
      </c>
      <c r="G231" s="3">
        <v>1.0</v>
      </c>
      <c r="H231" s="3">
        <v>0.0</v>
      </c>
      <c r="I231" s="3">
        <v>0.0</v>
      </c>
      <c r="J231" s="3">
        <v>6.0</v>
      </c>
      <c r="K231" s="3">
        <v>1.0</v>
      </c>
      <c r="L231" s="3">
        <v>1.0</v>
      </c>
      <c r="M231" s="3">
        <v>1.0</v>
      </c>
      <c r="N231" s="3">
        <v>1.0</v>
      </c>
      <c r="O231" s="3">
        <v>1.0</v>
      </c>
      <c r="P231" s="3">
        <v>0.0</v>
      </c>
      <c r="Q231" s="3">
        <v>0.0</v>
      </c>
      <c r="R231" s="3" t="s">
        <v>14</v>
      </c>
      <c r="S231" s="3">
        <v>0.0</v>
      </c>
      <c r="T231" s="3">
        <v>0.0</v>
      </c>
      <c r="U231" s="3">
        <v>0.0</v>
      </c>
      <c r="V231" s="3">
        <v>0.0</v>
      </c>
      <c r="W231" s="3">
        <v>0.0</v>
      </c>
      <c r="X231" s="3">
        <v>0.0</v>
      </c>
      <c r="Y231" s="3">
        <v>0.0</v>
      </c>
      <c r="Z231" s="3">
        <v>1.0</v>
      </c>
      <c r="AA231" s="3">
        <v>1.0</v>
      </c>
      <c r="AB231" s="3">
        <v>1.0</v>
      </c>
      <c r="AC231" s="3" t="s">
        <v>14</v>
      </c>
      <c r="AD231" s="3" t="s">
        <v>14</v>
      </c>
      <c r="AE231" s="6" t="s">
        <v>1465</v>
      </c>
    </row>
    <row r="232">
      <c r="A232" s="6" t="s">
        <v>1189</v>
      </c>
      <c r="B232" s="3">
        <v>1.0</v>
      </c>
      <c r="C232" s="3">
        <v>4.0</v>
      </c>
      <c r="D232" s="3">
        <v>9363.0</v>
      </c>
      <c r="E232" s="3">
        <v>231.0</v>
      </c>
      <c r="F232" s="3">
        <v>1.0</v>
      </c>
      <c r="G232" s="3">
        <v>1.0</v>
      </c>
      <c r="H232" s="3">
        <v>0.0</v>
      </c>
      <c r="I232" s="3">
        <v>13.0</v>
      </c>
      <c r="J232" s="3">
        <v>3.0</v>
      </c>
      <c r="K232" s="3">
        <v>1.0</v>
      </c>
      <c r="L232" s="3">
        <v>0.0</v>
      </c>
      <c r="M232" s="3">
        <v>1.0</v>
      </c>
      <c r="N232" s="3">
        <v>0.0</v>
      </c>
      <c r="O232" s="3">
        <v>1.0</v>
      </c>
      <c r="P232" s="3">
        <v>0.0</v>
      </c>
      <c r="Q232" s="3">
        <v>0.0</v>
      </c>
      <c r="R232" s="3" t="s">
        <v>14</v>
      </c>
      <c r="S232" s="3">
        <v>0.0</v>
      </c>
      <c r="T232" s="3">
        <v>0.0</v>
      </c>
      <c r="U232" s="3">
        <v>0.0</v>
      </c>
      <c r="V232" s="3">
        <v>1.0</v>
      </c>
      <c r="W232" s="3">
        <v>50.0</v>
      </c>
      <c r="X232" s="3">
        <v>0.0</v>
      </c>
      <c r="Y232" s="3">
        <v>0.0</v>
      </c>
      <c r="Z232" s="3">
        <v>0.0</v>
      </c>
      <c r="AA232" s="3">
        <v>0.0</v>
      </c>
      <c r="AB232" s="3">
        <v>0.0</v>
      </c>
      <c r="AC232" s="3" t="s">
        <v>12</v>
      </c>
      <c r="AD232" s="3" t="s">
        <v>10</v>
      </c>
      <c r="AE232" s="6" t="s">
        <v>1466</v>
      </c>
      <c r="AF232" s="6"/>
    </row>
    <row r="233">
      <c r="A233" s="3" t="s">
        <v>1026</v>
      </c>
      <c r="B233" s="3">
        <v>5.0</v>
      </c>
      <c r="C233" s="3">
        <v>1.0</v>
      </c>
      <c r="D233" s="3">
        <v>22402.0</v>
      </c>
      <c r="E233" s="3">
        <v>274.0</v>
      </c>
      <c r="F233" s="3">
        <v>5.0</v>
      </c>
      <c r="G233" s="3">
        <v>6.0</v>
      </c>
      <c r="H233" s="3">
        <v>0.0</v>
      </c>
      <c r="I233" s="3">
        <v>0.0</v>
      </c>
      <c r="J233" s="3">
        <v>2.0</v>
      </c>
      <c r="K233" s="3">
        <v>1.0</v>
      </c>
      <c r="L233" s="3">
        <v>0.0</v>
      </c>
      <c r="M233" s="3">
        <v>0.0</v>
      </c>
      <c r="N233" s="3">
        <v>1.0</v>
      </c>
      <c r="O233" s="3">
        <v>0.0</v>
      </c>
      <c r="P233" s="3">
        <v>0.0</v>
      </c>
      <c r="Q233" s="3">
        <v>0.0</v>
      </c>
      <c r="R233" s="3" t="s">
        <v>10</v>
      </c>
      <c r="S233" s="3">
        <v>0.0</v>
      </c>
      <c r="T233" s="3">
        <v>0.0</v>
      </c>
      <c r="U233" s="3">
        <v>0.0</v>
      </c>
      <c r="V233" s="3">
        <v>0.0</v>
      </c>
      <c r="W233" s="3">
        <v>1.0</v>
      </c>
      <c r="X233" s="3">
        <v>0.0</v>
      </c>
      <c r="Y233" s="3">
        <v>0.0</v>
      </c>
      <c r="Z233" s="3">
        <v>1.0</v>
      </c>
      <c r="AA233" s="3">
        <v>0.0</v>
      </c>
      <c r="AB233" s="3">
        <v>0.0</v>
      </c>
      <c r="AC233" s="3" t="s">
        <v>10</v>
      </c>
      <c r="AD233" s="3" t="s">
        <v>10</v>
      </c>
      <c r="AE233" s="6" t="s">
        <v>1467</v>
      </c>
      <c r="AF233" s="6"/>
    </row>
    <row r="234">
      <c r="A234" s="5" t="s">
        <v>300</v>
      </c>
      <c r="E234" s="1">
        <v>32.96</v>
      </c>
      <c r="G234" s="1">
        <v>2.0</v>
      </c>
      <c r="H234" s="1">
        <v>0.0</v>
      </c>
      <c r="I234" s="1">
        <v>5.0</v>
      </c>
      <c r="J234" s="1">
        <v>4.0</v>
      </c>
      <c r="K234" s="1">
        <v>1.0</v>
      </c>
      <c r="L234" s="1">
        <v>1.0</v>
      </c>
      <c r="M234" s="1">
        <v>1.0</v>
      </c>
      <c r="N234" s="1">
        <v>0.0</v>
      </c>
      <c r="O234" s="1">
        <v>1.0</v>
      </c>
      <c r="P234" s="1">
        <v>0.0</v>
      </c>
      <c r="Q234" s="1">
        <v>0.0</v>
      </c>
      <c r="R234" s="1" t="s">
        <v>14</v>
      </c>
      <c r="S234" s="1">
        <v>0.0</v>
      </c>
      <c r="T234" s="1">
        <v>0.0</v>
      </c>
      <c r="U234" s="1">
        <v>0.0</v>
      </c>
      <c r="V234" s="1">
        <v>0.0</v>
      </c>
      <c r="W234" s="1">
        <v>12.0</v>
      </c>
      <c r="X234" s="1">
        <v>1.0</v>
      </c>
      <c r="Y234" s="1">
        <v>0.0</v>
      </c>
      <c r="Z234" s="1">
        <v>0.0</v>
      </c>
      <c r="AA234" s="1">
        <v>0.0</v>
      </c>
      <c r="AB234" s="1">
        <v>0.0</v>
      </c>
      <c r="AC234" s="1" t="s">
        <v>12</v>
      </c>
      <c r="AD234" s="1" t="s">
        <v>11</v>
      </c>
      <c r="AE234" s="6" t="s">
        <v>1468</v>
      </c>
      <c r="AF234" s="6"/>
    </row>
    <row r="235">
      <c r="A235" s="3" t="s">
        <v>1030</v>
      </c>
      <c r="B235" s="3">
        <v>6.0</v>
      </c>
      <c r="C235" s="3">
        <v>2.0</v>
      </c>
      <c r="D235" s="3">
        <v>15.0</v>
      </c>
      <c r="E235" s="3">
        <v>0.0</v>
      </c>
      <c r="F235" s="3">
        <v>6.0</v>
      </c>
      <c r="G235" s="3">
        <v>1.0</v>
      </c>
      <c r="H235" s="3">
        <v>0.0</v>
      </c>
      <c r="I235" s="3">
        <v>0.0</v>
      </c>
      <c r="J235" s="3">
        <v>4.0</v>
      </c>
      <c r="K235" s="3">
        <v>1.0</v>
      </c>
      <c r="L235" s="3">
        <v>1.0</v>
      </c>
      <c r="M235" s="3">
        <v>0.0</v>
      </c>
      <c r="N235" s="3">
        <v>1.0</v>
      </c>
      <c r="O235" s="3">
        <v>0.0</v>
      </c>
      <c r="P235" s="3">
        <v>1.0</v>
      </c>
      <c r="Q235" s="3">
        <v>0.0</v>
      </c>
      <c r="R235" s="3" t="s">
        <v>10</v>
      </c>
      <c r="S235" s="3">
        <v>0.0</v>
      </c>
      <c r="T235" s="3">
        <v>0.0</v>
      </c>
      <c r="U235" s="3">
        <v>0.0</v>
      </c>
      <c r="V235" s="3">
        <v>0.0</v>
      </c>
      <c r="W235" s="3">
        <v>0.0</v>
      </c>
      <c r="X235" s="3">
        <v>0.0</v>
      </c>
      <c r="Y235" s="3">
        <v>1.0</v>
      </c>
      <c r="Z235" s="3">
        <v>0.0</v>
      </c>
      <c r="AA235" s="3">
        <v>1.0</v>
      </c>
      <c r="AB235" s="3">
        <v>0.0</v>
      </c>
      <c r="AC235" s="3" t="s">
        <v>15</v>
      </c>
      <c r="AD235" s="3" t="s">
        <v>11</v>
      </c>
      <c r="AE235" s="6" t="s">
        <v>1469</v>
      </c>
    </row>
    <row r="236">
      <c r="A236" s="3" t="s">
        <v>1034</v>
      </c>
      <c r="B236" s="3">
        <v>3.0</v>
      </c>
      <c r="C236" s="3">
        <v>1.0</v>
      </c>
      <c r="D236" s="3">
        <v>0.0</v>
      </c>
      <c r="E236" s="3">
        <v>0.0</v>
      </c>
      <c r="F236" s="3">
        <v>6.0</v>
      </c>
      <c r="G236" s="3">
        <v>0.0</v>
      </c>
      <c r="H236" s="3">
        <v>2.0</v>
      </c>
      <c r="I236" s="3">
        <v>0.0</v>
      </c>
      <c r="J236" s="3">
        <v>4.0</v>
      </c>
      <c r="K236" s="3">
        <v>1.0</v>
      </c>
      <c r="L236" s="3">
        <v>0.0</v>
      </c>
      <c r="M236" s="3">
        <v>0.0</v>
      </c>
      <c r="N236" s="3">
        <v>1.0</v>
      </c>
      <c r="O236" s="3">
        <v>1.0</v>
      </c>
      <c r="P236" s="3">
        <v>1.0</v>
      </c>
      <c r="Q236" s="3">
        <v>0.0</v>
      </c>
      <c r="R236" s="3" t="s">
        <v>13</v>
      </c>
      <c r="S236" s="3">
        <v>0.0</v>
      </c>
      <c r="T236" s="3">
        <v>0.0</v>
      </c>
      <c r="U236" s="3">
        <v>0.0</v>
      </c>
      <c r="V236" s="3">
        <v>0.0</v>
      </c>
      <c r="W236" s="3">
        <v>0.0</v>
      </c>
      <c r="X236" s="3">
        <v>0.0</v>
      </c>
      <c r="Y236" s="3">
        <v>0.0</v>
      </c>
      <c r="Z236" s="3">
        <v>1.0</v>
      </c>
      <c r="AA236" s="3">
        <v>0.0</v>
      </c>
      <c r="AB236" s="3">
        <v>0.0</v>
      </c>
      <c r="AC236" s="3" t="s">
        <v>13</v>
      </c>
      <c r="AD236" s="3" t="s">
        <v>14</v>
      </c>
      <c r="AE236" s="6" t="s">
        <v>1470</v>
      </c>
    </row>
    <row r="237">
      <c r="A237" s="3" t="s">
        <v>1038</v>
      </c>
      <c r="B237" s="3">
        <v>2.0</v>
      </c>
      <c r="C237" s="3">
        <v>4.0</v>
      </c>
      <c r="D237" s="3">
        <v>912.0</v>
      </c>
      <c r="E237" s="3">
        <v>15.0</v>
      </c>
      <c r="F237" s="3">
        <v>2.0</v>
      </c>
      <c r="G237" s="3">
        <v>0.0</v>
      </c>
      <c r="H237" s="3">
        <v>0.0</v>
      </c>
      <c r="I237" s="3">
        <v>3.0</v>
      </c>
      <c r="J237" s="3">
        <v>7.0</v>
      </c>
      <c r="K237" s="3">
        <v>1.0</v>
      </c>
      <c r="L237" s="3">
        <v>1.0</v>
      </c>
      <c r="M237" s="3">
        <v>1.0</v>
      </c>
      <c r="N237" s="3">
        <v>1.0</v>
      </c>
      <c r="O237" s="3">
        <v>1.0</v>
      </c>
      <c r="P237" s="3">
        <v>1.0</v>
      </c>
      <c r="Q237" s="3">
        <v>1.0</v>
      </c>
      <c r="R237" s="3" t="s">
        <v>10</v>
      </c>
      <c r="S237" s="3">
        <v>0.0</v>
      </c>
      <c r="T237" s="3">
        <v>0.0</v>
      </c>
      <c r="U237" s="3">
        <v>0.0</v>
      </c>
      <c r="V237" s="3">
        <v>0.0</v>
      </c>
      <c r="W237" s="3">
        <v>7.0</v>
      </c>
      <c r="X237" s="3">
        <v>0.0</v>
      </c>
      <c r="Y237" s="3">
        <v>0.0</v>
      </c>
      <c r="Z237" s="3">
        <v>1.0</v>
      </c>
      <c r="AA237" s="3">
        <v>1.0</v>
      </c>
      <c r="AB237" s="3">
        <v>0.0</v>
      </c>
      <c r="AC237" s="3" t="s">
        <v>13</v>
      </c>
      <c r="AD237" s="3" t="s">
        <v>10</v>
      </c>
      <c r="AE237" s="6" t="s">
        <v>1471</v>
      </c>
    </row>
    <row r="238">
      <c r="A238" s="3" t="s">
        <v>1041</v>
      </c>
      <c r="B238" s="3">
        <v>5.0</v>
      </c>
      <c r="C238" s="3">
        <v>1.0</v>
      </c>
      <c r="D238" s="3">
        <v>333.0</v>
      </c>
      <c r="E238" s="3">
        <v>60.0</v>
      </c>
      <c r="F238" s="3">
        <v>10.0</v>
      </c>
      <c r="G238" s="3">
        <v>6.0</v>
      </c>
      <c r="H238" s="3">
        <v>0.0</v>
      </c>
      <c r="I238" s="3">
        <v>0.0</v>
      </c>
      <c r="J238" s="3">
        <v>2.0</v>
      </c>
      <c r="K238" s="3">
        <v>1.0</v>
      </c>
      <c r="L238" s="3">
        <v>0.0</v>
      </c>
      <c r="M238" s="3">
        <v>0.0</v>
      </c>
      <c r="N238" s="3">
        <v>1.0</v>
      </c>
      <c r="O238" s="3">
        <v>0.0</v>
      </c>
      <c r="P238" s="3">
        <v>0.0</v>
      </c>
      <c r="Q238" s="3">
        <v>0.0</v>
      </c>
      <c r="R238" s="3" t="s">
        <v>10</v>
      </c>
      <c r="S238" s="3">
        <v>0.0</v>
      </c>
      <c r="T238" s="3">
        <v>0.0</v>
      </c>
      <c r="U238" s="3">
        <v>0.0</v>
      </c>
      <c r="V238" s="3">
        <v>0.0</v>
      </c>
      <c r="W238" s="3">
        <v>1.0</v>
      </c>
      <c r="X238" s="3">
        <v>0.0</v>
      </c>
      <c r="Y238" s="3">
        <v>0.0</v>
      </c>
      <c r="Z238" s="3">
        <v>0.0</v>
      </c>
      <c r="AA238" s="3">
        <v>0.0</v>
      </c>
      <c r="AB238" s="3">
        <v>0.0</v>
      </c>
      <c r="AC238" s="3" t="s">
        <v>10</v>
      </c>
      <c r="AD238" s="3" t="s">
        <v>10</v>
      </c>
      <c r="AE238" s="6" t="s">
        <v>1472</v>
      </c>
    </row>
    <row r="239">
      <c r="A239" s="5" t="s">
        <v>302</v>
      </c>
      <c r="E239" s="1">
        <v>0.597</v>
      </c>
      <c r="G239" s="1">
        <v>2.0</v>
      </c>
      <c r="H239" s="1">
        <v>0.0</v>
      </c>
      <c r="I239" s="1">
        <v>3.0</v>
      </c>
      <c r="J239" s="1">
        <v>4.0</v>
      </c>
      <c r="K239" s="1">
        <v>1.0</v>
      </c>
      <c r="L239" s="1">
        <v>1.0</v>
      </c>
      <c r="M239" s="1">
        <v>0.0</v>
      </c>
      <c r="N239" s="1">
        <v>0.0</v>
      </c>
      <c r="O239" s="1">
        <v>1.0</v>
      </c>
      <c r="P239" s="1">
        <v>1.0</v>
      </c>
      <c r="Q239" s="1">
        <v>0.0</v>
      </c>
      <c r="R239" s="1" t="s">
        <v>15</v>
      </c>
      <c r="S239" s="1">
        <v>0.0</v>
      </c>
      <c r="T239" s="1">
        <v>0.0</v>
      </c>
      <c r="U239" s="1">
        <v>0.0</v>
      </c>
      <c r="V239" s="1">
        <v>0.0</v>
      </c>
      <c r="W239" s="1">
        <v>1.0</v>
      </c>
      <c r="X239" s="1">
        <v>1.0</v>
      </c>
      <c r="Y239" s="1">
        <v>1.0</v>
      </c>
      <c r="Z239" s="1">
        <v>0.0</v>
      </c>
      <c r="AA239" s="1">
        <v>0.0</v>
      </c>
      <c r="AB239" s="1">
        <v>0.0</v>
      </c>
      <c r="AC239" s="1" t="s">
        <v>15</v>
      </c>
      <c r="AD239" s="1" t="s">
        <v>11</v>
      </c>
      <c r="AE239" s="6" t="s">
        <v>1473</v>
      </c>
    </row>
    <row r="240">
      <c r="A240" s="3" t="s">
        <v>1044</v>
      </c>
      <c r="B240" s="3">
        <v>6.0</v>
      </c>
      <c r="C240" s="3">
        <v>3.0</v>
      </c>
      <c r="D240" s="3">
        <v>3.0</v>
      </c>
      <c r="E240" s="3">
        <v>0.0</v>
      </c>
      <c r="F240" s="3">
        <v>1.0</v>
      </c>
      <c r="G240" s="3">
        <v>1.0</v>
      </c>
      <c r="H240" s="3">
        <v>0.0</v>
      </c>
      <c r="I240" s="3">
        <v>0.0</v>
      </c>
      <c r="J240" s="3">
        <v>3.0</v>
      </c>
      <c r="K240" s="3">
        <v>1.0</v>
      </c>
      <c r="L240" s="3">
        <v>0.0</v>
      </c>
      <c r="M240" s="3">
        <v>1.0</v>
      </c>
      <c r="N240" s="3">
        <v>0.0</v>
      </c>
      <c r="O240" s="3">
        <v>1.0</v>
      </c>
      <c r="P240" s="3">
        <v>0.0</v>
      </c>
      <c r="Q240" s="3">
        <v>0.0</v>
      </c>
      <c r="R240" s="3" t="s">
        <v>10</v>
      </c>
      <c r="S240" s="3">
        <v>0.0</v>
      </c>
      <c r="T240" s="3">
        <v>0.0</v>
      </c>
      <c r="U240" s="3">
        <v>0.0</v>
      </c>
      <c r="V240" s="3">
        <v>1.0</v>
      </c>
      <c r="W240" s="3">
        <v>5.0</v>
      </c>
      <c r="X240" s="3">
        <v>0.0</v>
      </c>
      <c r="Y240" s="3">
        <v>0.0</v>
      </c>
      <c r="Z240" s="3">
        <v>0.0</v>
      </c>
      <c r="AA240" s="3">
        <v>0.0</v>
      </c>
      <c r="AB240" s="3">
        <v>0.0</v>
      </c>
      <c r="AC240" s="3" t="s">
        <v>12</v>
      </c>
      <c r="AD240" s="3" t="s">
        <v>10</v>
      </c>
      <c r="AE240" s="6" t="s">
        <v>1474</v>
      </c>
    </row>
    <row r="241">
      <c r="A241" s="5" t="s">
        <v>303</v>
      </c>
      <c r="E241" s="1">
        <v>28.5</v>
      </c>
      <c r="G241" s="1">
        <v>2.0</v>
      </c>
      <c r="H241" s="1">
        <v>0.0</v>
      </c>
      <c r="I241" s="1">
        <v>3.0</v>
      </c>
      <c r="J241" s="1">
        <v>3.0</v>
      </c>
      <c r="K241" s="1">
        <v>1.0</v>
      </c>
      <c r="L241" s="1">
        <v>0.0</v>
      </c>
      <c r="M241" s="1">
        <v>0.0</v>
      </c>
      <c r="N241" s="1">
        <v>0.0</v>
      </c>
      <c r="O241" s="1">
        <v>1.0</v>
      </c>
      <c r="P241" s="1">
        <v>1.0</v>
      </c>
      <c r="Q241" s="1">
        <v>0.0</v>
      </c>
      <c r="R241" s="1" t="s">
        <v>10</v>
      </c>
      <c r="S241" s="1">
        <v>0.0</v>
      </c>
      <c r="T241" s="1">
        <v>0.0</v>
      </c>
      <c r="U241" s="1">
        <v>0.0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 t="s">
        <v>10</v>
      </c>
      <c r="AD241" s="1" t="s">
        <v>15</v>
      </c>
      <c r="AE241" s="6" t="s">
        <v>1475</v>
      </c>
    </row>
    <row r="242">
      <c r="A242" s="13" t="s">
        <v>1048</v>
      </c>
      <c r="B242" s="3">
        <v>3.0</v>
      </c>
      <c r="C242" s="3">
        <v>1.0</v>
      </c>
      <c r="D242" s="3">
        <v>256.0</v>
      </c>
      <c r="E242" s="3">
        <v>22.0</v>
      </c>
      <c r="F242" s="3">
        <v>6.0</v>
      </c>
      <c r="G242" s="3">
        <v>6.0</v>
      </c>
      <c r="H242" s="3">
        <v>0.0</v>
      </c>
      <c r="I242" s="3">
        <v>3.0</v>
      </c>
      <c r="J242" s="3">
        <v>4.0</v>
      </c>
      <c r="K242" s="3">
        <v>1.0</v>
      </c>
      <c r="L242" s="3">
        <v>0.0</v>
      </c>
      <c r="M242" s="3">
        <v>1.0</v>
      </c>
      <c r="N242" s="3">
        <v>1.0</v>
      </c>
      <c r="O242" s="3">
        <v>1.0</v>
      </c>
      <c r="P242" s="3">
        <v>0.0</v>
      </c>
      <c r="Q242" s="3">
        <v>0.0</v>
      </c>
      <c r="R242" s="3" t="s">
        <v>10</v>
      </c>
      <c r="S242" s="3">
        <v>0.0</v>
      </c>
      <c r="T242" s="3">
        <v>0.0</v>
      </c>
      <c r="U242" s="3">
        <v>0.0</v>
      </c>
      <c r="V242" s="3">
        <v>0.0</v>
      </c>
      <c r="W242" s="3">
        <v>1.0</v>
      </c>
      <c r="X242" s="3">
        <v>0.0</v>
      </c>
      <c r="Y242" s="3">
        <v>0.0</v>
      </c>
      <c r="Z242" s="3">
        <v>0.0</v>
      </c>
      <c r="AA242" s="3">
        <v>0.0</v>
      </c>
      <c r="AB242" s="3">
        <v>0.0</v>
      </c>
      <c r="AC242" s="3" t="s">
        <v>12</v>
      </c>
      <c r="AD242" s="3" t="s">
        <v>10</v>
      </c>
      <c r="AE242" s="6" t="s">
        <v>1476</v>
      </c>
    </row>
    <row r="243">
      <c r="A243" s="3" t="s">
        <v>1053</v>
      </c>
      <c r="B243" s="3">
        <v>4.0</v>
      </c>
      <c r="C243" s="3">
        <v>2.0</v>
      </c>
      <c r="D243" s="3">
        <v>905.0</v>
      </c>
      <c r="E243" s="3">
        <v>28.0</v>
      </c>
      <c r="F243" s="3">
        <v>10.0</v>
      </c>
      <c r="G243" s="3">
        <v>5.0</v>
      </c>
      <c r="H243" s="3">
        <v>0.0</v>
      </c>
      <c r="I243" s="3">
        <v>0.0</v>
      </c>
      <c r="J243" s="3">
        <v>4.0</v>
      </c>
      <c r="K243" s="3">
        <v>1.0</v>
      </c>
      <c r="L243" s="3">
        <v>1.0</v>
      </c>
      <c r="M243" s="3">
        <v>0.0</v>
      </c>
      <c r="N243" s="3">
        <v>1.0</v>
      </c>
      <c r="O243" s="3">
        <v>0.0</v>
      </c>
      <c r="P243" s="3">
        <v>0.0</v>
      </c>
      <c r="Q243" s="3">
        <v>1.0</v>
      </c>
      <c r="R243" s="3" t="s">
        <v>11</v>
      </c>
      <c r="S243" s="3">
        <v>1.0</v>
      </c>
      <c r="T243" s="3">
        <v>0.0</v>
      </c>
      <c r="U243" s="3">
        <v>0.0</v>
      </c>
      <c r="V243" s="3">
        <v>0.0</v>
      </c>
      <c r="W243" s="3">
        <v>0.0</v>
      </c>
      <c r="X243" s="3">
        <v>0.0</v>
      </c>
      <c r="Y243" s="3">
        <v>0.0</v>
      </c>
      <c r="Z243" s="3">
        <v>1.0</v>
      </c>
      <c r="AA243" s="3">
        <v>1.0</v>
      </c>
      <c r="AB243" s="3">
        <v>0.0</v>
      </c>
      <c r="AC243" s="3" t="s">
        <v>11</v>
      </c>
      <c r="AD243" s="3" t="s">
        <v>11</v>
      </c>
      <c r="AE243" s="6" t="s">
        <v>1477</v>
      </c>
    </row>
    <row r="244">
      <c r="A244" s="3" t="s">
        <v>1058</v>
      </c>
      <c r="B244" s="3">
        <v>4.0</v>
      </c>
      <c r="C244" s="3">
        <v>2.0</v>
      </c>
      <c r="D244" s="3">
        <v>753.0</v>
      </c>
      <c r="E244" s="3">
        <v>6.0</v>
      </c>
      <c r="F244" s="3">
        <v>10.0</v>
      </c>
      <c r="G244" s="3">
        <v>5.0</v>
      </c>
      <c r="H244" s="3">
        <v>3.0</v>
      </c>
      <c r="I244" s="3">
        <v>0.0</v>
      </c>
      <c r="J244" s="3">
        <v>4.0</v>
      </c>
      <c r="K244" s="3">
        <v>1.0</v>
      </c>
      <c r="L244" s="3">
        <v>1.0</v>
      </c>
      <c r="M244" s="3">
        <v>0.0</v>
      </c>
      <c r="N244" s="3">
        <v>0.0</v>
      </c>
      <c r="O244" s="3">
        <v>0.0</v>
      </c>
      <c r="P244" s="3">
        <v>1.0</v>
      </c>
      <c r="Q244" s="3">
        <v>1.0</v>
      </c>
      <c r="R244" s="3" t="s">
        <v>11</v>
      </c>
      <c r="S244" s="3">
        <v>0.0</v>
      </c>
      <c r="T244" s="3">
        <v>0.0</v>
      </c>
      <c r="U244" s="3">
        <v>0.0</v>
      </c>
      <c r="V244" s="3">
        <v>0.0</v>
      </c>
      <c r="W244" s="3">
        <v>0.0</v>
      </c>
      <c r="X244" s="3">
        <v>0.0</v>
      </c>
      <c r="Y244" s="3">
        <v>0.0</v>
      </c>
      <c r="Z244" s="3">
        <v>0.0</v>
      </c>
      <c r="AA244" s="3">
        <v>1.0</v>
      </c>
      <c r="AB244" s="3">
        <v>0.0</v>
      </c>
      <c r="AC244" s="3" t="s">
        <v>11</v>
      </c>
      <c r="AD244" s="3" t="s">
        <v>1383</v>
      </c>
      <c r="AE244" s="6" t="s">
        <v>1478</v>
      </c>
    </row>
    <row r="245">
      <c r="A245" s="3" t="s">
        <v>1063</v>
      </c>
      <c r="B245" s="3">
        <v>4.0</v>
      </c>
      <c r="C245" s="3">
        <v>2.0</v>
      </c>
      <c r="D245" s="3">
        <v>391.0</v>
      </c>
      <c r="E245" s="3">
        <v>8.0</v>
      </c>
      <c r="F245" s="3">
        <v>10.0</v>
      </c>
      <c r="G245" s="3">
        <v>5.0</v>
      </c>
      <c r="H245" s="3">
        <v>0.0</v>
      </c>
      <c r="I245" s="3">
        <v>7.0</v>
      </c>
      <c r="J245" s="3">
        <v>5.0</v>
      </c>
      <c r="K245" s="3">
        <v>1.0</v>
      </c>
      <c r="L245" s="3">
        <v>1.0</v>
      </c>
      <c r="M245" s="3">
        <v>0.0</v>
      </c>
      <c r="N245" s="3">
        <v>1.0</v>
      </c>
      <c r="O245" s="3">
        <v>1.0</v>
      </c>
      <c r="P245" s="3">
        <v>1.0</v>
      </c>
      <c r="Q245" s="3">
        <v>0.0</v>
      </c>
      <c r="R245" s="3" t="s">
        <v>11</v>
      </c>
      <c r="S245" s="3">
        <v>0.0</v>
      </c>
      <c r="T245" s="3">
        <v>0.0</v>
      </c>
      <c r="U245" s="3">
        <v>0.0</v>
      </c>
      <c r="V245" s="3">
        <v>0.0</v>
      </c>
      <c r="W245" s="3">
        <v>1.0</v>
      </c>
      <c r="X245" s="3">
        <v>0.0</v>
      </c>
      <c r="Y245" s="3">
        <v>1.0</v>
      </c>
      <c r="Z245" s="3">
        <v>1.0</v>
      </c>
      <c r="AA245" s="3">
        <v>1.0</v>
      </c>
      <c r="AB245" s="3">
        <v>0.0</v>
      </c>
      <c r="AC245" s="3" t="s">
        <v>11</v>
      </c>
      <c r="AD245" s="3" t="s">
        <v>11</v>
      </c>
      <c r="AE245" s="6" t="s">
        <v>1479</v>
      </c>
    </row>
  </sheetData>
  <autoFilter ref="$A$1:$AD$245">
    <sortState ref="A1:AD245">
      <sortCondition ref="A1:A245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3" t="s">
        <v>304</v>
      </c>
      <c r="B2" s="7" t="s">
        <v>304</v>
      </c>
      <c r="C2" s="6" t="s">
        <v>306</v>
      </c>
      <c r="D2" s="3" t="str">
        <f t="shared" ref="D2:D229" si="1">if($B2 = $A2,"yes","No")</f>
        <v>yes</v>
      </c>
    </row>
    <row r="3">
      <c r="A3" s="5" t="s">
        <v>223</v>
      </c>
      <c r="B3" s="6" t="s">
        <v>223</v>
      </c>
      <c r="C3" s="6" t="s">
        <v>308</v>
      </c>
      <c r="D3" s="3" t="str">
        <f t="shared" si="1"/>
        <v>yes</v>
      </c>
    </row>
    <row r="4">
      <c r="A4" s="3" t="s">
        <v>310</v>
      </c>
      <c r="B4" s="6" t="s">
        <v>310</v>
      </c>
      <c r="C4" s="6" t="s">
        <v>312</v>
      </c>
      <c r="D4" s="3" t="str">
        <f t="shared" si="1"/>
        <v>yes</v>
      </c>
    </row>
    <row r="5">
      <c r="A5" s="3" t="s">
        <v>314</v>
      </c>
      <c r="B5" s="6" t="s">
        <v>314</v>
      </c>
      <c r="C5" s="6" t="s">
        <v>316</v>
      </c>
      <c r="D5" s="3" t="str">
        <f t="shared" si="1"/>
        <v>yes</v>
      </c>
    </row>
    <row r="6">
      <c r="A6" s="3" t="s">
        <v>318</v>
      </c>
      <c r="B6" s="7" t="s">
        <v>318</v>
      </c>
      <c r="C6" s="6" t="s">
        <v>320</v>
      </c>
      <c r="D6" s="3" t="str">
        <f t="shared" si="1"/>
        <v>yes</v>
      </c>
    </row>
    <row r="7">
      <c r="A7" s="3" t="s">
        <v>322</v>
      </c>
      <c r="B7" s="6" t="s">
        <v>322</v>
      </c>
      <c r="C7" s="6" t="s">
        <v>324</v>
      </c>
      <c r="D7" s="3" t="str">
        <f t="shared" si="1"/>
        <v>yes</v>
      </c>
    </row>
    <row r="8">
      <c r="A8" s="3" t="s">
        <v>326</v>
      </c>
      <c r="B8" s="6" t="s">
        <v>326</v>
      </c>
      <c r="C8" s="6" t="s">
        <v>328</v>
      </c>
      <c r="D8" s="3" t="str">
        <f t="shared" si="1"/>
        <v>yes</v>
      </c>
    </row>
    <row r="9">
      <c r="A9" s="3" t="s">
        <v>330</v>
      </c>
      <c r="B9" s="6" t="s">
        <v>330</v>
      </c>
      <c r="C9" s="6" t="s">
        <v>331</v>
      </c>
      <c r="D9" s="3" t="str">
        <f t="shared" si="1"/>
        <v>yes</v>
      </c>
    </row>
    <row r="10">
      <c r="A10" s="5" t="s">
        <v>224</v>
      </c>
      <c r="B10" s="6" t="s">
        <v>224</v>
      </c>
      <c r="C10" s="6" t="s">
        <v>334</v>
      </c>
      <c r="D10" s="3" t="str">
        <f t="shared" si="1"/>
        <v>yes</v>
      </c>
    </row>
    <row r="11">
      <c r="A11" s="3" t="s">
        <v>333</v>
      </c>
      <c r="B11" s="7" t="s">
        <v>333</v>
      </c>
      <c r="C11" s="6" t="s">
        <v>338</v>
      </c>
      <c r="D11" s="3" t="str">
        <f t="shared" si="1"/>
        <v>yes</v>
      </c>
    </row>
    <row r="12">
      <c r="A12" s="3" t="s">
        <v>336</v>
      </c>
      <c r="B12" s="6" t="s">
        <v>336</v>
      </c>
      <c r="C12" s="6" t="s">
        <v>342</v>
      </c>
      <c r="D12" s="3" t="str">
        <f t="shared" si="1"/>
        <v>yes</v>
      </c>
    </row>
    <row r="13">
      <c r="A13" s="5" t="s">
        <v>225</v>
      </c>
      <c r="B13" s="6" t="s">
        <v>225</v>
      </c>
      <c r="C13" s="6" t="s">
        <v>346</v>
      </c>
      <c r="D13" s="3" t="str">
        <f t="shared" si="1"/>
        <v>yes</v>
      </c>
    </row>
    <row r="14">
      <c r="A14" s="5" t="s">
        <v>226</v>
      </c>
      <c r="B14" s="6" t="s">
        <v>226</v>
      </c>
      <c r="C14" s="6" t="s">
        <v>350</v>
      </c>
      <c r="D14" s="3" t="str">
        <f t="shared" si="1"/>
        <v>yes</v>
      </c>
    </row>
    <row r="15">
      <c r="A15" s="3" t="s">
        <v>344</v>
      </c>
      <c r="B15" s="6" t="s">
        <v>344</v>
      </c>
      <c r="C15" s="6" t="s">
        <v>353</v>
      </c>
      <c r="D15" s="3" t="str">
        <f t="shared" si="1"/>
        <v>yes</v>
      </c>
    </row>
    <row r="16">
      <c r="A16" s="3" t="s">
        <v>348</v>
      </c>
      <c r="B16" s="6" t="s">
        <v>348</v>
      </c>
      <c r="C16" s="6" t="s">
        <v>357</v>
      </c>
      <c r="D16" s="3" t="str">
        <f t="shared" si="1"/>
        <v>yes</v>
      </c>
    </row>
    <row r="17">
      <c r="A17" s="5" t="s">
        <v>227</v>
      </c>
      <c r="B17" s="6" t="s">
        <v>227</v>
      </c>
      <c r="C17" s="6" t="s">
        <v>361</v>
      </c>
      <c r="D17" s="3" t="str">
        <f t="shared" si="1"/>
        <v>yes</v>
      </c>
    </row>
    <row r="18">
      <c r="A18" s="3" t="s">
        <v>352</v>
      </c>
      <c r="B18" s="6" t="s">
        <v>352</v>
      </c>
      <c r="C18" s="6" t="s">
        <v>365</v>
      </c>
      <c r="D18" s="3" t="str">
        <f t="shared" si="1"/>
        <v>yes</v>
      </c>
    </row>
    <row r="19">
      <c r="A19" s="3" t="s">
        <v>355</v>
      </c>
      <c r="B19" s="6" t="s">
        <v>355</v>
      </c>
      <c r="C19" s="6" t="s">
        <v>369</v>
      </c>
      <c r="D19" s="3" t="str">
        <f t="shared" si="1"/>
        <v>yes</v>
      </c>
    </row>
    <row r="20">
      <c r="A20" s="3" t="s">
        <v>359</v>
      </c>
      <c r="B20" s="6" t="s">
        <v>359</v>
      </c>
      <c r="C20" s="6" t="s">
        <v>373</v>
      </c>
      <c r="D20" s="3" t="str">
        <f t="shared" si="1"/>
        <v>yes</v>
      </c>
    </row>
    <row r="21">
      <c r="A21" s="3" t="s">
        <v>363</v>
      </c>
      <c r="B21" s="6" t="s">
        <v>363</v>
      </c>
      <c r="C21" s="6" t="s">
        <v>376</v>
      </c>
      <c r="D21" s="3" t="str">
        <f t="shared" si="1"/>
        <v>yes</v>
      </c>
    </row>
    <row r="22">
      <c r="A22" s="5" t="s">
        <v>228</v>
      </c>
      <c r="B22" s="6" t="s">
        <v>228</v>
      </c>
      <c r="C22" s="6" t="s">
        <v>380</v>
      </c>
      <c r="D22" s="3" t="str">
        <f t="shared" si="1"/>
        <v>yes</v>
      </c>
    </row>
    <row r="23">
      <c r="A23" s="3" t="s">
        <v>367</v>
      </c>
      <c r="B23" s="6" t="s">
        <v>367</v>
      </c>
      <c r="C23" s="6" t="s">
        <v>384</v>
      </c>
      <c r="D23" s="3" t="str">
        <f t="shared" si="1"/>
        <v>yes</v>
      </c>
    </row>
    <row r="24">
      <c r="A24" s="3" t="s">
        <v>371</v>
      </c>
      <c r="B24" s="6" t="s">
        <v>371</v>
      </c>
      <c r="C24" s="6" t="s">
        <v>387</v>
      </c>
      <c r="D24" s="3" t="str">
        <f t="shared" si="1"/>
        <v>yes</v>
      </c>
    </row>
    <row r="25">
      <c r="A25" s="3" t="s">
        <v>375</v>
      </c>
      <c r="B25" s="6" t="s">
        <v>375</v>
      </c>
      <c r="C25" s="6" t="s">
        <v>391</v>
      </c>
      <c r="D25" s="3" t="str">
        <f t="shared" si="1"/>
        <v>yes</v>
      </c>
    </row>
    <row r="26">
      <c r="A26" s="3" t="s">
        <v>378</v>
      </c>
      <c r="B26" s="6" t="s">
        <v>378</v>
      </c>
      <c r="C26" s="6" t="s">
        <v>395</v>
      </c>
      <c r="D26" s="3" t="str">
        <f t="shared" si="1"/>
        <v>yes</v>
      </c>
    </row>
    <row r="27">
      <c r="A27" s="3" t="s">
        <v>382</v>
      </c>
      <c r="B27" s="6" t="s">
        <v>382</v>
      </c>
      <c r="C27" s="6" t="s">
        <v>399</v>
      </c>
      <c r="D27" s="3" t="str">
        <f t="shared" si="1"/>
        <v>yes</v>
      </c>
    </row>
    <row r="28">
      <c r="A28" s="3" t="s">
        <v>386</v>
      </c>
      <c r="B28" s="7" t="s">
        <v>386</v>
      </c>
      <c r="C28" s="6" t="s">
        <v>403</v>
      </c>
      <c r="D28" s="3" t="str">
        <f t="shared" si="1"/>
        <v>yes</v>
      </c>
    </row>
    <row r="29">
      <c r="A29" s="12" t="s">
        <v>229</v>
      </c>
      <c r="B29" s="7" t="s">
        <v>229</v>
      </c>
      <c r="C29" s="6" t="s">
        <v>410</v>
      </c>
      <c r="D29" s="3" t="str">
        <f t="shared" si="1"/>
        <v>yes</v>
      </c>
    </row>
    <row r="30">
      <c r="A30" s="3" t="s">
        <v>389</v>
      </c>
      <c r="B30" s="6" t="s">
        <v>389</v>
      </c>
      <c r="C30" s="6" t="s">
        <v>414</v>
      </c>
      <c r="D30" s="3" t="str">
        <f t="shared" si="1"/>
        <v>yes</v>
      </c>
    </row>
    <row r="31">
      <c r="A31" s="3" t="s">
        <v>393</v>
      </c>
      <c r="B31" s="6" t="s">
        <v>393</v>
      </c>
      <c r="C31" s="6" t="s">
        <v>417</v>
      </c>
      <c r="D31" s="3" t="str">
        <f t="shared" si="1"/>
        <v>yes</v>
      </c>
    </row>
    <row r="32">
      <c r="A32" s="5" t="s">
        <v>231</v>
      </c>
      <c r="B32" s="7" t="s">
        <v>231</v>
      </c>
      <c r="C32" s="6" t="s">
        <v>421</v>
      </c>
      <c r="D32" s="3" t="str">
        <f t="shared" si="1"/>
        <v>yes</v>
      </c>
    </row>
    <row r="33">
      <c r="A33" s="3" t="s">
        <v>401</v>
      </c>
      <c r="B33" s="7" t="s">
        <v>401</v>
      </c>
      <c r="C33" s="6" t="s">
        <v>425</v>
      </c>
      <c r="D33" s="3" t="str">
        <f t="shared" si="1"/>
        <v>yes</v>
      </c>
    </row>
    <row r="34">
      <c r="A34" s="3" t="s">
        <v>405</v>
      </c>
      <c r="B34" s="6" t="s">
        <v>405</v>
      </c>
      <c r="C34" s="6" t="s">
        <v>429</v>
      </c>
      <c r="D34" s="3" t="str">
        <f t="shared" si="1"/>
        <v>yes</v>
      </c>
    </row>
    <row r="35">
      <c r="A35" s="3" t="s">
        <v>436</v>
      </c>
      <c r="B35" s="6" t="s">
        <v>436</v>
      </c>
      <c r="C35" s="6" t="s">
        <v>433</v>
      </c>
      <c r="D35" s="3" t="str">
        <f t="shared" si="1"/>
        <v>yes</v>
      </c>
    </row>
    <row r="36">
      <c r="A36" s="3" t="s">
        <v>416</v>
      </c>
      <c r="B36" s="6" t="s">
        <v>416</v>
      </c>
      <c r="C36" s="6" t="s">
        <v>437</v>
      </c>
      <c r="D36" s="3" t="str">
        <f t="shared" si="1"/>
        <v>yes</v>
      </c>
    </row>
    <row r="37">
      <c r="A37" s="5" t="s">
        <v>232</v>
      </c>
      <c r="B37" s="6" t="s">
        <v>232</v>
      </c>
      <c r="C37" s="6" t="s">
        <v>441</v>
      </c>
      <c r="D37" s="3" t="str">
        <f t="shared" si="1"/>
        <v>yes</v>
      </c>
    </row>
    <row r="38">
      <c r="A38" s="5" t="s">
        <v>233</v>
      </c>
      <c r="B38" s="6" t="s">
        <v>233</v>
      </c>
      <c r="C38" s="6" t="s">
        <v>445</v>
      </c>
      <c r="D38" s="3" t="str">
        <f t="shared" si="1"/>
        <v>yes</v>
      </c>
    </row>
    <row r="39">
      <c r="A39" s="3" t="s">
        <v>419</v>
      </c>
      <c r="B39" s="6" t="s">
        <v>419</v>
      </c>
      <c r="C39" s="6" t="s">
        <v>449</v>
      </c>
      <c r="D39" s="3" t="str">
        <f t="shared" si="1"/>
        <v>yes</v>
      </c>
    </row>
    <row r="40">
      <c r="A40" s="3" t="s">
        <v>423</v>
      </c>
      <c r="B40" s="6" t="s">
        <v>423</v>
      </c>
      <c r="C40" s="6" t="s">
        <v>456</v>
      </c>
      <c r="D40" s="3" t="str">
        <f t="shared" si="1"/>
        <v>yes</v>
      </c>
    </row>
    <row r="41">
      <c r="A41" s="3" t="s">
        <v>431</v>
      </c>
      <c r="B41" s="3" t="s">
        <v>431</v>
      </c>
      <c r="C41" s="6" t="s">
        <v>460</v>
      </c>
      <c r="D41" s="3" t="str">
        <f t="shared" si="1"/>
        <v>yes</v>
      </c>
    </row>
    <row r="42">
      <c r="A42" s="6" t="s">
        <v>463</v>
      </c>
      <c r="B42" s="6" t="s">
        <v>463</v>
      </c>
      <c r="C42" s="6" t="s">
        <v>464</v>
      </c>
      <c r="D42" s="3" t="str">
        <f t="shared" si="1"/>
        <v>yes</v>
      </c>
    </row>
    <row r="43">
      <c r="A43" s="3" t="s">
        <v>439</v>
      </c>
      <c r="B43" s="6" t="s">
        <v>439</v>
      </c>
      <c r="C43" s="6" t="s">
        <v>468</v>
      </c>
      <c r="D43" s="3" t="str">
        <f t="shared" si="1"/>
        <v>yes</v>
      </c>
    </row>
    <row r="44">
      <c r="A44" s="3" t="s">
        <v>443</v>
      </c>
      <c r="B44" s="6" t="s">
        <v>443</v>
      </c>
      <c r="C44" s="6" t="s">
        <v>472</v>
      </c>
      <c r="D44" s="3" t="str">
        <f t="shared" si="1"/>
        <v>yes</v>
      </c>
    </row>
    <row r="45">
      <c r="A45" s="3" t="s">
        <v>447</v>
      </c>
      <c r="B45" s="6" t="s">
        <v>447</v>
      </c>
      <c r="C45" s="6" t="s">
        <v>476</v>
      </c>
      <c r="D45" s="3" t="str">
        <f t="shared" si="1"/>
        <v>yes</v>
      </c>
    </row>
    <row r="46">
      <c r="A46" s="5" t="s">
        <v>235</v>
      </c>
      <c r="B46" s="6" t="s">
        <v>235</v>
      </c>
      <c r="C46" s="6" t="s">
        <v>480</v>
      </c>
      <c r="D46" s="3" t="str">
        <f t="shared" si="1"/>
        <v>yes</v>
      </c>
    </row>
    <row r="47">
      <c r="A47" s="5" t="s">
        <v>236</v>
      </c>
      <c r="B47" s="6" t="s">
        <v>236</v>
      </c>
      <c r="C47" s="6" t="s">
        <v>484</v>
      </c>
      <c r="D47" s="3" t="str">
        <f t="shared" si="1"/>
        <v>yes</v>
      </c>
    </row>
    <row r="48">
      <c r="A48" s="3" t="s">
        <v>451</v>
      </c>
      <c r="B48" s="6" t="s">
        <v>451</v>
      </c>
      <c r="C48" s="6" t="s">
        <v>488</v>
      </c>
      <c r="D48" s="3" t="str">
        <f t="shared" si="1"/>
        <v>yes</v>
      </c>
    </row>
    <row r="49">
      <c r="A49" s="6" t="s">
        <v>491</v>
      </c>
      <c r="B49" s="6" t="s">
        <v>491</v>
      </c>
      <c r="C49" s="6" t="s">
        <v>493</v>
      </c>
      <c r="D49" s="3" t="str">
        <f t="shared" si="1"/>
        <v>yes</v>
      </c>
    </row>
    <row r="50">
      <c r="A50" s="3" t="s">
        <v>458</v>
      </c>
      <c r="B50" s="6" t="s">
        <v>458</v>
      </c>
      <c r="C50" s="6" t="s">
        <v>497</v>
      </c>
      <c r="D50" s="3" t="str">
        <f t="shared" si="1"/>
        <v>yes</v>
      </c>
    </row>
    <row r="51">
      <c r="A51" s="6" t="s">
        <v>500</v>
      </c>
      <c r="B51" s="6" t="s">
        <v>500</v>
      </c>
      <c r="C51" s="6" t="s">
        <v>501</v>
      </c>
      <c r="D51" s="3" t="str">
        <f t="shared" si="1"/>
        <v>yes</v>
      </c>
    </row>
    <row r="52">
      <c r="A52" s="6" t="s">
        <v>504</v>
      </c>
      <c r="B52" s="6" t="s">
        <v>504</v>
      </c>
      <c r="C52" s="6" t="s">
        <v>506</v>
      </c>
      <c r="D52" s="3" t="str">
        <f t="shared" si="1"/>
        <v>yes</v>
      </c>
    </row>
    <row r="53">
      <c r="A53" s="5" t="s">
        <v>237</v>
      </c>
      <c r="B53" s="6" t="s">
        <v>237</v>
      </c>
      <c r="C53" s="6" t="s">
        <v>510</v>
      </c>
      <c r="D53" s="3" t="str">
        <f t="shared" si="1"/>
        <v>yes</v>
      </c>
    </row>
    <row r="54">
      <c r="A54" s="5" t="s">
        <v>238</v>
      </c>
      <c r="B54" s="6" t="s">
        <v>238</v>
      </c>
      <c r="C54" s="6" t="s">
        <v>514</v>
      </c>
      <c r="D54" s="3" t="str">
        <f t="shared" si="1"/>
        <v>yes</v>
      </c>
    </row>
    <row r="55">
      <c r="A55" s="3" t="s">
        <v>470</v>
      </c>
      <c r="B55" s="6" t="s">
        <v>470</v>
      </c>
      <c r="C55" s="6" t="s">
        <v>518</v>
      </c>
      <c r="D55" s="3" t="str">
        <f t="shared" si="1"/>
        <v>yes</v>
      </c>
    </row>
    <row r="56">
      <c r="A56" s="5" t="s">
        <v>239</v>
      </c>
      <c r="B56" s="6" t="s">
        <v>239</v>
      </c>
      <c r="C56" s="6" t="s">
        <v>521</v>
      </c>
      <c r="D56" s="3" t="str">
        <f t="shared" si="1"/>
        <v>yes</v>
      </c>
    </row>
    <row r="57">
      <c r="A57" s="3" t="s">
        <v>474</v>
      </c>
      <c r="B57" s="6" t="s">
        <v>474</v>
      </c>
      <c r="C57" s="6" t="s">
        <v>525</v>
      </c>
      <c r="D57" s="3" t="str">
        <f t="shared" si="1"/>
        <v>yes</v>
      </c>
    </row>
    <row r="58">
      <c r="A58" s="5" t="s">
        <v>240</v>
      </c>
      <c r="B58" s="6" t="s">
        <v>240</v>
      </c>
      <c r="C58" s="6" t="s">
        <v>533</v>
      </c>
      <c r="D58" s="3" t="str">
        <f t="shared" si="1"/>
        <v>yes</v>
      </c>
    </row>
    <row r="59">
      <c r="A59" s="5" t="s">
        <v>241</v>
      </c>
      <c r="B59" s="6" t="s">
        <v>241</v>
      </c>
      <c r="C59" s="6" t="s">
        <v>537</v>
      </c>
      <c r="D59" s="3" t="str">
        <f t="shared" si="1"/>
        <v>yes</v>
      </c>
    </row>
    <row r="60">
      <c r="A60" s="3" t="s">
        <v>482</v>
      </c>
      <c r="B60" s="6" t="s">
        <v>482</v>
      </c>
      <c r="C60" s="6" t="s">
        <v>541</v>
      </c>
      <c r="D60" s="3" t="str">
        <f t="shared" si="1"/>
        <v>yes</v>
      </c>
    </row>
    <row r="61">
      <c r="A61" s="3" t="s">
        <v>486</v>
      </c>
      <c r="B61" s="6" t="s">
        <v>486</v>
      </c>
      <c r="C61" s="6" t="s">
        <v>545</v>
      </c>
      <c r="D61" s="3" t="str">
        <f t="shared" si="1"/>
        <v>yes</v>
      </c>
    </row>
    <row r="62">
      <c r="A62" s="3" t="s">
        <v>490</v>
      </c>
      <c r="B62" s="6" t="s">
        <v>490</v>
      </c>
      <c r="C62" s="6" t="s">
        <v>549</v>
      </c>
      <c r="D62" s="3" t="str">
        <f t="shared" si="1"/>
        <v>yes</v>
      </c>
    </row>
    <row r="63">
      <c r="A63" s="6" t="s">
        <v>552</v>
      </c>
      <c r="B63" s="6" t="s">
        <v>552</v>
      </c>
      <c r="C63" s="6" t="s">
        <v>553</v>
      </c>
      <c r="D63" s="3" t="str">
        <f t="shared" si="1"/>
        <v>yes</v>
      </c>
    </row>
    <row r="64">
      <c r="A64" s="3" t="s">
        <v>499</v>
      </c>
      <c r="B64" s="6" t="s">
        <v>499</v>
      </c>
      <c r="C64" s="6" t="s">
        <v>557</v>
      </c>
      <c r="D64" s="3" t="str">
        <f t="shared" si="1"/>
        <v>yes</v>
      </c>
    </row>
    <row r="65">
      <c r="A65" s="3" t="s">
        <v>503</v>
      </c>
      <c r="B65" s="6" t="s">
        <v>503</v>
      </c>
      <c r="C65" s="6" t="s">
        <v>561</v>
      </c>
      <c r="D65" s="3" t="str">
        <f t="shared" si="1"/>
        <v>yes</v>
      </c>
    </row>
    <row r="66">
      <c r="A66" s="6" t="s">
        <v>564</v>
      </c>
      <c r="B66" s="6" t="s">
        <v>564</v>
      </c>
      <c r="C66" s="6" t="s">
        <v>566</v>
      </c>
      <c r="D66" s="3" t="str">
        <f t="shared" si="1"/>
        <v>yes</v>
      </c>
    </row>
    <row r="67">
      <c r="A67" s="6" t="s">
        <v>569</v>
      </c>
      <c r="B67" s="6" t="s">
        <v>569</v>
      </c>
      <c r="C67" s="6" t="s">
        <v>571</v>
      </c>
      <c r="D67" s="3" t="str">
        <f t="shared" si="1"/>
        <v>yes</v>
      </c>
    </row>
    <row r="68">
      <c r="A68" s="5" t="s">
        <v>242</v>
      </c>
      <c r="B68" s="6" t="s">
        <v>242</v>
      </c>
      <c r="C68" s="6" t="s">
        <v>575</v>
      </c>
      <c r="D68" s="3" t="str">
        <f t="shared" si="1"/>
        <v>yes</v>
      </c>
    </row>
    <row r="69">
      <c r="A69" s="5" t="s">
        <v>243</v>
      </c>
      <c r="B69" s="6" t="s">
        <v>243</v>
      </c>
      <c r="C69" s="6" t="s">
        <v>579</v>
      </c>
      <c r="D69" s="3" t="str">
        <f t="shared" si="1"/>
        <v>yes</v>
      </c>
    </row>
    <row r="70">
      <c r="A70" s="3" t="s">
        <v>516</v>
      </c>
      <c r="B70" s="6" t="s">
        <v>516</v>
      </c>
      <c r="C70" s="6" t="s">
        <v>583</v>
      </c>
      <c r="D70" s="3" t="str">
        <f t="shared" si="1"/>
        <v>yes</v>
      </c>
    </row>
    <row r="71">
      <c r="A71" s="1" t="s">
        <v>1306</v>
      </c>
      <c r="B71" s="1" t="s">
        <v>1306</v>
      </c>
      <c r="C71" s="6" t="s">
        <v>591</v>
      </c>
      <c r="D71" s="3" t="str">
        <f t="shared" si="1"/>
        <v>yes</v>
      </c>
    </row>
    <row r="72">
      <c r="A72" s="5" t="s">
        <v>245</v>
      </c>
      <c r="B72" s="6" t="s">
        <v>245</v>
      </c>
      <c r="C72" s="6" t="s">
        <v>595</v>
      </c>
      <c r="D72" s="3" t="str">
        <f t="shared" si="1"/>
        <v>yes</v>
      </c>
    </row>
    <row r="73">
      <c r="A73" s="3" t="s">
        <v>527</v>
      </c>
      <c r="B73" s="6" t="s">
        <v>527</v>
      </c>
      <c r="C73" s="6" t="s">
        <v>599</v>
      </c>
      <c r="D73" s="3" t="str">
        <f t="shared" si="1"/>
        <v>yes</v>
      </c>
    </row>
    <row r="74">
      <c r="A74" s="3" t="s">
        <v>531</v>
      </c>
      <c r="B74" s="6" t="s">
        <v>531</v>
      </c>
      <c r="C74" s="6" t="s">
        <v>603</v>
      </c>
      <c r="D74" s="3" t="str">
        <f t="shared" si="1"/>
        <v>yes</v>
      </c>
    </row>
    <row r="75">
      <c r="A75" s="3" t="s">
        <v>535</v>
      </c>
      <c r="B75" s="6" t="s">
        <v>535</v>
      </c>
      <c r="C75" s="6" t="s">
        <v>607</v>
      </c>
      <c r="D75" s="3" t="str">
        <f t="shared" si="1"/>
        <v>yes</v>
      </c>
    </row>
    <row r="76">
      <c r="A76" s="6" t="s">
        <v>610</v>
      </c>
      <c r="B76" s="6" t="s">
        <v>610</v>
      </c>
      <c r="C76" s="6" t="s">
        <v>611</v>
      </c>
      <c r="D76" s="3" t="str">
        <f t="shared" si="1"/>
        <v>yes</v>
      </c>
    </row>
    <row r="77">
      <c r="A77" s="6" t="s">
        <v>246</v>
      </c>
      <c r="B77" s="6" t="s">
        <v>246</v>
      </c>
      <c r="C77" s="6" t="s">
        <v>615</v>
      </c>
      <c r="D77" s="3" t="str">
        <f t="shared" si="1"/>
        <v>yes</v>
      </c>
    </row>
    <row r="78">
      <c r="A78" s="3" t="s">
        <v>547</v>
      </c>
      <c r="B78" s="6" t="s">
        <v>547</v>
      </c>
      <c r="C78" s="6" t="s">
        <v>623</v>
      </c>
      <c r="D78" s="3" t="str">
        <f t="shared" si="1"/>
        <v>yes</v>
      </c>
    </row>
    <row r="79">
      <c r="A79" s="3" t="s">
        <v>551</v>
      </c>
      <c r="B79" s="6" t="s">
        <v>551</v>
      </c>
      <c r="C79" s="6" t="s">
        <v>627</v>
      </c>
      <c r="D79" s="3" t="str">
        <f t="shared" si="1"/>
        <v>yes</v>
      </c>
    </row>
    <row r="80">
      <c r="A80" s="5" t="s">
        <v>248</v>
      </c>
      <c r="B80" s="6" t="s">
        <v>248</v>
      </c>
      <c r="C80" s="6" t="s">
        <v>630</v>
      </c>
      <c r="D80" s="3" t="str">
        <f t="shared" si="1"/>
        <v>yes</v>
      </c>
    </row>
    <row r="81">
      <c r="A81" s="5" t="s">
        <v>249</v>
      </c>
      <c r="B81" s="6" t="s">
        <v>249</v>
      </c>
      <c r="C81" s="6" t="s">
        <v>634</v>
      </c>
      <c r="D81" s="3" t="str">
        <f t="shared" si="1"/>
        <v>yes</v>
      </c>
    </row>
    <row r="82">
      <c r="A82" s="3" t="s">
        <v>563</v>
      </c>
      <c r="B82" s="6" t="s">
        <v>563</v>
      </c>
      <c r="C82" s="6" t="s">
        <v>638</v>
      </c>
      <c r="D82" s="3" t="str">
        <f t="shared" si="1"/>
        <v>yes</v>
      </c>
    </row>
    <row r="83">
      <c r="A83" s="3" t="s">
        <v>568</v>
      </c>
      <c r="B83" s="6" t="s">
        <v>568</v>
      </c>
      <c r="C83" s="6" t="s">
        <v>641</v>
      </c>
      <c r="D83" s="3" t="str">
        <f t="shared" si="1"/>
        <v>yes</v>
      </c>
    </row>
    <row r="84">
      <c r="A84" s="3" t="s">
        <v>573</v>
      </c>
      <c r="B84" s="6" t="s">
        <v>573</v>
      </c>
      <c r="C84" s="6" t="s">
        <v>645</v>
      </c>
      <c r="D84" s="3" t="str">
        <f t="shared" si="1"/>
        <v>yes</v>
      </c>
    </row>
    <row r="85">
      <c r="A85" s="3" t="s">
        <v>577</v>
      </c>
      <c r="B85" s="6" t="s">
        <v>577</v>
      </c>
      <c r="C85" s="6" t="s">
        <v>648</v>
      </c>
      <c r="D85" s="3" t="str">
        <f t="shared" si="1"/>
        <v>yes</v>
      </c>
    </row>
    <row r="86">
      <c r="A86" s="3" t="s">
        <v>581</v>
      </c>
      <c r="B86" s="6" t="s">
        <v>581</v>
      </c>
      <c r="C86" s="6" t="s">
        <v>651</v>
      </c>
      <c r="D86" s="3" t="str">
        <f t="shared" si="1"/>
        <v>yes</v>
      </c>
    </row>
    <row r="87">
      <c r="A87" s="14" t="s">
        <v>250</v>
      </c>
      <c r="B87" s="6" t="s">
        <v>250</v>
      </c>
      <c r="C87" s="6" t="s">
        <v>655</v>
      </c>
      <c r="D87" s="3" t="str">
        <f t="shared" si="1"/>
        <v>yes</v>
      </c>
    </row>
    <row r="88">
      <c r="A88" s="3" t="s">
        <v>585</v>
      </c>
      <c r="B88" s="6" t="s">
        <v>585</v>
      </c>
      <c r="C88" s="6" t="s">
        <v>659</v>
      </c>
      <c r="D88" s="3" t="str">
        <f t="shared" si="1"/>
        <v>yes</v>
      </c>
    </row>
    <row r="89">
      <c r="A89" s="3" t="s">
        <v>588</v>
      </c>
      <c r="B89" s="6" t="s">
        <v>588</v>
      </c>
      <c r="C89" s="6" t="s">
        <v>663</v>
      </c>
      <c r="D89" s="3" t="str">
        <f t="shared" si="1"/>
        <v>yes</v>
      </c>
    </row>
    <row r="90">
      <c r="A90" s="5" t="s">
        <v>251</v>
      </c>
      <c r="B90" s="6" t="s">
        <v>251</v>
      </c>
      <c r="C90" s="6" t="s">
        <v>667</v>
      </c>
      <c r="D90" s="3" t="str">
        <f t="shared" si="1"/>
        <v>yes</v>
      </c>
    </row>
    <row r="91">
      <c r="A91" s="3" t="s">
        <v>593</v>
      </c>
      <c r="B91" s="6" t="s">
        <v>593</v>
      </c>
      <c r="C91" s="6" t="s">
        <v>671</v>
      </c>
      <c r="D91" s="3" t="str">
        <f t="shared" si="1"/>
        <v>yes</v>
      </c>
    </row>
    <row r="92">
      <c r="A92" s="3" t="s">
        <v>597</v>
      </c>
      <c r="B92" s="6" t="s">
        <v>597</v>
      </c>
      <c r="C92" s="6" t="s">
        <v>675</v>
      </c>
      <c r="D92" s="3" t="str">
        <f t="shared" si="1"/>
        <v>yes</v>
      </c>
    </row>
    <row r="93">
      <c r="A93" s="3" t="s">
        <v>601</v>
      </c>
      <c r="B93" s="6" t="s">
        <v>601</v>
      </c>
      <c r="C93" s="6" t="s">
        <v>679</v>
      </c>
      <c r="D93" s="3" t="str">
        <f t="shared" si="1"/>
        <v>yes</v>
      </c>
    </row>
    <row r="94">
      <c r="A94" s="3" t="s">
        <v>605</v>
      </c>
      <c r="B94" s="6" t="s">
        <v>605</v>
      </c>
      <c r="C94" s="6" t="s">
        <v>683</v>
      </c>
      <c r="D94" s="3" t="str">
        <f t="shared" si="1"/>
        <v>yes</v>
      </c>
    </row>
    <row r="95">
      <c r="A95" s="5" t="s">
        <v>253</v>
      </c>
      <c r="B95" s="6" t="s">
        <v>253</v>
      </c>
      <c r="C95" s="6" t="s">
        <v>691</v>
      </c>
      <c r="D95" s="3" t="str">
        <f t="shared" si="1"/>
        <v>yes</v>
      </c>
    </row>
    <row r="96">
      <c r="A96" s="3" t="s">
        <v>609</v>
      </c>
      <c r="B96" s="6" t="s">
        <v>609</v>
      </c>
      <c r="C96" s="6" t="s">
        <v>695</v>
      </c>
      <c r="D96" s="3" t="str">
        <f t="shared" si="1"/>
        <v>yes</v>
      </c>
    </row>
    <row r="97">
      <c r="A97" s="6" t="s">
        <v>698</v>
      </c>
      <c r="B97" s="6" t="s">
        <v>698</v>
      </c>
      <c r="C97" s="6" t="s">
        <v>700</v>
      </c>
      <c r="D97" s="3" t="str">
        <f t="shared" si="1"/>
        <v>yes</v>
      </c>
    </row>
    <row r="98">
      <c r="A98" s="3" t="s">
        <v>617</v>
      </c>
      <c r="B98" s="6" t="s">
        <v>617</v>
      </c>
      <c r="C98" s="6" t="s">
        <v>703</v>
      </c>
      <c r="D98" s="3" t="str">
        <f t="shared" si="1"/>
        <v>yes</v>
      </c>
    </row>
    <row r="99">
      <c r="A99" s="3" t="s">
        <v>621</v>
      </c>
      <c r="B99" s="6" t="s">
        <v>621</v>
      </c>
      <c r="C99" s="6" t="s">
        <v>707</v>
      </c>
      <c r="D99" s="3" t="str">
        <f t="shared" si="1"/>
        <v>yes</v>
      </c>
    </row>
    <row r="100">
      <c r="A100" s="3" t="s">
        <v>625</v>
      </c>
      <c r="B100" s="6" t="s">
        <v>625</v>
      </c>
      <c r="C100" s="6" t="s">
        <v>711</v>
      </c>
      <c r="D100" s="3" t="str">
        <f t="shared" si="1"/>
        <v>yes</v>
      </c>
    </row>
    <row r="101">
      <c r="A101" s="3" t="s">
        <v>629</v>
      </c>
      <c r="B101" s="6" t="s">
        <v>629</v>
      </c>
      <c r="C101" s="6" t="s">
        <v>715</v>
      </c>
      <c r="D101" s="3" t="str">
        <f t="shared" si="1"/>
        <v>yes</v>
      </c>
    </row>
    <row r="102">
      <c r="A102" s="3" t="s">
        <v>632</v>
      </c>
      <c r="B102" s="3" t="s">
        <v>632</v>
      </c>
      <c r="C102" s="6" t="s">
        <v>720</v>
      </c>
      <c r="D102" s="3" t="str">
        <f t="shared" si="1"/>
        <v>yes</v>
      </c>
    </row>
    <row r="103">
      <c r="A103" s="3" t="s">
        <v>636</v>
      </c>
      <c r="B103" s="6" t="s">
        <v>636</v>
      </c>
      <c r="C103" s="6" t="s">
        <v>724</v>
      </c>
      <c r="D103" s="3" t="str">
        <f t="shared" si="1"/>
        <v>yes</v>
      </c>
    </row>
    <row r="104">
      <c r="A104" s="3" t="s">
        <v>640</v>
      </c>
      <c r="B104" s="6" t="s">
        <v>640</v>
      </c>
      <c r="C104" s="6" t="s">
        <v>727</v>
      </c>
      <c r="D104" s="3" t="str">
        <f t="shared" si="1"/>
        <v>yes</v>
      </c>
    </row>
    <row r="105">
      <c r="A105" s="5" t="s">
        <v>254</v>
      </c>
      <c r="B105" s="6" t="s">
        <v>254</v>
      </c>
      <c r="C105" s="6" t="s">
        <v>731</v>
      </c>
      <c r="D105" s="3" t="str">
        <f t="shared" si="1"/>
        <v>yes</v>
      </c>
    </row>
    <row r="106">
      <c r="A106" s="3" t="s">
        <v>643</v>
      </c>
      <c r="B106" s="6" t="s">
        <v>643</v>
      </c>
      <c r="C106" s="6" t="s">
        <v>735</v>
      </c>
      <c r="D106" s="3" t="str">
        <f t="shared" si="1"/>
        <v>yes</v>
      </c>
    </row>
    <row r="107">
      <c r="A107" s="3" t="s">
        <v>647</v>
      </c>
      <c r="B107" s="6" t="s">
        <v>647</v>
      </c>
      <c r="C107" s="6" t="s">
        <v>739</v>
      </c>
      <c r="D107" s="3" t="str">
        <f t="shared" si="1"/>
        <v>yes</v>
      </c>
    </row>
    <row r="108">
      <c r="A108" s="3" t="s">
        <v>653</v>
      </c>
      <c r="B108" s="6" t="s">
        <v>653</v>
      </c>
      <c r="C108" s="6" t="s">
        <v>742</v>
      </c>
      <c r="D108" s="3" t="str">
        <f t="shared" si="1"/>
        <v>yes</v>
      </c>
    </row>
    <row r="109">
      <c r="A109" s="3" t="s">
        <v>657</v>
      </c>
      <c r="B109" s="6" t="s">
        <v>657</v>
      </c>
      <c r="C109" s="6" t="s">
        <v>745</v>
      </c>
      <c r="D109" s="3" t="str">
        <f t="shared" si="1"/>
        <v>yes</v>
      </c>
    </row>
    <row r="110">
      <c r="A110" s="5" t="s">
        <v>255</v>
      </c>
      <c r="B110" s="6" t="s">
        <v>255</v>
      </c>
      <c r="C110" s="6" t="s">
        <v>749</v>
      </c>
      <c r="D110" s="3" t="str">
        <f t="shared" si="1"/>
        <v>yes</v>
      </c>
    </row>
    <row r="111">
      <c r="A111" s="3" t="s">
        <v>661</v>
      </c>
      <c r="B111" s="6" t="s">
        <v>661</v>
      </c>
      <c r="C111" s="6" t="s">
        <v>753</v>
      </c>
      <c r="D111" s="3" t="str">
        <f t="shared" si="1"/>
        <v>yes</v>
      </c>
    </row>
    <row r="112">
      <c r="A112" s="5" t="s">
        <v>256</v>
      </c>
      <c r="B112" s="6" t="s">
        <v>256</v>
      </c>
      <c r="C112" s="6" t="s">
        <v>757</v>
      </c>
      <c r="D112" s="3" t="str">
        <f t="shared" si="1"/>
        <v>yes</v>
      </c>
    </row>
    <row r="113">
      <c r="A113" s="3" t="s">
        <v>669</v>
      </c>
      <c r="B113" s="6" t="s">
        <v>669</v>
      </c>
      <c r="C113" s="6" t="s">
        <v>761</v>
      </c>
      <c r="D113" s="3" t="str">
        <f t="shared" si="1"/>
        <v>yes</v>
      </c>
    </row>
    <row r="114">
      <c r="A114" s="3" t="s">
        <v>673</v>
      </c>
      <c r="B114" s="6" t="s">
        <v>673</v>
      </c>
      <c r="C114" s="6" t="s">
        <v>765</v>
      </c>
      <c r="D114" s="3" t="str">
        <f t="shared" si="1"/>
        <v>yes</v>
      </c>
    </row>
    <row r="115">
      <c r="A115" s="3" t="s">
        <v>677</v>
      </c>
      <c r="B115" s="6" t="s">
        <v>677</v>
      </c>
      <c r="C115" s="6" t="s">
        <v>769</v>
      </c>
      <c r="D115" s="3" t="str">
        <f t="shared" si="1"/>
        <v>yes</v>
      </c>
    </row>
    <row r="116">
      <c r="A116" s="5" t="s">
        <v>257</v>
      </c>
      <c r="B116" s="6" t="s">
        <v>257</v>
      </c>
      <c r="C116" s="6" t="s">
        <v>773</v>
      </c>
      <c r="D116" s="3" t="str">
        <f t="shared" si="1"/>
        <v>yes</v>
      </c>
    </row>
    <row r="117">
      <c r="A117" s="5" t="s">
        <v>258</v>
      </c>
      <c r="B117" s="6" t="s">
        <v>258</v>
      </c>
      <c r="C117" s="6" t="s">
        <v>776</v>
      </c>
      <c r="D117" s="3" t="str">
        <f t="shared" si="1"/>
        <v>yes</v>
      </c>
    </row>
    <row r="118">
      <c r="A118" s="5" t="s">
        <v>259</v>
      </c>
      <c r="B118" s="6" t="s">
        <v>259</v>
      </c>
      <c r="C118" s="6" t="s">
        <v>780</v>
      </c>
      <c r="D118" s="3" t="str">
        <f t="shared" si="1"/>
        <v>yes</v>
      </c>
    </row>
    <row r="119">
      <c r="A119" s="3" t="s">
        <v>685</v>
      </c>
      <c r="B119" s="6" t="s">
        <v>685</v>
      </c>
      <c r="C119" s="6" t="s">
        <v>784</v>
      </c>
      <c r="D119" s="3" t="str">
        <f t="shared" si="1"/>
        <v>yes</v>
      </c>
    </row>
    <row r="120">
      <c r="A120" s="3" t="s">
        <v>689</v>
      </c>
      <c r="B120" s="6" t="s">
        <v>689</v>
      </c>
      <c r="C120" s="6" t="s">
        <v>788</v>
      </c>
      <c r="D120" s="3" t="str">
        <f t="shared" si="1"/>
        <v>yes</v>
      </c>
    </row>
    <row r="121">
      <c r="A121" s="3" t="s">
        <v>693</v>
      </c>
      <c r="B121" s="6" t="s">
        <v>693</v>
      </c>
      <c r="C121" s="6" t="s">
        <v>792</v>
      </c>
      <c r="D121" s="3" t="str">
        <f t="shared" si="1"/>
        <v>yes</v>
      </c>
    </row>
    <row r="122">
      <c r="A122" s="3" t="s">
        <v>697</v>
      </c>
      <c r="B122" s="6" t="s">
        <v>697</v>
      </c>
      <c r="C122" s="6" t="s">
        <v>795</v>
      </c>
      <c r="D122" s="3" t="str">
        <f t="shared" si="1"/>
        <v>yes</v>
      </c>
    </row>
    <row r="123">
      <c r="A123" s="3" t="s">
        <v>702</v>
      </c>
      <c r="B123" s="6" t="s">
        <v>702</v>
      </c>
      <c r="C123" s="6" t="s">
        <v>799</v>
      </c>
      <c r="D123" s="3" t="str">
        <f t="shared" si="1"/>
        <v>yes</v>
      </c>
    </row>
    <row r="124">
      <c r="A124" s="5" t="s">
        <v>260</v>
      </c>
      <c r="B124" s="6" t="s">
        <v>260</v>
      </c>
      <c r="C124" s="6" t="s">
        <v>803</v>
      </c>
      <c r="D124" s="3" t="str">
        <f t="shared" si="1"/>
        <v>yes</v>
      </c>
    </row>
    <row r="125">
      <c r="A125" s="3" t="s">
        <v>705</v>
      </c>
      <c r="B125" s="6" t="s">
        <v>705</v>
      </c>
      <c r="C125" s="6" t="s">
        <v>807</v>
      </c>
      <c r="D125" s="3" t="str">
        <f t="shared" si="1"/>
        <v>yes</v>
      </c>
    </row>
    <row r="126">
      <c r="A126" s="5" t="s">
        <v>261</v>
      </c>
      <c r="B126" s="6" t="s">
        <v>261</v>
      </c>
      <c r="C126" s="6" t="s">
        <v>811</v>
      </c>
      <c r="D126" s="3" t="str">
        <f t="shared" si="1"/>
        <v>yes</v>
      </c>
    </row>
    <row r="127">
      <c r="A127" s="5" t="s">
        <v>262</v>
      </c>
      <c r="B127" s="6" t="s">
        <v>262</v>
      </c>
      <c r="C127" s="6" t="s">
        <v>815</v>
      </c>
      <c r="D127" s="3" t="str">
        <f t="shared" si="1"/>
        <v>yes</v>
      </c>
    </row>
    <row r="128">
      <c r="A128" s="3" t="s">
        <v>713</v>
      </c>
      <c r="B128" s="6" t="s">
        <v>713</v>
      </c>
      <c r="C128" s="6" t="s">
        <v>819</v>
      </c>
      <c r="D128" s="3" t="str">
        <f t="shared" si="1"/>
        <v>yes</v>
      </c>
    </row>
    <row r="129">
      <c r="A129" s="3" t="s">
        <v>717</v>
      </c>
      <c r="B129" s="6" t="s">
        <v>717</v>
      </c>
      <c r="C129" s="6" t="s">
        <v>822</v>
      </c>
      <c r="D129" s="3" t="str">
        <f t="shared" si="1"/>
        <v>yes</v>
      </c>
    </row>
    <row r="130">
      <c r="A130" s="6" t="s">
        <v>825</v>
      </c>
      <c r="B130" s="6" t="s">
        <v>825</v>
      </c>
      <c r="C130" s="6" t="s">
        <v>827</v>
      </c>
      <c r="D130" s="3" t="str">
        <f t="shared" si="1"/>
        <v>yes</v>
      </c>
    </row>
    <row r="131">
      <c r="A131" s="3" t="s">
        <v>726</v>
      </c>
      <c r="B131" s="6" t="s">
        <v>726</v>
      </c>
      <c r="C131" s="6" t="s">
        <v>831</v>
      </c>
      <c r="D131" s="3" t="str">
        <f t="shared" si="1"/>
        <v>yes</v>
      </c>
    </row>
    <row r="132">
      <c r="A132" s="3" t="s">
        <v>729</v>
      </c>
      <c r="B132" s="6" t="s">
        <v>729</v>
      </c>
      <c r="C132" s="6" t="s">
        <v>835</v>
      </c>
      <c r="D132" s="3" t="str">
        <f t="shared" si="1"/>
        <v>yes</v>
      </c>
    </row>
    <row r="133">
      <c r="A133" s="5" t="s">
        <v>263</v>
      </c>
      <c r="B133" s="6" t="s">
        <v>263</v>
      </c>
      <c r="C133" s="6" t="s">
        <v>839</v>
      </c>
      <c r="D133" s="3" t="str">
        <f t="shared" si="1"/>
        <v>yes</v>
      </c>
    </row>
    <row r="134">
      <c r="A134" s="14" t="s">
        <v>264</v>
      </c>
      <c r="B134" s="6" t="s">
        <v>264</v>
      </c>
      <c r="C134" s="6" t="s">
        <v>843</v>
      </c>
      <c r="D134" s="3" t="str">
        <f t="shared" si="1"/>
        <v>yes</v>
      </c>
    </row>
    <row r="135">
      <c r="A135" s="3" t="s">
        <v>737</v>
      </c>
      <c r="B135" s="6" t="s">
        <v>737</v>
      </c>
      <c r="C135" s="6" t="s">
        <v>847</v>
      </c>
      <c r="D135" s="3" t="str">
        <f t="shared" si="1"/>
        <v>yes</v>
      </c>
    </row>
    <row r="136">
      <c r="A136" s="3" t="s">
        <v>741</v>
      </c>
      <c r="B136" s="6" t="s">
        <v>741</v>
      </c>
      <c r="C136" s="6" t="s">
        <v>851</v>
      </c>
      <c r="D136" s="3" t="str">
        <f t="shared" si="1"/>
        <v>yes</v>
      </c>
    </row>
    <row r="137">
      <c r="A137" s="15" t="s">
        <v>265</v>
      </c>
      <c r="B137" s="6" t="s">
        <v>265</v>
      </c>
      <c r="C137" s="6" t="s">
        <v>855</v>
      </c>
      <c r="D137" s="3" t="str">
        <f t="shared" si="1"/>
        <v>yes</v>
      </c>
    </row>
    <row r="138">
      <c r="A138" s="3" t="s">
        <v>744</v>
      </c>
      <c r="B138" s="6" t="s">
        <v>744</v>
      </c>
      <c r="C138" s="6" t="s">
        <v>859</v>
      </c>
      <c r="D138" s="3" t="str">
        <f t="shared" si="1"/>
        <v>yes</v>
      </c>
    </row>
    <row r="139">
      <c r="A139" s="5" t="s">
        <v>266</v>
      </c>
      <c r="B139" s="6" t="s">
        <v>266</v>
      </c>
      <c r="C139" s="6" t="s">
        <v>863</v>
      </c>
      <c r="D139" s="3" t="str">
        <f t="shared" si="1"/>
        <v>yes</v>
      </c>
    </row>
    <row r="140">
      <c r="A140" s="3" t="s">
        <v>751</v>
      </c>
      <c r="B140" s="6" t="s">
        <v>751</v>
      </c>
      <c r="C140" s="6" t="s">
        <v>867</v>
      </c>
      <c r="D140" s="3" t="str">
        <f t="shared" si="1"/>
        <v>yes</v>
      </c>
    </row>
    <row r="141">
      <c r="A141" s="3" t="s">
        <v>755</v>
      </c>
      <c r="B141" s="6" t="s">
        <v>755</v>
      </c>
      <c r="C141" s="6" t="s">
        <v>870</v>
      </c>
      <c r="D141" s="3" t="str">
        <f t="shared" si="1"/>
        <v>yes</v>
      </c>
    </row>
    <row r="142">
      <c r="A142" s="5" t="s">
        <v>267</v>
      </c>
      <c r="B142" s="6" t="s">
        <v>267</v>
      </c>
      <c r="C142" s="6" t="s">
        <v>873</v>
      </c>
      <c r="D142" s="3" t="str">
        <f t="shared" si="1"/>
        <v>yes</v>
      </c>
    </row>
    <row r="143">
      <c r="A143" s="3" t="s">
        <v>759</v>
      </c>
      <c r="B143" s="6" t="s">
        <v>759</v>
      </c>
      <c r="C143" s="6" t="s">
        <v>876</v>
      </c>
      <c r="D143" s="3" t="str">
        <f t="shared" si="1"/>
        <v>yes</v>
      </c>
    </row>
    <row r="144">
      <c r="A144" s="3" t="s">
        <v>763</v>
      </c>
      <c r="B144" s="6" t="s">
        <v>763</v>
      </c>
      <c r="C144" s="6" t="s">
        <v>880</v>
      </c>
      <c r="D144" s="3" t="str">
        <f t="shared" si="1"/>
        <v>yes</v>
      </c>
    </row>
    <row r="145">
      <c r="A145" s="3" t="s">
        <v>767</v>
      </c>
      <c r="B145" s="6" t="s">
        <v>767</v>
      </c>
      <c r="C145" s="6" t="s">
        <v>884</v>
      </c>
      <c r="D145" s="3" t="str">
        <f t="shared" si="1"/>
        <v>yes</v>
      </c>
    </row>
    <row r="146">
      <c r="A146" s="5" t="s">
        <v>268</v>
      </c>
      <c r="B146" s="6" t="s">
        <v>268</v>
      </c>
      <c r="C146" s="6" t="s">
        <v>888</v>
      </c>
      <c r="D146" s="3" t="str">
        <f t="shared" si="1"/>
        <v>yes</v>
      </c>
    </row>
    <row r="147">
      <c r="A147" s="5" t="s">
        <v>269</v>
      </c>
      <c r="B147" s="6" t="s">
        <v>269</v>
      </c>
      <c r="C147" s="6" t="s">
        <v>892</v>
      </c>
      <c r="D147" s="3" t="str">
        <f t="shared" si="1"/>
        <v>yes</v>
      </c>
    </row>
    <row r="148">
      <c r="A148" s="3" t="s">
        <v>771</v>
      </c>
      <c r="B148" s="6" t="s">
        <v>771</v>
      </c>
      <c r="C148" s="6" t="s">
        <v>896</v>
      </c>
      <c r="D148" s="3" t="str">
        <f t="shared" si="1"/>
        <v>yes</v>
      </c>
    </row>
    <row r="149">
      <c r="A149" s="3" t="s">
        <v>775</v>
      </c>
      <c r="B149" s="6" t="s">
        <v>775</v>
      </c>
      <c r="C149" s="6" t="s">
        <v>900</v>
      </c>
      <c r="D149" s="3" t="str">
        <f t="shared" si="1"/>
        <v>yes</v>
      </c>
    </row>
    <row r="150">
      <c r="A150" s="3" t="s">
        <v>778</v>
      </c>
      <c r="B150" s="6" t="s">
        <v>778</v>
      </c>
      <c r="C150" s="6" t="s">
        <v>904</v>
      </c>
      <c r="D150" s="3" t="str">
        <f t="shared" si="1"/>
        <v>yes</v>
      </c>
    </row>
    <row r="151">
      <c r="A151" s="5" t="s">
        <v>270</v>
      </c>
      <c r="B151" s="6" t="s">
        <v>270</v>
      </c>
      <c r="C151" s="6" t="s">
        <v>908</v>
      </c>
      <c r="D151" s="3" t="str">
        <f t="shared" si="1"/>
        <v>yes</v>
      </c>
    </row>
    <row r="152">
      <c r="A152" s="6" t="s">
        <v>911</v>
      </c>
      <c r="B152" s="6" t="s">
        <v>911</v>
      </c>
      <c r="C152" s="6" t="s">
        <v>912</v>
      </c>
      <c r="D152" s="3" t="str">
        <f t="shared" si="1"/>
        <v>yes</v>
      </c>
    </row>
    <row r="153">
      <c r="A153" s="3" t="s">
        <v>790</v>
      </c>
      <c r="B153" s="6" t="s">
        <v>790</v>
      </c>
      <c r="C153" s="6" t="s">
        <v>916</v>
      </c>
      <c r="D153" s="3" t="str">
        <f t="shared" si="1"/>
        <v>yes</v>
      </c>
    </row>
    <row r="154">
      <c r="A154" s="3" t="s">
        <v>794</v>
      </c>
      <c r="B154" s="6" t="s">
        <v>794</v>
      </c>
      <c r="C154" s="6" t="s">
        <v>920</v>
      </c>
      <c r="D154" s="3" t="str">
        <f t="shared" si="1"/>
        <v>yes</v>
      </c>
    </row>
    <row r="155">
      <c r="A155" s="3" t="s">
        <v>797</v>
      </c>
      <c r="B155" s="6" t="s">
        <v>797</v>
      </c>
      <c r="C155" s="6" t="s">
        <v>924</v>
      </c>
      <c r="D155" s="3" t="str">
        <f t="shared" si="1"/>
        <v>yes</v>
      </c>
    </row>
    <row r="156">
      <c r="A156" s="3" t="s">
        <v>801</v>
      </c>
      <c r="B156" s="6" t="s">
        <v>801</v>
      </c>
      <c r="C156" s="6" t="s">
        <v>927</v>
      </c>
      <c r="D156" s="3" t="str">
        <f t="shared" si="1"/>
        <v>yes</v>
      </c>
    </row>
    <row r="157">
      <c r="A157" s="5" t="s">
        <v>271</v>
      </c>
      <c r="B157" s="6" t="s">
        <v>271</v>
      </c>
      <c r="C157" s="6" t="s">
        <v>931</v>
      </c>
      <c r="D157" s="3" t="str">
        <f t="shared" si="1"/>
        <v>yes</v>
      </c>
    </row>
    <row r="158">
      <c r="A158" s="5" t="s">
        <v>272</v>
      </c>
      <c r="B158" s="6" t="s">
        <v>272</v>
      </c>
      <c r="C158" s="6" t="s">
        <v>935</v>
      </c>
      <c r="D158" s="3" t="str">
        <f t="shared" si="1"/>
        <v>yes</v>
      </c>
    </row>
    <row r="159">
      <c r="A159" s="3" t="s">
        <v>813</v>
      </c>
      <c r="B159" s="6" t="s">
        <v>813</v>
      </c>
      <c r="C159" s="6" t="s">
        <v>939</v>
      </c>
      <c r="D159" s="3" t="str">
        <f t="shared" si="1"/>
        <v>yes</v>
      </c>
    </row>
    <row r="160">
      <c r="A160" s="3" t="s">
        <v>817</v>
      </c>
      <c r="B160" s="6" t="s">
        <v>817</v>
      </c>
      <c r="C160" s="6" t="s">
        <v>943</v>
      </c>
      <c r="D160" s="3" t="str">
        <f t="shared" si="1"/>
        <v>yes</v>
      </c>
    </row>
    <row r="161">
      <c r="A161" s="3" t="s">
        <v>821</v>
      </c>
      <c r="B161" s="6" t="s">
        <v>821</v>
      </c>
      <c r="C161" s="6" t="s">
        <v>947</v>
      </c>
      <c r="D161" s="3" t="str">
        <f t="shared" si="1"/>
        <v>yes</v>
      </c>
    </row>
    <row r="162">
      <c r="A162" s="5" t="s">
        <v>273</v>
      </c>
      <c r="B162" s="6" t="s">
        <v>273</v>
      </c>
      <c r="C162" s="6" t="s">
        <v>951</v>
      </c>
      <c r="D162" s="3" t="str">
        <f t="shared" si="1"/>
        <v>yes</v>
      </c>
    </row>
    <row r="163">
      <c r="A163" s="1" t="s">
        <v>1398</v>
      </c>
      <c r="B163" s="1" t="s">
        <v>1398</v>
      </c>
      <c r="C163" s="6" t="s">
        <v>955</v>
      </c>
      <c r="D163" s="3" t="str">
        <f t="shared" si="1"/>
        <v>yes</v>
      </c>
    </row>
    <row r="164">
      <c r="A164" s="3" t="s">
        <v>824</v>
      </c>
      <c r="B164" s="6" t="s">
        <v>824</v>
      </c>
      <c r="C164" s="6" t="s">
        <v>959</v>
      </c>
      <c r="D164" s="3" t="str">
        <f t="shared" si="1"/>
        <v>yes</v>
      </c>
    </row>
    <row r="165">
      <c r="A165" s="6" t="s">
        <v>962</v>
      </c>
      <c r="B165" s="6" t="s">
        <v>962</v>
      </c>
      <c r="C165" s="6" t="s">
        <v>964</v>
      </c>
      <c r="D165" s="3" t="str">
        <f t="shared" si="1"/>
        <v>yes</v>
      </c>
    </row>
    <row r="166">
      <c r="A166" s="3" t="s">
        <v>967</v>
      </c>
      <c r="B166" s="6" t="s">
        <v>967</v>
      </c>
      <c r="C166" s="6" t="s">
        <v>969</v>
      </c>
      <c r="D166" s="3" t="str">
        <f t="shared" si="1"/>
        <v>yes</v>
      </c>
    </row>
    <row r="167">
      <c r="A167" s="3" t="s">
        <v>837</v>
      </c>
      <c r="B167" s="6" t="s">
        <v>837</v>
      </c>
      <c r="C167" s="6" t="s">
        <v>973</v>
      </c>
      <c r="D167" s="3" t="str">
        <f t="shared" si="1"/>
        <v>yes</v>
      </c>
    </row>
    <row r="168">
      <c r="A168" s="3" t="s">
        <v>841</v>
      </c>
      <c r="B168" s="6" t="s">
        <v>841</v>
      </c>
      <c r="C168" s="6" t="s">
        <v>977</v>
      </c>
      <c r="D168" s="3" t="str">
        <f t="shared" si="1"/>
        <v>yes</v>
      </c>
    </row>
    <row r="169">
      <c r="A169" s="5" t="s">
        <v>275</v>
      </c>
      <c r="B169" s="6" t="s">
        <v>275</v>
      </c>
      <c r="C169" s="6" t="s">
        <v>981</v>
      </c>
      <c r="D169" s="3" t="str">
        <f t="shared" si="1"/>
        <v>yes</v>
      </c>
    </row>
    <row r="170">
      <c r="A170" s="3" t="s">
        <v>845</v>
      </c>
      <c r="B170" s="6" t="s">
        <v>845</v>
      </c>
      <c r="C170" s="6" t="s">
        <v>985</v>
      </c>
      <c r="D170" s="3" t="str">
        <f t="shared" si="1"/>
        <v>yes</v>
      </c>
    </row>
    <row r="171">
      <c r="A171" s="3" t="s">
        <v>849</v>
      </c>
      <c r="B171" s="6" t="s">
        <v>849</v>
      </c>
      <c r="C171" s="6" t="s">
        <v>989</v>
      </c>
      <c r="D171" s="3" t="str">
        <f t="shared" si="1"/>
        <v>yes</v>
      </c>
    </row>
    <row r="172">
      <c r="A172" s="6" t="s">
        <v>992</v>
      </c>
      <c r="B172" s="6" t="s">
        <v>992</v>
      </c>
      <c r="C172" s="6" t="s">
        <v>994</v>
      </c>
      <c r="D172" s="3" t="str">
        <f t="shared" si="1"/>
        <v>yes</v>
      </c>
    </row>
    <row r="173">
      <c r="A173" s="3" t="s">
        <v>857</v>
      </c>
      <c r="B173" s="6" t="s">
        <v>857</v>
      </c>
      <c r="C173" s="6" t="s">
        <v>998</v>
      </c>
      <c r="D173" s="3" t="str">
        <f t="shared" si="1"/>
        <v>yes</v>
      </c>
    </row>
    <row r="174">
      <c r="A174" s="5" t="s">
        <v>276</v>
      </c>
      <c r="B174" s="6" t="s">
        <v>276</v>
      </c>
      <c r="C174" s="6" t="s">
        <v>1005</v>
      </c>
      <c r="D174" s="3" t="str">
        <f t="shared" si="1"/>
        <v>yes</v>
      </c>
    </row>
    <row r="175">
      <c r="A175" s="5" t="s">
        <v>277</v>
      </c>
      <c r="B175" s="6" t="s">
        <v>277</v>
      </c>
      <c r="C175" s="6" t="s">
        <v>1009</v>
      </c>
      <c r="D175" s="3" t="str">
        <f t="shared" si="1"/>
        <v>yes</v>
      </c>
    </row>
    <row r="176">
      <c r="A176" s="3" t="s">
        <v>861</v>
      </c>
      <c r="B176" s="6" t="s">
        <v>861</v>
      </c>
      <c r="C176" s="6" t="s">
        <v>1012</v>
      </c>
      <c r="D176" s="3" t="str">
        <f t="shared" si="1"/>
        <v>yes</v>
      </c>
    </row>
    <row r="177">
      <c r="A177" s="1" t="s">
        <v>1413</v>
      </c>
      <c r="B177" s="1" t="s">
        <v>1413</v>
      </c>
      <c r="C177" s="6" t="s">
        <v>1016</v>
      </c>
      <c r="D177" s="3" t="str">
        <f t="shared" si="1"/>
        <v>yes</v>
      </c>
    </row>
    <row r="178">
      <c r="A178" s="3" t="s">
        <v>865</v>
      </c>
      <c r="B178" s="6" t="s">
        <v>865</v>
      </c>
      <c r="C178" s="6" t="s">
        <v>1020</v>
      </c>
      <c r="D178" s="3" t="str">
        <f t="shared" si="1"/>
        <v>yes</v>
      </c>
    </row>
    <row r="179">
      <c r="A179" s="14" t="s">
        <v>279</v>
      </c>
      <c r="B179" s="6" t="s">
        <v>279</v>
      </c>
      <c r="C179" s="6" t="s">
        <v>1024</v>
      </c>
      <c r="D179" s="3" t="str">
        <f t="shared" si="1"/>
        <v>yes</v>
      </c>
    </row>
    <row r="180">
      <c r="A180" s="3" t="s">
        <v>1416</v>
      </c>
      <c r="B180" s="3" t="s">
        <v>1416</v>
      </c>
      <c r="C180" s="6" t="s">
        <v>1028</v>
      </c>
      <c r="D180" s="3" t="str">
        <f t="shared" si="1"/>
        <v>yes</v>
      </c>
    </row>
    <row r="181">
      <c r="A181" s="5" t="s">
        <v>280</v>
      </c>
      <c r="B181" s="6" t="s">
        <v>280</v>
      </c>
      <c r="C181" s="6" t="s">
        <v>1039</v>
      </c>
      <c r="D181" s="3" t="str">
        <f t="shared" si="1"/>
        <v>yes</v>
      </c>
    </row>
    <row r="182">
      <c r="A182" s="14" t="s">
        <v>281</v>
      </c>
      <c r="B182" s="6" t="s">
        <v>281</v>
      </c>
      <c r="C182" s="6" t="s">
        <v>1042</v>
      </c>
      <c r="D182" s="3" t="str">
        <f t="shared" si="1"/>
        <v>yes</v>
      </c>
    </row>
    <row r="183">
      <c r="A183" s="3" t="s">
        <v>1045</v>
      </c>
      <c r="B183" s="6" t="s">
        <v>1045</v>
      </c>
      <c r="C183" s="6" t="s">
        <v>1046</v>
      </c>
      <c r="D183" s="3" t="str">
        <f t="shared" si="1"/>
        <v>yes</v>
      </c>
    </row>
    <row r="184">
      <c r="A184" s="6" t="s">
        <v>1054</v>
      </c>
      <c r="B184" s="6" t="s">
        <v>1054</v>
      </c>
      <c r="C184" s="6" t="s">
        <v>1056</v>
      </c>
      <c r="D184" s="3" t="str">
        <f t="shared" si="1"/>
        <v>yes</v>
      </c>
    </row>
    <row r="185">
      <c r="A185" s="3" t="s">
        <v>1059</v>
      </c>
      <c r="B185" s="6" t="s">
        <v>1059</v>
      </c>
      <c r="C185" s="6" t="s">
        <v>1061</v>
      </c>
      <c r="D185" s="3" t="str">
        <f t="shared" si="1"/>
        <v>yes</v>
      </c>
    </row>
    <row r="186">
      <c r="A186" s="6" t="s">
        <v>1064</v>
      </c>
      <c r="B186" s="6" t="s">
        <v>1064</v>
      </c>
      <c r="C186" s="6" t="s">
        <v>1066</v>
      </c>
      <c r="D186" s="3" t="str">
        <f t="shared" si="1"/>
        <v>yes</v>
      </c>
    </row>
    <row r="187">
      <c r="A187" s="3" t="s">
        <v>878</v>
      </c>
      <c r="B187" s="6" t="s">
        <v>878</v>
      </c>
      <c r="C187" s="6" t="s">
        <v>1069</v>
      </c>
      <c r="D187" s="3" t="str">
        <f t="shared" si="1"/>
        <v>yes</v>
      </c>
    </row>
    <row r="188">
      <c r="A188" s="5" t="s">
        <v>282</v>
      </c>
      <c r="B188" s="6" t="s">
        <v>282</v>
      </c>
      <c r="C188" s="6" t="s">
        <v>1073</v>
      </c>
      <c r="D188" s="3" t="str">
        <f t="shared" si="1"/>
        <v>yes</v>
      </c>
    </row>
    <row r="189">
      <c r="A189" s="3" t="s">
        <v>882</v>
      </c>
      <c r="B189" s="6" t="s">
        <v>882</v>
      </c>
      <c r="C189" s="6" t="s">
        <v>1076</v>
      </c>
      <c r="D189" s="3" t="str">
        <f t="shared" si="1"/>
        <v>yes</v>
      </c>
    </row>
    <row r="190">
      <c r="A190" s="6" t="s">
        <v>1078</v>
      </c>
      <c r="B190" s="6" t="s">
        <v>1078</v>
      </c>
      <c r="C190" s="6" t="s">
        <v>1080</v>
      </c>
      <c r="D190" s="3" t="str">
        <f t="shared" si="1"/>
        <v>yes</v>
      </c>
    </row>
    <row r="191">
      <c r="A191" s="3" t="s">
        <v>890</v>
      </c>
      <c r="B191" s="6" t="s">
        <v>890</v>
      </c>
      <c r="C191" s="6" t="s">
        <v>1083</v>
      </c>
      <c r="D191" s="3" t="str">
        <f t="shared" si="1"/>
        <v>yes</v>
      </c>
    </row>
    <row r="192">
      <c r="A192" s="5" t="s">
        <v>283</v>
      </c>
      <c r="B192" s="6" t="s">
        <v>283</v>
      </c>
      <c r="C192" s="6" t="s">
        <v>1085</v>
      </c>
      <c r="D192" s="3" t="str">
        <f t="shared" si="1"/>
        <v>yes</v>
      </c>
    </row>
    <row r="193">
      <c r="A193" s="5" t="s">
        <v>284</v>
      </c>
      <c r="B193" s="6" t="s">
        <v>284</v>
      </c>
      <c r="C193" s="6" t="s">
        <v>1088</v>
      </c>
      <c r="D193" s="3" t="str">
        <f t="shared" si="1"/>
        <v>yes</v>
      </c>
    </row>
    <row r="194">
      <c r="A194" s="5" t="s">
        <v>285</v>
      </c>
      <c r="B194" s="6" t="s">
        <v>285</v>
      </c>
      <c r="C194" s="6" t="s">
        <v>1091</v>
      </c>
      <c r="D194" s="3" t="str">
        <f t="shared" si="1"/>
        <v>yes</v>
      </c>
    </row>
    <row r="195">
      <c r="A195" s="6" t="s">
        <v>1093</v>
      </c>
      <c r="B195" s="6" t="s">
        <v>1093</v>
      </c>
      <c r="C195" s="6" t="s">
        <v>1094</v>
      </c>
      <c r="D195" s="3" t="str">
        <f t="shared" si="1"/>
        <v>yes</v>
      </c>
    </row>
    <row r="196">
      <c r="A196" s="3" t="s">
        <v>898</v>
      </c>
      <c r="B196" s="6" t="s">
        <v>898</v>
      </c>
      <c r="C196" s="6" t="s">
        <v>1097</v>
      </c>
      <c r="D196" s="3" t="str">
        <f t="shared" si="1"/>
        <v>yes</v>
      </c>
    </row>
    <row r="197">
      <c r="A197" s="6" t="s">
        <v>1099</v>
      </c>
      <c r="B197" s="6" t="s">
        <v>1099</v>
      </c>
      <c r="C197" s="6" t="s">
        <v>1101</v>
      </c>
      <c r="D197" s="3" t="str">
        <f t="shared" si="1"/>
        <v>yes</v>
      </c>
    </row>
    <row r="198">
      <c r="A198" s="5" t="s">
        <v>286</v>
      </c>
      <c r="B198" s="6" t="s">
        <v>286</v>
      </c>
      <c r="C198" s="6" t="s">
        <v>1103</v>
      </c>
      <c r="D198" s="3" t="str">
        <f t="shared" si="1"/>
        <v>yes</v>
      </c>
    </row>
    <row r="199">
      <c r="A199" s="5" t="s">
        <v>287</v>
      </c>
      <c r="B199" s="6" t="s">
        <v>287</v>
      </c>
      <c r="C199" s="6" t="s">
        <v>1106</v>
      </c>
      <c r="D199" s="3" t="str">
        <f t="shared" si="1"/>
        <v>yes</v>
      </c>
    </row>
    <row r="200">
      <c r="A200" s="3" t="s">
        <v>914</v>
      </c>
      <c r="B200" s="6" t="s">
        <v>914</v>
      </c>
      <c r="C200" s="6" t="s">
        <v>1109</v>
      </c>
      <c r="D200" s="3" t="str">
        <f t="shared" si="1"/>
        <v>yes</v>
      </c>
    </row>
    <row r="201">
      <c r="A201" s="6" t="s">
        <v>1111</v>
      </c>
      <c r="B201" s="6" t="s">
        <v>1111</v>
      </c>
      <c r="C201" s="6" t="s">
        <v>1113</v>
      </c>
      <c r="D201" s="3" t="str">
        <f t="shared" si="1"/>
        <v>yes</v>
      </c>
    </row>
    <row r="202">
      <c r="A202" s="3" t="s">
        <v>937</v>
      </c>
      <c r="B202" s="6" t="s">
        <v>937</v>
      </c>
      <c r="C202" s="6" t="s">
        <v>1116</v>
      </c>
      <c r="D202" s="3" t="str">
        <f t="shared" si="1"/>
        <v>yes</v>
      </c>
    </row>
    <row r="203">
      <c r="A203" s="3" t="s">
        <v>1118</v>
      </c>
      <c r="B203" s="6" t="s">
        <v>1118</v>
      </c>
      <c r="C203" s="6" t="s">
        <v>1120</v>
      </c>
      <c r="D203" s="3" t="str">
        <f t="shared" si="1"/>
        <v>yes</v>
      </c>
    </row>
    <row r="204">
      <c r="A204" s="3" t="s">
        <v>945</v>
      </c>
      <c r="B204" s="6" t="s">
        <v>945</v>
      </c>
      <c r="C204" s="6" t="s">
        <v>1125</v>
      </c>
      <c r="D204" s="3" t="str">
        <f t="shared" si="1"/>
        <v>yes</v>
      </c>
    </row>
    <row r="205">
      <c r="A205" s="3" t="s">
        <v>949</v>
      </c>
      <c r="B205" s="6" t="s">
        <v>949</v>
      </c>
      <c r="C205" s="6" t="s">
        <v>1128</v>
      </c>
      <c r="D205" s="3" t="str">
        <f t="shared" si="1"/>
        <v>yes</v>
      </c>
    </row>
    <row r="206">
      <c r="A206" s="5" t="s">
        <v>289</v>
      </c>
      <c r="B206" s="6" t="s">
        <v>289</v>
      </c>
      <c r="C206" s="6" t="s">
        <v>1133</v>
      </c>
      <c r="D206" s="3" t="str">
        <f t="shared" si="1"/>
        <v>yes</v>
      </c>
    </row>
    <row r="207">
      <c r="A207" s="3" t="s">
        <v>961</v>
      </c>
      <c r="B207" s="6" t="s">
        <v>961</v>
      </c>
      <c r="C207" s="6" t="s">
        <v>1136</v>
      </c>
      <c r="D207" s="3" t="str">
        <f t="shared" si="1"/>
        <v>yes</v>
      </c>
    </row>
    <row r="208">
      <c r="A208" s="5" t="s">
        <v>290</v>
      </c>
      <c r="B208" s="6" t="s">
        <v>290</v>
      </c>
      <c r="C208" s="6" t="s">
        <v>1139</v>
      </c>
      <c r="D208" s="3" t="str">
        <f t="shared" si="1"/>
        <v>yes</v>
      </c>
    </row>
    <row r="209">
      <c r="A209" s="3" t="s">
        <v>971</v>
      </c>
      <c r="B209" s="6" t="s">
        <v>971</v>
      </c>
      <c r="C209" s="6" t="s">
        <v>1142</v>
      </c>
      <c r="D209" s="3" t="str">
        <f t="shared" si="1"/>
        <v>yes</v>
      </c>
    </row>
    <row r="210">
      <c r="A210" s="5" t="s">
        <v>291</v>
      </c>
      <c r="B210" s="6" t="s">
        <v>291</v>
      </c>
      <c r="C210" s="6" t="s">
        <v>1144</v>
      </c>
      <c r="D210" s="3" t="str">
        <f t="shared" si="1"/>
        <v>yes</v>
      </c>
    </row>
    <row r="211">
      <c r="A211" s="5" t="s">
        <v>292</v>
      </c>
      <c r="B211" s="6" t="s">
        <v>292</v>
      </c>
      <c r="C211" s="6" t="s">
        <v>1147</v>
      </c>
      <c r="D211" s="3" t="str">
        <f t="shared" si="1"/>
        <v>yes</v>
      </c>
    </row>
    <row r="212">
      <c r="A212" s="3" t="s">
        <v>975</v>
      </c>
      <c r="B212" s="6" t="s">
        <v>975</v>
      </c>
      <c r="C212" s="6" t="s">
        <v>1150</v>
      </c>
      <c r="D212" s="3" t="str">
        <f t="shared" si="1"/>
        <v>yes</v>
      </c>
    </row>
    <row r="213">
      <c r="A213" s="5" t="s">
        <v>293</v>
      </c>
      <c r="B213" s="6" t="s">
        <v>293</v>
      </c>
      <c r="C213" s="6" t="s">
        <v>1153</v>
      </c>
      <c r="D213" s="3" t="str">
        <f t="shared" si="1"/>
        <v>yes</v>
      </c>
    </row>
    <row r="214">
      <c r="A214" s="3" t="s">
        <v>979</v>
      </c>
      <c r="B214" s="6" t="s">
        <v>979</v>
      </c>
      <c r="C214" s="6" t="s">
        <v>1156</v>
      </c>
      <c r="D214" s="3" t="str">
        <f t="shared" si="1"/>
        <v>yes</v>
      </c>
    </row>
    <row r="215">
      <c r="A215" s="6" t="s">
        <v>1158</v>
      </c>
      <c r="B215" s="6" t="s">
        <v>1158</v>
      </c>
      <c r="C215" s="6" t="s">
        <v>1160</v>
      </c>
      <c r="D215" s="3" t="str">
        <f t="shared" si="1"/>
        <v>yes</v>
      </c>
    </row>
    <row r="216">
      <c r="A216" s="3" t="s">
        <v>987</v>
      </c>
      <c r="B216" s="6" t="s">
        <v>987</v>
      </c>
      <c r="C216" s="6" t="s">
        <v>1163</v>
      </c>
      <c r="D216" s="3" t="str">
        <f t="shared" si="1"/>
        <v>yes</v>
      </c>
    </row>
    <row r="217">
      <c r="A217" s="3" t="s">
        <v>991</v>
      </c>
      <c r="B217" s="6" t="s">
        <v>991</v>
      </c>
      <c r="C217" s="6" t="s">
        <v>1166</v>
      </c>
      <c r="D217" s="3" t="str">
        <f t="shared" si="1"/>
        <v>yes</v>
      </c>
    </row>
    <row r="218">
      <c r="A218" s="5" t="s">
        <v>294</v>
      </c>
      <c r="B218" s="6" t="s">
        <v>294</v>
      </c>
      <c r="C218" s="6" t="s">
        <v>1168</v>
      </c>
      <c r="D218" s="3" t="str">
        <f t="shared" si="1"/>
        <v>yes</v>
      </c>
    </row>
    <row r="219">
      <c r="A219" s="3" t="s">
        <v>295</v>
      </c>
      <c r="B219" s="6" t="s">
        <v>295</v>
      </c>
      <c r="C219" s="6" t="s">
        <v>1170</v>
      </c>
      <c r="D219" s="3" t="str">
        <f t="shared" si="1"/>
        <v>yes</v>
      </c>
    </row>
    <row r="220">
      <c r="A220" s="3" t="s">
        <v>1000</v>
      </c>
      <c r="B220" s="6" t="s">
        <v>1000</v>
      </c>
      <c r="C220" s="6" t="s">
        <v>1172</v>
      </c>
      <c r="D220" s="3" t="str">
        <f t="shared" si="1"/>
        <v>yes</v>
      </c>
    </row>
    <row r="221">
      <c r="A221" s="3" t="s">
        <v>1007</v>
      </c>
      <c r="B221" s="6" t="s">
        <v>1007</v>
      </c>
      <c r="C221" s="6" t="s">
        <v>1175</v>
      </c>
      <c r="D221" s="3" t="str">
        <f t="shared" si="1"/>
        <v>yes</v>
      </c>
    </row>
    <row r="222">
      <c r="A222" s="5" t="s">
        <v>296</v>
      </c>
      <c r="B222" s="6" t="s">
        <v>296</v>
      </c>
      <c r="C222" s="6" t="s">
        <v>1177</v>
      </c>
      <c r="D222" s="3" t="str">
        <f t="shared" si="1"/>
        <v>yes</v>
      </c>
    </row>
    <row r="223">
      <c r="A223" s="5" t="s">
        <v>297</v>
      </c>
      <c r="B223" s="6" t="s">
        <v>297</v>
      </c>
      <c r="C223" s="6" t="s">
        <v>1183</v>
      </c>
      <c r="D223" s="3" t="str">
        <f t="shared" si="1"/>
        <v>yes</v>
      </c>
    </row>
    <row r="224">
      <c r="A224" s="5" t="s">
        <v>298</v>
      </c>
      <c r="B224" s="6" t="s">
        <v>298</v>
      </c>
      <c r="C224" s="6" t="s">
        <v>1185</v>
      </c>
      <c r="D224" s="3" t="str">
        <f t="shared" si="1"/>
        <v>yes</v>
      </c>
    </row>
    <row r="225">
      <c r="A225" s="6" t="s">
        <v>1189</v>
      </c>
      <c r="B225" s="6" t="s">
        <v>1014</v>
      </c>
      <c r="C225" s="6" t="s">
        <v>1196</v>
      </c>
      <c r="D225" s="3" t="str">
        <f t="shared" si="1"/>
        <v>No</v>
      </c>
    </row>
    <row r="226">
      <c r="A226" s="6" t="s">
        <v>1191</v>
      </c>
      <c r="B226" s="6" t="s">
        <v>1189</v>
      </c>
      <c r="C226" s="6" t="s">
        <v>1190</v>
      </c>
      <c r="D226" s="3" t="str">
        <f t="shared" si="1"/>
        <v>No</v>
      </c>
    </row>
    <row r="227">
      <c r="A227" s="3" t="s">
        <v>1014</v>
      </c>
      <c r="B227" s="6" t="s">
        <v>1191</v>
      </c>
      <c r="C227" s="6" t="s">
        <v>1193</v>
      </c>
      <c r="D227" s="3" t="str">
        <f t="shared" si="1"/>
        <v>No</v>
      </c>
    </row>
    <row r="228">
      <c r="A228" s="5" t="s">
        <v>300</v>
      </c>
      <c r="B228" s="6" t="s">
        <v>300</v>
      </c>
      <c r="C228" s="6" t="s">
        <v>1199</v>
      </c>
      <c r="D228" s="3" t="str">
        <f t="shared" si="1"/>
        <v>yes</v>
      </c>
    </row>
    <row r="229">
      <c r="A229" s="3" t="s">
        <v>1030</v>
      </c>
      <c r="B229" s="6" t="s">
        <v>1030</v>
      </c>
      <c r="C229" s="6" t="s">
        <v>1202</v>
      </c>
      <c r="D229" s="3" t="str">
        <f t="shared" si="1"/>
        <v>yes</v>
      </c>
    </row>
    <row r="230">
      <c r="A230" s="3" t="s">
        <v>1038</v>
      </c>
      <c r="B230" s="3" t="s">
        <v>1038</v>
      </c>
      <c r="C230" s="6" t="s">
        <v>1206</v>
      </c>
      <c r="D230" s="3" t="str">
        <f>if($B230 = Sheet13!$A31,"yes","No")</f>
        <v>#REF!</v>
      </c>
    </row>
    <row r="231">
      <c r="A231" s="3" t="s">
        <v>1041</v>
      </c>
      <c r="B231" s="3" t="s">
        <v>1041</v>
      </c>
      <c r="C231" s="6" t="s">
        <v>1210</v>
      </c>
      <c r="D231" s="3" t="str">
        <f>if($B231 = $A230,"yes","No")</f>
        <v>No</v>
      </c>
    </row>
    <row r="232">
      <c r="A232" s="5" t="s">
        <v>302</v>
      </c>
      <c r="B232" s="6" t="s">
        <v>302</v>
      </c>
      <c r="C232" s="6" t="s">
        <v>1219</v>
      </c>
      <c r="D232" s="3" t="str">
        <f t="shared" ref="D232:D233" si="2">if(Sheet13!$A32 = $A231,"yes","No")</f>
        <v>#REF!</v>
      </c>
    </row>
    <row r="233">
      <c r="A233" s="5" t="s">
        <v>303</v>
      </c>
      <c r="B233" s="6" t="s">
        <v>303</v>
      </c>
      <c r="C233" s="6" t="s">
        <v>1222</v>
      </c>
      <c r="D233" s="3" t="str">
        <f t="shared" si="2"/>
        <v>#REF!</v>
      </c>
    </row>
    <row r="234">
      <c r="A234" s="3" t="s">
        <v>1058</v>
      </c>
      <c r="B234" s="6" t="s">
        <v>1058</v>
      </c>
      <c r="C234" s="6" t="s">
        <v>1225</v>
      </c>
      <c r="D234" s="3" t="str">
        <f>if($B232 = Sheet13!$A34,"yes","No")</f>
        <v>#REF!</v>
      </c>
    </row>
    <row r="235">
      <c r="A235" s="3" t="s">
        <v>1063</v>
      </c>
      <c r="B235" s="7" t="s">
        <v>1063</v>
      </c>
      <c r="C235" s="6" t="s">
        <v>1228</v>
      </c>
      <c r="D235" s="3" t="str">
        <f>if($B233 = $A233,"yes","No")</f>
        <v>yes</v>
      </c>
    </row>
    <row r="236">
      <c r="D236" s="3" t="str">
        <f t="shared" ref="D236:D237" si="3">if($B234 = Sheet13!$A35,"yes","No")</f>
        <v>#REF!</v>
      </c>
    </row>
    <row r="237">
      <c r="D237" s="3" t="str">
        <f t="shared" si="3"/>
        <v>#REF!</v>
      </c>
    </row>
  </sheetData>
  <autoFilter ref="$A$1:$A$265">
    <sortState ref="A1:A265">
      <sortCondition ref="A1:A265"/>
    </sortState>
  </autoFilter>
  <drawing r:id="rId1"/>
</worksheet>
</file>