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aug\Documents\DOCUMENTS 2018\STUHR ENTERPR\GLUCOSEBOOSTER_GLYCO-LINE\"/>
    </mc:Choice>
  </mc:AlternateContent>
  <workbookProtection lockWindows="1"/>
  <bookViews>
    <workbookView xWindow="120" yWindow="140" windowWidth="19040" windowHeight="8250" xr2:uid="{00000000-000D-0000-FFFF-FFFF00000000}"/>
  </bookViews>
  <sheets>
    <sheet name="economics" sheetId="1" r:id="rId1"/>
  </sheets>
  <definedNames>
    <definedName name="_xlnm.Print_Area" localSheetId="0">economics!$A$1:$J$48</definedName>
    <definedName name="Z_D68CA9B3_62FC_4F28_8950_11BC5D65457C_.wvu.PrintArea" localSheetId="0" hidden="1">economics!$A$1:$J$48</definedName>
  </definedNames>
  <calcPr calcId="171027"/>
  <customWorkbookViews>
    <customWorkbookView name="Ueli Zaugg - Personal View" guid="{D68CA9B3-62FC-4F28-8950-11BC5D65457C}" mergeInterval="0" personalView="1" maximized="1" xWindow="-8" yWindow="-8" windowWidth="1936" windowHeight="1096" activeSheetId="1" showFormulaBar="0"/>
  </customWorkbookViews>
</workbook>
</file>

<file path=xl/calcChain.xml><?xml version="1.0" encoding="utf-8"?>
<calcChain xmlns="http://schemas.openxmlformats.org/spreadsheetml/2006/main">
  <c r="H15" i="1" l="1"/>
  <c r="H16" i="1"/>
  <c r="H17" i="1"/>
  <c r="H14" i="1"/>
  <c r="I6" i="1"/>
  <c r="F15" i="1" l="1"/>
  <c r="I15" i="1" s="1"/>
  <c r="B15" i="1"/>
  <c r="E15" i="1" s="1"/>
  <c r="I41" i="1"/>
  <c r="I42" i="1" s="1"/>
  <c r="F17" i="1"/>
  <c r="F16" i="1"/>
  <c r="F14" i="1"/>
  <c r="B17" i="1"/>
  <c r="B16" i="1"/>
  <c r="B14" i="1"/>
  <c r="B26" i="1"/>
  <c r="J15" i="1" l="1"/>
  <c r="I17" i="1"/>
  <c r="I16" i="1"/>
  <c r="B25" i="1"/>
  <c r="I30" i="1" s="1"/>
  <c r="I31" i="1" s="1"/>
  <c r="I14" i="1"/>
  <c r="I18" i="1" l="1"/>
  <c r="E14" i="1"/>
  <c r="E16" i="1"/>
  <c r="J16" i="1" s="1"/>
  <c r="E17" i="1"/>
  <c r="J17" i="1" s="1"/>
  <c r="J14" i="1" l="1"/>
  <c r="E18" i="1"/>
  <c r="I20" i="1" s="1"/>
  <c r="I44" i="1" s="1"/>
  <c r="I36" i="1" l="1"/>
  <c r="I21" i="1"/>
  <c r="I33" i="1"/>
  <c r="I34" i="1" s="1"/>
</calcChain>
</file>

<file path=xl/sharedStrings.xml><?xml version="1.0" encoding="utf-8"?>
<sst xmlns="http://schemas.openxmlformats.org/spreadsheetml/2006/main" count="50" uniqueCount="44">
  <si>
    <t xml:space="preserve"> </t>
  </si>
  <si>
    <t>%</t>
  </si>
  <si>
    <t>$ cost</t>
  </si>
  <si>
    <t>per incidence</t>
  </si>
  <si>
    <t>Total cost</t>
  </si>
  <si>
    <t>Total</t>
  </si>
  <si>
    <t xml:space="preserve">Total cost </t>
  </si>
  <si>
    <t>Closeup dry cow period, days</t>
  </si>
  <si>
    <t>Fresh cow period, days</t>
  </si>
  <si>
    <t>Inclusion rate per cow/day, lbs</t>
  </si>
  <si>
    <t>Cost per cow/day</t>
  </si>
  <si>
    <t xml:space="preserve">per incidence </t>
  </si>
  <si>
    <t>Improvement</t>
  </si>
  <si>
    <t>Net Savings per cow</t>
  </si>
  <si>
    <t>ROI with additional milk income</t>
  </si>
  <si>
    <t>Savings per cow on Metabolic problems:</t>
  </si>
  <si>
    <t>ROI without additional milk income</t>
  </si>
  <si>
    <t>No GLUCOSEBOOSTER</t>
  </si>
  <si>
    <t>WITH GLUCOSEBOOSTER</t>
  </si>
  <si>
    <t xml:space="preserve">  </t>
  </si>
  <si>
    <t>Savings with GLUCOSEBOOSTER on Metabolic problems:</t>
  </si>
  <si>
    <t>Cost of GLUCOSEBOOSTER, ton</t>
  </si>
  <si>
    <t>Cows in transition period  in 1 year</t>
  </si>
  <si>
    <t>Total cost feeding GLUCOSEBOOSTER</t>
  </si>
  <si>
    <t>Total cost feeding GLUCOSEBOOSTER per cow</t>
  </si>
  <si>
    <t>COWS</t>
  </si>
  <si>
    <t>LENGTH OF LACTATION, DAYS</t>
  </si>
  <si>
    <t>MILK PRICE, $/CWT</t>
  </si>
  <si>
    <t>EXTRA MILK INCOME PER COW/YEAR</t>
  </si>
  <si>
    <t>* reported by McArt et al. 2015</t>
  </si>
  <si>
    <t>*** current estimated replacement cost (2016)</t>
  </si>
  <si>
    <t>EXTRA MILK INCOME WHOLE HERD PER YEAR</t>
  </si>
  <si>
    <t>** reported by Geishauer et al. 2001</t>
  </si>
  <si>
    <t>EXTRA MILK PER COW/DAY, LBS</t>
  </si>
  <si>
    <t>Net Savings feeding GLUCOSEBOOSTER</t>
  </si>
  <si>
    <t>DAIRY:</t>
  </si>
  <si>
    <t>DATE:</t>
  </si>
  <si>
    <t>TOTAL COWS MILKING:</t>
  </si>
  <si>
    <t>TOTAL COWS IN TRANSITION IN 1 YEAR:</t>
  </si>
  <si>
    <t>Clinical Ketosis*</t>
  </si>
  <si>
    <t>Downer cows incl. DA's ***</t>
  </si>
  <si>
    <t>Dead cows ***</t>
  </si>
  <si>
    <t>Subclinical Ketosis **</t>
  </si>
  <si>
    <t>XYZ DAIRY,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</si>
</sst>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16" x14ac:knownFonts="1">
    <font>
      <sz val="11"/>
      <color theme="1"/>
      <name val="Comic Sans MS"/>
      <family val="2"/>
    </font>
    <font>
      <sz val="11"/>
      <color theme="1"/>
      <name val="Comic Sans MS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rgb="FFFF0000"/>
      <name val="Calibri"/>
      <family val="2"/>
    </font>
    <font>
      <b/>
      <sz val="14"/>
      <color rgb="FFFF0000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b/>
      <sz val="20"/>
      <name val="Calibri"/>
      <family val="2"/>
    </font>
    <font>
      <b/>
      <u/>
      <sz val="18"/>
      <name val="Calibri"/>
      <family val="2"/>
    </font>
    <font>
      <b/>
      <u/>
      <sz val="11"/>
      <name val="Calibri"/>
      <family val="2"/>
    </font>
    <font>
      <sz val="16"/>
      <color theme="1"/>
      <name val="Calibri"/>
      <family val="2"/>
    </font>
    <font>
      <sz val="1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gray125">
        <bgColor theme="6" tint="0.39997558519241921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6" fillId="0" borderId="0" xfId="0" applyFont="1" applyProtection="1"/>
    <xf numFmtId="0" fontId="5" fillId="0" borderId="2" xfId="0" applyFont="1" applyBorder="1" applyProtection="1"/>
    <xf numFmtId="0" fontId="3" fillId="0" borderId="6" xfId="0" applyFont="1" applyBorder="1" applyProtection="1"/>
    <xf numFmtId="0" fontId="2" fillId="0" borderId="3" xfId="0" applyFont="1" applyBorder="1" applyProtection="1"/>
    <xf numFmtId="0" fontId="6" fillId="0" borderId="1" xfId="0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4" borderId="1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10" xfId="0" applyFont="1" applyBorder="1" applyAlignment="1" applyProtection="1">
      <alignment horizontal="center"/>
    </xf>
    <xf numFmtId="0" fontId="6" fillId="4" borderId="10" xfId="0" applyFont="1" applyFill="1" applyBorder="1" applyAlignment="1" applyProtection="1">
      <alignment horizontal="center"/>
    </xf>
    <xf numFmtId="0" fontId="6" fillId="4" borderId="13" xfId="0" applyFont="1" applyFill="1" applyBorder="1" applyAlignment="1" applyProtection="1">
      <alignment horizontal="center"/>
    </xf>
    <xf numFmtId="44" fontId="6" fillId="0" borderId="10" xfId="1" applyFont="1" applyBorder="1" applyAlignment="1" applyProtection="1">
      <alignment horizontal="center"/>
    </xf>
    <xf numFmtId="0" fontId="5" fillId="0" borderId="4" xfId="0" applyFont="1" applyBorder="1" applyProtection="1"/>
    <xf numFmtId="0" fontId="3" fillId="0" borderId="12" xfId="0" applyFont="1" applyBorder="1" applyAlignment="1" applyProtection="1">
      <alignment horizontal="center"/>
    </xf>
    <xf numFmtId="0" fontId="3" fillId="4" borderId="12" xfId="0" applyFont="1" applyFill="1" applyBorder="1" applyAlignment="1" applyProtection="1">
      <alignment horizontal="center"/>
    </xf>
    <xf numFmtId="164" fontId="3" fillId="4" borderId="4" xfId="0" applyNumberFormat="1" applyFont="1" applyFill="1" applyBorder="1" applyProtection="1"/>
    <xf numFmtId="0" fontId="3" fillId="0" borderId="8" xfId="0" applyFont="1" applyBorder="1" applyAlignment="1" applyProtection="1">
      <alignment horizontal="center"/>
    </xf>
    <xf numFmtId="0" fontId="3" fillId="4" borderId="8" xfId="0" applyFont="1" applyFill="1" applyBorder="1" applyAlignment="1" applyProtection="1">
      <alignment horizontal="center"/>
    </xf>
    <xf numFmtId="164" fontId="5" fillId="0" borderId="12" xfId="1" applyNumberFormat="1" applyFont="1" applyBorder="1" applyProtection="1"/>
    <xf numFmtId="0" fontId="5" fillId="0" borderId="5" xfId="0" applyFont="1" applyBorder="1" applyProtection="1"/>
    <xf numFmtId="0" fontId="3" fillId="0" borderId="9" xfId="0" applyFont="1" applyBorder="1" applyAlignment="1" applyProtection="1">
      <alignment horizontal="center"/>
    </xf>
    <xf numFmtId="0" fontId="3" fillId="4" borderId="9" xfId="0" applyFont="1" applyFill="1" applyBorder="1" applyAlignment="1" applyProtection="1">
      <alignment horizontal="center"/>
    </xf>
    <xf numFmtId="164" fontId="3" fillId="4" borderId="5" xfId="0" applyNumberFormat="1" applyFont="1" applyFill="1" applyBorder="1" applyProtection="1"/>
    <xf numFmtId="0" fontId="3" fillId="0" borderId="0" xfId="0" applyFont="1" applyBorder="1" applyProtection="1"/>
    <xf numFmtId="0" fontId="5" fillId="0" borderId="0" xfId="0" applyFont="1" applyProtection="1"/>
    <xf numFmtId="164" fontId="3" fillId="5" borderId="7" xfId="1" applyNumberFormat="1" applyFont="1" applyFill="1" applyBorder="1" applyProtection="1"/>
    <xf numFmtId="164" fontId="3" fillId="5" borderId="7" xfId="0" applyNumberFormat="1" applyFont="1" applyFill="1" applyBorder="1" applyProtection="1"/>
    <xf numFmtId="9" fontId="6" fillId="0" borderId="0" xfId="0" applyNumberFormat="1" applyFont="1" applyProtection="1"/>
    <xf numFmtId="44" fontId="3" fillId="0" borderId="0" xfId="1" applyFont="1" applyProtection="1"/>
    <xf numFmtId="44" fontId="3" fillId="6" borderId="7" xfId="1" applyFont="1" applyFill="1" applyBorder="1" applyProtection="1"/>
    <xf numFmtId="44" fontId="5" fillId="0" borderId="0" xfId="1" applyFont="1" applyProtection="1"/>
    <xf numFmtId="164" fontId="5" fillId="0" borderId="0" xfId="1" applyNumberFormat="1" applyFont="1" applyProtection="1"/>
    <xf numFmtId="0" fontId="3" fillId="5" borderId="0" xfId="0" applyFont="1" applyFill="1" applyProtection="1"/>
    <xf numFmtId="44" fontId="3" fillId="5" borderId="7" xfId="0" applyNumberFormat="1" applyFont="1" applyFill="1" applyBorder="1" applyProtection="1"/>
    <xf numFmtId="0" fontId="4" fillId="0" borderId="0" xfId="0" applyFont="1" applyProtection="1"/>
    <xf numFmtId="44" fontId="4" fillId="6" borderId="7" xfId="0" applyNumberFormat="1" applyFont="1" applyFill="1" applyBorder="1" applyProtection="1"/>
    <xf numFmtId="0" fontId="4" fillId="7" borderId="0" xfId="0" applyFont="1" applyFill="1" applyProtection="1"/>
    <xf numFmtId="2" fontId="9" fillId="7" borderId="7" xfId="0" applyNumberFormat="1" applyFont="1" applyFill="1" applyBorder="1" applyProtection="1"/>
    <xf numFmtId="0" fontId="8" fillId="0" borderId="0" xfId="0" applyFont="1" applyProtection="1"/>
    <xf numFmtId="0" fontId="4" fillId="2" borderId="0" xfId="0" applyFont="1" applyFill="1" applyProtection="1"/>
    <xf numFmtId="39" fontId="11" fillId="8" borderId="7" xfId="1" applyNumberFormat="1" applyFont="1" applyFill="1" applyBorder="1" applyProtection="1"/>
    <xf numFmtId="165" fontId="7" fillId="0" borderId="1" xfId="0" applyNumberFormat="1" applyFont="1" applyBorder="1" applyProtection="1">
      <protection locked="0"/>
    </xf>
    <xf numFmtId="0" fontId="7" fillId="0" borderId="7" xfId="0" applyFont="1" applyBorder="1" applyProtection="1">
      <protection locked="0"/>
    </xf>
    <xf numFmtId="44" fontId="7" fillId="0" borderId="7" xfId="1" applyFont="1" applyBorder="1" applyProtection="1">
      <protection locked="0"/>
    </xf>
    <xf numFmtId="0" fontId="3" fillId="4" borderId="4" xfId="1" applyNumberFormat="1" applyFont="1" applyFill="1" applyBorder="1" applyAlignment="1" applyProtection="1">
      <alignment horizontal="center"/>
    </xf>
    <xf numFmtId="0" fontId="12" fillId="3" borderId="0" xfId="0" applyFont="1" applyFill="1" applyProtection="1"/>
    <xf numFmtId="0" fontId="13" fillId="3" borderId="0" xfId="0" applyFont="1" applyFill="1" applyProtection="1"/>
    <xf numFmtId="0" fontId="10" fillId="3" borderId="0" xfId="0" applyFont="1" applyFill="1" applyProtection="1"/>
    <xf numFmtId="0" fontId="10" fillId="0" borderId="0" xfId="0" applyFont="1" applyProtection="1"/>
    <xf numFmtId="164" fontId="3" fillId="6" borderId="7" xfId="0" applyNumberFormat="1" applyFont="1" applyFill="1" applyBorder="1" applyProtection="1"/>
    <xf numFmtId="164" fontId="4" fillId="6" borderId="7" xfId="0" applyNumberFormat="1" applyFont="1" applyFill="1" applyBorder="1" applyProtection="1"/>
    <xf numFmtId="164" fontId="9" fillId="6" borderId="7" xfId="0" applyNumberFormat="1" applyFont="1" applyFill="1" applyBorder="1" applyProtection="1"/>
    <xf numFmtId="0" fontId="3" fillId="3" borderId="2" xfId="0" applyFont="1" applyFill="1" applyBorder="1" applyProtection="1"/>
    <xf numFmtId="0" fontId="3" fillId="3" borderId="6" xfId="0" applyFont="1" applyFill="1" applyBorder="1" applyProtection="1"/>
    <xf numFmtId="44" fontId="3" fillId="3" borderId="3" xfId="1" applyFont="1" applyFill="1" applyBorder="1" applyProtection="1"/>
    <xf numFmtId="0" fontId="3" fillId="3" borderId="3" xfId="0" applyFont="1" applyFill="1" applyBorder="1" applyProtection="1"/>
    <xf numFmtId="0" fontId="4" fillId="0" borderId="0" xfId="0" applyFont="1" applyAlignment="1" applyProtection="1">
      <alignment horizontal="right"/>
    </xf>
    <xf numFmtId="0" fontId="7" fillId="0" borderId="14" xfId="0" applyFont="1" applyBorder="1" applyProtection="1">
      <protection locked="0"/>
    </xf>
    <xf numFmtId="0" fontId="14" fillId="0" borderId="16" xfId="0" applyFont="1" applyBorder="1" applyProtection="1"/>
    <xf numFmtId="0" fontId="2" fillId="0" borderId="16" xfId="0" applyFont="1" applyBorder="1" applyProtection="1"/>
    <xf numFmtId="0" fontId="2" fillId="0" borderId="17" xfId="0" applyFont="1" applyBorder="1" applyProtection="1"/>
    <xf numFmtId="14" fontId="4" fillId="0" borderId="14" xfId="0" applyNumberFormat="1" applyFont="1" applyBorder="1" applyProtection="1"/>
    <xf numFmtId="164" fontId="8" fillId="0" borderId="14" xfId="1" applyNumberFormat="1" applyFont="1" applyBorder="1" applyProtection="1">
      <protection locked="0"/>
    </xf>
    <xf numFmtId="165" fontId="8" fillId="0" borderId="18" xfId="0" applyNumberFormat="1" applyFont="1" applyBorder="1" applyAlignment="1" applyProtection="1">
      <alignment horizontal="center"/>
      <protection locked="0"/>
    </xf>
    <xf numFmtId="165" fontId="8" fillId="0" borderId="19" xfId="0" applyNumberFormat="1" applyFont="1" applyBorder="1" applyAlignment="1" applyProtection="1">
      <alignment horizontal="center"/>
      <protection locked="0"/>
    </xf>
    <xf numFmtId="0" fontId="6" fillId="0" borderId="20" xfId="0" applyFont="1" applyBorder="1" applyAlignment="1" applyProtection="1">
      <alignment horizontal="center"/>
    </xf>
    <xf numFmtId="0" fontId="3" fillId="3" borderId="21" xfId="0" applyFont="1" applyFill="1" applyBorder="1" applyProtection="1"/>
    <xf numFmtId="164" fontId="3" fillId="0" borderId="4" xfId="1" applyNumberFormat="1" applyFont="1" applyBorder="1" applyAlignment="1" applyProtection="1">
      <alignment horizontal="center"/>
    </xf>
    <xf numFmtId="164" fontId="3" fillId="0" borderId="5" xfId="1" applyNumberFormat="1" applyFont="1" applyBorder="1" applyAlignment="1" applyProtection="1">
      <alignment horizontal="center"/>
    </xf>
    <xf numFmtId="165" fontId="8" fillId="4" borderId="16" xfId="0" applyNumberFormat="1" applyFont="1" applyFill="1" applyBorder="1" applyAlignment="1" applyProtection="1">
      <alignment horizontal="center"/>
      <protection locked="0"/>
    </xf>
    <xf numFmtId="165" fontId="8" fillId="4" borderId="22" xfId="0" applyNumberFormat="1" applyFont="1" applyFill="1" applyBorder="1" applyAlignment="1" applyProtection="1">
      <alignment horizontal="center"/>
      <protection locked="0"/>
    </xf>
    <xf numFmtId="0" fontId="6" fillId="4" borderId="20" xfId="0" applyFont="1" applyFill="1" applyBorder="1" applyAlignment="1" applyProtection="1">
      <alignment horizontal="center"/>
    </xf>
    <xf numFmtId="0" fontId="3" fillId="3" borderId="13" xfId="0" applyFont="1" applyFill="1" applyBorder="1" applyProtection="1"/>
    <xf numFmtId="164" fontId="5" fillId="0" borderId="8" xfId="1" applyNumberFormat="1" applyFont="1" applyBorder="1" applyProtection="1"/>
    <xf numFmtId="164" fontId="5" fillId="0" borderId="9" xfId="1" applyNumberFormat="1" applyFont="1" applyBorder="1" applyProtection="1"/>
    <xf numFmtId="0" fontId="5" fillId="4" borderId="2" xfId="0" applyFont="1" applyFill="1" applyBorder="1" applyProtection="1"/>
    <xf numFmtId="0" fontId="3" fillId="4" borderId="6" xfId="0" applyFont="1" applyFill="1" applyBorder="1" applyProtection="1"/>
    <xf numFmtId="0" fontId="5" fillId="4" borderId="3" xfId="0" applyFont="1" applyFill="1" applyBorder="1" applyProtection="1"/>
    <xf numFmtId="0" fontId="8" fillId="0" borderId="8" xfId="1" applyNumberFormat="1" applyFont="1" applyBorder="1" applyAlignment="1" applyProtection="1">
      <alignment horizontal="center"/>
      <protection locked="0"/>
    </xf>
    <xf numFmtId="0" fontId="8" fillId="0" borderId="9" xfId="1" applyNumberFormat="1" applyFont="1" applyBorder="1" applyAlignment="1" applyProtection="1">
      <alignment horizontal="center"/>
      <protection locked="0"/>
    </xf>
    <xf numFmtId="0" fontId="7" fillId="0" borderId="15" xfId="0" applyFont="1" applyBorder="1" applyProtection="1">
      <protection locked="0"/>
    </xf>
    <xf numFmtId="0" fontId="15" fillId="0" borderId="14" xfId="0" applyFont="1" applyBorder="1" applyProtection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476251</xdr:colOff>
      <xdr:row>42</xdr:row>
      <xdr:rowOff>196102</xdr:rowOff>
    </xdr:from>
    <xdr:to>
      <xdr:col>7</xdr:col>
      <xdr:colOff>845339</xdr:colOff>
      <xdr:row>44</xdr:row>
      <xdr:rowOff>92426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35166" y="13412040"/>
          <a:ext cx="978408" cy="484632"/>
        </a:xfrm>
        <a:prstGeom prst="rightArrow">
          <a:avLst/>
        </a:prstGeom>
        <a:solidFill>
          <a:srgbClr val="0070C0"/>
        </a:solidFill>
        <a:ln>
          <a:solidFill>
            <a:schemeClr val="tx1"/>
          </a:solidFill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469247</xdr:colOff>
      <xdr:row>34</xdr:row>
      <xdr:rowOff>210110</xdr:rowOff>
    </xdr:from>
    <xdr:to>
      <xdr:col>7</xdr:col>
      <xdr:colOff>838335</xdr:colOff>
      <xdr:row>36</xdr:row>
      <xdr:rowOff>106433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928162" y="10778658"/>
          <a:ext cx="978408" cy="484632"/>
        </a:xfrm>
        <a:prstGeom prst="rightArrow">
          <a:avLst/>
        </a:prstGeom>
        <a:solidFill>
          <a:srgbClr val="0070C0"/>
        </a:solidFill>
        <a:ln>
          <a:solidFill>
            <a:schemeClr val="tx1"/>
          </a:solidFill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910478</xdr:colOff>
      <xdr:row>0</xdr:row>
      <xdr:rowOff>133501</xdr:rowOff>
    </xdr:from>
    <xdr:ext cx="9679081" cy="749821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10478" y="133501"/>
          <a:ext cx="9679081" cy="74982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2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outerShdw dist="76200" dir="8040000" algn="ctr" rotWithShape="0">
                  <a:srgbClr val="000000">
                    <a:alpha val="47000"/>
                  </a:srgbClr>
                </a:outerShdw>
              </a:effectLst>
            </a:rPr>
            <a:t>Economic Benefit of using GlucoseBooster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8"/>
  <sheetViews>
    <sheetView windowProtection="1" tabSelected="1" topLeftCell="A31" zoomScaleNormal="100" workbookViewId="0">
      <selection activeCell="I38" sqref="I38"/>
    </sheetView>
  </sheetViews>
  <sheetFormatPr defaultColWidth="8.765625" defaultRowHeight="14.5" x14ac:dyDescent="0.35"/>
  <cols>
    <col min="1" max="1" width="36.23046875" style="1" customWidth="1"/>
    <col min="2" max="2" width="10" style="1" customWidth="1"/>
    <col min="3" max="3" width="7.07421875" style="1" customWidth="1"/>
    <col min="4" max="4" width="11" style="1" customWidth="1"/>
    <col min="5" max="5" width="14.3046875" style="1" customWidth="1"/>
    <col min="6" max="6" width="10" style="1" customWidth="1"/>
    <col min="7" max="7" width="7.07421875" style="1" customWidth="1"/>
    <col min="8" max="8" width="11" style="1" customWidth="1"/>
    <col min="9" max="9" width="14.3046875" style="1" customWidth="1"/>
    <col min="10" max="10" width="12.84375" style="1" customWidth="1"/>
    <col min="11" max="12" width="11" style="1" customWidth="1"/>
    <col min="13" max="16384" width="8.765625" style="1"/>
  </cols>
  <sheetData>
    <row r="1" spans="1:12" s="52" customFormat="1" ht="23.5" x14ac:dyDescent="0.55000000000000004">
      <c r="A1" s="49"/>
      <c r="B1" s="50"/>
      <c r="C1" s="50"/>
      <c r="D1" s="51"/>
    </row>
    <row r="6" spans="1:12" ht="21" x14ac:dyDescent="0.5">
      <c r="A6" s="38" t="s">
        <v>35</v>
      </c>
      <c r="B6" s="84" t="s">
        <v>43</v>
      </c>
      <c r="C6" s="62"/>
      <c r="D6" s="63"/>
      <c r="E6" s="63"/>
      <c r="F6" s="64"/>
      <c r="H6" s="60" t="s">
        <v>36</v>
      </c>
      <c r="I6" s="65">
        <f ca="1">TODAY()</f>
        <v>43159</v>
      </c>
    </row>
    <row r="7" spans="1:12" ht="23.25" customHeight="1" x14ac:dyDescent="0.5">
      <c r="A7" s="2" t="s">
        <v>37</v>
      </c>
      <c r="B7" s="61">
        <v>1000</v>
      </c>
    </row>
    <row r="8" spans="1:12" ht="23.25" customHeight="1" x14ac:dyDescent="0.5">
      <c r="A8" s="2" t="s">
        <v>38</v>
      </c>
      <c r="B8" s="61">
        <v>1000</v>
      </c>
    </row>
    <row r="9" spans="1:12" ht="23.25" customHeight="1" x14ac:dyDescent="0.35">
      <c r="A9" s="3" t="s">
        <v>0</v>
      </c>
      <c r="B9" s="3"/>
      <c r="C9" s="3"/>
      <c r="D9" s="3"/>
      <c r="E9" s="3"/>
    </row>
    <row r="10" spans="1:12" ht="20.25" customHeight="1" thickBot="1" x14ac:dyDescent="0.4"/>
    <row r="11" spans="1:12" ht="20.25" customHeight="1" thickBot="1" x14ac:dyDescent="0.5">
      <c r="B11" s="4"/>
      <c r="C11" s="5" t="s">
        <v>17</v>
      </c>
      <c r="D11" s="5"/>
      <c r="E11" s="6"/>
      <c r="F11" s="79"/>
      <c r="G11" s="80" t="s">
        <v>18</v>
      </c>
      <c r="H11" s="80"/>
      <c r="I11" s="81"/>
      <c r="J11" s="27"/>
    </row>
    <row r="12" spans="1:12" ht="20.25" customHeight="1" x14ac:dyDescent="0.45">
      <c r="B12" s="7" t="s">
        <v>25</v>
      </c>
      <c r="C12" s="7" t="s">
        <v>1</v>
      </c>
      <c r="D12" s="7" t="s">
        <v>2</v>
      </c>
      <c r="E12" s="7" t="s">
        <v>6</v>
      </c>
      <c r="F12" s="8" t="s">
        <v>25</v>
      </c>
      <c r="G12" s="8" t="s">
        <v>1</v>
      </c>
      <c r="H12" s="8" t="s">
        <v>2</v>
      </c>
      <c r="I12" s="9" t="s">
        <v>4</v>
      </c>
      <c r="J12" s="10" t="s">
        <v>12</v>
      </c>
      <c r="K12" s="11"/>
      <c r="L12" s="3"/>
    </row>
    <row r="13" spans="1:12" ht="20.25" customHeight="1" thickBot="1" x14ac:dyDescent="0.4">
      <c r="B13" s="69" t="s">
        <v>0</v>
      </c>
      <c r="C13" s="12"/>
      <c r="D13" s="12" t="s">
        <v>11</v>
      </c>
      <c r="E13" s="12" t="s">
        <v>0</v>
      </c>
      <c r="F13" s="75" t="s">
        <v>0</v>
      </c>
      <c r="G13" s="13"/>
      <c r="H13" s="13" t="s">
        <v>3</v>
      </c>
      <c r="I13" s="14"/>
      <c r="J13" s="15"/>
      <c r="K13" s="11"/>
      <c r="L13" s="3"/>
    </row>
    <row r="14" spans="1:12" ht="20.25" customHeight="1" x14ac:dyDescent="0.45">
      <c r="A14" s="16" t="s">
        <v>39</v>
      </c>
      <c r="B14" s="17">
        <f>B8*C14/100</f>
        <v>50</v>
      </c>
      <c r="C14" s="67">
        <v>5</v>
      </c>
      <c r="D14" s="82">
        <v>375</v>
      </c>
      <c r="E14" s="71">
        <f>B14*D14</f>
        <v>18750</v>
      </c>
      <c r="F14" s="18">
        <f>B8*G14/100</f>
        <v>10</v>
      </c>
      <c r="G14" s="73">
        <v>1</v>
      </c>
      <c r="H14" s="48">
        <f>D14</f>
        <v>375</v>
      </c>
      <c r="I14" s="19">
        <f>F14*D14</f>
        <v>3750</v>
      </c>
      <c r="J14" s="22">
        <f>E14-I14</f>
        <v>15000</v>
      </c>
    </row>
    <row r="15" spans="1:12" ht="20.25" customHeight="1" x14ac:dyDescent="0.45">
      <c r="A15" s="16" t="s">
        <v>42</v>
      </c>
      <c r="B15" s="20">
        <f>B8*C15/100</f>
        <v>200</v>
      </c>
      <c r="C15" s="67">
        <v>20</v>
      </c>
      <c r="D15" s="82">
        <v>78</v>
      </c>
      <c r="E15" s="71">
        <f>B15*D15</f>
        <v>15600</v>
      </c>
      <c r="F15" s="21">
        <f>B8*G15/100</f>
        <v>60</v>
      </c>
      <c r="G15" s="73">
        <v>6</v>
      </c>
      <c r="H15" s="48">
        <f t="shared" ref="H15:H17" si="0">D15</f>
        <v>78</v>
      </c>
      <c r="I15" s="19">
        <f>F15*D15</f>
        <v>4680</v>
      </c>
      <c r="J15" s="77">
        <f>E15-I15</f>
        <v>10920</v>
      </c>
    </row>
    <row r="16" spans="1:12" ht="20.25" customHeight="1" x14ac:dyDescent="0.45">
      <c r="A16" s="16" t="s">
        <v>40</v>
      </c>
      <c r="B16" s="20">
        <f>B8*C16/100</f>
        <v>20</v>
      </c>
      <c r="C16" s="67">
        <v>2</v>
      </c>
      <c r="D16" s="82">
        <v>1800</v>
      </c>
      <c r="E16" s="71">
        <f>B16*D16</f>
        <v>36000</v>
      </c>
      <c r="F16" s="21">
        <f>B8*G16/100</f>
        <v>10</v>
      </c>
      <c r="G16" s="73">
        <v>1</v>
      </c>
      <c r="H16" s="48">
        <f t="shared" si="0"/>
        <v>1800</v>
      </c>
      <c r="I16" s="19">
        <f>F16*D16</f>
        <v>18000</v>
      </c>
      <c r="J16" s="77">
        <f t="shared" ref="J16:J17" si="1">E16-I16</f>
        <v>18000</v>
      </c>
    </row>
    <row r="17" spans="1:10" ht="20.25" customHeight="1" thickBot="1" x14ac:dyDescent="0.5">
      <c r="A17" s="23" t="s">
        <v>41</v>
      </c>
      <c r="B17" s="24">
        <f>B8*C17/100</f>
        <v>20</v>
      </c>
      <c r="C17" s="68">
        <v>2</v>
      </c>
      <c r="D17" s="83">
        <v>1800</v>
      </c>
      <c r="E17" s="72">
        <f>B17*D17</f>
        <v>36000</v>
      </c>
      <c r="F17" s="25">
        <f>B8*G17/100</f>
        <v>10</v>
      </c>
      <c r="G17" s="74">
        <v>1</v>
      </c>
      <c r="H17" s="48">
        <f t="shared" si="0"/>
        <v>1800</v>
      </c>
      <c r="I17" s="26">
        <f>F17*D17</f>
        <v>18000</v>
      </c>
      <c r="J17" s="78">
        <f t="shared" si="1"/>
        <v>18000</v>
      </c>
    </row>
    <row r="18" spans="1:10" s="3" customFormat="1" ht="20.25" customHeight="1" thickBot="1" x14ac:dyDescent="0.5">
      <c r="A18" s="56" t="s">
        <v>5</v>
      </c>
      <c r="B18" s="70"/>
      <c r="C18" s="57"/>
      <c r="D18" s="58"/>
      <c r="E18" s="29">
        <f>SUM(E14:E17)</f>
        <v>106350</v>
      </c>
      <c r="F18" s="76"/>
      <c r="G18" s="57"/>
      <c r="H18" s="59"/>
      <c r="I18" s="30">
        <f>SUM(I14:I17)</f>
        <v>44430</v>
      </c>
      <c r="J18" s="31" t="s">
        <v>19</v>
      </c>
    </row>
    <row r="19" spans="1:10" s="28" customFormat="1" ht="23.25" customHeight="1" thickBot="1" x14ac:dyDescent="0.5"/>
    <row r="20" spans="1:10" s="28" customFormat="1" ht="23.25" customHeight="1" thickBot="1" x14ac:dyDescent="0.5">
      <c r="A20" s="2" t="s">
        <v>20</v>
      </c>
      <c r="I20" s="53">
        <f>E18-I18</f>
        <v>61920</v>
      </c>
    </row>
    <row r="21" spans="1:10" s="2" customFormat="1" ht="23.25" customHeight="1" thickBot="1" x14ac:dyDescent="0.5">
      <c r="A21" s="2" t="s">
        <v>15</v>
      </c>
      <c r="B21" s="32"/>
      <c r="C21" s="32"/>
      <c r="I21" s="33">
        <f>I20/B8</f>
        <v>61.92</v>
      </c>
    </row>
    <row r="22" spans="1:10" s="28" customFormat="1" ht="23.25" customHeight="1" x14ac:dyDescent="0.45">
      <c r="B22" s="34"/>
      <c r="C22" s="34"/>
    </row>
    <row r="23" spans="1:10" s="28" customFormat="1" ht="20.25" customHeight="1" x14ac:dyDescent="0.45">
      <c r="A23" s="28" t="s">
        <v>21</v>
      </c>
      <c r="B23" s="66">
        <v>3800</v>
      </c>
      <c r="C23" s="35"/>
    </row>
    <row r="24" spans="1:10" s="28" customFormat="1" ht="20.25" customHeight="1" x14ac:dyDescent="0.45">
      <c r="A24" s="28" t="s">
        <v>9</v>
      </c>
      <c r="B24" s="85">
        <v>0.65</v>
      </c>
    </row>
    <row r="25" spans="1:10" s="28" customFormat="1" ht="20.25" customHeight="1" x14ac:dyDescent="0.45">
      <c r="A25" s="28" t="s">
        <v>10</v>
      </c>
      <c r="B25" s="34">
        <f>B23/2000*B24</f>
        <v>1.2349999999999999</v>
      </c>
      <c r="C25" s="34"/>
    </row>
    <row r="26" spans="1:10" s="28" customFormat="1" ht="20.25" customHeight="1" x14ac:dyDescent="0.45">
      <c r="A26" s="28" t="s">
        <v>22</v>
      </c>
      <c r="B26" s="28">
        <f>B8</f>
        <v>1000</v>
      </c>
    </row>
    <row r="27" spans="1:10" s="28" customFormat="1" ht="20.25" customHeight="1" x14ac:dyDescent="0.5">
      <c r="A27" s="28" t="s">
        <v>7</v>
      </c>
      <c r="B27" s="61">
        <v>15</v>
      </c>
    </row>
    <row r="28" spans="1:10" s="28" customFormat="1" ht="20.25" customHeight="1" x14ac:dyDescent="0.5">
      <c r="A28" s="28" t="s">
        <v>8</v>
      </c>
      <c r="B28" s="61">
        <v>18</v>
      </c>
    </row>
    <row r="29" spans="1:10" s="28" customFormat="1" ht="23.25" customHeight="1" thickBot="1" x14ac:dyDescent="0.5"/>
    <row r="30" spans="1:10" s="2" customFormat="1" ht="23.25" customHeight="1" thickBot="1" x14ac:dyDescent="0.5">
      <c r="A30" s="36" t="s">
        <v>23</v>
      </c>
      <c r="B30" s="36"/>
      <c r="C30" s="36"/>
      <c r="D30" s="36"/>
      <c r="E30" s="36"/>
      <c r="F30" s="36"/>
      <c r="G30" s="36"/>
      <c r="H30" s="36"/>
      <c r="I30" s="30">
        <f>B25*(B27+B28)*B26</f>
        <v>40754.999999999993</v>
      </c>
    </row>
    <row r="31" spans="1:10" s="2" customFormat="1" ht="23.25" customHeight="1" thickBot="1" x14ac:dyDescent="0.5">
      <c r="A31" s="36" t="s">
        <v>24</v>
      </c>
      <c r="B31" s="36"/>
      <c r="C31" s="36"/>
      <c r="D31" s="36"/>
      <c r="E31" s="36"/>
      <c r="F31" s="36"/>
      <c r="G31" s="36"/>
      <c r="H31" s="36"/>
      <c r="I31" s="37">
        <f>I30/B26</f>
        <v>40.754999999999995</v>
      </c>
    </row>
    <row r="32" spans="1:10" s="28" customFormat="1" ht="23.25" customHeight="1" thickBot="1" x14ac:dyDescent="0.5"/>
    <row r="33" spans="1:10" s="38" customFormat="1" ht="23.25" customHeight="1" thickBot="1" x14ac:dyDescent="0.55000000000000004">
      <c r="A33" s="38" t="s">
        <v>34</v>
      </c>
      <c r="I33" s="54">
        <f>I20-I30</f>
        <v>21165.000000000007</v>
      </c>
    </row>
    <row r="34" spans="1:10" s="38" customFormat="1" ht="23.25" customHeight="1" thickBot="1" x14ac:dyDescent="0.55000000000000004">
      <c r="A34" s="38" t="s">
        <v>13</v>
      </c>
      <c r="I34" s="39">
        <f>I33/B26</f>
        <v>21.165000000000006</v>
      </c>
    </row>
    <row r="35" spans="1:10" ht="23.25" customHeight="1" thickBot="1" x14ac:dyDescent="0.4"/>
    <row r="36" spans="1:10" s="38" customFormat="1" ht="23.25" customHeight="1" thickBot="1" x14ac:dyDescent="0.55000000000000004">
      <c r="A36" s="40" t="s">
        <v>16</v>
      </c>
      <c r="B36" s="40"/>
      <c r="C36" s="40"/>
      <c r="D36" s="40"/>
      <c r="E36" s="40"/>
      <c r="F36" s="40"/>
      <c r="G36" s="40"/>
      <c r="H36" s="40"/>
      <c r="I36" s="41">
        <f>I20/I30</f>
        <v>1.5193227824806774</v>
      </c>
    </row>
    <row r="37" spans="1:10" ht="23.25" customHeight="1" thickBot="1" x14ac:dyDescent="0.4"/>
    <row r="38" spans="1:10" ht="20.25" customHeight="1" thickBot="1" x14ac:dyDescent="0.55000000000000004">
      <c r="A38" s="2" t="s">
        <v>33</v>
      </c>
      <c r="I38" s="45">
        <v>2.5</v>
      </c>
    </row>
    <row r="39" spans="1:10" ht="20.25" customHeight="1" thickBot="1" x14ac:dyDescent="0.55000000000000004">
      <c r="A39" s="2" t="s">
        <v>26</v>
      </c>
      <c r="I39" s="46">
        <v>305</v>
      </c>
    </row>
    <row r="40" spans="1:10" s="2" customFormat="1" ht="20.25" customHeight="1" thickBot="1" x14ac:dyDescent="0.55000000000000004">
      <c r="A40" s="2" t="s">
        <v>27</v>
      </c>
      <c r="I40" s="47">
        <v>14</v>
      </c>
      <c r="J40" s="42"/>
    </row>
    <row r="41" spans="1:10" ht="20.25" customHeight="1" thickBot="1" x14ac:dyDescent="0.55000000000000004">
      <c r="A41" s="2" t="s">
        <v>28</v>
      </c>
      <c r="I41" s="54">
        <f>I38*(I40/100)*I39</f>
        <v>106.75000000000001</v>
      </c>
    </row>
    <row r="42" spans="1:10" ht="20.25" customHeight="1" thickBot="1" x14ac:dyDescent="0.55000000000000004">
      <c r="A42" s="2" t="s">
        <v>31</v>
      </c>
      <c r="I42" s="55">
        <f>I41*B7</f>
        <v>106750.00000000001</v>
      </c>
    </row>
    <row r="43" spans="1:10" ht="23.25" customHeight="1" thickBot="1" x14ac:dyDescent="0.5">
      <c r="A43" s="2"/>
    </row>
    <row r="44" spans="1:10" s="2" customFormat="1" ht="23.25" customHeight="1" thickBot="1" x14ac:dyDescent="0.65">
      <c r="A44" s="43" t="s">
        <v>14</v>
      </c>
      <c r="B44" s="43"/>
      <c r="C44" s="43"/>
      <c r="D44" s="43"/>
      <c r="E44" s="43"/>
      <c r="F44" s="43"/>
      <c r="G44" s="43"/>
      <c r="H44" s="43"/>
      <c r="I44" s="44">
        <f>(I20+I42)/I30</f>
        <v>4.1386332965280337</v>
      </c>
    </row>
    <row r="46" spans="1:10" x14ac:dyDescent="0.35">
      <c r="A46" s="1" t="s">
        <v>29</v>
      </c>
    </row>
    <row r="47" spans="1:10" x14ac:dyDescent="0.35">
      <c r="A47" s="1" t="s">
        <v>32</v>
      </c>
    </row>
    <row r="48" spans="1:10" x14ac:dyDescent="0.35">
      <c r="A48" s="1" t="s">
        <v>30</v>
      </c>
    </row>
  </sheetData>
  <sheetProtection algorithmName="SHA-512" hashValue="qVz8SDl37EiE89tcoXGSq0XEKTvmu/J3Zritl7euIiIr524pvsw5mVj70yliY1YXM0auXq1t1xaqIYiBMu9x7Q==" saltValue="9AsuzLBwZXvJGLwBO1YD5Q==" spinCount="100000" sheet="1" objects="1" scenarios="1"/>
  <customSheetViews>
    <customSheetView guid="{D68CA9B3-62FC-4F28-8950-11BC5D65457C}" scale="136" showGridLines="0" showRowCol="0" fitToPage="1">
      <selection activeCell="B29" sqref="B29"/>
      <pageMargins left="0.7" right="0.7" top="1" bottom="0.75" header="0.3" footer="0.3"/>
      <pageSetup scale="51" orientation="portrait" horizontalDpi="4294967295" verticalDpi="4294967295" r:id="rId1"/>
    </customSheetView>
  </customSheetViews>
  <pageMargins left="0.7" right="0.7" top="1" bottom="0.75" header="0.3" footer="0.3"/>
  <pageSetup scale="56" orientation="portrait" horizontalDpi="4294967295" verticalDpi="4294967295" r:id="rId2"/>
  <headerFooter>
    <oddFooter>&amp;R&amp;"Calibri,Bold Italic"&amp;12&amp;D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economics</vt:lpstr>
      <vt:lpstr>economics!Print_Area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</dc:creator>
  <cp:lastModifiedBy>Ueli Zaugg</cp:lastModifiedBy>
  <cp:lastPrinted>2016-07-26T23:23:49Z</cp:lastPrinted>
  <dcterms:created xsi:type="dcterms:W3CDTF">2011-12-02T17:54:44Z</dcterms:created>
  <dcterms:modified xsi:type="dcterms:W3CDTF">2018-03-01T02:02:16Z</dcterms:modified>
</cp:coreProperties>
</file>