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ftekcomputerservices.sharepoint.com/sites/ZenoInvestment/Shared Documents/13F Filings/2025/'1Q'25/"/>
    </mc:Choice>
  </mc:AlternateContent>
  <xr:revisionPtr revIDLastSave="341" documentId="8_{79BB2CEB-E0F8-4402-9240-343CE2ECA43B}" xr6:coauthVersionLast="47" xr6:coauthVersionMax="47" xr10:uidLastSave="{D56C315F-0FE7-A94C-96C0-D3F77404C3D2}"/>
  <bookViews>
    <workbookView xWindow="16360" yWindow="14700" windowWidth="31420" windowHeight="21800" activeTab="1" xr2:uid="{00000000-000D-0000-FFFF-FFFF00000000}"/>
  </bookViews>
  <sheets>
    <sheet name="Output (old)" sheetId="2" state="hidden" r:id="rId1"/>
    <sheet name="1Q25 - 13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D10" i="2" s="1" a="1"/>
  <c r="C10" i="2"/>
  <c r="C13" i="2"/>
  <c r="B13" i="2"/>
  <c r="E13" i="2" s="1" a="1"/>
  <c r="C12" i="2"/>
  <c r="B12" i="2"/>
  <c r="D12" i="2" s="1" a="1"/>
  <c r="C11" i="2"/>
  <c r="B11" i="2"/>
  <c r="E11" i="2" s="1" a="1"/>
  <c r="C9" i="2"/>
  <c r="B9" i="2"/>
  <c r="E9" i="2" s="1" a="1"/>
  <c r="E9" i="2" s="1"/>
  <c r="C8" i="2"/>
  <c r="B8" i="2"/>
  <c r="E8" i="2" s="1" a="1"/>
  <c r="E8" i="2" s="1"/>
  <c r="C7" i="2"/>
  <c r="B7" i="2"/>
  <c r="E7" i="2" s="1" a="1"/>
  <c r="C6" i="2"/>
  <c r="B6" i="2"/>
  <c r="C5" i="2"/>
  <c r="B5" i="2"/>
  <c r="E5" i="2" s="1" a="1"/>
  <c r="E5" i="2" s="1"/>
  <c r="C4" i="2"/>
  <c r="B4" i="2"/>
  <c r="E4" i="2" s="1" a="1"/>
  <c r="C3" i="2"/>
  <c r="B3" i="2"/>
  <c r="E3" i="2" s="1" a="1"/>
  <c r="C2" i="2"/>
  <c r="B2" i="2"/>
  <c r="E2" i="2" s="1" a="1"/>
  <c r="E10" i="2" l="1" a="1"/>
  <c r="E10" i="2" s="1"/>
  <c r="D4" i="2" a="1"/>
  <c r="D4" i="2" s="1"/>
  <c r="D7" i="2" a="1"/>
  <c r="D7" i="2" s="1"/>
  <c r="D10" i="2"/>
  <c r="D11" i="2" a="1"/>
  <c r="D11" i="2" s="1"/>
  <c r="D13" i="2" a="1"/>
  <c r="D13" i="2" s="1"/>
  <c r="D2" i="2" a="1"/>
  <c r="D2" i="2" s="1"/>
  <c r="E13" i="2"/>
  <c r="J2" i="2" a="1"/>
  <c r="E11" i="2"/>
  <c r="E4" i="2"/>
  <c r="E2" i="2"/>
  <c r="D3" i="2" a="1"/>
  <c r="D3" i="2" s="1"/>
  <c r="E12" i="2" a="1"/>
  <c r="E12" i="2" s="1"/>
  <c r="D6" i="2" a="1"/>
  <c r="D6" i="2" s="1"/>
  <c r="D8" i="2" a="1"/>
  <c r="D8" i="2" s="1"/>
  <c r="E6" i="2" a="1"/>
  <c r="E6" i="2" s="1"/>
  <c r="E7" i="2"/>
  <c r="D12" i="2"/>
  <c r="E3" i="2"/>
  <c r="D5" i="2" a="1"/>
  <c r="D5" i="2" s="1"/>
  <c r="D9" i="2" a="1"/>
  <c r="D9" i="2" s="1"/>
  <c r="J2" i="2" l="1"/>
  <c r="K3" i="2"/>
  <c r="L3" i="2"/>
  <c r="D14" i="2"/>
  <c r="M3" i="2" l="1"/>
  <c r="L2" i="2"/>
  <c r="L4" i="2" s="1"/>
  <c r="K2" i="2"/>
  <c r="M2" i="2" l="1"/>
  <c r="K4" i="2"/>
  <c r="M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<sst xmlns="http://schemas.openxmlformats.org/spreadsheetml/2006/main" count="96" uniqueCount="57">
  <si>
    <t>Instrument Subtype</t>
  </si>
  <si>
    <t>CUSIP/CINS</t>
  </si>
  <si>
    <t>AMAZON COM ORD</t>
  </si>
  <si>
    <t>Equity</t>
  </si>
  <si>
    <t>023135106</t>
  </si>
  <si>
    <t>AMPHENOL CL A ORD</t>
  </si>
  <si>
    <t>032095101</t>
  </si>
  <si>
    <t>APPFOLIO CL A ORD</t>
  </si>
  <si>
    <t>03783C100</t>
  </si>
  <si>
    <t>Warrant</t>
  </si>
  <si>
    <t>DANAHER ORD</t>
  </si>
  <si>
    <t>235851102</t>
  </si>
  <si>
    <t>DESCARTES SYSTEM ORD</t>
  </si>
  <si>
    <t>GE AEROSPACE ORD</t>
  </si>
  <si>
    <t>369604301</t>
  </si>
  <si>
    <t>HEICO CL A ORD</t>
  </si>
  <si>
    <t>422806208</t>
  </si>
  <si>
    <t>LINDE ORD</t>
  </si>
  <si>
    <t>G54950103</t>
  </si>
  <si>
    <t>RYANAIR HOLDINGS ORD</t>
  </si>
  <si>
    <t>ADR</t>
  </si>
  <si>
    <t>TEMPUR SEALY INTERNATIONAL ORD</t>
  </si>
  <si>
    <t>TEXAS INSTRUMENTS ORD</t>
  </si>
  <si>
    <t>882508104</t>
  </si>
  <si>
    <t>WALDENCAST CL A ORD</t>
  </si>
  <si>
    <t>G9503X103</t>
  </si>
  <si>
    <t>WALDENCAST EQY WARRANT</t>
  </si>
  <si>
    <t>G9503X111</t>
  </si>
  <si>
    <t>Name of Issuer</t>
  </si>
  <si>
    <t>Title of Class</t>
  </si>
  <si>
    <t>Cusip</t>
  </si>
  <si>
    <t>Value (to the nearest dollar)</t>
  </si>
  <si>
    <t>Shares or Principal Amount</t>
  </si>
  <si>
    <t>SPY 5Nv4 430.0 P</t>
  </si>
  <si>
    <t>SPY 5Nv4 485.0 P</t>
  </si>
  <si>
    <t>United States</t>
  </si>
  <si>
    <t>MEDPACE HOLDINGS ORD</t>
  </si>
  <si>
    <t>58506Q109</t>
  </si>
  <si>
    <t>QQQ Oct4 415.0 P</t>
  </si>
  <si>
    <t>QQQ Oct4 465.0 P</t>
  </si>
  <si>
    <t>Reconciliation</t>
  </si>
  <si>
    <t>per Enfusion</t>
  </si>
  <si>
    <t>per Front Sheet</t>
  </si>
  <si>
    <t>Difference</t>
  </si>
  <si>
    <t>Removed since Q3</t>
  </si>
  <si>
    <t>No swap only ADR + Options</t>
  </si>
  <si>
    <t>SOMNIGROUP INTERNATIONAL ORD</t>
  </si>
  <si>
    <t>88023U101</t>
  </si>
  <si>
    <t>FIGI</t>
  </si>
  <si>
    <t>put/call</t>
  </si>
  <si>
    <t>Investment Discretion</t>
  </si>
  <si>
    <t>Other Managers</t>
  </si>
  <si>
    <t>Sole</t>
  </si>
  <si>
    <t>Shared</t>
  </si>
  <si>
    <t>None</t>
  </si>
  <si>
    <t>SOLE</t>
  </si>
  <si>
    <t>Equity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</si>
</sst>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0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name val="Aptos Narrow"/>
      <family val="2"/>
      <scheme val="minor"/>
    </font>
    <font>
      <b/>
      <sz val="11"/>
      <color indexed="8"/>
      <name val="Wingdings 2"/>
      <family val="1"/>
      <charset val="2"/>
    </font>
    <font>
      <b/>
      <sz val="11"/>
      <name val="Aptos Narrow"/>
      <family val="2"/>
      <scheme val="minor"/>
    </font>
    <font>
      <b/>
      <sz val="11"/>
      <color indexed="8"/>
      <name val="Aptos Narrow"/>
      <scheme val="minor"/>
    </font>
    <font>
      <sz val="11"/>
      <color indexed="8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0" fillId="0" borderId="0" xfId="1" applyFont="1"/>
    <xf numFmtId="165" fontId="0" fillId="0" borderId="0" xfId="1" applyNumberFormat="1" applyFont="1"/>
    <xf numFmtId="0" fontId="1" fillId="0" borderId="0" xfId="0" applyFont="1" applyAlignment="1">
      <alignment horizontal="center"/>
    </xf>
    <xf numFmtId="164" fontId="0" fillId="0" borderId="0" xfId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165" fontId="1" fillId="0" borderId="0" xfId="0" applyNumberFormat="1" applyFont="1"/>
    <xf numFmtId="165" fontId="5" fillId="0" borderId="0" xfId="1" applyNumberFormat="1" applyFont="1" applyAlignment="1">
      <alignment horizontal="center"/>
    </xf>
    <xf numFmtId="3" fontId="1" fillId="0" borderId="1" xfId="0" applyNumberFormat="1" applyFont="1" applyBorder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6" fillId="0" borderId="0" xfId="0" applyFont="1"/>
    <xf numFmtId="3" fontId="8" fillId="0" borderId="0" xfId="0" applyNumberFormat="1" applyFont="1"/>
    <xf numFmtId="0" fontId="7" fillId="0" borderId="0" xfId="0" applyFont="1" applyAlignment="1">
      <alignment wrapText="1"/>
    </xf>
    <xf numFmtId="3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95250</xdr:rowOff>
    </xdr:from>
    <xdr:to>
      <xdr:col>2</xdr:col>
      <xdr:colOff>143520</xdr:colOff>
      <xdr:row>29</xdr:row>
      <xdr:rowOff>28672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6B7A7D-08EC-8BDB-A496-6A2CB13A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0"/>
          <a:ext cx="4620270" cy="6954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E723-C298-444A-AF39-E50976BE5440}">
  <dimension ref="A1:M28"/>
  <sheetViews>
    <sheetView zoomScale="90" zoomScaleNormal="90" workbookViewId="0">
      <selection activeCell="A15" sqref="A15:XFD19"/>
    </sheetView>
  </sheetViews>
  <sheetFormatPr baseColWidth="10" defaultColWidth="8.83203125" defaultRowHeight="15" x14ac:dyDescent="0.2"/>
  <cols>
    <col min="1" max="1" width="47.5" bestFit="1" customWidth="1"/>
    <col min="2" max="2" width="19.6640625" bestFit="1" customWidth="1"/>
    <col min="3" max="3" width="11.1640625" bestFit="1" customWidth="1"/>
    <col min="4" max="4" width="26" bestFit="1" customWidth="1"/>
    <col min="5" max="5" width="25.5" bestFit="1" customWidth="1"/>
    <col min="9" max="9" width="38.83203125" bestFit="1" customWidth="1"/>
    <col min="10" max="10" width="17.6640625" bestFit="1" customWidth="1"/>
    <col min="11" max="12" width="16.1640625" bestFit="1" customWidth="1"/>
    <col min="13" max="13" width="15" bestFit="1" customWidth="1"/>
  </cols>
  <sheetData>
    <row r="1" spans="1:13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J1" s="4" t="s">
        <v>40</v>
      </c>
      <c r="K1" s="4" t="s">
        <v>41</v>
      </c>
      <c r="L1" s="4" t="s">
        <v>42</v>
      </c>
      <c r="M1" s="4" t="s">
        <v>43</v>
      </c>
    </row>
    <row r="2" spans="1:13" x14ac:dyDescent="0.2">
      <c r="A2" s="6" t="s">
        <v>2</v>
      </c>
      <c r="B2" t="e">
        <f>+VLOOKUP($A2,#REF!,2)</f>
        <v>#REF!</v>
      </c>
      <c r="C2" t="e">
        <f>+VLOOKUP($A2,#REF!,3)</f>
        <v>#REF!</v>
      </c>
      <c r="D2" s="11" t="e">
        <f t="array" ref="D2">+SUM((#REF!)*((#REF!)='Output (old)'!A2)*((#REF!)='Output (old)'!B2))</f>
        <v>#REF!</v>
      </c>
      <c r="E2" s="11" t="e">
        <f t="array" ref="E2">+SUM((#REF!)*((#REF!)='Output (old)'!A2)*((#REF!)='Output (old)'!B2))</f>
        <v>#REF!</v>
      </c>
      <c r="I2" s="7" t="s">
        <v>35</v>
      </c>
      <c r="J2" s="12" t="e" cm="1">
        <f t="array" ref="J2">_xlfn.UNIQUE(B2:B13)</f>
        <v>#REF!</v>
      </c>
      <c r="K2" s="3" t="e">
        <f>SUMIFS(#REF!,#REF!,'Output (old)'!J2,#REF!,'Output (old)'!$I$2)</f>
        <v>#REF!</v>
      </c>
      <c r="L2" s="3" t="e">
        <f>SUMIFS(D:D,B:B,J2)</f>
        <v>#REF!</v>
      </c>
      <c r="M2" s="3" t="e">
        <f>K2-L2</f>
        <v>#REF!</v>
      </c>
    </row>
    <row r="3" spans="1:13" x14ac:dyDescent="0.2">
      <c r="A3" s="6" t="s">
        <v>5</v>
      </c>
      <c r="B3" t="e">
        <f>+VLOOKUP($A3,#REF!,2)</f>
        <v>#REF!</v>
      </c>
      <c r="C3" t="e">
        <f>+VLOOKUP($A3,#REF!,3)</f>
        <v>#REF!</v>
      </c>
      <c r="D3" s="11" t="e">
        <f t="array" ref="D3">+SUM((#REF!)*((#REF!)='Output (old)'!A3)*((#REF!)='Output (old)'!B3))</f>
        <v>#REF!</v>
      </c>
      <c r="E3" s="11" t="e">
        <f t="array" ref="E3">+SUM((#REF!)*((#REF!)='Output (old)'!A3)*((#REF!)='Output (old)'!B3))</f>
        <v>#REF!</v>
      </c>
      <c r="J3" s="12"/>
      <c r="K3" s="3" t="e">
        <f>SUMIFS(#REF!,#REF!,'Output (old)'!J3,#REF!,'Output (old)'!$I$2)</f>
        <v>#REF!</v>
      </c>
      <c r="L3" s="3">
        <f>SUMIFS(D:D,B:B,J3)</f>
        <v>0</v>
      </c>
      <c r="M3" s="3" t="e">
        <f t="shared" ref="M3" si="0">K3-L3</f>
        <v>#REF!</v>
      </c>
    </row>
    <row r="4" spans="1:13" x14ac:dyDescent="0.2">
      <c r="A4" s="6" t="s">
        <v>7</v>
      </c>
      <c r="B4" t="e">
        <f>+VLOOKUP($A4,#REF!,2)</f>
        <v>#REF!</v>
      </c>
      <c r="C4" t="e">
        <f>+VLOOKUP($A4,#REF!,3)</f>
        <v>#REF!</v>
      </c>
      <c r="D4" s="11" t="e">
        <f t="array" ref="D4">+SUM((#REF!)*((#REF!)='Output (old)'!A4)*((#REF!)='Output (old)'!B4))</f>
        <v>#REF!</v>
      </c>
      <c r="E4" s="11" t="e">
        <f t="array" ref="E4">+SUM((#REF!)*((#REF!)='Output (old)'!A4)*((#REF!)='Output (old)'!B4))</f>
        <v>#REF!</v>
      </c>
      <c r="J4" s="5"/>
      <c r="K4" s="8" t="e">
        <f>SUM(K2:K3)</f>
        <v>#REF!</v>
      </c>
      <c r="L4" s="8" t="e">
        <f>SUM(L2:L3)</f>
        <v>#REF!</v>
      </c>
      <c r="M4" s="9" t="e">
        <f>IF(K4=L4,"P","O")</f>
        <v>#REF!</v>
      </c>
    </row>
    <row r="5" spans="1:13" x14ac:dyDescent="0.2">
      <c r="A5" s="6" t="s">
        <v>10</v>
      </c>
      <c r="B5" t="e">
        <f>+VLOOKUP($A5,#REF!,2)</f>
        <v>#REF!</v>
      </c>
      <c r="C5" t="e">
        <f>+VLOOKUP($A5,#REF!,3)</f>
        <v>#REF!</v>
      </c>
      <c r="D5" s="11" t="e">
        <f t="array" ref="D5">+SUM((#REF!)*((#REF!)='Output (old)'!A5)*((#REF!)='Output (old)'!B5))</f>
        <v>#REF!</v>
      </c>
      <c r="E5" s="11" t="e">
        <f t="array" ref="E5">+SUM((#REF!)*((#REF!)='Output (old)'!A5)*((#REF!)='Output (old)'!B5))</f>
        <v>#REF!</v>
      </c>
      <c r="J5" s="5"/>
    </row>
    <row r="6" spans="1:13" x14ac:dyDescent="0.2">
      <c r="A6" s="6" t="s">
        <v>12</v>
      </c>
      <c r="B6" t="e">
        <f>+VLOOKUP($A6,#REF!,2)</f>
        <v>#REF!</v>
      </c>
      <c r="C6" t="e">
        <f>+VLOOKUP($A6,#REF!,3)</f>
        <v>#REF!</v>
      </c>
      <c r="D6" s="11" t="e">
        <f t="array" ref="D6">+SUM((#REF!)*((#REF!)='Output (old)'!A6)*((#REF!)='Output (old)'!B6))</f>
        <v>#REF!</v>
      </c>
      <c r="E6" s="11" t="e">
        <f t="array" ref="E6">+SUM((#REF!)*((#REF!)='Output (old)'!A6)*((#REF!)='Output (old)'!B6))</f>
        <v>#REF!</v>
      </c>
      <c r="J6" s="5"/>
    </row>
    <row r="7" spans="1:13" x14ac:dyDescent="0.2">
      <c r="A7" s="6" t="s">
        <v>13</v>
      </c>
      <c r="B7" t="e">
        <f>+VLOOKUP($A7,#REF!,2)</f>
        <v>#REF!</v>
      </c>
      <c r="C7" t="e">
        <f>+VLOOKUP($A7,#REF!,3)</f>
        <v>#REF!</v>
      </c>
      <c r="D7" s="11" t="e">
        <f t="array" ref="D7">+SUM((#REF!)*((#REF!)='Output (old)'!A7)*((#REF!)='Output (old)'!B7))</f>
        <v>#REF!</v>
      </c>
      <c r="E7" s="11" t="e">
        <f t="array" ref="E7">+SUM((#REF!)*((#REF!)='Output (old)'!A7)*((#REF!)='Output (old)'!B7))</f>
        <v>#REF!</v>
      </c>
      <c r="J7" s="2"/>
    </row>
    <row r="8" spans="1:13" x14ac:dyDescent="0.2">
      <c r="A8" s="6" t="s">
        <v>15</v>
      </c>
      <c r="B8" t="e">
        <f>+VLOOKUP($A8,#REF!,2)</f>
        <v>#REF!</v>
      </c>
      <c r="C8" t="e">
        <f>+VLOOKUP($A8,#REF!,3)</f>
        <v>#REF!</v>
      </c>
      <c r="D8" s="11" t="e">
        <f t="array" ref="D8">+SUM((#REF!)*((#REF!)='Output (old)'!A8)*((#REF!)='Output (old)'!B8))</f>
        <v>#REF!</v>
      </c>
      <c r="E8" s="11" t="e">
        <f t="array" ref="E8">+SUM((#REF!)*((#REF!)='Output (old)'!A8)*((#REF!)='Output (old)'!B8))</f>
        <v>#REF!</v>
      </c>
      <c r="J8" s="2"/>
    </row>
    <row r="9" spans="1:13" x14ac:dyDescent="0.2">
      <c r="A9" s="6" t="s">
        <v>17</v>
      </c>
      <c r="B9" t="e">
        <f>+VLOOKUP($A9,#REF!,2)</f>
        <v>#REF!</v>
      </c>
      <c r="C9" t="e">
        <f>+VLOOKUP($A9,#REF!,3)</f>
        <v>#REF!</v>
      </c>
      <c r="D9" s="11" t="e">
        <f t="array" ref="D9">+SUM((#REF!)*((#REF!)='Output (old)'!A9)*((#REF!)='Output (old)'!B9))</f>
        <v>#REF!</v>
      </c>
      <c r="E9" s="11" t="e">
        <f t="array" ref="E9">+SUM((#REF!)*((#REF!)='Output (old)'!A9)*((#REF!)='Output (old)'!B9))</f>
        <v>#REF!</v>
      </c>
      <c r="J9" s="2"/>
    </row>
    <row r="10" spans="1:13" x14ac:dyDescent="0.2">
      <c r="A10" s="6" t="s">
        <v>36</v>
      </c>
      <c r="B10" t="e">
        <f>+VLOOKUP($A10,#REF!,2)</f>
        <v>#REF!</v>
      </c>
      <c r="C10" t="e">
        <f>+VLOOKUP($A10,#REF!,3)</f>
        <v>#REF!</v>
      </c>
      <c r="D10" s="11" t="e">
        <f t="array" ref="D10">+SUM((#REF!)*((#REF!)='Output (old)'!A10)*((#REF!)='Output (old)'!B10))</f>
        <v>#REF!</v>
      </c>
      <c r="E10" s="11" t="e">
        <f t="array" ref="E10">+SUM((#REF!)*((#REF!)='Output (old)'!A10)*((#REF!)='Output (old)'!B10))</f>
        <v>#REF!</v>
      </c>
      <c r="J10" s="2"/>
    </row>
    <row r="11" spans="1:13" x14ac:dyDescent="0.2">
      <c r="A11" s="6" t="s">
        <v>22</v>
      </c>
      <c r="B11" t="e">
        <f>+VLOOKUP($A11,#REF!,2)</f>
        <v>#REF!</v>
      </c>
      <c r="C11" t="e">
        <f>+VLOOKUP($A11,#REF!,3)</f>
        <v>#REF!</v>
      </c>
      <c r="D11" s="11" t="e">
        <f t="array" ref="D11">+SUM((#REF!)*((#REF!)='Output (old)'!A11)*((#REF!)='Output (old)'!B11))</f>
        <v>#REF!</v>
      </c>
      <c r="E11" s="11" t="e">
        <f t="array" ref="E11">+SUM((#REF!)*((#REF!)='Output (old)'!A11)*((#REF!)='Output (old)'!B11))</f>
        <v>#REF!</v>
      </c>
      <c r="J11" s="2"/>
    </row>
    <row r="12" spans="1:13" x14ac:dyDescent="0.2">
      <c r="A12" s="6" t="s">
        <v>24</v>
      </c>
      <c r="B12" t="e">
        <f>+VLOOKUP($A12,#REF!,2)</f>
        <v>#REF!</v>
      </c>
      <c r="C12" t="e">
        <f>+VLOOKUP($A12,#REF!,3)</f>
        <v>#REF!</v>
      </c>
      <c r="D12" s="11" t="e">
        <f t="array" ref="D12">+SUM((#REF!)*((#REF!)='Output (old)'!A12)*((#REF!)='Output (old)'!B12))</f>
        <v>#REF!</v>
      </c>
      <c r="E12" s="11" t="e">
        <f t="array" ref="E12">+SUM((#REF!)*((#REF!)='Output (old)'!A12)*((#REF!)='Output (old)'!B12))</f>
        <v>#REF!</v>
      </c>
      <c r="J12" s="2"/>
    </row>
    <row r="13" spans="1:13" x14ac:dyDescent="0.2">
      <c r="A13" s="6" t="s">
        <v>26</v>
      </c>
      <c r="B13" t="e">
        <f>+VLOOKUP($A13,#REF!,2)</f>
        <v>#REF!</v>
      </c>
      <c r="C13" t="e">
        <f>+VLOOKUP($A13,#REF!,3)</f>
        <v>#REF!</v>
      </c>
      <c r="D13" s="11" t="e">
        <f t="array" ref="D13">+SUM((#REF!)*((#REF!)='Output (old)'!A13)*((#REF!)='Output (old)'!B13))</f>
        <v>#REF!</v>
      </c>
      <c r="E13" s="11" t="e">
        <f t="array" ref="E13">+SUM((#REF!)*((#REF!)='Output (old)'!A13)*((#REF!)='Output (old)'!B13))</f>
        <v>#REF!</v>
      </c>
      <c r="J13" s="2"/>
    </row>
    <row r="14" spans="1:13" x14ac:dyDescent="0.2">
      <c r="A14" s="13"/>
      <c r="B14" s="13"/>
      <c r="C14" s="13"/>
      <c r="D14" s="10" t="e">
        <f>+SUM(D2:D13)</f>
        <v>#REF!</v>
      </c>
      <c r="E14" s="13"/>
      <c r="J14" s="2"/>
    </row>
    <row r="15" spans="1:13" x14ac:dyDescent="0.2">
      <c r="J15" s="2"/>
    </row>
    <row r="16" spans="1:13" x14ac:dyDescent="0.2">
      <c r="A16" s="6"/>
      <c r="J16" s="2"/>
    </row>
    <row r="17" spans="1:10" x14ac:dyDescent="0.2">
      <c r="A17" s="14" t="s">
        <v>44</v>
      </c>
      <c r="J17" s="2"/>
    </row>
    <row r="18" spans="1:10" x14ac:dyDescent="0.2">
      <c r="A18" s="6" t="s">
        <v>19</v>
      </c>
      <c r="B18" t="s">
        <v>20</v>
      </c>
      <c r="J18" s="2"/>
    </row>
    <row r="19" spans="1:10" x14ac:dyDescent="0.2">
      <c r="A19" s="6" t="s">
        <v>33</v>
      </c>
      <c r="B19" t="s">
        <v>56</v>
      </c>
      <c r="J19" s="2"/>
    </row>
    <row r="20" spans="1:10" x14ac:dyDescent="0.2">
      <c r="A20" s="6" t="s">
        <v>34</v>
      </c>
      <c r="B20" t="s">
        <v>56</v>
      </c>
      <c r="J20" s="2"/>
    </row>
    <row r="21" spans="1:10" x14ac:dyDescent="0.2">
      <c r="A21" s="6" t="s">
        <v>38</v>
      </c>
      <c r="B21" t="s">
        <v>56</v>
      </c>
      <c r="J21" s="2"/>
    </row>
    <row r="22" spans="1:10" x14ac:dyDescent="0.2">
      <c r="A22" s="6" t="s">
        <v>39</v>
      </c>
      <c r="B22" t="s">
        <v>56</v>
      </c>
      <c r="J22" s="2"/>
    </row>
    <row r="23" spans="1:10" x14ac:dyDescent="0.2">
      <c r="A23" s="6" t="s">
        <v>21</v>
      </c>
      <c r="B23" t="s">
        <v>3</v>
      </c>
      <c r="J23" s="2"/>
    </row>
    <row r="24" spans="1:10" x14ac:dyDescent="0.2">
      <c r="A24" s="6"/>
      <c r="J24" s="2"/>
    </row>
    <row r="25" spans="1:10" x14ac:dyDescent="0.2">
      <c r="A25" s="6"/>
      <c r="J25" s="2"/>
    </row>
    <row r="28" spans="1:10" x14ac:dyDescent="0.2">
      <c r="D28" t="s">
        <v>45</v>
      </c>
    </row>
  </sheetData>
  <conditionalFormatting sqref="A2:A13">
    <cfRule type="duplicateValues" dxfId="8" priority="16"/>
  </conditionalFormatting>
  <conditionalFormatting sqref="A16:A17 A2:A12 A24:A25">
    <cfRule type="duplicateValues" dxfId="7" priority="5"/>
  </conditionalFormatting>
  <conditionalFormatting sqref="A18:A23">
    <cfRule type="duplicateValues" dxfId="6" priority="2"/>
  </conditionalFormatting>
  <conditionalFormatting sqref="A23">
    <cfRule type="duplicateValues" dxfId="5" priority="1"/>
  </conditionalFormatting>
  <conditionalFormatting sqref="M4">
    <cfRule type="containsText" dxfId="4" priority="3" operator="containsText" text="P">
      <formula>NOT(ISERROR(SEARCH("P",M4)))</formula>
    </cfRule>
    <cfRule type="containsText" dxfId="3" priority="4" operator="containsText" text="O">
      <formula>NOT(ISERROR(SEARCH("O",M4)))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60E9-DCC2-4052-A64F-DC77729ADE19}">
  <dimension ref="A1:L27"/>
  <sheetViews>
    <sheetView tabSelected="1" zoomScale="140" zoomScaleNormal="140" workbookViewId="0">
      <selection activeCell="A35" sqref="A35"/>
    </sheetView>
  </sheetViews>
  <sheetFormatPr baseColWidth="10" defaultColWidth="8.83203125" defaultRowHeight="15" x14ac:dyDescent="0.2"/>
  <cols>
    <col min="1" max="1" width="47.5" bestFit="1" customWidth="1"/>
    <col min="2" max="2" width="11.1640625" customWidth="1"/>
    <col min="3" max="3" width="11.1640625" bestFit="1" customWidth="1"/>
    <col min="4" max="4" width="5.5" customWidth="1"/>
    <col min="5" max="5" width="12.83203125" customWidth="1"/>
    <col min="6" max="6" width="11.6640625" customWidth="1"/>
    <col min="7" max="7" width="7.6640625" customWidth="1"/>
    <col min="8" max="8" width="10.83203125" customWidth="1"/>
    <col min="9" max="9" width="10.6640625" customWidth="1"/>
    <col min="10" max="10" width="10.1640625" customWidth="1"/>
    <col min="11" max="11" width="9.5" customWidth="1"/>
    <col min="12" max="12" width="8.1640625" customWidth="1"/>
    <col min="13" max="13" width="16.1640625" bestFit="1" customWidth="1"/>
    <col min="14" max="14" width="15" bestFit="1" customWidth="1"/>
    <col min="16" max="16" width="11.33203125" bestFit="1" customWidth="1"/>
  </cols>
  <sheetData>
    <row r="1" spans="1:12" s="18" customFormat="1" ht="52" customHeight="1" x14ac:dyDescent="0.2">
      <c r="A1" s="16" t="s">
        <v>28</v>
      </c>
      <c r="B1" s="16" t="s">
        <v>0</v>
      </c>
      <c r="C1" s="16" t="s">
        <v>1</v>
      </c>
      <c r="D1" s="16" t="s">
        <v>48</v>
      </c>
      <c r="E1" s="17" t="s">
        <v>31</v>
      </c>
      <c r="F1" s="17" t="s">
        <v>32</v>
      </c>
      <c r="G1" s="19" t="s">
        <v>49</v>
      </c>
      <c r="H1" s="19" t="s">
        <v>50</v>
      </c>
      <c r="I1" s="19" t="s">
        <v>51</v>
      </c>
      <c r="J1" s="19" t="s">
        <v>52</v>
      </c>
      <c r="K1" s="19" t="s">
        <v>53</v>
      </c>
      <c r="L1" s="19" t="s">
        <v>54</v>
      </c>
    </row>
    <row r="2" spans="1:12" x14ac:dyDescent="0.2">
      <c r="A2" t="s">
        <v>2</v>
      </c>
      <c r="B2" t="s">
        <v>3</v>
      </c>
      <c r="C2" t="s">
        <v>4</v>
      </c>
      <c r="E2" s="15">
        <v>34077850</v>
      </c>
      <c r="F2">
        <v>179112</v>
      </c>
      <c r="H2" t="s">
        <v>55</v>
      </c>
      <c r="I2">
        <v>0</v>
      </c>
      <c r="J2">
        <v>179112</v>
      </c>
      <c r="K2">
        <v>0</v>
      </c>
      <c r="L2">
        <v>0</v>
      </c>
    </row>
    <row r="3" spans="1:12" x14ac:dyDescent="0.2">
      <c r="A3" t="s">
        <v>5</v>
      </c>
      <c r="B3" t="s">
        <v>3</v>
      </c>
      <c r="C3" t="s">
        <v>6</v>
      </c>
      <c r="E3">
        <v>10787801</v>
      </c>
      <c r="F3">
        <v>164179</v>
      </c>
      <c r="H3" t="s">
        <v>55</v>
      </c>
      <c r="I3">
        <v>0</v>
      </c>
      <c r="J3">
        <v>164179</v>
      </c>
      <c r="K3">
        <v>0</v>
      </c>
      <c r="L3">
        <v>0</v>
      </c>
    </row>
    <row r="4" spans="1:12" x14ac:dyDescent="0.2">
      <c r="A4" s="6" t="s">
        <v>7</v>
      </c>
      <c r="B4" t="s">
        <v>3</v>
      </c>
      <c r="C4" t="s">
        <v>8</v>
      </c>
      <c r="E4">
        <v>19524701</v>
      </c>
      <c r="F4">
        <v>88789</v>
      </c>
      <c r="H4" t="s">
        <v>55</v>
      </c>
      <c r="I4">
        <v>0</v>
      </c>
      <c r="J4">
        <v>88789</v>
      </c>
      <c r="K4">
        <v>0</v>
      </c>
      <c r="L4">
        <v>0</v>
      </c>
    </row>
    <row r="5" spans="1:12" x14ac:dyDescent="0.2">
      <c r="A5" s="14" t="s">
        <v>10</v>
      </c>
      <c r="B5" t="s">
        <v>3</v>
      </c>
      <c r="C5" t="s">
        <v>11</v>
      </c>
      <c r="E5">
        <v>39495961</v>
      </c>
      <c r="F5">
        <v>192450</v>
      </c>
      <c r="H5" t="s">
        <v>55</v>
      </c>
      <c r="I5">
        <v>0</v>
      </c>
      <c r="J5">
        <v>192450</v>
      </c>
      <c r="K5">
        <v>0</v>
      </c>
      <c r="L5">
        <v>0</v>
      </c>
    </row>
    <row r="6" spans="1:12" x14ac:dyDescent="0.2">
      <c r="A6" s="6" t="s">
        <v>13</v>
      </c>
      <c r="B6" t="s">
        <v>3</v>
      </c>
      <c r="C6" t="s">
        <v>14</v>
      </c>
      <c r="E6">
        <v>27019704</v>
      </c>
      <c r="F6">
        <v>134800</v>
      </c>
      <c r="H6" t="s">
        <v>55</v>
      </c>
      <c r="I6">
        <v>0</v>
      </c>
      <c r="J6">
        <v>134800</v>
      </c>
      <c r="K6">
        <v>0</v>
      </c>
      <c r="L6">
        <v>0</v>
      </c>
    </row>
    <row r="7" spans="1:12" x14ac:dyDescent="0.2">
      <c r="A7" s="6" t="s">
        <v>15</v>
      </c>
      <c r="B7" t="s">
        <v>3</v>
      </c>
      <c r="C7" t="s">
        <v>16</v>
      </c>
      <c r="E7">
        <v>12212842</v>
      </c>
      <c r="F7">
        <v>57889</v>
      </c>
      <c r="H7" t="s">
        <v>55</v>
      </c>
      <c r="I7">
        <v>0</v>
      </c>
      <c r="J7">
        <v>57889</v>
      </c>
      <c r="K7">
        <v>0</v>
      </c>
      <c r="L7">
        <v>0</v>
      </c>
    </row>
    <row r="8" spans="1:12" x14ac:dyDescent="0.2">
      <c r="A8" s="6" t="s">
        <v>17</v>
      </c>
      <c r="B8" t="s">
        <v>3</v>
      </c>
      <c r="C8" t="s">
        <v>18</v>
      </c>
      <c r="E8">
        <v>29719007</v>
      </c>
      <c r="F8">
        <v>63824</v>
      </c>
      <c r="H8" t="s">
        <v>55</v>
      </c>
      <c r="I8">
        <v>0</v>
      </c>
      <c r="J8">
        <v>63824</v>
      </c>
      <c r="K8">
        <v>0</v>
      </c>
      <c r="L8">
        <v>0</v>
      </c>
    </row>
    <row r="9" spans="1:12" x14ac:dyDescent="0.2">
      <c r="A9" s="6" t="s">
        <v>36</v>
      </c>
      <c r="B9" t="s">
        <v>3</v>
      </c>
      <c r="C9" t="s">
        <v>37</v>
      </c>
      <c r="E9">
        <v>18983406</v>
      </c>
      <c r="F9">
        <v>62304</v>
      </c>
      <c r="H9" t="s">
        <v>55</v>
      </c>
      <c r="I9">
        <v>0</v>
      </c>
      <c r="J9">
        <v>62304</v>
      </c>
      <c r="K9">
        <v>0</v>
      </c>
      <c r="L9">
        <v>0</v>
      </c>
    </row>
    <row r="10" spans="1:12" x14ac:dyDescent="0.2">
      <c r="A10" s="6" t="s">
        <v>46</v>
      </c>
      <c r="B10" t="s">
        <v>3</v>
      </c>
      <c r="C10" t="s">
        <v>47</v>
      </c>
      <c r="E10">
        <v>10634389</v>
      </c>
      <c r="F10">
        <v>177595</v>
      </c>
      <c r="H10" t="s">
        <v>55</v>
      </c>
      <c r="I10">
        <v>0</v>
      </c>
      <c r="J10">
        <v>177595</v>
      </c>
      <c r="K10">
        <v>0</v>
      </c>
      <c r="L10">
        <v>0</v>
      </c>
    </row>
    <row r="11" spans="1:12" x14ac:dyDescent="0.2">
      <c r="A11" s="6" t="s">
        <v>22</v>
      </c>
      <c r="B11" t="s">
        <v>3</v>
      </c>
      <c r="C11" t="s">
        <v>23</v>
      </c>
      <c r="E11">
        <v>27240004</v>
      </c>
      <c r="F11">
        <v>151586</v>
      </c>
      <c r="H11" t="s">
        <v>55</v>
      </c>
      <c r="I11">
        <v>0</v>
      </c>
      <c r="J11">
        <v>151586</v>
      </c>
      <c r="K11">
        <v>0</v>
      </c>
      <c r="L11">
        <v>0</v>
      </c>
    </row>
    <row r="12" spans="1:12" x14ac:dyDescent="0.2">
      <c r="A12" s="6" t="s">
        <v>24</v>
      </c>
      <c r="B12" t="s">
        <v>3</v>
      </c>
      <c r="C12" t="s">
        <v>25</v>
      </c>
      <c r="E12">
        <v>46006629</v>
      </c>
      <c r="F12">
        <v>15335543</v>
      </c>
      <c r="H12" t="s">
        <v>55</v>
      </c>
      <c r="I12">
        <v>0</v>
      </c>
      <c r="J12">
        <v>15335543</v>
      </c>
      <c r="K12">
        <v>0</v>
      </c>
      <c r="L12">
        <v>0</v>
      </c>
    </row>
    <row r="13" spans="1:12" x14ac:dyDescent="0.2">
      <c r="A13" s="6" t="s">
        <v>26</v>
      </c>
      <c r="B13" t="s">
        <v>9</v>
      </c>
      <c r="C13" t="s">
        <v>27</v>
      </c>
      <c r="E13">
        <v>818459</v>
      </c>
      <c r="F13">
        <v>6247775</v>
      </c>
      <c r="H13" t="s">
        <v>55</v>
      </c>
      <c r="I13">
        <v>0</v>
      </c>
      <c r="J13">
        <v>6247775</v>
      </c>
      <c r="K13">
        <v>0</v>
      </c>
      <c r="L13">
        <v>0</v>
      </c>
    </row>
    <row r="14" spans="1:12" x14ac:dyDescent="0.2">
      <c r="E14" s="11"/>
    </row>
    <row r="16" spans="1:12" x14ac:dyDescent="0.2">
      <c r="J16" s="2"/>
    </row>
    <row r="17" spans="10:10" x14ac:dyDescent="0.2">
      <c r="J17" s="2"/>
    </row>
    <row r="18" spans="10:10" x14ac:dyDescent="0.2">
      <c r="J18" s="2"/>
    </row>
    <row r="19" spans="10:10" x14ac:dyDescent="0.2">
      <c r="J19" s="2"/>
    </row>
    <row r="20" spans="10:10" x14ac:dyDescent="0.2">
      <c r="J20" s="2"/>
    </row>
    <row r="21" spans="10:10" x14ac:dyDescent="0.2">
      <c r="J21" s="2"/>
    </row>
    <row r="22" spans="10:10" x14ac:dyDescent="0.2">
      <c r="J22" s="2"/>
    </row>
    <row r="23" spans="10:10" x14ac:dyDescent="0.2">
      <c r="J23" s="2"/>
    </row>
    <row r="24" spans="10:10" x14ac:dyDescent="0.2">
      <c r="J24" s="2"/>
    </row>
    <row r="25" spans="10:10" x14ac:dyDescent="0.2">
      <c r="J25" s="2"/>
    </row>
    <row r="26" spans="10:10" x14ac:dyDescent="0.2">
      <c r="J26" s="2"/>
    </row>
    <row r="27" spans="10:10" x14ac:dyDescent="0.2">
      <c r="J27" s="2"/>
    </row>
  </sheetData>
  <conditionalFormatting sqref="A4:A5 A12:A13">
    <cfRule type="duplicateValues" dxfId="2" priority="5"/>
  </conditionalFormatting>
  <conditionalFormatting sqref="A6:A11">
    <cfRule type="duplicateValues" dxfId="1" priority="2"/>
  </conditionalFormatting>
  <conditionalFormatting sqref="A11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3D0A2F5A53A42942356B4824241C9" ma:contentTypeVersion="10" ma:contentTypeDescription="Create a new document." ma:contentTypeScope="" ma:versionID="b3ab496a6307983006fa012617a049a6">
  <xsd:schema xmlns:xsd="http://www.w3.org/2001/XMLSchema" xmlns:xs="http://www.w3.org/2001/XMLSchema" xmlns:p="http://schemas.microsoft.com/office/2006/metadata/properties" xmlns:ns2="c6f64114-9aad-4503-a36e-3fc46227c01e" xmlns:ns3="6341836e-556d-41f6-a736-7498fa8bc253" targetNamespace="http://schemas.microsoft.com/office/2006/metadata/properties" ma:root="true" ma:fieldsID="267c1a0757c168c083cd58fa388d3b9e" ns2:_="" ns3:_="">
    <xsd:import namespace="c6f64114-9aad-4503-a36e-3fc46227c01e"/>
    <xsd:import namespace="6341836e-556d-41f6-a736-7498fa8bc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64114-9aad-4503-a36e-3fc46227c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0461e7-919c-4b27-8468-3d909f02f6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1836e-556d-41f6-a736-7498fa8bc2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06e7e8-e075-48f9-932f-d2e54c0c097c}" ma:internalName="TaxCatchAll" ma:showField="CatchAllData" ma:web="6341836e-556d-41f6-a736-7498fa8bc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64114-9aad-4503-a36e-3fc46227c01e">
      <Terms xmlns="http://schemas.microsoft.com/office/infopath/2007/PartnerControls"/>
    </lcf76f155ced4ddcb4097134ff3c332f>
    <TaxCatchAll xmlns="6341836e-556d-41f6-a736-7498fa8bc2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1C58C5-C580-4270-8CA7-976AE6E98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64114-9aad-4503-a36e-3fc46227c01e"/>
    <ds:schemaRef ds:uri="6341836e-556d-41f6-a736-7498fa8bc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D502EB-3442-465B-8CA7-BB24745BA218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6f64114-9aad-4503-a36e-3fc46227c01e"/>
    <ds:schemaRef ds:uri="http://schemas.microsoft.com/office/infopath/2007/PartnerControls"/>
    <ds:schemaRef ds:uri="http://schemas.openxmlformats.org/package/2006/metadata/core-properties"/>
    <ds:schemaRef ds:uri="6341836e-556d-41f6-a736-7498fa8bc253"/>
  </ds:schemaRefs>
</ds:datastoreItem>
</file>

<file path=customXml/itemProps3.xml><?xml version="1.0" encoding="utf-8"?>
<ds:datastoreItem xmlns:ds="http://schemas.openxmlformats.org/officeDocument/2006/customXml" ds:itemID="{6C0624F6-DF1E-4E6C-8DFF-DD72ECC979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(old)</vt:lpstr>
      <vt:lpstr>1Q25 - 13F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Goldstein</cp:lastModifiedBy>
  <dcterms:created xsi:type="dcterms:W3CDTF">2024-04-18T18:06:40Z</dcterms:created>
  <dcterms:modified xsi:type="dcterms:W3CDTF">2025-05-05T19:31:44Z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0x0101005443D0A2F5A53A42942356B4824241C9</vt:lpwstr>
  </property>
  <property fmtid="{D5CDD505-2E9C-101B-9397-08002B2CF9AE}" pid="3" name="MediaServiceImageTags">
    <vt:lpwstr/>
  </property>
</Properties>
</file>