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0350" windowHeight="7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P6" i="1" l="1"/>
  <c r="KO6" i="1"/>
  <c r="KN6" i="1"/>
  <c r="KM6" i="1"/>
  <c r="KL6" i="1"/>
  <c r="KK6" i="1"/>
  <c r="KJ6" i="1"/>
  <c r="KI6" i="1"/>
  <c r="KH6" i="1"/>
  <c r="KG6" i="1"/>
  <c r="KF6" i="1"/>
  <c r="KE6" i="1"/>
  <c r="JT6" i="1"/>
  <c r="JO6" i="1"/>
  <c r="IR6" i="1"/>
  <c r="GM6" i="1"/>
  <c r="GL6" i="1"/>
  <c r="GO6" i="1" l="1"/>
  <c r="GN6" i="1"/>
  <c r="GK6" i="1"/>
  <c r="GJ6" i="1"/>
  <c r="GY6" i="1" l="1"/>
  <c r="IL6" i="1"/>
  <c r="IB6" i="1"/>
  <c r="IG6" i="1"/>
  <c r="HA6" i="1"/>
  <c r="GW6" i="1"/>
  <c r="GA6" i="1"/>
  <c r="EH6" i="1"/>
  <c r="FW6" i="1" s="1"/>
  <c r="EC6" i="1"/>
  <c r="FR6" i="1" s="1"/>
  <c r="DC6" i="1"/>
  <c r="DE6" i="1" s="1"/>
  <c r="ET6" i="1" s="1"/>
  <c r="DD6" i="1"/>
  <c r="EM6" i="1" l="1"/>
  <c r="GB6" i="1" s="1"/>
  <c r="DG6" i="1"/>
  <c r="ED6" i="1"/>
  <c r="FS6" i="1" s="1"/>
  <c r="ER6" i="1"/>
  <c r="IQ6" i="1" s="1"/>
  <c r="EI6" i="1"/>
  <c r="FX6" i="1" s="1"/>
  <c r="ES6" i="1"/>
  <c r="AX6" i="1"/>
  <c r="AY6" i="1" s="1"/>
  <c r="V6" i="1"/>
  <c r="GQ6" i="1" s="1"/>
  <c r="W6" i="1"/>
  <c r="X6" i="1"/>
  <c r="GR6" i="1" s="1"/>
  <c r="Y6" i="1"/>
  <c r="AA6" i="1"/>
  <c r="AB6" i="1"/>
  <c r="GT6" i="1" s="1"/>
  <c r="AC6" i="1"/>
  <c r="Z6" i="1"/>
  <c r="GS6" i="1" s="1"/>
  <c r="IS6" i="1" l="1"/>
  <c r="IU6" i="1" s="1"/>
  <c r="JP6" i="1"/>
  <c r="JU6" i="1"/>
  <c r="IK6" i="1"/>
  <c r="IJ6" i="1"/>
  <c r="IF6" i="1"/>
  <c r="IA6" i="1"/>
  <c r="IE6" i="1"/>
  <c r="HZ6" i="1"/>
  <c r="EV6" i="1"/>
  <c r="AD6" i="1"/>
  <c r="GP6" i="1" s="1"/>
  <c r="HP6" i="1" l="1"/>
  <c r="HV6" i="1"/>
  <c r="HU6" i="1"/>
  <c r="GZ6" i="1"/>
  <c r="HQ6" i="1"/>
  <c r="GU6" i="1"/>
  <c r="HL6" i="1"/>
  <c r="HG6" i="1"/>
  <c r="HF6" i="1"/>
  <c r="GV6" i="1"/>
  <c r="AE6" i="1"/>
  <c r="IM6" i="1" l="1"/>
  <c r="HX6" i="1"/>
  <c r="HI6" i="1"/>
  <c r="HN6" i="1"/>
  <c r="GX6" i="1"/>
  <c r="KA6" i="1" s="1"/>
  <c r="KB6" i="1" s="1"/>
  <c r="IH6" i="1"/>
  <c r="HS6" i="1"/>
  <c r="IC6" i="1"/>
  <c r="HB6" i="1"/>
  <c r="AJ6" i="1"/>
  <c r="DN6" i="1" s="1"/>
  <c r="DO6" i="1" s="1"/>
  <c r="DP6" i="1" s="1"/>
  <c r="AR6" i="1"/>
  <c r="EB6" i="1" s="1"/>
  <c r="AH6" i="1"/>
  <c r="DK6" i="1" s="1"/>
  <c r="DL6" i="1" s="1"/>
  <c r="DM6" i="1" s="1"/>
  <c r="DF6" i="1"/>
  <c r="AT6" i="1"/>
  <c r="EG6" i="1" s="1"/>
  <c r="AP6" i="1"/>
  <c r="DW6" i="1" s="1"/>
  <c r="DX6" i="1" s="1"/>
  <c r="DY6" i="1" s="1"/>
  <c r="EA6" i="1"/>
  <c r="EN6" i="1" s="1"/>
  <c r="EO6" i="1" s="1"/>
  <c r="AZ6" i="1"/>
  <c r="BA6" i="1" s="1"/>
  <c r="BL6" i="1" s="1"/>
  <c r="DZ6" i="1"/>
  <c r="AN6" i="1"/>
  <c r="DT6" i="1" s="1"/>
  <c r="DU6" i="1" s="1"/>
  <c r="DV6" i="1" s="1"/>
  <c r="AF6" i="1"/>
  <c r="DH6" i="1" s="1"/>
  <c r="DI6" i="1" s="1"/>
  <c r="DJ6" i="1" s="1"/>
  <c r="AL6" i="1"/>
  <c r="DQ6" i="1" s="1"/>
  <c r="DR6" i="1" s="1"/>
  <c r="DS6" i="1" s="1"/>
  <c r="CV6" i="1"/>
  <c r="HC6" i="1" l="1"/>
  <c r="IV6" i="1"/>
  <c r="IW6" i="1" s="1"/>
  <c r="IX6" i="1" s="1"/>
  <c r="IN6" i="1"/>
  <c r="JX6" i="1"/>
  <c r="JY6" i="1" s="1"/>
  <c r="JZ6" i="1" s="1"/>
  <c r="ID6" i="1"/>
  <c r="JN6" i="1"/>
  <c r="JQ6" i="1" s="1"/>
  <c r="JR6" i="1" s="1"/>
  <c r="HT6" i="1"/>
  <c r="JH6" i="1"/>
  <c r="JI6" i="1" s="1"/>
  <c r="JJ6" i="1" s="1"/>
  <c r="II6" i="1"/>
  <c r="JS6" i="1"/>
  <c r="JV6" i="1" s="1"/>
  <c r="JW6" i="1" s="1"/>
  <c r="HO6" i="1"/>
  <c r="JE6" i="1"/>
  <c r="JF6" i="1" s="1"/>
  <c r="JG6" i="1" s="1"/>
  <c r="HJ6" i="1"/>
  <c r="JB6" i="1"/>
  <c r="JC6" i="1" s="1"/>
  <c r="JD6" i="1" s="1"/>
  <c r="HY6" i="1"/>
  <c r="JK6" i="1"/>
  <c r="JL6" i="1" s="1"/>
  <c r="JM6" i="1" s="1"/>
  <c r="HD6" i="1"/>
  <c r="IT6" i="1"/>
  <c r="AG6" i="1"/>
  <c r="CL6" i="1"/>
  <c r="AO6" i="1"/>
  <c r="BM6" i="1"/>
  <c r="BN6" i="1" s="1"/>
  <c r="BF6" i="1"/>
  <c r="AI6" i="1"/>
  <c r="BG6" i="1"/>
  <c r="CW6" i="1"/>
  <c r="BR6" i="1"/>
  <c r="BS6" i="1" s="1"/>
  <c r="AK6" i="1"/>
  <c r="BC6" i="1"/>
  <c r="CG6" i="1"/>
  <c r="CH6" i="1" s="1"/>
  <c r="EE6" i="1"/>
  <c r="EF6" i="1" s="1"/>
  <c r="AQ6" i="1"/>
  <c r="CQ6" i="1"/>
  <c r="CR6" i="1" s="1"/>
  <c r="AU6" i="1"/>
  <c r="AS6" i="1"/>
  <c r="BO6" i="1"/>
  <c r="CX6" i="1"/>
  <c r="EJ6" i="1"/>
  <c r="EK6" i="1" s="1"/>
  <c r="BB6" i="1"/>
  <c r="BK6" i="1" s="1"/>
  <c r="CB6" i="1"/>
  <c r="CD6" i="1" s="1"/>
  <c r="BW6" i="1"/>
  <c r="BX6" i="1" s="1"/>
  <c r="AM6" i="1"/>
  <c r="BT6" i="1"/>
  <c r="KC6" i="1" l="1"/>
  <c r="KD6" i="1" s="1"/>
  <c r="HE6" i="1"/>
  <c r="IO6" i="1" s="1"/>
  <c r="IP6" i="1" s="1"/>
  <c r="IY6" i="1"/>
  <c r="IZ6" i="1" s="1"/>
  <c r="JA6" i="1" s="1"/>
  <c r="BH6" i="1"/>
  <c r="GE6" i="1" s="1"/>
  <c r="GF6" i="1" s="1"/>
  <c r="GG6" i="1" s="1"/>
  <c r="EP6" i="1"/>
  <c r="EQ6" i="1" s="1"/>
  <c r="CI6" i="1"/>
  <c r="AV6" i="1"/>
  <c r="AW6" i="1" s="1"/>
  <c r="CS6" i="1"/>
  <c r="CC6" i="1"/>
  <c r="BY6" i="1"/>
  <c r="BD6" i="1"/>
  <c r="BE6" i="1" s="1"/>
  <c r="EU6" i="1" s="1"/>
  <c r="BJ6" i="1"/>
  <c r="BU6" i="1" s="1"/>
  <c r="BV6" i="1" s="1"/>
  <c r="BI6" i="1"/>
  <c r="CO6" i="1" l="1"/>
  <c r="CP6" i="1" s="1"/>
  <c r="BZ6" i="1"/>
  <c r="CA6" i="1" s="1"/>
  <c r="CE6" i="1"/>
  <c r="CF6" i="1" s="1"/>
  <c r="BP6" i="1"/>
  <c r="EZ6" i="1" s="1"/>
  <c r="FA6" i="1" s="1"/>
  <c r="FB6" i="1" s="1"/>
  <c r="CT6" i="1"/>
  <c r="CU6" i="1" s="1"/>
  <c r="CJ6" i="1"/>
  <c r="CK6" i="1" s="1"/>
  <c r="FO6" i="1"/>
  <c r="FC6" i="1"/>
  <c r="FD6" i="1" s="1"/>
  <c r="FE6" i="1" s="1"/>
  <c r="CY6" i="1"/>
  <c r="CZ6" i="1" s="1"/>
  <c r="FP6" i="1"/>
  <c r="GC6" i="1" s="1"/>
  <c r="GD6" i="1" s="1"/>
  <c r="BQ6" i="1" l="1"/>
  <c r="FF6" i="1"/>
  <c r="FG6" i="1" s="1"/>
  <c r="FH6" i="1" s="1"/>
  <c r="EW6" i="1"/>
  <c r="EX6" i="1" s="1"/>
  <c r="EY6" i="1" s="1"/>
  <c r="FQ6" i="1"/>
  <c r="FT6" i="1" s="1"/>
  <c r="FU6" i="1" s="1"/>
  <c r="FI6" i="1"/>
  <c r="FJ6" i="1" s="1"/>
  <c r="FK6" i="1" s="1"/>
  <c r="FL6" i="1"/>
  <c r="FM6" i="1" s="1"/>
  <c r="FN6" i="1" s="1"/>
  <c r="FV6" i="1"/>
  <c r="FY6" i="1" s="1"/>
  <c r="FZ6" i="1" s="1"/>
  <c r="DA6" i="1"/>
  <c r="DB6" i="1" s="1"/>
  <c r="GH6" i="1" l="1"/>
  <c r="GI6" i="1" s="1"/>
</calcChain>
</file>

<file path=xl/sharedStrings.xml><?xml version="1.0" encoding="utf-8"?>
<sst xmlns="http://schemas.openxmlformats.org/spreadsheetml/2006/main" count="335" uniqueCount="286">
  <si>
    <t>Duration</t>
  </si>
  <si>
    <t>PON (final)</t>
  </si>
  <si>
    <t>T</t>
  </si>
  <si>
    <t>P</t>
  </si>
  <si>
    <t>Isotope Ratio of PON (final)</t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</si>
  <si>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(T)</t>
    </r>
  </si>
  <si>
    <t>Isotope Ratio of PON (initial)</t>
  </si>
  <si>
    <r>
      <t>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(0)</t>
    </r>
  </si>
  <si>
    <t>Isotope Ratio of tracer spike</t>
  </si>
  <si>
    <r>
      <t>I</t>
    </r>
    <r>
      <rPr>
        <vertAlign val="subscript"/>
        <sz val="11"/>
        <color theme="1"/>
        <rFont val="Calibri"/>
        <family val="2"/>
        <scheme val="minor"/>
      </rPr>
      <t>spk</t>
    </r>
  </si>
  <si>
    <t>Isotope Ratio of ambient nutrient</t>
  </si>
  <si>
    <r>
      <t>I</t>
    </r>
    <r>
      <rPr>
        <vertAlign val="subscript"/>
        <sz val="11"/>
        <color theme="1"/>
        <rFont val="Calibri"/>
        <family val="2"/>
        <scheme val="minor"/>
      </rPr>
      <t>amb</t>
    </r>
  </si>
  <si>
    <t>Final concentration of tracer</t>
  </si>
  <si>
    <t>Ambient Nutrient Concentration</t>
  </si>
  <si>
    <t>Ratio of regeneration to uptake</t>
  </si>
  <si>
    <t>a</t>
  </si>
  <si>
    <t>hours</t>
  </si>
  <si>
    <t>atom %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</si>
  <si>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IP(T)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</si>
  <si>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IP(0)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</si>
  <si>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Ispk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</si>
  <si>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  <scheme val="minor"/>
      </rPr>
      <t>Iamb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</si>
  <si>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</si>
  <si>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P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</si>
  <si>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(T)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</si>
  <si>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IP(T)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</si>
  <si>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(0)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</si>
  <si>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IP(0)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</si>
  <si>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</si>
  <si>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Ispk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</si>
  <si>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</si>
  <si>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Iamb</t>
    </r>
  </si>
  <si>
    <r>
      <t>[N]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</si>
  <si>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[N]spk</t>
    </r>
  </si>
  <si>
    <r>
      <t>[N]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</si>
  <si>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[N]amb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</si>
  <si>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</si>
  <si>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L10</t>
    </r>
    <r>
      <rPr>
        <b/>
        <vertAlign val="subscript"/>
        <sz val="11"/>
        <color theme="1"/>
        <rFont val="Calibri"/>
        <family val="2"/>
        <scheme val="minor"/>
      </rPr>
      <t>KS</t>
    </r>
  </si>
  <si>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  <scheme val="minor"/>
      </rPr>
      <t>L10Ks</t>
    </r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</si>
  <si>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(half-saturation constant)</t>
    </r>
  </si>
  <si>
    <r>
      <t>µmol N L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</si>
  <si>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INPUTS</t>
  </si>
  <si>
    <t>IS(0)</t>
  </si>
  <si>
    <t>Isotope Fraction of tracer spike</t>
  </si>
  <si>
    <t>Isotope Fraction of ambient nutrient</t>
  </si>
  <si>
    <t>atom ratio</t>
  </si>
  <si>
    <t>Isotope Fraction of PON (final)</t>
  </si>
  <si>
    <t>Isotope Fraction of PON (initial)</t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</si>
  <si>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/∂T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</si>
  <si>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/∂P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</si>
  <si>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(T)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</si>
  <si>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</si>
  <si>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/∂[N]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</si>
  <si>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/∂[N]</t>
    </r>
    <r>
      <rPr>
        <vertAlign val="subscript"/>
        <sz val="11"/>
        <color theme="1"/>
        <rFont val="Calibri"/>
        <family val="2"/>
        <scheme val="minor"/>
      </rPr>
      <t>amb</t>
    </r>
  </si>
  <si>
    <t>(df/dx)^2*sig^2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</si>
  <si>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</si>
  <si>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ρ</t>
    </r>
    <r>
      <rPr>
        <vertAlign val="subscript"/>
        <sz val="26"/>
        <color theme="1"/>
        <rFont val="Calibri"/>
        <family val="2"/>
        <scheme val="minor"/>
      </rPr>
      <t>0</t>
    </r>
  </si>
  <si>
    <r>
      <rPr>
        <sz val="26"/>
        <color theme="1"/>
        <rFont val="Calibri"/>
        <family val="2"/>
      </rPr>
      <t>σ</t>
    </r>
    <r>
      <rPr>
        <vertAlign val="subscript"/>
        <sz val="26"/>
        <color theme="1"/>
        <rFont val="Calibri"/>
        <family val="2"/>
      </rPr>
      <t>ρ</t>
    </r>
    <r>
      <rPr>
        <vertAlign val="subscript"/>
        <sz val="26"/>
        <color theme="1"/>
        <rFont val="Calibri"/>
        <family val="2"/>
        <scheme val="minor"/>
      </rPr>
      <t>0</t>
    </r>
  </si>
  <si>
    <r>
      <t>Hidden ρ</t>
    </r>
    <r>
      <rPr>
        <vertAlign val="subscript"/>
        <sz val="26"/>
        <rFont val="Calibri"/>
        <family val="2"/>
        <scheme val="minor"/>
      </rPr>
      <t>0</t>
    </r>
    <r>
      <rPr>
        <sz val="26"/>
        <rFont val="Calibri"/>
        <family val="2"/>
        <scheme val="minor"/>
      </rPr>
      <t xml:space="preserve"> Equations</t>
    </r>
  </si>
  <si>
    <t>b</t>
  </si>
  <si>
    <t>g(x)</t>
  </si>
  <si>
    <t>h(x)</t>
  </si>
  <si>
    <t>does a=1?</t>
  </si>
  <si>
    <t>a'</t>
  </si>
  <si>
    <t>if a=1</t>
  </si>
  <si>
    <r>
      <t>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'</t>
    </r>
  </si>
  <si>
    <r>
      <t>ρ</t>
    </r>
    <r>
      <rPr>
        <b/>
        <vertAlign val="subscript"/>
        <sz val="26"/>
        <color theme="1"/>
        <rFont val="Calibri"/>
        <family val="2"/>
        <scheme val="minor"/>
      </rPr>
      <t>kan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</si>
  <si>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term1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</si>
  <si>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term2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</si>
  <si>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a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</si>
  <si>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P</t>
    </r>
  </si>
  <si>
    <r>
      <t>g(x)</t>
    </r>
    <r>
      <rPr>
        <sz val="11"/>
        <color theme="1"/>
        <rFont val="Calibri"/>
        <family val="2"/>
      </rPr>
      <t>×h(x)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</si>
  <si>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P</t>
    </r>
  </si>
  <si>
    <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h</t>
    </r>
  </si>
  <si>
    <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g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</si>
  <si>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P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</si>
  <si>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P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</si>
  <si>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</t>
    </r>
    <r>
      <rPr>
        <b/>
        <vertAlign val="subscript"/>
        <sz val="11"/>
        <color theme="5" tint="-0.249977111117893"/>
        <rFont val="Calibri"/>
        <family val="2"/>
      </rPr>
      <t>P</t>
    </r>
    <r>
      <rPr>
        <b/>
        <sz val="11"/>
        <color theme="5" tint="-0.249977111117893"/>
        <rFont val="Calibri"/>
        <family val="2"/>
      </rPr>
      <t>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P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</si>
  <si>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</t>
    </r>
    <r>
      <rPr>
        <b/>
        <vertAlign val="subscript"/>
        <sz val="11"/>
        <color theme="5" tint="-0.249977111117893"/>
        <rFont val="Calibri"/>
        <family val="2"/>
      </rPr>
      <t>a</t>
    </r>
    <r>
      <rPr>
        <b/>
        <sz val="11"/>
        <color theme="5" tint="-0.249977111117893"/>
        <rFont val="Calibri"/>
        <family val="2"/>
      </rPr>
      <t>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a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</si>
  <si>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IPT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</si>
  <si>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IPT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</si>
  <si>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IPT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</si>
  <si>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IPT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</si>
  <si>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</t>
    </r>
    <r>
      <rPr>
        <b/>
        <vertAlign val="subscript"/>
        <sz val="11"/>
        <color theme="5" tint="-0.249977111117893"/>
        <rFont val="Calibri"/>
        <family val="2"/>
      </rPr>
      <t>IPT</t>
    </r>
    <r>
      <rPr>
        <b/>
        <sz val="11"/>
        <color theme="5" tint="-0.249977111117893"/>
        <rFont val="Calibri"/>
        <family val="2"/>
      </rPr>
      <t>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IPT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</si>
  <si>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IP0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</si>
  <si>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IP0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</si>
  <si>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IP0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</si>
  <si>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IP0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</si>
  <si>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</t>
    </r>
    <r>
      <rPr>
        <b/>
        <vertAlign val="subscript"/>
        <sz val="11"/>
        <color theme="5" tint="-0.249977111117893"/>
        <rFont val="Calibri"/>
        <family val="2"/>
      </rPr>
      <t>IP0</t>
    </r>
    <r>
      <rPr>
        <b/>
        <sz val="11"/>
        <color theme="5" tint="-0.249977111117893"/>
        <rFont val="Calibri"/>
        <family val="2"/>
      </rPr>
      <t>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IP0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</si>
  <si>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</si>
  <si>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</si>
  <si>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Ispk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</si>
  <si>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Ispk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</si>
  <si>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</t>
    </r>
    <r>
      <rPr>
        <b/>
        <vertAlign val="subscript"/>
        <sz val="11"/>
        <color theme="5" tint="-0.249977111117893"/>
        <rFont val="Calibri"/>
        <family val="2"/>
      </rPr>
      <t>Ispk</t>
    </r>
    <r>
      <rPr>
        <b/>
        <sz val="11"/>
        <color theme="5" tint="-0.249977111117893"/>
        <rFont val="Calibri"/>
        <family val="2"/>
      </rPr>
      <t>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Ispk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</si>
  <si>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Iamb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</si>
  <si>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Iamb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</si>
  <si>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</t>
    </r>
    <r>
      <rPr>
        <vertAlign val="subscript"/>
        <sz val="11"/>
        <color theme="1"/>
        <rFont val="Calibri"/>
        <family val="2"/>
      </rPr>
      <t>Iamb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</si>
  <si>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</t>
    </r>
    <r>
      <rPr>
        <b/>
        <vertAlign val="subscript"/>
        <sz val="11"/>
        <color theme="1"/>
        <rFont val="Calibri"/>
        <family val="2"/>
      </rPr>
      <t>Iamb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</si>
  <si>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</t>
    </r>
    <r>
      <rPr>
        <b/>
        <vertAlign val="subscript"/>
        <sz val="11"/>
        <color theme="5" tint="-0.249977111117893"/>
        <rFont val="Calibri"/>
        <family val="2"/>
      </rPr>
      <t>Iamb</t>
    </r>
    <r>
      <rPr>
        <b/>
        <sz val="11"/>
        <color theme="5" tint="-0.249977111117893"/>
        <rFont val="Calibri"/>
        <family val="2"/>
      </rPr>
      <t>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Iamb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</si>
  <si>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</si>
  <si>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(0)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</si>
  <si>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∂T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</si>
  <si>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∂T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</si>
  <si>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∂T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</si>
  <si>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∂T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</si>
  <si>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∂T)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T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</si>
  <si>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∂[N]</t>
    </r>
    <r>
      <rPr>
        <b/>
        <vertAlign val="subscript"/>
        <sz val="11"/>
        <color theme="5" tint="-0.249977111117893"/>
        <rFont val="Calibri"/>
        <family val="2"/>
      </rPr>
      <t>spk</t>
    </r>
    <r>
      <rPr>
        <b/>
        <sz val="11"/>
        <color theme="5" tint="-0.249977111117893"/>
        <rFont val="Calibri"/>
        <family val="2"/>
      </rPr>
      <t>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[N]spk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</si>
  <si>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</si>
  <si>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</si>
  <si>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spk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</si>
  <si>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∂[N]</t>
    </r>
    <r>
      <rPr>
        <b/>
        <vertAlign val="subscript"/>
        <sz val="11"/>
        <color theme="1"/>
        <rFont val="Calibri"/>
        <family val="2"/>
      </rPr>
      <t>spk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</si>
  <si>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amb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</si>
  <si>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g/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amb</t>
    </r>
  </si>
  <si>
    <r>
      <rPr>
        <sz val="11"/>
        <color theme="1"/>
        <rFont val="Calibri"/>
        <family val="2"/>
      </rPr>
      <t>∂</t>
    </r>
    <r>
      <rPr>
        <sz val="11"/>
        <color theme="1"/>
        <rFont val="Calibri"/>
        <family val="2"/>
        <scheme val="minor"/>
      </rPr>
      <t>h/</t>
    </r>
    <r>
      <rPr>
        <sz val="11"/>
        <color theme="1"/>
        <rFont val="Calibri"/>
        <family val="2"/>
      </rPr>
      <t>∂[N]</t>
    </r>
    <r>
      <rPr>
        <vertAlign val="subscript"/>
        <sz val="11"/>
        <color theme="1"/>
        <rFont val="Calibri"/>
        <family val="2"/>
      </rPr>
      <t>amb</t>
    </r>
  </si>
  <si>
    <r>
      <rPr>
        <b/>
        <sz val="11"/>
        <color theme="1"/>
        <rFont val="Calibri"/>
        <family val="2"/>
      </rPr>
      <t>∂</t>
    </r>
    <r>
      <rPr>
        <b/>
        <sz val="11"/>
        <color theme="1"/>
        <rFont val="Calibri"/>
        <family val="2"/>
        <scheme val="minor"/>
      </rPr>
      <t>ρ</t>
    </r>
    <r>
      <rPr>
        <b/>
        <vertAlign val="subscript"/>
        <sz val="11"/>
        <color theme="1"/>
        <rFont val="Calibri"/>
        <family val="2"/>
        <scheme val="minor"/>
      </rPr>
      <t>kan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∂[N]</t>
    </r>
    <r>
      <rPr>
        <b/>
        <vertAlign val="subscript"/>
        <sz val="11"/>
        <color theme="1"/>
        <rFont val="Calibri"/>
        <family val="2"/>
      </rPr>
      <t>amb</t>
    </r>
  </si>
  <si>
    <r>
      <t>(</t>
    </r>
    <r>
      <rPr>
        <b/>
        <sz val="11"/>
        <color theme="5" tint="-0.249977111117893"/>
        <rFont val="Calibri"/>
        <family val="2"/>
      </rPr>
      <t>∂</t>
    </r>
    <r>
      <rPr>
        <b/>
        <sz val="11"/>
        <color theme="5" tint="-0.249977111117893"/>
        <rFont val="Calibri"/>
        <family val="2"/>
        <scheme val="minor"/>
      </rPr>
      <t>ρ</t>
    </r>
    <r>
      <rPr>
        <b/>
        <vertAlign val="subscript"/>
        <sz val="11"/>
        <color theme="5" tint="-0.249977111117893"/>
        <rFont val="Calibri"/>
        <family val="2"/>
        <scheme val="minor"/>
      </rPr>
      <t>kan</t>
    </r>
    <r>
      <rPr>
        <b/>
        <sz val="11"/>
        <color theme="5" tint="-0.249977111117893"/>
        <rFont val="Calibri"/>
        <family val="2"/>
        <scheme val="minor"/>
      </rPr>
      <t>/</t>
    </r>
    <r>
      <rPr>
        <b/>
        <sz val="11"/>
        <color theme="5" tint="-0.249977111117893"/>
        <rFont val="Calibri"/>
        <family val="2"/>
      </rPr>
      <t>∂[N]</t>
    </r>
    <r>
      <rPr>
        <b/>
        <vertAlign val="subscript"/>
        <sz val="11"/>
        <color theme="5" tint="-0.249977111117893"/>
        <rFont val="Calibri"/>
        <family val="2"/>
      </rPr>
      <t>amb</t>
    </r>
    <r>
      <rPr>
        <b/>
        <sz val="11"/>
        <color theme="5" tint="-0.249977111117893"/>
        <rFont val="Calibri"/>
        <family val="2"/>
      </rPr>
      <t>)</t>
    </r>
    <r>
      <rPr>
        <b/>
        <vertAlign val="superscript"/>
        <sz val="11"/>
        <color theme="5" tint="-0.249977111117893"/>
        <rFont val="Calibri"/>
        <family val="2"/>
      </rPr>
      <t xml:space="preserve">2 </t>
    </r>
    <r>
      <rPr>
        <b/>
        <sz val="11"/>
        <color theme="5" tint="-0.249977111117893"/>
        <rFont val="Calibri"/>
        <family val="2"/>
      </rPr>
      <t>× σ</t>
    </r>
    <r>
      <rPr>
        <b/>
        <vertAlign val="subscript"/>
        <sz val="11"/>
        <color theme="5" tint="-0.249977111117893"/>
        <rFont val="Calibri"/>
        <family val="2"/>
      </rPr>
      <t>[N]amb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</si>
  <si>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  <scheme val="minor"/>
      </rPr>
      <t>kan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</si>
  <si>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σ</t>
    </r>
    <r>
      <rPr>
        <vertAlign val="subscript"/>
        <sz val="26"/>
        <color theme="1"/>
        <rFont val="Calibri"/>
        <family val="2"/>
      </rPr>
      <t>ρkan</t>
    </r>
  </si>
  <si>
    <r>
      <t>Hidden ρ</t>
    </r>
    <r>
      <rPr>
        <vertAlign val="subscript"/>
        <sz val="26"/>
        <rFont val="Calibri"/>
        <family val="2"/>
        <scheme val="minor"/>
      </rPr>
      <t>kan</t>
    </r>
    <r>
      <rPr>
        <sz val="26"/>
        <rFont val="Calibri"/>
        <family val="2"/>
        <scheme val="minor"/>
      </rPr>
      <t xml:space="preserve"> Equations</t>
    </r>
  </si>
  <si>
    <r>
      <t>y(N</t>
    </r>
    <r>
      <rPr>
        <vertAlign val="subscript"/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>,N</t>
    </r>
    <r>
      <rPr>
        <vertAlign val="subscript"/>
        <sz val="11"/>
        <color theme="1"/>
        <rFont val="Calibri"/>
        <family val="2"/>
        <scheme val="minor"/>
      </rPr>
      <t>spk</t>
    </r>
    <r>
      <rPr>
        <sz val="11"/>
        <color theme="1"/>
        <rFont val="Calibri"/>
        <family val="2"/>
        <scheme val="minor"/>
      </rPr>
      <t>)</t>
    </r>
  </si>
  <si>
    <r>
      <t>z(N</t>
    </r>
    <r>
      <rPr>
        <vertAlign val="subscript"/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>,N</t>
    </r>
    <r>
      <rPr>
        <vertAlign val="subscript"/>
        <sz val="11"/>
        <color theme="1"/>
        <rFont val="Calibri"/>
        <family val="2"/>
        <scheme val="minor"/>
      </rPr>
      <t>spk</t>
    </r>
    <r>
      <rPr>
        <sz val="11"/>
        <color theme="1"/>
        <rFont val="Calibri"/>
        <family val="2"/>
        <scheme val="minor"/>
      </rPr>
      <t>,K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</si>
  <si>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>K</t>
    </r>
    <r>
      <rPr>
        <vertAlign val="subscript"/>
        <sz val="11"/>
        <color theme="1"/>
        <rFont val="Calibri"/>
        <family val="2"/>
        <scheme val="minor"/>
      </rPr>
      <t>S</t>
    </r>
  </si>
  <si>
    <r>
      <t>ρ</t>
    </r>
    <r>
      <rPr>
        <vertAlign val="subscript"/>
        <sz val="26"/>
        <color theme="1"/>
        <rFont val="Calibri"/>
        <family val="2"/>
        <scheme val="minor"/>
      </rPr>
      <t>0,is</t>
    </r>
  </si>
  <si>
    <r>
      <t>y</t>
    </r>
    <r>
      <rPr>
        <sz val="11"/>
        <color theme="1"/>
        <rFont val="Calibri"/>
        <family val="2"/>
      </rPr>
      <t>×z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</si>
  <si>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/∂T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</si>
  <si>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/∂T)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T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</si>
  <si>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/∂P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</si>
  <si>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/∂P)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P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</si>
  <si>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(T)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</si>
  <si>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P</t>
    </r>
    <r>
      <rPr>
        <b/>
        <sz val="11"/>
        <color theme="5" tint="-0.249977111117893"/>
        <rFont val="Calibri"/>
        <family val="2"/>
        <scheme val="minor"/>
      </rPr>
      <t>(T))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IP(T)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</si>
  <si>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(0)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</si>
  <si>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P</t>
    </r>
    <r>
      <rPr>
        <b/>
        <sz val="11"/>
        <color theme="5" tint="-0.249977111117893"/>
        <rFont val="Calibri"/>
        <family val="2"/>
        <scheme val="minor"/>
      </rPr>
      <t>(0))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IP(0)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</si>
  <si>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</si>
  <si>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spk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</si>
  <si>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</si>
  <si>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amb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</si>
  <si>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z*</t>
    </r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0</t>
    </r>
  </si>
  <si>
    <r>
      <t>y*</t>
    </r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0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</si>
  <si>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/∂[N]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</si>
  <si>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/∂[N]</t>
    </r>
    <r>
      <rPr>
        <b/>
        <vertAlign val="subscript"/>
        <sz val="11"/>
        <color theme="5" tint="-0.249977111117893"/>
        <rFont val="Calibri"/>
        <family val="2"/>
        <scheme val="minor"/>
      </rPr>
      <t>spk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×σ[N]spk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</si>
  <si>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∂y/∂[N]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</si>
  <si>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∂z/∂[N]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</si>
  <si>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∂y/∂[N]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</si>
  <si>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∂z/∂[N]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</si>
  <si>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/∂[N]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</si>
  <si>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/∂[N]</t>
    </r>
    <r>
      <rPr>
        <b/>
        <vertAlign val="subscript"/>
        <sz val="11"/>
        <color theme="5" tint="-0.249977111117893"/>
        <rFont val="Calibri"/>
        <family val="2"/>
        <scheme val="minor"/>
      </rPr>
      <t>amb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×σ[N]amb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</si>
  <si>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∂y/∂L10</t>
    </r>
    <r>
      <rPr>
        <vertAlign val="subscript"/>
        <sz val="11"/>
        <color theme="1"/>
        <rFont val="Calibri"/>
        <family val="2"/>
        <scheme val="minor"/>
      </rPr>
      <t>Ks</t>
    </r>
  </si>
  <si>
    <r>
      <t>∂z/∂L10</t>
    </r>
    <r>
      <rPr>
        <vertAlign val="subscript"/>
        <sz val="11"/>
        <color theme="1"/>
        <rFont val="Calibri"/>
        <family val="2"/>
        <scheme val="minor"/>
      </rPr>
      <t>Ks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</si>
  <si>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>/∂L10</t>
    </r>
    <r>
      <rPr>
        <b/>
        <vertAlign val="subscript"/>
        <sz val="11"/>
        <color theme="1"/>
        <rFont val="Calibri"/>
        <family val="2"/>
        <scheme val="minor"/>
      </rPr>
      <t>Ks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</si>
  <si>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is</t>
    </r>
    <r>
      <rPr>
        <b/>
        <sz val="11"/>
        <color theme="5" tint="-0.249977111117893"/>
        <rFont val="Calibri"/>
        <family val="2"/>
        <scheme val="minor"/>
      </rPr>
      <t>/∂L10</t>
    </r>
    <r>
      <rPr>
        <b/>
        <vertAlign val="subscript"/>
        <sz val="11"/>
        <color theme="5" tint="-0.249977111117893"/>
        <rFont val="Calibri"/>
        <family val="2"/>
        <scheme val="minor"/>
      </rPr>
      <t>Ks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L10Ks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</si>
  <si>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ρ0,is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</si>
  <si>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vertAlign val="subscript"/>
        <sz val="26"/>
        <color theme="1"/>
        <rFont val="Calibri"/>
        <family val="2"/>
      </rPr>
      <t>ρ0,is</t>
    </r>
  </si>
  <si>
    <r>
      <t>ρ</t>
    </r>
    <r>
      <rPr>
        <vertAlign val="subscript"/>
        <sz val="26"/>
        <color theme="1"/>
        <rFont val="Calibri"/>
        <family val="2"/>
        <scheme val="minor"/>
      </rPr>
      <t>kan,is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</si>
  <si>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/∂T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</si>
  <si>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/∂T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</si>
  <si>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/∂T)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T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</si>
  <si>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/∂P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</si>
  <si>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/∂P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</si>
  <si>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/∂P)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P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</si>
  <si>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(T)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</si>
  <si>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(T)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</si>
  <si>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P</t>
    </r>
    <r>
      <rPr>
        <b/>
        <sz val="11"/>
        <color theme="5" tint="-0.249977111117893"/>
        <rFont val="Calibri"/>
        <family val="2"/>
        <scheme val="minor"/>
      </rPr>
      <t>(T))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IP(T)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</si>
  <si>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Hidden ρ</t>
    </r>
    <r>
      <rPr>
        <vertAlign val="subscript"/>
        <sz val="26"/>
        <rFont val="Calibri"/>
        <family val="2"/>
        <scheme val="minor"/>
      </rPr>
      <t>0,is</t>
    </r>
    <r>
      <rPr>
        <sz val="26"/>
        <rFont val="Calibri"/>
        <family val="2"/>
        <scheme val="minor"/>
      </rPr>
      <t xml:space="preserve"> Equations</t>
    </r>
  </si>
  <si>
    <r>
      <t>Hidden ρ</t>
    </r>
    <r>
      <rPr>
        <vertAlign val="subscript"/>
        <sz val="26"/>
        <rFont val="Calibri"/>
        <family val="2"/>
        <scheme val="minor"/>
      </rPr>
      <t>kan,is</t>
    </r>
    <r>
      <rPr>
        <sz val="26"/>
        <rFont val="Calibri"/>
        <family val="2"/>
        <scheme val="minor"/>
      </rPr>
      <t xml:space="preserve"> Equations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</si>
  <si>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(0)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</si>
  <si>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P</t>
    </r>
    <r>
      <rPr>
        <b/>
        <sz val="11"/>
        <color theme="5" tint="-0.249977111117893"/>
        <rFont val="Calibri"/>
        <family val="2"/>
        <scheme val="minor"/>
      </rPr>
      <t>(0))</t>
    </r>
    <r>
      <rPr>
        <b/>
        <vertAlign val="superscript"/>
        <sz val="11"/>
        <color theme="5" tint="-0.249977111117893"/>
        <rFont val="Calibri"/>
        <family val="2"/>
        <scheme val="minor"/>
      </rPr>
      <t xml:space="preserve">2 </t>
    </r>
    <r>
      <rPr>
        <b/>
        <sz val="11"/>
        <color theme="5" tint="-0.249977111117893"/>
        <rFont val="Calibri"/>
        <family val="2"/>
        <scheme val="minor"/>
      </rPr>
      <t>×σ</t>
    </r>
    <r>
      <rPr>
        <b/>
        <vertAlign val="subscript"/>
        <sz val="11"/>
        <color theme="5" tint="-0.249977111117893"/>
        <rFont val="Calibri"/>
        <family val="2"/>
        <scheme val="minor"/>
      </rPr>
      <t>IP(0)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</si>
  <si>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</si>
  <si>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</si>
  <si>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spk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</si>
  <si>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</si>
  <si>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</si>
  <si>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/∂I</t>
    </r>
    <r>
      <rPr>
        <b/>
        <vertAlign val="subscript"/>
        <sz val="11"/>
        <color theme="5" tint="-0.249977111117893"/>
        <rFont val="Calibri"/>
        <family val="2"/>
        <scheme val="minor"/>
      </rPr>
      <t>amb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Iamb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</si>
  <si>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z*ρ</t>
    </r>
    <r>
      <rPr>
        <vertAlign val="subscript"/>
        <sz val="11"/>
        <color theme="1"/>
        <rFont val="Calibri"/>
        <family val="2"/>
        <scheme val="minor"/>
      </rPr>
      <t>kan,is</t>
    </r>
  </si>
  <si>
    <r>
      <t>y*ρ</t>
    </r>
    <r>
      <rPr>
        <vertAlign val="subscript"/>
        <sz val="11"/>
        <color theme="1"/>
        <rFont val="Calibri"/>
        <family val="2"/>
        <scheme val="minor"/>
      </rPr>
      <t>kan,is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</si>
  <si>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kan/</t>
    </r>
    <r>
      <rPr>
        <sz val="11"/>
        <color theme="1"/>
        <rFont val="Calibri"/>
        <family val="2"/>
        <scheme val="minor"/>
      </rPr>
      <t>∂[N]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</si>
  <si>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/∂[N]</t>
    </r>
    <r>
      <rPr>
        <b/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</si>
  <si>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/∂[N]</t>
    </r>
    <r>
      <rPr>
        <b/>
        <vertAlign val="subscript"/>
        <sz val="11"/>
        <color theme="5" tint="-0.249977111117893"/>
        <rFont val="Calibri"/>
        <family val="2"/>
        <scheme val="minor"/>
      </rPr>
      <t>spk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×σ[N]spk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</si>
  <si>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/∂[N]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</si>
  <si>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/∂[N]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</si>
  <si>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/∂[N]</t>
    </r>
    <r>
      <rPr>
        <b/>
        <vertAlign val="subscript"/>
        <sz val="11"/>
        <color theme="5" tint="-0.249977111117893"/>
        <rFont val="Calibri"/>
        <family val="2"/>
        <scheme val="minor"/>
      </rPr>
      <t>amb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×σ[N]amb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</si>
  <si>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/∂L10</t>
    </r>
    <r>
      <rPr>
        <b/>
        <vertAlign val="subscript"/>
        <sz val="11"/>
        <color theme="1"/>
        <rFont val="Calibri"/>
        <family val="2"/>
        <scheme val="minor"/>
      </rPr>
      <t>Ks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</si>
  <si>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/∂L10</t>
    </r>
    <r>
      <rPr>
        <b/>
        <vertAlign val="subscript"/>
        <sz val="11"/>
        <color theme="5" tint="-0.249977111117893"/>
        <rFont val="Calibri"/>
        <family val="2"/>
        <scheme val="minor"/>
      </rPr>
      <t>Ks</t>
    </r>
    <r>
      <rPr>
        <b/>
        <sz val="11"/>
        <color theme="5" tint="-0.249977111117893"/>
        <rFont val="Calibri"/>
        <family val="2"/>
        <scheme val="minor"/>
      </rPr>
      <t>)</t>
    </r>
    <r>
      <rPr>
        <b/>
        <vertAlign val="superscript"/>
        <sz val="11"/>
        <color theme="5" tint="-0.249977111117893"/>
        <rFont val="Calibri"/>
        <family val="2"/>
        <scheme val="minor"/>
      </rPr>
      <t xml:space="preserve">2 </t>
    </r>
    <r>
      <rPr>
        <b/>
        <sz val="11"/>
        <color theme="5" tint="-0.249977111117893"/>
        <rFont val="Calibri"/>
        <family val="2"/>
        <scheme val="minor"/>
      </rPr>
      <t>×σ</t>
    </r>
    <r>
      <rPr>
        <b/>
        <vertAlign val="subscript"/>
        <sz val="11"/>
        <color theme="5" tint="-0.249977111117893"/>
        <rFont val="Calibri"/>
        <family val="2"/>
        <scheme val="minor"/>
      </rPr>
      <t>L10Ks</t>
    </r>
    <r>
      <rPr>
        <b/>
        <sz val="11"/>
        <color theme="5" tint="-0.249977111117893"/>
        <rFont val="Calibri"/>
        <family val="2"/>
        <scheme val="minor"/>
      </rPr>
      <t>2</t>
    </r>
  </si>
  <si>
    <r>
      <t>σ</t>
    </r>
    <r>
      <rPr>
        <vertAlign val="subscript"/>
        <sz val="11"/>
        <color theme="1"/>
        <rFont val="Calibri"/>
        <family val="2"/>
      </rPr>
      <t>ρkan,is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</si>
  <si>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vertAlign val="subscript"/>
        <sz val="26"/>
        <color theme="1"/>
        <rFont val="Calibri"/>
        <family val="2"/>
      </rPr>
      <t>ρkan,is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</si>
  <si>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/∂I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(0)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</si>
  <si>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kan</t>
    </r>
    <r>
      <rPr>
        <sz val="11"/>
        <color theme="1"/>
        <rFont val="Calibri"/>
        <family val="2"/>
        <scheme val="minor"/>
      </rPr>
      <t>/∂a</t>
    </r>
  </si>
  <si>
    <r>
      <t>∂ρ</t>
    </r>
    <r>
      <rPr>
        <b/>
        <vertAlign val="subscript"/>
        <sz val="11"/>
        <color theme="1"/>
        <rFont val="Calibri"/>
        <family val="2"/>
        <scheme val="minor"/>
      </rPr>
      <t>kan,is</t>
    </r>
    <r>
      <rPr>
        <b/>
        <sz val="11"/>
        <color theme="1"/>
        <rFont val="Calibri"/>
        <family val="2"/>
        <scheme val="minor"/>
      </rPr>
      <t>/∂a</t>
    </r>
  </si>
  <si>
    <r>
      <t>(∂ρ</t>
    </r>
    <r>
      <rPr>
        <b/>
        <vertAlign val="subscript"/>
        <sz val="11"/>
        <color theme="5" tint="-0.249977111117893"/>
        <rFont val="Calibri"/>
        <family val="2"/>
        <scheme val="minor"/>
      </rPr>
      <t>kan,is</t>
    </r>
    <r>
      <rPr>
        <b/>
        <sz val="11"/>
        <color theme="5" tint="-0.249977111117893"/>
        <rFont val="Calibri"/>
        <family val="2"/>
        <scheme val="minor"/>
      </rPr>
      <t>/∂a)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</rPr>
      <t>×σ</t>
    </r>
    <r>
      <rPr>
        <b/>
        <vertAlign val="subscript"/>
        <sz val="11"/>
        <color theme="5" tint="-0.249977111117893"/>
        <rFont val="Calibri"/>
        <family val="2"/>
      </rPr>
      <t>a</t>
    </r>
    <r>
      <rPr>
        <b/>
        <vertAlign val="superscript"/>
        <sz val="11"/>
        <color theme="5" tint="-0.249977111117893"/>
        <rFont val="Calibri"/>
        <family val="2"/>
      </rPr>
      <t>2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</si>
  <si>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</si>
  <si>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ρ0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</si>
  <si>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kan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</si>
  <si>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ρkan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</si>
  <si>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0,is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</si>
  <si>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ρ0,is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</si>
  <si>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kan,is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</si>
  <si>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ρkan,is</t>
    </r>
  </si>
  <si>
    <r>
      <t>Hidden ρ</t>
    </r>
    <r>
      <rPr>
        <vertAlign val="subscript"/>
        <sz val="26"/>
        <rFont val="Calibri"/>
        <family val="2"/>
        <scheme val="minor"/>
      </rPr>
      <t xml:space="preserve">reg </t>
    </r>
    <r>
      <rPr>
        <sz val="26"/>
        <rFont val="Calibri"/>
        <family val="2"/>
        <scheme val="minor"/>
      </rPr>
      <t>Equations</t>
    </r>
  </si>
  <si>
    <t>S</t>
  </si>
  <si>
    <t>Is0</t>
  </si>
  <si>
    <t>f</t>
  </si>
  <si>
    <t>g</t>
  </si>
  <si>
    <t>h</t>
  </si>
  <si>
    <t>Ip(T)</t>
  </si>
  <si>
    <t>Ip(0)</t>
  </si>
  <si>
    <r>
      <t>I</t>
    </r>
    <r>
      <rPr>
        <vertAlign val="subscript"/>
        <sz val="16"/>
        <color theme="1"/>
        <rFont val="Calibri"/>
        <family val="2"/>
      </rPr>
      <t>amb</t>
    </r>
  </si>
  <si>
    <r>
      <t>I</t>
    </r>
    <r>
      <rPr>
        <vertAlign val="subscript"/>
        <sz val="16"/>
        <color theme="1"/>
        <rFont val="Calibri"/>
        <family val="2"/>
      </rPr>
      <t>spk</t>
    </r>
  </si>
  <si>
    <t>dfdp</t>
  </si>
  <si>
    <t>dgdp</t>
  </si>
  <si>
    <t>dhdp</t>
  </si>
  <si>
    <r>
      <t>ρ</t>
    </r>
    <r>
      <rPr>
        <b/>
        <vertAlign val="subscript"/>
        <sz val="18"/>
        <color rgb="FFFF0000"/>
        <rFont val="Calibri"/>
        <family val="2"/>
        <scheme val="minor"/>
      </rPr>
      <t>reg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</si>
  <si>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/∂P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</si>
  <si>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/∂P)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P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</si>
  <si>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/∂T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</si>
  <si>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/∂T)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T</t>
    </r>
    <r>
      <rPr>
        <b/>
        <vertAlign val="superscript"/>
        <sz val="11"/>
        <color rgb="FFFF0000"/>
        <rFont val="Calibri"/>
        <family val="2"/>
      </rPr>
      <t>2</t>
    </r>
  </si>
  <si>
    <t>∂f/∂IpT</t>
  </si>
  <si>
    <t>∂g/∂IpT</t>
  </si>
  <si>
    <t>∂h/∂IpT</t>
  </si>
  <si>
    <t>∂f/∂Ip0</t>
  </si>
  <si>
    <t>∂g/∂Ip0</t>
  </si>
  <si>
    <t>∂h/∂Ip0</t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</si>
  <si>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0)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IP0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</si>
  <si>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0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</si>
  <si>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</si>
  <si>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T)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IPT</t>
    </r>
    <r>
      <rPr>
        <b/>
        <vertAlign val="superscript"/>
        <sz val="11"/>
        <color rgb="FFFF0000"/>
        <rFont val="Calibri"/>
        <family val="2"/>
      </rPr>
      <t>2</t>
    </r>
  </si>
  <si>
    <t>∂f/∂Ispk</t>
  </si>
  <si>
    <t>∂g/∂Ispk</t>
  </si>
  <si>
    <t>∂h/∂Ispk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</si>
  <si>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</si>
  <si>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Ispk</t>
    </r>
    <r>
      <rPr>
        <b/>
        <vertAlign val="superscript"/>
        <sz val="11"/>
        <color rgb="FFFF0000"/>
        <rFont val="Calibri"/>
        <family val="2"/>
      </rPr>
      <t>2</t>
    </r>
  </si>
  <si>
    <r>
      <t>N</t>
    </r>
    <r>
      <rPr>
        <vertAlign val="subscript"/>
        <sz val="16"/>
        <color theme="1"/>
        <rFont val="Calibri"/>
        <family val="2"/>
      </rPr>
      <t>spk</t>
    </r>
  </si>
  <si>
    <r>
      <t>N</t>
    </r>
    <r>
      <rPr>
        <vertAlign val="subscript"/>
        <sz val="16"/>
        <color theme="1"/>
        <rFont val="Calibri"/>
        <family val="2"/>
      </rPr>
      <t>amb</t>
    </r>
  </si>
  <si>
    <t>∂f/∂Iamb</t>
  </si>
  <si>
    <t>∂g/∂Iamb</t>
  </si>
  <si>
    <t>∂h/∂Iamb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</si>
  <si>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</si>
  <si>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amb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Iamb</t>
    </r>
    <r>
      <rPr>
        <b/>
        <vertAlign val="superscript"/>
        <sz val="11"/>
        <color rgb="FFFF0000"/>
        <rFont val="Calibri"/>
        <family val="2"/>
      </rPr>
      <t>2</t>
    </r>
  </si>
  <si>
    <t>∂f/∂Nspk</t>
  </si>
  <si>
    <t>∂g/∂Nspk</t>
  </si>
  <si>
    <t>∂h/∂Nspk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</si>
  <si>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/∂N</t>
    </r>
    <r>
      <rPr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</si>
  <si>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/∂N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Nspk</t>
    </r>
    <r>
      <rPr>
        <b/>
        <vertAlign val="superscript"/>
        <sz val="11"/>
        <color rgb="FFFF0000"/>
        <rFont val="Calibri"/>
        <family val="2"/>
      </rPr>
      <t>2</t>
    </r>
  </si>
  <si>
    <t>∂f/∂Namb</t>
  </si>
  <si>
    <t>∂g/∂Namb</t>
  </si>
  <si>
    <t>∂h/∂Namb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</si>
  <si>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/∂N</t>
    </r>
    <r>
      <rPr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</si>
  <si>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/∂N</t>
    </r>
    <r>
      <rPr>
        <b/>
        <vertAlign val="subscript"/>
        <sz val="11"/>
        <color rgb="FFFF0000"/>
        <rFont val="Calibri"/>
        <family val="2"/>
        <scheme val="minor"/>
      </rPr>
      <t>amb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Namb</t>
    </r>
    <r>
      <rPr>
        <b/>
        <vertAlign val="superscript"/>
        <sz val="11"/>
        <color rgb="FFFF0000"/>
        <rFont val="Calibri"/>
        <family val="2"/>
      </rPr>
      <t>2</t>
    </r>
  </si>
  <si>
    <t>∂f/∂a</t>
  </si>
  <si>
    <t>∂g/∂a</t>
  </si>
  <si>
    <t>∂h/∂a</t>
  </si>
  <si>
    <r>
      <t>∂ρ</t>
    </r>
    <r>
      <rPr>
        <vertAlign val="subscript"/>
        <sz val="11"/>
        <color theme="1"/>
        <rFont val="Calibri"/>
        <family val="2"/>
        <scheme val="minor"/>
      </rPr>
      <t>reg</t>
    </r>
    <r>
      <rPr>
        <sz val="11"/>
        <color theme="1"/>
        <rFont val="Calibri"/>
        <family val="2"/>
        <scheme val="minor"/>
      </rPr>
      <t>/∂a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</si>
  <si>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</t>
    </r>
    <r>
      <rPr>
        <b/>
        <sz val="11"/>
        <color rgb="FFFF0000"/>
        <rFont val="Calibri"/>
        <family val="2"/>
        <scheme val="minor"/>
      </rPr>
      <t>/∂a)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a</t>
    </r>
    <r>
      <rPr>
        <b/>
        <vertAlign val="superscript"/>
        <sz val="11"/>
        <color rgb="FFFF0000"/>
        <rFont val="Calibri"/>
        <family val="2"/>
      </rPr>
      <t>2</t>
    </r>
  </si>
  <si>
    <r>
      <t>σ</t>
    </r>
    <r>
      <rPr>
        <vertAlign val="subscript"/>
        <sz val="11"/>
        <color theme="1"/>
        <rFont val="Calibri"/>
        <family val="2"/>
      </rPr>
      <t>ρreg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</si>
  <si>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b/>
        <vertAlign val="subscript"/>
        <sz val="26"/>
        <color theme="1"/>
        <rFont val="Calibri"/>
        <family val="2"/>
      </rPr>
      <t>ρreg</t>
    </r>
  </si>
  <si>
    <r>
      <t>ρ</t>
    </r>
    <r>
      <rPr>
        <vertAlign val="subscript"/>
        <sz val="26"/>
        <color theme="1"/>
        <rFont val="Calibri"/>
        <family val="2"/>
        <scheme val="minor"/>
      </rPr>
      <t>reg,is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</si>
  <si>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/∂P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</si>
  <si>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/∂P)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P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</si>
  <si>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/∂T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</si>
  <si>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/∂T)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T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</si>
  <si>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0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</si>
  <si>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0)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IP0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</si>
  <si>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</si>
  <si>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T)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IPT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</si>
  <si>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spk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</si>
  <si>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Ispk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</si>
  <si>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/∂I</t>
    </r>
    <r>
      <rPr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</si>
  <si>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/∂I</t>
    </r>
    <r>
      <rPr>
        <b/>
        <vertAlign val="subscript"/>
        <sz val="11"/>
        <color rgb="FFFF0000"/>
        <rFont val="Calibri"/>
        <family val="2"/>
        <scheme val="minor"/>
      </rPr>
      <t>amb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Iamb</t>
    </r>
    <r>
      <rPr>
        <b/>
        <vertAlign val="superscript"/>
        <sz val="11"/>
        <color rgb="FFFF0000"/>
        <rFont val="Calibri"/>
        <family val="2"/>
      </rPr>
      <t>2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</si>
  <si>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/∂N</t>
    </r>
    <r>
      <rPr>
        <b/>
        <vertAlign val="subscript"/>
        <sz val="11"/>
        <color rgb="FFFF0000"/>
        <rFont val="Calibri"/>
        <family val="2"/>
        <scheme val="minor"/>
      </rPr>
      <t>spk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Nspk</t>
    </r>
    <r>
      <rPr>
        <b/>
        <vertAlign val="superscript"/>
        <sz val="11"/>
        <color rgb="FFFF0000"/>
        <rFont val="Calibri"/>
        <family val="2"/>
      </rPr>
      <t>2</t>
    </r>
  </si>
  <si>
    <r>
      <t>∂y/∂N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</si>
  <si>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∂z/∂N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</si>
  <si>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/∂N</t>
    </r>
    <r>
      <rPr>
        <vertAlign val="subscript"/>
        <sz val="11"/>
        <color theme="1"/>
        <rFont val="Calibri"/>
        <family val="2"/>
        <scheme val="minor"/>
      </rPr>
      <t>spk</t>
    </r>
  </si>
  <si>
    <r>
      <t>∂y/∂N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</si>
  <si>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∂z/∂N</t>
    </r>
    <r>
      <rPr>
        <vertAlign val="subscript"/>
        <sz val="11"/>
        <color theme="1"/>
        <rFont val="Calibri"/>
        <family val="2"/>
        <scheme val="minor"/>
      </rPr>
      <t>amb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</si>
  <si>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/∂N</t>
    </r>
    <r>
      <rPr>
        <vertAlign val="subscript"/>
        <sz val="11"/>
        <color theme="1"/>
        <rFont val="Calibri"/>
        <family val="2"/>
        <scheme val="minor"/>
      </rPr>
      <t>amb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</si>
  <si>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/∂N</t>
    </r>
    <r>
      <rPr>
        <b/>
        <vertAlign val="subscript"/>
        <sz val="11"/>
        <color rgb="FFFF0000"/>
        <rFont val="Calibri"/>
        <family val="2"/>
        <scheme val="minor"/>
      </rPr>
      <t>amb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Namb</t>
    </r>
    <r>
      <rPr>
        <b/>
        <vertAlign val="superscript"/>
        <sz val="11"/>
        <color rgb="FFFF0000"/>
        <rFont val="Calibri"/>
        <family val="2"/>
      </rPr>
      <t>2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</si>
  <si>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/∂a</t>
    </r>
  </si>
  <si>
    <r>
      <t>∂ρ</t>
    </r>
    <r>
      <rPr>
        <vertAlign val="subscript"/>
        <sz val="11"/>
        <color theme="1"/>
        <rFont val="Calibri"/>
        <family val="2"/>
        <scheme val="minor"/>
      </rPr>
      <t>reg,is</t>
    </r>
    <r>
      <rPr>
        <sz val="11"/>
        <color theme="1"/>
        <rFont val="Calibri"/>
        <family val="2"/>
        <scheme val="minor"/>
      </rPr>
      <t>/∂L10</t>
    </r>
    <r>
      <rPr>
        <vertAlign val="subscript"/>
        <sz val="11"/>
        <color theme="1"/>
        <rFont val="Calibri"/>
        <family val="2"/>
        <scheme val="minor"/>
      </rPr>
      <t>KS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</si>
  <si>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/∂a)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a</t>
    </r>
    <r>
      <rPr>
        <b/>
        <vertAlign val="superscript"/>
        <sz val="11"/>
        <color rgb="FFFF0000"/>
        <rFont val="Calibri"/>
        <family val="2"/>
      </rPr>
      <t>2</t>
    </r>
  </si>
  <si>
    <r>
      <t>(∂ρ</t>
    </r>
    <r>
      <rPr>
        <b/>
        <vertAlign val="subscript"/>
        <sz val="11"/>
        <color rgb="FFFF0000"/>
        <rFont val="Calibri"/>
        <family val="2"/>
        <scheme val="minor"/>
      </rPr>
      <t>reg,is</t>
    </r>
    <r>
      <rPr>
        <b/>
        <sz val="11"/>
        <color rgb="FFFF0000"/>
        <rFont val="Calibri"/>
        <family val="2"/>
        <scheme val="minor"/>
      </rPr>
      <t>/∂L10</t>
    </r>
    <r>
      <rPr>
        <b/>
        <vertAlign val="subscript"/>
        <sz val="11"/>
        <color rgb="FFFF0000"/>
        <rFont val="Calibri"/>
        <family val="2"/>
        <scheme val="minor"/>
      </rPr>
      <t>KS</t>
    </r>
    <r>
      <rPr>
        <b/>
        <sz val="11"/>
        <color rgb="FFFF0000"/>
        <rFont val="Calibri"/>
        <family val="2"/>
        <scheme val="minor"/>
      </rPr>
      <t>)</t>
    </r>
    <r>
      <rPr>
        <b/>
        <vertAlign val="superscript"/>
        <sz val="11"/>
        <color rgb="FFFF0000"/>
        <rFont val="Calibri"/>
        <family val="2"/>
        <scheme val="minor"/>
      </rPr>
      <t>2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</rPr>
      <t>×σ</t>
    </r>
    <r>
      <rPr>
        <b/>
        <vertAlign val="subscript"/>
        <sz val="11"/>
        <color rgb="FFFF0000"/>
        <rFont val="Calibri"/>
        <family val="2"/>
      </rPr>
      <t>L10KS</t>
    </r>
    <r>
      <rPr>
        <b/>
        <vertAlign val="superscript"/>
        <sz val="11"/>
        <color rgb="FFFF0000"/>
        <rFont val="Calibri"/>
        <family val="2"/>
      </rPr>
      <t>2</t>
    </r>
  </si>
  <si>
    <r>
      <t>σ</t>
    </r>
    <r>
      <rPr>
        <vertAlign val="subscript"/>
        <sz val="11"/>
        <color theme="1"/>
        <rFont val="Calibri"/>
        <family val="2"/>
      </rPr>
      <t>ρreg,is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</si>
  <si>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b/>
        <vertAlign val="subscript"/>
        <sz val="26"/>
        <color theme="1"/>
        <rFont val="Calibri"/>
        <family val="2"/>
      </rPr>
      <t>ρreg,is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</si>
  <si>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reg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</si>
  <si>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ρreg</t>
    </r>
  </si>
  <si>
    <r>
      <t>ρ</t>
    </r>
    <r>
      <rPr>
        <b/>
        <vertAlign val="subscript"/>
        <sz val="11"/>
        <color theme="1"/>
        <rFont val="Calibri"/>
        <family val="2"/>
        <scheme val="minor"/>
      </rPr>
      <t>reg,is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</si>
  <si>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ρreg,is</t>
    </r>
  </si>
  <si>
    <r>
      <t>Uptake (nmol N L</t>
    </r>
    <r>
      <rPr>
        <vertAlign val="superscript"/>
        <sz val="28"/>
        <color theme="1"/>
        <rFont val="Calibri"/>
        <family val="2"/>
        <scheme val="minor"/>
      </rPr>
      <t>-1</t>
    </r>
    <r>
      <rPr>
        <sz val="28"/>
        <color theme="1"/>
        <rFont val="Calibri"/>
        <family val="2"/>
        <scheme val="minor"/>
      </rPr>
      <t xml:space="preserve"> h</t>
    </r>
    <r>
      <rPr>
        <vertAlign val="superscript"/>
        <sz val="28"/>
        <color theme="1"/>
        <rFont val="Calibri"/>
        <family val="2"/>
        <scheme val="minor"/>
      </rPr>
      <t>-1</t>
    </r>
    <r>
      <rPr>
        <sz val="28"/>
        <color theme="1"/>
        <rFont val="Calibri"/>
        <family val="2"/>
        <scheme val="minor"/>
      </rPr>
      <t>)</t>
    </r>
  </si>
  <si>
    <r>
      <t>Hidden ρ</t>
    </r>
    <r>
      <rPr>
        <vertAlign val="subscript"/>
        <sz val="26"/>
        <rFont val="Calibri"/>
        <family val="2"/>
        <scheme val="minor"/>
      </rPr>
      <t xml:space="preserve">reg,is </t>
    </r>
    <r>
      <rPr>
        <sz val="26"/>
        <rFont val="Calibri"/>
        <family val="2"/>
        <scheme val="minor"/>
      </rPr>
      <t>Equations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</si>
</sst>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26"/>
      <color theme="1"/>
      <name val="Calibri"/>
      <family val="2"/>
      <scheme val="minor"/>
    </font>
    <font>
      <sz val="26"/>
      <color theme="1"/>
      <name val="Calibri"/>
      <family val="2"/>
    </font>
    <font>
      <vertAlign val="subscript"/>
      <sz val="26"/>
      <color theme="1"/>
      <name val="Calibri"/>
      <family val="2"/>
    </font>
    <font>
      <sz val="26"/>
      <name val="Calibri"/>
      <family val="2"/>
      <scheme val="minor"/>
    </font>
    <font>
      <vertAlign val="subscript"/>
      <sz val="26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vertAlign val="subscript"/>
      <sz val="2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</font>
    <font>
      <b/>
      <vertAlign val="subscript"/>
      <sz val="11"/>
      <color theme="5" tint="-0.249977111117893"/>
      <name val="Calibri"/>
      <family val="2"/>
      <scheme val="minor"/>
    </font>
    <font>
      <b/>
      <vertAlign val="subscript"/>
      <sz val="11"/>
      <color theme="5" tint="-0.249977111117893"/>
      <name val="Calibri"/>
      <family val="2"/>
    </font>
    <font>
      <b/>
      <vertAlign val="superscript"/>
      <sz val="11"/>
      <color theme="5" tint="-0.249977111117893"/>
      <name val="Calibri"/>
      <family val="2"/>
    </font>
    <font>
      <b/>
      <vertAlign val="superscript"/>
      <sz val="11"/>
      <color theme="5" tint="-0.249977111117893"/>
      <name val="Calibri"/>
      <family val="2"/>
      <scheme val="minor"/>
    </font>
    <font>
      <sz val="16"/>
      <color theme="1"/>
      <name val="Calibri"/>
      <family val="2"/>
    </font>
    <font>
      <vertAlign val="subscript"/>
      <sz val="16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vertAlign val="subscript"/>
      <sz val="18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vertAlign val="subscript"/>
      <sz val="11"/>
      <color rgb="FFFF0000"/>
      <name val="Calibri"/>
      <family val="2"/>
    </font>
    <font>
      <b/>
      <vertAlign val="superscript"/>
      <sz val="11"/>
      <color rgb="FFFF0000"/>
      <name val="Calibri"/>
      <family val="2"/>
    </font>
    <font>
      <b/>
      <sz val="26"/>
      <color theme="1"/>
      <name val="Calibri"/>
      <family val="2"/>
    </font>
    <font>
      <b/>
      <vertAlign val="subscript"/>
      <sz val="26"/>
      <color theme="1"/>
      <name val="Calibri"/>
      <family val="2"/>
    </font>
    <font>
      <vertAlign val="superscript"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4" borderId="2" xfId="0" applyFont="1" applyFill="1" applyBorder="1"/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3" fillId="0" borderId="0" xfId="0" applyFont="1" applyFill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7" fillId="5" borderId="2" xfId="0" applyFont="1" applyFill="1" applyBorder="1" applyAlignment="1">
      <alignment horizontal="center"/>
    </xf>
    <xf numFmtId="0" fontId="0" fillId="0" borderId="0" xfId="0"/>
    <xf numFmtId="0" fontId="0" fillId="6" borderId="1" xfId="0" applyFill="1" applyBorder="1"/>
    <xf numFmtId="0" fontId="0" fillId="6" borderId="2" xfId="0" applyFill="1" applyBorder="1"/>
    <xf numFmtId="0" fontId="0" fillId="6" borderId="2" xfId="0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2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0" fillId="6" borderId="4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7" fillId="5" borderId="1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7" borderId="4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7" borderId="6" xfId="0" applyFill="1" applyBorder="1"/>
    <xf numFmtId="0" fontId="0" fillId="7" borderId="7" xfId="0" applyFill="1" applyBorder="1"/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8" borderId="0" xfId="0" applyFill="1" applyBorder="1" applyAlignment="1">
      <alignment vertical="center" wrapText="1"/>
    </xf>
    <xf numFmtId="0" fontId="0" fillId="8" borderId="7" xfId="0" applyFill="1" applyBorder="1"/>
    <xf numFmtId="0" fontId="0" fillId="8" borderId="4" xfId="0" applyFill="1" applyBorder="1" applyAlignment="1">
      <alignment vertical="center" wrapText="1"/>
    </xf>
    <xf numFmtId="0" fontId="0" fillId="8" borderId="6" xfId="0" applyFill="1" applyBorder="1"/>
    <xf numFmtId="0" fontId="0" fillId="0" borderId="0" xfId="0"/>
    <xf numFmtId="0" fontId="28" fillId="8" borderId="1" xfId="0" applyFont="1" applyFill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32" fillId="8" borderId="0" xfId="0" applyFont="1" applyFill="1" applyAlignment="1">
      <alignment horizontal="center"/>
    </xf>
    <xf numFmtId="0" fontId="0" fillId="9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30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8" fillId="8" borderId="2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30" fillId="9" borderId="2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9" borderId="6" xfId="0" applyFill="1" applyBorder="1"/>
    <xf numFmtId="0" fontId="0" fillId="9" borderId="7" xfId="0" applyFill="1" applyBorder="1"/>
    <xf numFmtId="0" fontId="3" fillId="9" borderId="2" xfId="0" applyFont="1" applyFill="1" applyBorder="1" applyAlignment="1">
      <alignment horizontal="center" vertical="center" wrapText="1"/>
    </xf>
    <xf numFmtId="0" fontId="38" fillId="9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1" fillId="0" borderId="2" xfId="0" applyFont="1" applyBorder="1"/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339"/>
  <sheetViews>
    <sheetView tabSelected="1" workbookViewId="0">
      <selection activeCell="N10" sqref="N10"/>
    </sheetView>
  </sheetViews>
  <sheetFormatPr defaultRowHeight="15" x14ac:dyDescent="0.25"/>
  <cols>
    <col min="1" max="1" width="9.140625" style="3"/>
    <col min="2" max="3" width="9.140625" style="8"/>
    <col min="4" max="4" width="10.5703125" style="8" customWidth="1"/>
    <col min="5" max="5" width="9.140625" style="8"/>
    <col min="6" max="6" width="10.85546875" style="8" customWidth="1"/>
    <col min="7" max="7" width="9.140625" style="8"/>
    <col min="8" max="8" width="12" style="8" customWidth="1"/>
    <col min="9" max="9" width="9.140625" style="8"/>
    <col min="10" max="10" width="12.28515625" style="8" customWidth="1"/>
    <col min="11" max="11" width="9.140625" style="8"/>
    <col min="12" max="12" width="12.85546875" style="8" customWidth="1"/>
    <col min="13" max="13" width="9.140625" style="8"/>
    <col min="14" max="14" width="13.28515625" style="8" customWidth="1"/>
    <col min="15" max="15" width="9.140625" style="8"/>
    <col min="16" max="16" width="13.5703125" style="8" customWidth="1"/>
    <col min="17" max="17" width="9.140625" style="8"/>
    <col min="18" max="18" width="12.28515625" style="8" customWidth="1"/>
    <col min="19" max="19" width="9.140625" style="8"/>
    <col min="20" max="20" width="11.5703125" style="8" customWidth="1"/>
    <col min="21" max="21" width="9.140625" style="8"/>
    <col min="22" max="22" width="11.140625" style="30" hidden="1" customWidth="1"/>
    <col min="23" max="23" width="9.140625" style="30" hidden="1" customWidth="1"/>
    <col min="24" max="24" width="11.7109375" style="30" hidden="1" customWidth="1"/>
    <col min="25" max="25" width="9.140625" style="30" hidden="1" customWidth="1"/>
    <col min="26" max="26" width="11.5703125" style="3" hidden="1" customWidth="1"/>
    <col min="27" max="27" width="9.140625" style="3" hidden="1" customWidth="1"/>
    <col min="28" max="28" width="16.140625" style="3" hidden="1" customWidth="1"/>
    <col min="29" max="30" width="9.140625" style="3" hidden="1" customWidth="1"/>
    <col min="31" max="32" width="9.140625" hidden="1" customWidth="1"/>
    <col min="33" max="33" width="12" style="31" hidden="1" customWidth="1"/>
    <col min="34" max="34" width="9.140625" hidden="1" customWidth="1"/>
    <col min="35" max="35" width="9.140625" style="31" hidden="1" customWidth="1"/>
    <col min="36" max="36" width="10.7109375" hidden="1" customWidth="1"/>
    <col min="37" max="37" width="10.7109375" style="31" hidden="1" customWidth="1"/>
    <col min="38" max="38" width="10.7109375" hidden="1" customWidth="1"/>
    <col min="39" max="39" width="10.7109375" style="31" hidden="1" customWidth="1"/>
    <col min="40" max="40" width="10.7109375" hidden="1" customWidth="1"/>
    <col min="41" max="41" width="10.7109375" style="31" hidden="1" customWidth="1"/>
    <col min="42" max="42" width="10.7109375" hidden="1" customWidth="1"/>
    <col min="43" max="43" width="10.7109375" style="31" hidden="1" customWidth="1"/>
    <col min="44" max="44" width="10.7109375" hidden="1" customWidth="1"/>
    <col min="45" max="45" width="10.7109375" style="31" hidden="1" customWidth="1"/>
    <col min="46" max="46" width="10.7109375" hidden="1" customWidth="1"/>
    <col min="47" max="47" width="9.140625" hidden="1" customWidth="1"/>
    <col min="48" max="48" width="12" hidden="1" customWidth="1"/>
    <col min="49" max="50" width="9.140625" hidden="1" customWidth="1"/>
    <col min="51" max="51" width="9.140625" style="33" hidden="1" customWidth="1"/>
    <col min="52" max="52" width="9.140625" hidden="1" customWidth="1"/>
    <col min="53" max="53" width="12.7109375" hidden="1" customWidth="1"/>
    <col min="54" max="55" width="9.140625" hidden="1" customWidth="1"/>
    <col min="56" max="56" width="9.140625" style="58" hidden="1" customWidth="1"/>
    <col min="57" max="60" width="9.140625" hidden="1" customWidth="1"/>
    <col min="61" max="61" width="10.42578125" style="58" hidden="1" customWidth="1"/>
    <col min="62" max="63" width="9.140625" style="58" hidden="1" customWidth="1"/>
    <col min="64" max="64" width="12.7109375" style="58" hidden="1" customWidth="1"/>
    <col min="65" max="65" width="9.140625" hidden="1" customWidth="1"/>
    <col min="66" max="66" width="12.7109375" hidden="1" customWidth="1"/>
    <col min="67" max="67" width="12" hidden="1" customWidth="1"/>
    <col min="68" max="68" width="9.140625" hidden="1" customWidth="1"/>
    <col min="69" max="69" width="10.7109375" hidden="1" customWidth="1"/>
    <col min="70" max="73" width="9.140625" hidden="1" customWidth="1"/>
    <col min="74" max="74" width="11.5703125" hidden="1" customWidth="1"/>
    <col min="75" max="76" width="9.140625" hidden="1" customWidth="1"/>
    <col min="77" max="77" width="9.7109375" hidden="1" customWidth="1"/>
    <col min="78" max="78" width="9.140625" hidden="1" customWidth="1"/>
    <col min="79" max="79" width="11.28515625" hidden="1" customWidth="1"/>
    <col min="80" max="80" width="9.140625" hidden="1" customWidth="1"/>
    <col min="81" max="81" width="12" hidden="1" customWidth="1"/>
    <col min="82" max="82" width="9.140625" hidden="1" customWidth="1"/>
    <col min="83" max="83" width="10.140625" hidden="1" customWidth="1"/>
    <col min="84" max="84" width="11.85546875" hidden="1" customWidth="1"/>
    <col min="85" max="85" width="9.140625" hidden="1" customWidth="1"/>
    <col min="86" max="86" width="12" hidden="1" customWidth="1"/>
    <col min="87" max="87" width="9.140625" hidden="1" customWidth="1"/>
    <col min="88" max="88" width="11.140625" hidden="1" customWidth="1"/>
    <col min="89" max="89" width="12.42578125" hidden="1" customWidth="1"/>
    <col min="90" max="93" width="9.140625" hidden="1" customWidth="1"/>
    <col min="94" max="95" width="11.140625" hidden="1" customWidth="1"/>
    <col min="96" max="96" width="10.42578125" hidden="1" customWidth="1"/>
    <col min="97" max="97" width="10.140625" hidden="1" customWidth="1"/>
    <col min="98" max="98" width="13.7109375" hidden="1" customWidth="1"/>
    <col min="99" max="99" width="15" hidden="1" customWidth="1"/>
    <col min="100" max="100" width="12.42578125" hidden="1" customWidth="1"/>
    <col min="101" max="101" width="12.140625" hidden="1" customWidth="1"/>
    <col min="102" max="102" width="12" hidden="1" customWidth="1"/>
    <col min="103" max="103" width="12.85546875" hidden="1" customWidth="1"/>
    <col min="104" max="104" width="14.85546875" hidden="1" customWidth="1"/>
    <col min="105" max="105" width="12" hidden="1" customWidth="1"/>
    <col min="106" max="106" width="10.140625" hidden="1" customWidth="1"/>
    <col min="107" max="107" width="9.140625" hidden="1" customWidth="1"/>
    <col min="108" max="108" width="12.42578125" hidden="1" customWidth="1"/>
    <col min="109" max="109" width="15.42578125" hidden="1" customWidth="1"/>
    <col min="110" max="110" width="9.140625" hidden="1" customWidth="1"/>
    <col min="111" max="111" width="9.140625" style="75" hidden="1" customWidth="1"/>
    <col min="112" max="113" width="9.140625" hidden="1" customWidth="1"/>
    <col min="114" max="114" width="12" hidden="1" customWidth="1"/>
    <col min="115" max="116" width="9.140625" hidden="1" customWidth="1"/>
    <col min="117" max="117" width="12" hidden="1" customWidth="1"/>
    <col min="118" max="119" width="9.140625" hidden="1" customWidth="1"/>
    <col min="120" max="120" width="12" hidden="1" customWidth="1"/>
    <col min="121" max="122" width="9.140625" hidden="1" customWidth="1"/>
    <col min="123" max="123" width="12.28515625" hidden="1" customWidth="1"/>
    <col min="124" max="125" width="9.140625" hidden="1" customWidth="1"/>
    <col min="126" max="126" width="11.7109375" hidden="1" customWidth="1"/>
    <col min="127" max="128" width="9.140625" hidden="1" customWidth="1"/>
    <col min="129" max="129" width="11.85546875" hidden="1" customWidth="1"/>
    <col min="130" max="131" width="11.85546875" style="75" hidden="1" customWidth="1"/>
    <col min="132" max="132" width="11.7109375" hidden="1" customWidth="1"/>
    <col min="133" max="133" width="11.28515625" hidden="1" customWidth="1"/>
    <col min="134" max="134" width="11.7109375" hidden="1" customWidth="1"/>
    <col min="135" max="135" width="11.85546875" hidden="1" customWidth="1"/>
    <col min="136" max="136" width="14.28515625" hidden="1" customWidth="1"/>
    <col min="137" max="137" width="12" hidden="1" customWidth="1"/>
    <col min="138" max="138" width="13" hidden="1" customWidth="1"/>
    <col min="139" max="139" width="14.5703125" hidden="1" customWidth="1"/>
    <col min="140" max="140" width="13.42578125" hidden="1" customWidth="1"/>
    <col min="141" max="141" width="15.140625" hidden="1" customWidth="1"/>
    <col min="142" max="142" width="10.42578125" hidden="1" customWidth="1"/>
    <col min="143" max="143" width="11.85546875" hidden="1" customWidth="1"/>
    <col min="144" max="144" width="11.7109375" hidden="1" customWidth="1"/>
    <col min="145" max="145" width="14.5703125" hidden="1" customWidth="1"/>
    <col min="146" max="146" width="12" hidden="1" customWidth="1"/>
    <col min="147" max="147" width="11.28515625" hidden="1" customWidth="1"/>
    <col min="148" max="148" width="9.140625" hidden="1" customWidth="1"/>
    <col min="149" max="149" width="12.5703125" hidden="1" customWidth="1"/>
    <col min="150" max="150" width="16.140625" hidden="1" customWidth="1"/>
    <col min="151" max="151" width="15.85546875" hidden="1" customWidth="1"/>
    <col min="152" max="153" width="9.140625" hidden="1" customWidth="1"/>
    <col min="154" max="154" width="10.7109375" hidden="1" customWidth="1"/>
    <col min="155" max="155" width="12.5703125" hidden="1" customWidth="1"/>
    <col min="156" max="156" width="12" hidden="1" customWidth="1"/>
    <col min="157" max="157" width="11.42578125" hidden="1" customWidth="1"/>
    <col min="158" max="158" width="11" hidden="1" customWidth="1"/>
    <col min="159" max="160" width="12.85546875" hidden="1" customWidth="1"/>
    <col min="161" max="161" width="14.28515625" hidden="1" customWidth="1"/>
    <col min="162" max="162" width="11.5703125" hidden="1" customWidth="1"/>
    <col min="163" max="163" width="14.85546875" hidden="1" customWidth="1"/>
    <col min="164" max="164" width="14.42578125" hidden="1" customWidth="1"/>
    <col min="165" max="165" width="11" hidden="1" customWidth="1"/>
    <col min="166" max="166" width="12.42578125" hidden="1" customWidth="1"/>
    <col min="167" max="167" width="14.28515625" hidden="1" customWidth="1"/>
    <col min="168" max="168" width="12.5703125" hidden="1" customWidth="1"/>
    <col min="169" max="169" width="12.140625" hidden="1" customWidth="1"/>
    <col min="170" max="170" width="13.85546875" hidden="1" customWidth="1"/>
    <col min="171" max="172" width="9.140625" hidden="1" customWidth="1"/>
    <col min="173" max="173" width="13.28515625" hidden="1" customWidth="1"/>
    <col min="174" max="174" width="12.28515625" hidden="1" customWidth="1"/>
    <col min="175" max="175" width="11.5703125" hidden="1" customWidth="1"/>
    <col min="176" max="176" width="13.85546875" hidden="1" customWidth="1"/>
    <col min="177" max="177" width="16.42578125" hidden="1" customWidth="1"/>
    <col min="178" max="178" width="13.7109375" hidden="1" customWidth="1"/>
    <col min="179" max="179" width="11.7109375" hidden="1" customWidth="1"/>
    <col min="180" max="180" width="12.140625" hidden="1" customWidth="1"/>
    <col min="181" max="181" width="14.140625" hidden="1" customWidth="1"/>
    <col min="182" max="182" width="16.7109375" hidden="1" customWidth="1"/>
    <col min="183" max="184" width="9.140625" hidden="1" customWidth="1"/>
    <col min="185" max="185" width="14.42578125" hidden="1" customWidth="1"/>
    <col min="186" max="186" width="16" hidden="1" customWidth="1"/>
    <col min="187" max="189" width="16" style="76" hidden="1" customWidth="1"/>
    <col min="190" max="190" width="11" hidden="1" customWidth="1"/>
    <col min="191" max="191" width="14.5703125" hidden="1" customWidth="1"/>
    <col min="192" max="193" width="6.7109375" style="76" hidden="1" customWidth="1"/>
    <col min="194" max="197" width="6.7109375" style="116" hidden="1" customWidth="1"/>
    <col min="198" max="198" width="6.7109375" style="76" hidden="1" customWidth="1"/>
    <col min="199" max="202" width="6.7109375" style="116" hidden="1" customWidth="1"/>
    <col min="203" max="205" width="6.7109375" style="76" hidden="1" customWidth="1"/>
    <col min="206" max="206" width="11.140625" style="76" hidden="1" customWidth="1"/>
    <col min="207" max="211" width="10.7109375" style="76" hidden="1" customWidth="1"/>
    <col min="212" max="216" width="10.7109375" style="116" hidden="1" customWidth="1"/>
    <col min="217" max="217" width="12" style="116" hidden="1" customWidth="1"/>
    <col min="218" max="218" width="12.42578125" style="116" hidden="1" customWidth="1"/>
    <col min="219" max="222" width="10.7109375" style="116" hidden="1" customWidth="1"/>
    <col min="223" max="223" width="11.7109375" style="116" hidden="1" customWidth="1"/>
    <col min="224" max="227" width="10.7109375" style="116" hidden="1" customWidth="1"/>
    <col min="228" max="228" width="13" style="116" hidden="1" customWidth="1"/>
    <col min="229" max="232" width="10.7109375" style="116" hidden="1" customWidth="1"/>
    <col min="233" max="233" width="13.140625" style="116" hidden="1" customWidth="1"/>
    <col min="234" max="237" width="10.7109375" style="116" hidden="1" customWidth="1"/>
    <col min="238" max="238" width="12.7109375" style="116" hidden="1" customWidth="1"/>
    <col min="239" max="241" width="10.7109375" style="116" hidden="1" customWidth="1"/>
    <col min="242" max="242" width="12" style="76" hidden="1" customWidth="1"/>
    <col min="243" max="243" width="14.28515625" style="76" hidden="1" customWidth="1"/>
    <col min="244" max="244" width="11" style="116" hidden="1" customWidth="1"/>
    <col min="245" max="245" width="9.5703125" style="116" hidden="1" customWidth="1"/>
    <col min="246" max="246" width="9.85546875" style="116" hidden="1" customWidth="1"/>
    <col min="247" max="247" width="11.140625" style="116" hidden="1" customWidth="1"/>
    <col min="248" max="282" width="14.28515625" style="116" hidden="1" customWidth="1"/>
    <col min="283" max="283" width="15.5703125" style="116" hidden="1" customWidth="1"/>
    <col min="284" max="287" width="14.28515625" style="116" hidden="1" customWidth="1"/>
    <col min="288" max="290" width="16.140625" style="116" hidden="1" customWidth="1"/>
    <col min="295" max="296" width="9.140625" style="116"/>
    <col min="299" max="300" width="9.140625" style="116"/>
  </cols>
  <sheetData>
    <row r="1" spans="2:302" s="3" customFormat="1" ht="15.75" thickBot="1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30"/>
      <c r="W1" s="30"/>
      <c r="X1" s="30"/>
      <c r="Y1" s="30"/>
      <c r="AG1" s="31"/>
      <c r="AI1" s="31"/>
      <c r="AK1" s="31"/>
      <c r="AM1" s="31"/>
      <c r="AO1" s="31"/>
      <c r="AQ1" s="31"/>
      <c r="AS1" s="31"/>
      <c r="AY1" s="33"/>
      <c r="BD1" s="58"/>
      <c r="BI1" s="58"/>
      <c r="BJ1" s="58"/>
      <c r="BK1" s="58"/>
      <c r="BL1" s="58"/>
      <c r="DG1" s="75"/>
      <c r="DZ1" s="75"/>
      <c r="EA1" s="75"/>
      <c r="GE1" s="76"/>
      <c r="GF1" s="76"/>
      <c r="GG1" s="76"/>
      <c r="GJ1" s="76"/>
      <c r="GK1" s="76"/>
      <c r="GL1" s="116"/>
      <c r="GM1" s="116"/>
      <c r="GN1" s="116"/>
      <c r="GO1" s="116"/>
      <c r="GP1" s="76"/>
      <c r="GQ1" s="116"/>
      <c r="GR1" s="116"/>
      <c r="GS1" s="116"/>
      <c r="GT1" s="116"/>
      <c r="GU1" s="76"/>
      <c r="GV1" s="76"/>
      <c r="GW1" s="76"/>
      <c r="GX1" s="76"/>
      <c r="GY1" s="76"/>
      <c r="GZ1" s="76"/>
      <c r="HA1" s="76"/>
      <c r="HB1" s="76"/>
      <c r="HC1" s="76"/>
      <c r="HD1" s="116"/>
      <c r="HE1" s="116"/>
      <c r="HF1" s="116"/>
      <c r="HG1" s="116"/>
      <c r="HH1" s="116"/>
      <c r="HI1" s="116"/>
      <c r="HJ1" s="116"/>
      <c r="HK1" s="116"/>
      <c r="HL1" s="116"/>
      <c r="HM1" s="116"/>
      <c r="HN1" s="116"/>
      <c r="HO1" s="116"/>
      <c r="HP1" s="116"/>
      <c r="HQ1" s="116"/>
      <c r="HR1" s="116"/>
      <c r="HS1" s="116"/>
      <c r="HT1" s="116"/>
      <c r="HU1" s="116"/>
      <c r="HV1" s="116"/>
      <c r="HW1" s="116"/>
      <c r="HX1" s="116"/>
      <c r="HY1" s="116"/>
      <c r="HZ1" s="116"/>
      <c r="IA1" s="116"/>
      <c r="IB1" s="116"/>
      <c r="IC1" s="116"/>
      <c r="ID1" s="116"/>
      <c r="IE1" s="116"/>
      <c r="IF1" s="116"/>
      <c r="IG1" s="116"/>
      <c r="IH1" s="76"/>
      <c r="II1" s="76"/>
      <c r="IJ1" s="116"/>
      <c r="IK1" s="116"/>
      <c r="IL1" s="116"/>
      <c r="IM1" s="116"/>
      <c r="IN1" s="116"/>
      <c r="IO1" s="116"/>
      <c r="IP1" s="116"/>
      <c r="IQ1" s="116"/>
      <c r="IR1" s="116"/>
      <c r="IS1" s="116"/>
      <c r="IT1" s="116"/>
      <c r="IU1" s="116"/>
      <c r="IV1" s="116"/>
      <c r="IW1" s="116"/>
      <c r="IX1" s="116"/>
      <c r="IY1" s="116"/>
      <c r="IZ1" s="116"/>
      <c r="JA1" s="116"/>
      <c r="JB1" s="116"/>
      <c r="JC1" s="116"/>
      <c r="JD1" s="116"/>
      <c r="JE1" s="116"/>
      <c r="JF1" s="116"/>
      <c r="JG1" s="116"/>
      <c r="JH1" s="116"/>
      <c r="JI1" s="116"/>
      <c r="JJ1" s="116"/>
      <c r="JK1" s="116"/>
      <c r="JL1" s="116"/>
      <c r="JM1" s="116"/>
      <c r="JN1" s="116"/>
      <c r="JO1" s="116"/>
      <c r="JP1" s="116"/>
      <c r="JQ1" s="116"/>
      <c r="JR1" s="116"/>
      <c r="JS1" s="116"/>
      <c r="JT1" s="116"/>
      <c r="JU1" s="116"/>
      <c r="JV1" s="116"/>
      <c r="JW1" s="116"/>
      <c r="JX1" s="116"/>
      <c r="JY1" s="116"/>
      <c r="JZ1" s="116"/>
      <c r="KA1" s="116"/>
      <c r="KB1" s="116"/>
      <c r="KC1" s="116"/>
      <c r="KD1" s="116"/>
      <c r="KI1" s="116"/>
      <c r="KJ1" s="116"/>
      <c r="KM1" s="116"/>
      <c r="KN1" s="116"/>
    </row>
    <row r="2" spans="2:302" s="3" customFormat="1" ht="44.25" thickBot="1" x14ac:dyDescent="0.75">
      <c r="B2" s="18"/>
      <c r="C2" s="19"/>
      <c r="D2" s="19"/>
      <c r="E2" s="19"/>
      <c r="F2" s="19"/>
      <c r="G2" s="19"/>
      <c r="H2" s="19"/>
      <c r="I2" s="19"/>
      <c r="J2" s="20" t="s">
        <v>41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21"/>
      <c r="V2" s="54"/>
      <c r="W2" s="55"/>
      <c r="X2" s="55"/>
      <c r="Y2" s="55"/>
      <c r="Z2" s="55"/>
      <c r="AA2" s="55"/>
      <c r="AB2" s="55"/>
      <c r="AC2" s="55"/>
      <c r="AD2" s="55"/>
      <c r="AE2" s="57" t="s">
        <v>58</v>
      </c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6"/>
      <c r="AX2" s="54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74" t="s">
        <v>118</v>
      </c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6"/>
      <c r="DC2" s="54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74" t="s">
        <v>162</v>
      </c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6"/>
      <c r="ER2" s="54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74" t="s">
        <v>163</v>
      </c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6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74" t="s">
        <v>196</v>
      </c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4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74" t="s">
        <v>285</v>
      </c>
      <c r="JH2" s="55"/>
      <c r="JI2" s="55"/>
      <c r="JJ2" s="55"/>
      <c r="JK2" s="55"/>
      <c r="JL2" s="74"/>
      <c r="JM2" s="74"/>
      <c r="JN2" s="74"/>
      <c r="JO2" s="74"/>
      <c r="JP2" s="74"/>
      <c r="JQ2" s="74"/>
      <c r="JR2" s="74"/>
      <c r="JS2" s="74"/>
      <c r="JT2" s="74"/>
      <c r="JU2" s="74"/>
      <c r="JV2" s="74"/>
      <c r="JW2" s="74"/>
      <c r="JX2" s="74"/>
      <c r="JY2" s="74"/>
      <c r="JZ2" s="74"/>
      <c r="KA2" s="74"/>
      <c r="KB2" s="74"/>
      <c r="KC2" s="74"/>
      <c r="KD2" s="74"/>
      <c r="KE2" s="35"/>
      <c r="KF2" s="36"/>
      <c r="KG2" s="36"/>
      <c r="KH2" s="139" t="s">
        <v>284</v>
      </c>
      <c r="KI2" s="139"/>
      <c r="KJ2" s="139"/>
      <c r="KK2" s="36"/>
      <c r="KL2" s="36"/>
      <c r="KM2" s="36"/>
      <c r="KN2" s="36"/>
      <c r="KO2" s="36"/>
      <c r="KP2" s="4"/>
    </row>
    <row r="3" spans="2:302" ht="48" x14ac:dyDescent="0.7">
      <c r="B3" s="22" t="s">
        <v>2</v>
      </c>
      <c r="C3" s="23" t="s">
        <v>22</v>
      </c>
      <c r="D3" s="23" t="s">
        <v>3</v>
      </c>
      <c r="E3" s="23" t="s">
        <v>23</v>
      </c>
      <c r="F3" s="23" t="s">
        <v>24</v>
      </c>
      <c r="G3" s="23" t="s">
        <v>25</v>
      </c>
      <c r="H3" s="23" t="s">
        <v>26</v>
      </c>
      <c r="I3" s="23" t="s">
        <v>27</v>
      </c>
      <c r="J3" s="23" t="s">
        <v>28</v>
      </c>
      <c r="K3" s="23" t="s">
        <v>29</v>
      </c>
      <c r="L3" s="23" t="s">
        <v>30</v>
      </c>
      <c r="M3" s="23" t="s">
        <v>31</v>
      </c>
      <c r="N3" s="23" t="s">
        <v>32</v>
      </c>
      <c r="O3" s="23" t="s">
        <v>33</v>
      </c>
      <c r="P3" s="23" t="s">
        <v>34</v>
      </c>
      <c r="Q3" s="23" t="s">
        <v>35</v>
      </c>
      <c r="R3" s="23" t="s">
        <v>15</v>
      </c>
      <c r="S3" s="23" t="s">
        <v>36</v>
      </c>
      <c r="T3" s="23" t="s">
        <v>37</v>
      </c>
      <c r="U3" s="24" t="s">
        <v>38</v>
      </c>
      <c r="V3" s="38" t="s">
        <v>5</v>
      </c>
      <c r="W3" s="39" t="s">
        <v>18</v>
      </c>
      <c r="X3" s="39" t="s">
        <v>7</v>
      </c>
      <c r="Y3" s="39" t="s">
        <v>19</v>
      </c>
      <c r="Z3" s="39" t="s">
        <v>9</v>
      </c>
      <c r="AA3" s="39" t="s">
        <v>20</v>
      </c>
      <c r="AB3" s="39" t="s">
        <v>11</v>
      </c>
      <c r="AC3" s="39" t="s">
        <v>21</v>
      </c>
      <c r="AD3" s="40" t="s">
        <v>42</v>
      </c>
      <c r="AE3" s="52" t="s">
        <v>56</v>
      </c>
      <c r="AF3" s="41" t="s">
        <v>48</v>
      </c>
      <c r="AG3" s="42" t="s">
        <v>54</v>
      </c>
      <c r="AH3" s="41" t="s">
        <v>49</v>
      </c>
      <c r="AI3" s="42" t="s">
        <v>54</v>
      </c>
      <c r="AJ3" s="41" t="s">
        <v>50</v>
      </c>
      <c r="AK3" s="42" t="s">
        <v>54</v>
      </c>
      <c r="AL3" s="39" t="s">
        <v>100</v>
      </c>
      <c r="AM3" s="42" t="s">
        <v>54</v>
      </c>
      <c r="AN3" s="41" t="s">
        <v>51</v>
      </c>
      <c r="AO3" s="42" t="s">
        <v>54</v>
      </c>
      <c r="AP3" s="39" t="s">
        <v>99</v>
      </c>
      <c r="AQ3" s="42" t="s">
        <v>54</v>
      </c>
      <c r="AR3" s="41" t="s">
        <v>52</v>
      </c>
      <c r="AS3" s="42" t="s">
        <v>54</v>
      </c>
      <c r="AT3" s="41" t="s">
        <v>53</v>
      </c>
      <c r="AU3" s="42" t="s">
        <v>54</v>
      </c>
      <c r="AV3" s="41" t="s">
        <v>55</v>
      </c>
      <c r="AW3" s="53" t="s">
        <v>57</v>
      </c>
      <c r="AX3" s="59" t="s">
        <v>62</v>
      </c>
      <c r="AY3" s="60" t="s">
        <v>63</v>
      </c>
      <c r="AZ3" s="60" t="s">
        <v>59</v>
      </c>
      <c r="BA3" s="60" t="s">
        <v>60</v>
      </c>
      <c r="BB3" s="60" t="s">
        <v>61</v>
      </c>
      <c r="BC3" s="60" t="s">
        <v>64</v>
      </c>
      <c r="BD3" s="61" t="s">
        <v>65</v>
      </c>
      <c r="BE3" s="62" t="s">
        <v>66</v>
      </c>
      <c r="BF3" s="63" t="s">
        <v>67</v>
      </c>
      <c r="BG3" s="63" t="s">
        <v>68</v>
      </c>
      <c r="BH3" s="64" t="s">
        <v>69</v>
      </c>
      <c r="BI3" s="65" t="s">
        <v>78</v>
      </c>
      <c r="BJ3" s="60" t="s">
        <v>71</v>
      </c>
      <c r="BK3" s="66" t="s">
        <v>73</v>
      </c>
      <c r="BL3" s="66" t="s">
        <v>74</v>
      </c>
      <c r="BM3" s="63" t="s">
        <v>70</v>
      </c>
      <c r="BN3" s="63" t="s">
        <v>72</v>
      </c>
      <c r="BO3" s="63" t="s">
        <v>75</v>
      </c>
      <c r="BP3" s="64" t="s">
        <v>76</v>
      </c>
      <c r="BQ3" s="65" t="s">
        <v>77</v>
      </c>
      <c r="BR3" s="63" t="s">
        <v>79</v>
      </c>
      <c r="BS3" s="63" t="s">
        <v>80</v>
      </c>
      <c r="BT3" s="63" t="s">
        <v>81</v>
      </c>
      <c r="BU3" s="64" t="s">
        <v>82</v>
      </c>
      <c r="BV3" s="65" t="s">
        <v>83</v>
      </c>
      <c r="BW3" s="63" t="s">
        <v>84</v>
      </c>
      <c r="BX3" s="63" t="s">
        <v>85</v>
      </c>
      <c r="BY3" s="63" t="s">
        <v>86</v>
      </c>
      <c r="BZ3" s="64" t="s">
        <v>87</v>
      </c>
      <c r="CA3" s="65" t="s">
        <v>88</v>
      </c>
      <c r="CB3" s="63" t="s">
        <v>89</v>
      </c>
      <c r="CC3" s="63" t="s">
        <v>90</v>
      </c>
      <c r="CD3" s="63" t="s">
        <v>91</v>
      </c>
      <c r="CE3" s="64" t="s">
        <v>92</v>
      </c>
      <c r="CF3" s="65" t="s">
        <v>93</v>
      </c>
      <c r="CG3" s="63" t="s">
        <v>94</v>
      </c>
      <c r="CH3" s="63" t="s">
        <v>95</v>
      </c>
      <c r="CI3" s="63" t="s">
        <v>96</v>
      </c>
      <c r="CJ3" s="64" t="s">
        <v>97</v>
      </c>
      <c r="CK3" s="65" t="s">
        <v>98</v>
      </c>
      <c r="CL3" s="63" t="s">
        <v>101</v>
      </c>
      <c r="CM3" s="63" t="s">
        <v>102</v>
      </c>
      <c r="CN3" s="63" t="s">
        <v>103</v>
      </c>
      <c r="CO3" s="64" t="s">
        <v>104</v>
      </c>
      <c r="CP3" s="65" t="s">
        <v>105</v>
      </c>
      <c r="CQ3" s="63" t="s">
        <v>109</v>
      </c>
      <c r="CR3" s="63" t="s">
        <v>108</v>
      </c>
      <c r="CS3" s="63" t="s">
        <v>107</v>
      </c>
      <c r="CT3" s="64" t="s">
        <v>110</v>
      </c>
      <c r="CU3" s="65" t="s">
        <v>106</v>
      </c>
      <c r="CV3" s="63" t="s">
        <v>111</v>
      </c>
      <c r="CW3" s="63" t="s">
        <v>112</v>
      </c>
      <c r="CX3" s="63" t="s">
        <v>113</v>
      </c>
      <c r="CY3" s="64" t="s">
        <v>114</v>
      </c>
      <c r="CZ3" s="65" t="s">
        <v>115</v>
      </c>
      <c r="DA3" s="61" t="s">
        <v>116</v>
      </c>
      <c r="DB3" s="67" t="s">
        <v>117</v>
      </c>
      <c r="DC3" s="78" t="s">
        <v>121</v>
      </c>
      <c r="DD3" s="79" t="s">
        <v>119</v>
      </c>
      <c r="DE3" s="79" t="s">
        <v>120</v>
      </c>
      <c r="DF3" s="80" t="s">
        <v>122</v>
      </c>
      <c r="DG3" s="79" t="s">
        <v>123</v>
      </c>
      <c r="DH3" s="81" t="s">
        <v>48</v>
      </c>
      <c r="DI3" s="82" t="s">
        <v>124</v>
      </c>
      <c r="DJ3" s="83" t="s">
        <v>125</v>
      </c>
      <c r="DK3" s="81" t="s">
        <v>49</v>
      </c>
      <c r="DL3" s="82" t="s">
        <v>126</v>
      </c>
      <c r="DM3" s="83" t="s">
        <v>127</v>
      </c>
      <c r="DN3" s="81" t="s">
        <v>50</v>
      </c>
      <c r="DO3" s="82" t="s">
        <v>128</v>
      </c>
      <c r="DP3" s="83" t="s">
        <v>129</v>
      </c>
      <c r="DQ3" s="81" t="s">
        <v>100</v>
      </c>
      <c r="DR3" s="82" t="s">
        <v>130</v>
      </c>
      <c r="DS3" s="83" t="s">
        <v>131</v>
      </c>
      <c r="DT3" s="81" t="s">
        <v>51</v>
      </c>
      <c r="DU3" s="82" t="s">
        <v>132</v>
      </c>
      <c r="DV3" s="83" t="s">
        <v>133</v>
      </c>
      <c r="DW3" s="81" t="s">
        <v>99</v>
      </c>
      <c r="DX3" s="82" t="s">
        <v>134</v>
      </c>
      <c r="DY3" s="83" t="s">
        <v>135</v>
      </c>
      <c r="DZ3" s="84" t="s">
        <v>136</v>
      </c>
      <c r="EA3" s="84" t="s">
        <v>137</v>
      </c>
      <c r="EB3" s="81" t="s">
        <v>52</v>
      </c>
      <c r="EC3" s="81" t="s">
        <v>140</v>
      </c>
      <c r="ED3" s="81" t="s">
        <v>141</v>
      </c>
      <c r="EE3" s="82" t="s">
        <v>138</v>
      </c>
      <c r="EF3" s="83" t="s">
        <v>139</v>
      </c>
      <c r="EG3" s="81" t="s">
        <v>53</v>
      </c>
      <c r="EH3" s="81" t="s">
        <v>142</v>
      </c>
      <c r="EI3" s="81" t="s">
        <v>143</v>
      </c>
      <c r="EJ3" s="82" t="s">
        <v>144</v>
      </c>
      <c r="EK3" s="83" t="s">
        <v>145</v>
      </c>
      <c r="EL3" s="81" t="s">
        <v>146</v>
      </c>
      <c r="EM3" s="81" t="s">
        <v>147</v>
      </c>
      <c r="EN3" s="82" t="s">
        <v>148</v>
      </c>
      <c r="EO3" s="83" t="s">
        <v>149</v>
      </c>
      <c r="EP3" s="85" t="s">
        <v>150</v>
      </c>
      <c r="EQ3" s="86" t="s">
        <v>151</v>
      </c>
      <c r="ER3" s="97" t="s">
        <v>121</v>
      </c>
      <c r="ES3" s="98" t="s">
        <v>119</v>
      </c>
      <c r="ET3" s="98" t="s">
        <v>120</v>
      </c>
      <c r="EU3" s="99" t="s">
        <v>152</v>
      </c>
      <c r="EV3" s="100" t="s">
        <v>123</v>
      </c>
      <c r="EW3" s="101" t="s">
        <v>153</v>
      </c>
      <c r="EX3" s="102" t="s">
        <v>154</v>
      </c>
      <c r="EY3" s="103" t="s">
        <v>155</v>
      </c>
      <c r="EZ3" s="101" t="s">
        <v>156</v>
      </c>
      <c r="FA3" s="102" t="s">
        <v>157</v>
      </c>
      <c r="FB3" s="103" t="s">
        <v>158</v>
      </c>
      <c r="FC3" s="101" t="s">
        <v>159</v>
      </c>
      <c r="FD3" s="102" t="s">
        <v>160</v>
      </c>
      <c r="FE3" s="103" t="s">
        <v>161</v>
      </c>
      <c r="FF3" s="101" t="s">
        <v>164</v>
      </c>
      <c r="FG3" s="102" t="s">
        <v>184</v>
      </c>
      <c r="FH3" s="103" t="s">
        <v>165</v>
      </c>
      <c r="FI3" s="101" t="s">
        <v>166</v>
      </c>
      <c r="FJ3" s="102" t="s">
        <v>167</v>
      </c>
      <c r="FK3" s="103" t="s">
        <v>168</v>
      </c>
      <c r="FL3" s="101" t="s">
        <v>169</v>
      </c>
      <c r="FM3" s="102" t="s">
        <v>170</v>
      </c>
      <c r="FN3" s="103" t="s">
        <v>171</v>
      </c>
      <c r="FO3" s="101" t="s">
        <v>172</v>
      </c>
      <c r="FP3" s="101" t="s">
        <v>173</v>
      </c>
      <c r="FQ3" s="101" t="s">
        <v>174</v>
      </c>
      <c r="FR3" s="101" t="s">
        <v>140</v>
      </c>
      <c r="FS3" s="101" t="s">
        <v>141</v>
      </c>
      <c r="FT3" s="102" t="s">
        <v>175</v>
      </c>
      <c r="FU3" s="103" t="s">
        <v>176</v>
      </c>
      <c r="FV3" s="101" t="s">
        <v>177</v>
      </c>
      <c r="FW3" s="101" t="s">
        <v>142</v>
      </c>
      <c r="FX3" s="101" t="s">
        <v>143</v>
      </c>
      <c r="FY3" s="102" t="s">
        <v>178</v>
      </c>
      <c r="FZ3" s="103" t="s">
        <v>179</v>
      </c>
      <c r="GA3" s="101" t="s">
        <v>146</v>
      </c>
      <c r="GB3" s="101" t="s">
        <v>147</v>
      </c>
      <c r="GC3" s="102" t="s">
        <v>180</v>
      </c>
      <c r="GD3" s="103" t="s">
        <v>181</v>
      </c>
      <c r="GE3" s="101" t="s">
        <v>185</v>
      </c>
      <c r="GF3" s="102" t="s">
        <v>186</v>
      </c>
      <c r="GG3" s="103" t="s">
        <v>187</v>
      </c>
      <c r="GH3" s="104" t="s">
        <v>182</v>
      </c>
      <c r="GI3" s="105" t="s">
        <v>183</v>
      </c>
      <c r="GJ3" s="117" t="s">
        <v>15</v>
      </c>
      <c r="GK3" s="118" t="s">
        <v>197</v>
      </c>
      <c r="GL3" s="118" t="s">
        <v>229</v>
      </c>
      <c r="GM3" s="118" t="s">
        <v>230</v>
      </c>
      <c r="GN3" s="118" t="s">
        <v>2</v>
      </c>
      <c r="GO3" s="118" t="s">
        <v>3</v>
      </c>
      <c r="GP3" s="118" t="s">
        <v>198</v>
      </c>
      <c r="GQ3" s="118" t="s">
        <v>202</v>
      </c>
      <c r="GR3" s="118" t="s">
        <v>203</v>
      </c>
      <c r="GS3" s="118" t="s">
        <v>205</v>
      </c>
      <c r="GT3" s="118" t="s">
        <v>204</v>
      </c>
      <c r="GU3" s="118" t="s">
        <v>199</v>
      </c>
      <c r="GV3" s="118" t="s">
        <v>200</v>
      </c>
      <c r="GW3" s="118" t="s">
        <v>201</v>
      </c>
      <c r="GX3" s="119" t="s">
        <v>209</v>
      </c>
      <c r="GY3" s="118" t="s">
        <v>206</v>
      </c>
      <c r="GZ3" s="118" t="s">
        <v>207</v>
      </c>
      <c r="HA3" s="118" t="s">
        <v>208</v>
      </c>
      <c r="HB3" s="121" t="s">
        <v>210</v>
      </c>
      <c r="HC3" s="122" t="s">
        <v>211</v>
      </c>
      <c r="HD3" s="121" t="s">
        <v>212</v>
      </c>
      <c r="HE3" s="122" t="s">
        <v>213</v>
      </c>
      <c r="HF3" s="121" t="s">
        <v>217</v>
      </c>
      <c r="HG3" s="121" t="s">
        <v>218</v>
      </c>
      <c r="HH3" s="121" t="s">
        <v>219</v>
      </c>
      <c r="HI3" s="121" t="s">
        <v>221</v>
      </c>
      <c r="HJ3" s="122" t="s">
        <v>220</v>
      </c>
      <c r="HK3" s="121" t="s">
        <v>214</v>
      </c>
      <c r="HL3" s="121" t="s">
        <v>215</v>
      </c>
      <c r="HM3" s="121" t="s">
        <v>216</v>
      </c>
      <c r="HN3" s="121" t="s">
        <v>222</v>
      </c>
      <c r="HO3" s="122" t="s">
        <v>223</v>
      </c>
      <c r="HP3" s="121" t="s">
        <v>224</v>
      </c>
      <c r="HQ3" s="121" t="s">
        <v>225</v>
      </c>
      <c r="HR3" s="121" t="s">
        <v>226</v>
      </c>
      <c r="HS3" s="121" t="s">
        <v>227</v>
      </c>
      <c r="HT3" s="122" t="s">
        <v>228</v>
      </c>
      <c r="HU3" s="121" t="s">
        <v>231</v>
      </c>
      <c r="HV3" s="121" t="s">
        <v>232</v>
      </c>
      <c r="HW3" s="121" t="s">
        <v>233</v>
      </c>
      <c r="HX3" s="121" t="s">
        <v>234</v>
      </c>
      <c r="HY3" s="122" t="s">
        <v>235</v>
      </c>
      <c r="HZ3" s="121" t="s">
        <v>236</v>
      </c>
      <c r="IA3" s="121" t="s">
        <v>237</v>
      </c>
      <c r="IB3" s="121" t="s">
        <v>238</v>
      </c>
      <c r="IC3" s="121" t="s">
        <v>239</v>
      </c>
      <c r="ID3" s="122" t="s">
        <v>240</v>
      </c>
      <c r="IE3" s="121" t="s">
        <v>241</v>
      </c>
      <c r="IF3" s="121" t="s">
        <v>242</v>
      </c>
      <c r="IG3" s="121" t="s">
        <v>243</v>
      </c>
      <c r="IH3" s="121" t="s">
        <v>244</v>
      </c>
      <c r="II3" s="122" t="s">
        <v>245</v>
      </c>
      <c r="IJ3" s="121" t="s">
        <v>246</v>
      </c>
      <c r="IK3" s="121" t="s">
        <v>247</v>
      </c>
      <c r="IL3" s="121" t="s">
        <v>248</v>
      </c>
      <c r="IM3" s="121" t="s">
        <v>249</v>
      </c>
      <c r="IN3" s="122" t="s">
        <v>250</v>
      </c>
      <c r="IO3" s="123" t="s">
        <v>251</v>
      </c>
      <c r="IP3" s="124" t="s">
        <v>252</v>
      </c>
      <c r="IQ3" s="125" t="s">
        <v>121</v>
      </c>
      <c r="IR3" s="126" t="s">
        <v>119</v>
      </c>
      <c r="IS3" s="126" t="s">
        <v>120</v>
      </c>
      <c r="IT3" s="127" t="s">
        <v>253</v>
      </c>
      <c r="IU3" s="128" t="s">
        <v>123</v>
      </c>
      <c r="IV3" s="120" t="s">
        <v>210</v>
      </c>
      <c r="IW3" s="120" t="s">
        <v>254</v>
      </c>
      <c r="IX3" s="129" t="s">
        <v>255</v>
      </c>
      <c r="IY3" s="120" t="s">
        <v>212</v>
      </c>
      <c r="IZ3" s="120" t="s">
        <v>256</v>
      </c>
      <c r="JA3" s="129" t="s">
        <v>257</v>
      </c>
      <c r="JB3" s="120" t="s">
        <v>221</v>
      </c>
      <c r="JC3" s="120" t="s">
        <v>258</v>
      </c>
      <c r="JD3" s="129" t="s">
        <v>259</v>
      </c>
      <c r="JE3" s="120" t="s">
        <v>222</v>
      </c>
      <c r="JF3" s="120" t="s">
        <v>260</v>
      </c>
      <c r="JG3" s="129" t="s">
        <v>261</v>
      </c>
      <c r="JH3" s="120" t="s">
        <v>227</v>
      </c>
      <c r="JI3" s="120" t="s">
        <v>262</v>
      </c>
      <c r="JJ3" s="129" t="s">
        <v>263</v>
      </c>
      <c r="JK3" s="120" t="s">
        <v>234</v>
      </c>
      <c r="JL3" s="120" t="s">
        <v>264</v>
      </c>
      <c r="JM3" s="129" t="s">
        <v>265</v>
      </c>
      <c r="JN3" s="120" t="s">
        <v>239</v>
      </c>
      <c r="JO3" s="120" t="s">
        <v>267</v>
      </c>
      <c r="JP3" s="120" t="s">
        <v>268</v>
      </c>
      <c r="JQ3" s="120" t="s">
        <v>269</v>
      </c>
      <c r="JR3" s="129" t="s">
        <v>266</v>
      </c>
      <c r="JS3" s="120" t="s">
        <v>244</v>
      </c>
      <c r="JT3" s="120" t="s">
        <v>270</v>
      </c>
      <c r="JU3" s="120" t="s">
        <v>271</v>
      </c>
      <c r="JV3" s="120" t="s">
        <v>272</v>
      </c>
      <c r="JW3" s="129" t="s">
        <v>273</v>
      </c>
      <c r="JX3" s="120" t="s">
        <v>249</v>
      </c>
      <c r="JY3" s="120" t="s">
        <v>274</v>
      </c>
      <c r="JZ3" s="129" t="s">
        <v>276</v>
      </c>
      <c r="KA3" s="120" t="s">
        <v>275</v>
      </c>
      <c r="KB3" s="129" t="s">
        <v>277</v>
      </c>
      <c r="KC3" s="134" t="s">
        <v>278</v>
      </c>
      <c r="KD3" s="135" t="s">
        <v>279</v>
      </c>
      <c r="KE3" s="10" t="s">
        <v>188</v>
      </c>
      <c r="KF3" s="110" t="s">
        <v>189</v>
      </c>
      <c r="KG3" s="111" t="s">
        <v>190</v>
      </c>
      <c r="KH3" s="110" t="s">
        <v>191</v>
      </c>
      <c r="KI3" s="111" t="s">
        <v>280</v>
      </c>
      <c r="KJ3" s="110" t="s">
        <v>281</v>
      </c>
      <c r="KK3" s="111" t="s">
        <v>192</v>
      </c>
      <c r="KL3" s="110" t="s">
        <v>193</v>
      </c>
      <c r="KM3" s="111" t="s">
        <v>194</v>
      </c>
      <c r="KN3" s="136" t="s">
        <v>195</v>
      </c>
      <c r="KO3" s="111" t="s">
        <v>282</v>
      </c>
      <c r="KP3" s="11" t="s">
        <v>283</v>
      </c>
    </row>
    <row r="4" spans="2:302" s="16" customFormat="1" ht="60" x14ac:dyDescent="0.25">
      <c r="B4" s="25" t="s">
        <v>0</v>
      </c>
      <c r="C4" s="17"/>
      <c r="D4" s="17" t="s">
        <v>1</v>
      </c>
      <c r="E4" s="17"/>
      <c r="F4" s="17" t="s">
        <v>4</v>
      </c>
      <c r="G4" s="17"/>
      <c r="H4" s="17" t="s">
        <v>6</v>
      </c>
      <c r="I4" s="17"/>
      <c r="J4" s="17" t="s">
        <v>8</v>
      </c>
      <c r="K4" s="17"/>
      <c r="L4" s="17" t="s">
        <v>10</v>
      </c>
      <c r="M4" s="17"/>
      <c r="N4" s="17" t="s">
        <v>12</v>
      </c>
      <c r="O4" s="17"/>
      <c r="P4" s="17" t="s">
        <v>13</v>
      </c>
      <c r="Q4" s="17"/>
      <c r="R4" s="17" t="s">
        <v>14</v>
      </c>
      <c r="S4" s="17"/>
      <c r="T4" s="17" t="s">
        <v>39</v>
      </c>
      <c r="U4" s="26"/>
      <c r="V4" s="43" t="s">
        <v>46</v>
      </c>
      <c r="W4" s="44"/>
      <c r="X4" s="44" t="s">
        <v>47</v>
      </c>
      <c r="Y4" s="44"/>
      <c r="Z4" s="45" t="s">
        <v>43</v>
      </c>
      <c r="AA4" s="45"/>
      <c r="AB4" s="45" t="s">
        <v>44</v>
      </c>
      <c r="AC4" s="45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X4" s="68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70"/>
      <c r="DC4" s="87"/>
      <c r="DD4" s="88"/>
      <c r="DE4" s="88"/>
      <c r="DF4" s="88"/>
      <c r="DG4" s="88"/>
      <c r="DH4" s="88"/>
      <c r="DI4" s="88"/>
      <c r="DJ4" s="88"/>
      <c r="DK4" s="88"/>
      <c r="DL4" s="88"/>
      <c r="DM4" s="88"/>
      <c r="DN4" s="88"/>
      <c r="DO4" s="88"/>
      <c r="DP4" s="88"/>
      <c r="DQ4" s="88"/>
      <c r="DR4" s="88"/>
      <c r="DS4" s="88"/>
      <c r="DT4" s="88"/>
      <c r="DU4" s="88"/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88"/>
      <c r="EH4" s="88"/>
      <c r="EI4" s="88"/>
      <c r="EJ4" s="88"/>
      <c r="EK4" s="88"/>
      <c r="EL4" s="88"/>
      <c r="EM4" s="88"/>
      <c r="EN4" s="88"/>
      <c r="EO4" s="88"/>
      <c r="EP4" s="88"/>
      <c r="EQ4" s="89"/>
      <c r="ER4" s="93"/>
      <c r="ES4" s="94"/>
      <c r="ET4" s="94"/>
      <c r="EU4" s="94"/>
      <c r="EV4" s="94"/>
      <c r="EW4" s="94"/>
      <c r="EX4" s="94"/>
      <c r="EY4" s="94"/>
      <c r="EZ4" s="94"/>
      <c r="FA4" s="94"/>
      <c r="FB4" s="94"/>
      <c r="FC4" s="94"/>
      <c r="FD4" s="94"/>
      <c r="FE4" s="94"/>
      <c r="FF4" s="94"/>
      <c r="FG4" s="94"/>
      <c r="FH4" s="94"/>
      <c r="FI4" s="94"/>
      <c r="FJ4" s="94"/>
      <c r="FK4" s="94"/>
      <c r="FL4" s="94"/>
      <c r="FM4" s="94"/>
      <c r="FN4" s="94"/>
      <c r="FO4" s="94"/>
      <c r="FP4" s="94"/>
      <c r="FQ4" s="94"/>
      <c r="FR4" s="94"/>
      <c r="FS4" s="94"/>
      <c r="FT4" s="94"/>
      <c r="FU4" s="94"/>
      <c r="FV4" s="94"/>
      <c r="FW4" s="94"/>
      <c r="FX4" s="94"/>
      <c r="FY4" s="94"/>
      <c r="FZ4" s="94"/>
      <c r="GA4" s="94"/>
      <c r="GB4" s="94"/>
      <c r="GC4" s="94"/>
      <c r="GD4" s="94"/>
      <c r="GE4" s="94"/>
      <c r="GF4" s="94"/>
      <c r="GG4" s="94"/>
      <c r="GH4" s="94"/>
      <c r="GI4" s="94"/>
      <c r="GJ4" s="114"/>
      <c r="GK4" s="112"/>
      <c r="GL4" s="112"/>
      <c r="GM4" s="112"/>
      <c r="GN4" s="112"/>
      <c r="GO4" s="112"/>
      <c r="GP4" s="112"/>
      <c r="GQ4" s="112"/>
      <c r="GR4" s="112"/>
      <c r="GS4" s="112"/>
      <c r="GT4" s="112"/>
      <c r="GU4" s="112"/>
      <c r="GV4" s="112"/>
      <c r="GW4" s="112"/>
      <c r="GX4" s="112"/>
      <c r="GY4" s="112"/>
      <c r="GZ4" s="112"/>
      <c r="HA4" s="112"/>
      <c r="HB4" s="112"/>
      <c r="HC4" s="112"/>
      <c r="HD4" s="112"/>
      <c r="HE4" s="112"/>
      <c r="HF4" s="112"/>
      <c r="HG4" s="112"/>
      <c r="HH4" s="112"/>
      <c r="HI4" s="112"/>
      <c r="HJ4" s="112"/>
      <c r="HK4" s="112"/>
      <c r="HL4" s="112"/>
      <c r="HM4" s="112"/>
      <c r="HN4" s="112"/>
      <c r="HO4" s="112"/>
      <c r="HP4" s="112"/>
      <c r="HQ4" s="112"/>
      <c r="HR4" s="112"/>
      <c r="HS4" s="112"/>
      <c r="HT4" s="112"/>
      <c r="HU4" s="112"/>
      <c r="HV4" s="112"/>
      <c r="HW4" s="112"/>
      <c r="HX4" s="112"/>
      <c r="HY4" s="112"/>
      <c r="HZ4" s="112"/>
      <c r="IA4" s="112"/>
      <c r="IB4" s="112"/>
      <c r="IC4" s="112"/>
      <c r="ID4" s="112"/>
      <c r="IE4" s="112"/>
      <c r="IF4" s="112"/>
      <c r="IG4" s="112"/>
      <c r="IH4" s="112"/>
      <c r="II4" s="112"/>
      <c r="IJ4" s="112"/>
      <c r="IK4" s="112"/>
      <c r="IL4" s="112"/>
      <c r="IM4" s="112"/>
      <c r="IN4" s="112"/>
      <c r="IO4" s="112"/>
      <c r="IP4" s="112"/>
      <c r="IQ4" s="130"/>
      <c r="IR4" s="131"/>
      <c r="IS4" s="131"/>
      <c r="IT4" s="131"/>
      <c r="IU4" s="131"/>
      <c r="IV4" s="131"/>
      <c r="IW4" s="131"/>
      <c r="IX4" s="131"/>
      <c r="IY4" s="131"/>
      <c r="IZ4" s="131"/>
      <c r="JA4" s="131"/>
      <c r="JB4" s="131"/>
      <c r="JC4" s="131"/>
      <c r="JD4" s="131"/>
      <c r="JE4" s="131"/>
      <c r="JF4" s="131"/>
      <c r="JG4" s="131"/>
      <c r="JH4" s="131"/>
      <c r="JI4" s="131"/>
      <c r="JJ4" s="131"/>
      <c r="JK4" s="131"/>
      <c r="JL4" s="131"/>
      <c r="JM4" s="131"/>
      <c r="JN4" s="131"/>
      <c r="JO4" s="131"/>
      <c r="JP4" s="131"/>
      <c r="JQ4" s="131"/>
      <c r="JR4" s="131"/>
      <c r="JS4" s="131"/>
      <c r="JT4" s="131"/>
      <c r="JU4" s="131"/>
      <c r="JV4" s="131"/>
      <c r="JW4" s="131"/>
      <c r="JX4" s="131"/>
      <c r="JY4" s="131"/>
      <c r="JZ4" s="131"/>
      <c r="KA4" s="131"/>
      <c r="KB4" s="131"/>
      <c r="KC4" s="131"/>
      <c r="KD4" s="131"/>
      <c r="KE4" s="5"/>
      <c r="KF4" s="107"/>
      <c r="KG4" s="106"/>
      <c r="KH4" s="107"/>
      <c r="KI4" s="77"/>
      <c r="KJ4" s="77"/>
      <c r="KK4" s="106"/>
      <c r="KL4" s="107"/>
      <c r="KM4" s="77"/>
      <c r="KN4" s="77"/>
      <c r="KO4" s="106"/>
      <c r="KP4" s="6"/>
    </row>
    <row r="5" spans="2:302" ht="18" thickBot="1" x14ac:dyDescent="0.3">
      <c r="B5" s="27" t="s">
        <v>16</v>
      </c>
      <c r="C5" s="28"/>
      <c r="D5" s="28" t="s">
        <v>40</v>
      </c>
      <c r="E5" s="28"/>
      <c r="F5" s="28" t="s">
        <v>17</v>
      </c>
      <c r="G5" s="28"/>
      <c r="H5" s="28" t="s">
        <v>17</v>
      </c>
      <c r="I5" s="28"/>
      <c r="J5" s="28" t="s">
        <v>17</v>
      </c>
      <c r="K5" s="28"/>
      <c r="L5" s="28" t="s">
        <v>17</v>
      </c>
      <c r="M5" s="28"/>
      <c r="N5" s="28" t="s">
        <v>40</v>
      </c>
      <c r="O5" s="28"/>
      <c r="P5" s="28" t="s">
        <v>40</v>
      </c>
      <c r="Q5" s="28"/>
      <c r="R5" s="28"/>
      <c r="S5" s="28"/>
      <c r="T5" s="28"/>
      <c r="U5" s="29"/>
      <c r="V5" s="48" t="s">
        <v>45</v>
      </c>
      <c r="W5" s="49"/>
      <c r="X5" s="49" t="s">
        <v>45</v>
      </c>
      <c r="Y5" s="49"/>
      <c r="Z5" s="49" t="s">
        <v>45</v>
      </c>
      <c r="AA5" s="49"/>
      <c r="AB5" s="49" t="s">
        <v>45</v>
      </c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0"/>
      <c r="AX5" s="71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3"/>
      <c r="DC5" s="90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1"/>
      <c r="EM5" s="91"/>
      <c r="EN5" s="91"/>
      <c r="EO5" s="91"/>
      <c r="EP5" s="91"/>
      <c r="EQ5" s="92"/>
      <c r="ER5" s="95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115"/>
      <c r="GK5" s="113"/>
      <c r="GL5" s="113"/>
      <c r="GM5" s="113"/>
      <c r="GN5" s="113"/>
      <c r="GO5" s="113"/>
      <c r="GP5" s="113"/>
      <c r="GQ5" s="113"/>
      <c r="GR5" s="113"/>
      <c r="GS5" s="113"/>
      <c r="GT5" s="113"/>
      <c r="GU5" s="113"/>
      <c r="GV5" s="113"/>
      <c r="GW5" s="113"/>
      <c r="GX5" s="113"/>
      <c r="GY5" s="113"/>
      <c r="GZ5" s="113"/>
      <c r="HA5" s="113"/>
      <c r="HB5" s="113"/>
      <c r="HC5" s="113"/>
      <c r="HD5" s="113"/>
      <c r="HE5" s="113"/>
      <c r="HF5" s="113"/>
      <c r="HG5" s="113"/>
      <c r="HH5" s="113"/>
      <c r="HI5" s="113"/>
      <c r="HJ5" s="113"/>
      <c r="HK5" s="113"/>
      <c r="HL5" s="113"/>
      <c r="HM5" s="113"/>
      <c r="HN5" s="113"/>
      <c r="HO5" s="113"/>
      <c r="HP5" s="113"/>
      <c r="HQ5" s="113"/>
      <c r="HR5" s="113"/>
      <c r="HS5" s="113"/>
      <c r="HT5" s="113"/>
      <c r="HU5" s="113"/>
      <c r="HV5" s="113"/>
      <c r="HW5" s="113"/>
      <c r="HX5" s="113"/>
      <c r="HY5" s="113"/>
      <c r="HZ5" s="113"/>
      <c r="IA5" s="113"/>
      <c r="IB5" s="113"/>
      <c r="IC5" s="113"/>
      <c r="ID5" s="113"/>
      <c r="IE5" s="113"/>
      <c r="IF5" s="113"/>
      <c r="IG5" s="113"/>
      <c r="IH5" s="113"/>
      <c r="II5" s="113"/>
      <c r="IJ5" s="113"/>
      <c r="IK5" s="113"/>
      <c r="IL5" s="113"/>
      <c r="IM5" s="113"/>
      <c r="IN5" s="113"/>
      <c r="IO5" s="113"/>
      <c r="IP5" s="113"/>
      <c r="IQ5" s="132"/>
      <c r="IR5" s="133"/>
      <c r="IS5" s="133"/>
      <c r="IT5" s="133"/>
      <c r="IU5" s="133"/>
      <c r="IV5" s="133"/>
      <c r="IW5" s="133"/>
      <c r="IX5" s="133"/>
      <c r="IY5" s="133"/>
      <c r="IZ5" s="133"/>
      <c r="JA5" s="133"/>
      <c r="JB5" s="133"/>
      <c r="JC5" s="133"/>
      <c r="JD5" s="133"/>
      <c r="JE5" s="133"/>
      <c r="JF5" s="133"/>
      <c r="JG5" s="133"/>
      <c r="JH5" s="133"/>
      <c r="JI5" s="133"/>
      <c r="JJ5" s="133"/>
      <c r="JK5" s="133"/>
      <c r="JL5" s="133"/>
      <c r="JM5" s="133"/>
      <c r="JN5" s="133"/>
      <c r="JO5" s="133"/>
      <c r="JP5" s="133"/>
      <c r="JQ5" s="133"/>
      <c r="JR5" s="133"/>
      <c r="JS5" s="133"/>
      <c r="JT5" s="133"/>
      <c r="JU5" s="133"/>
      <c r="JV5" s="133"/>
      <c r="JW5" s="133"/>
      <c r="JX5" s="133"/>
      <c r="JY5" s="133"/>
      <c r="JZ5" s="133"/>
      <c r="KA5" s="133"/>
      <c r="KB5" s="133"/>
      <c r="KC5" s="133"/>
      <c r="KD5" s="133"/>
      <c r="KE5" s="7"/>
      <c r="KF5" s="108"/>
      <c r="KG5" s="109"/>
      <c r="KH5" s="108"/>
      <c r="KI5" s="37"/>
      <c r="KJ5" s="37"/>
      <c r="KK5" s="109"/>
      <c r="KL5" s="108"/>
      <c r="KM5" s="37"/>
      <c r="KN5" s="37"/>
      <c r="KO5" s="109"/>
      <c r="KP5" s="9"/>
    </row>
    <row r="6" spans="2:302" ht="15.75" x14ac:dyDescent="0.25">
      <c r="B6" s="12">
        <v>4</v>
      </c>
      <c r="C6" s="1">
        <v>0.25</v>
      </c>
      <c r="D6" s="1">
        <v>0.5</v>
      </c>
      <c r="E6" s="1">
        <v>0.05</v>
      </c>
      <c r="F6" s="1">
        <v>1</v>
      </c>
      <c r="G6" s="1">
        <v>0.1</v>
      </c>
      <c r="H6" s="1">
        <v>0.36691200000000002</v>
      </c>
      <c r="I6" s="1">
        <v>1E-3</v>
      </c>
      <c r="J6" s="1">
        <v>99</v>
      </c>
      <c r="K6" s="1">
        <v>1</v>
      </c>
      <c r="L6" s="1">
        <v>0.36691200000000002</v>
      </c>
      <c r="M6" s="1">
        <v>1E-3</v>
      </c>
      <c r="N6" s="1">
        <v>0.01</v>
      </c>
      <c r="O6" s="1">
        <v>1E-4</v>
      </c>
      <c r="P6" s="1">
        <v>0.1</v>
      </c>
      <c r="Q6" s="1">
        <v>0.01</v>
      </c>
      <c r="R6" s="1">
        <v>0.9</v>
      </c>
      <c r="S6" s="1">
        <v>0.5</v>
      </c>
      <c r="T6" s="1">
        <v>-1</v>
      </c>
      <c r="U6" s="13">
        <v>1</v>
      </c>
      <c r="V6" s="30">
        <f t="shared" ref="V6:Y6" si="0">F6/100</f>
        <v>0.01</v>
      </c>
      <c r="W6" s="30">
        <f t="shared" si="0"/>
        <v>1E-3</v>
      </c>
      <c r="X6" s="30">
        <f t="shared" si="0"/>
        <v>3.6691200000000001E-3</v>
      </c>
      <c r="Y6" s="30">
        <f t="shared" si="0"/>
        <v>1.0000000000000001E-5</v>
      </c>
      <c r="Z6" s="3">
        <f>J6/100</f>
        <v>0.99</v>
      </c>
      <c r="AA6" s="3">
        <f t="shared" ref="AA6:AC6" si="1">K6/100</f>
        <v>0.01</v>
      </c>
      <c r="AB6" s="3">
        <f t="shared" si="1"/>
        <v>3.6691200000000001E-3</v>
      </c>
      <c r="AC6" s="3">
        <f t="shared" si="1"/>
        <v>1.0000000000000001E-5</v>
      </c>
      <c r="AD6" s="3">
        <f>(N6*Z6+AB6*P6)/(N6+P6)</f>
        <v>9.3335563636363653E-2</v>
      </c>
      <c r="AE6" s="51">
        <f>D6/$B6*(V6-X6)/(AD6-X6)</f>
        <v>8.825598160325264E-3</v>
      </c>
      <c r="AF6">
        <f>-AE6/$B6</f>
        <v>-2.206399540081316E-3</v>
      </c>
      <c r="AG6" s="31">
        <f>AF6^2*C6^2</f>
        <v>3.0426243315444019E-7</v>
      </c>
      <c r="AH6">
        <f>AE6/D6</f>
        <v>1.7651196320650528E-2</v>
      </c>
      <c r="AI6" s="32">
        <f>AH6^2*E6^2</f>
        <v>7.7891182887536704E-7</v>
      </c>
      <c r="AJ6">
        <f>AE6/(V6-X6)</f>
        <v>1.3940555120813005</v>
      </c>
      <c r="AK6" s="32">
        <f>AJ6^2*W6^2</f>
        <v>1.9433907707642572E-6</v>
      </c>
      <c r="AL6">
        <f>AE6/(AD6-X6)-D6/$B6/(AD6-X6)</f>
        <v>-1.2956285219787724</v>
      </c>
      <c r="AM6" s="32">
        <f>AL6^2*Y6^2</f>
        <v>1.6786532669648986E-10</v>
      </c>
      <c r="AN6">
        <f>-AE6/(AD6-X6)*N6/(N6+P6)</f>
        <v>-8.9479081911389233E-3</v>
      </c>
      <c r="AO6" s="32">
        <f>AN6^2*AA6^2</f>
        <v>8.0065060997051034E-9</v>
      </c>
      <c r="AP6">
        <f>-AE6/(AD6-X6)*P6/(N6+P6)</f>
        <v>-8.947908191138923E-2</v>
      </c>
      <c r="AQ6" s="32">
        <f>AP6^2*AC6^2</f>
        <v>8.0065060997051054E-13</v>
      </c>
      <c r="AR6">
        <f>-AE6/(AD6-X6)*(Z6-AD6)/(N6+P6)</f>
        <v>-0.80232710548411479</v>
      </c>
      <c r="AS6" s="32">
        <f>AR6^2*O6^2</f>
        <v>6.4372878419451782E-9</v>
      </c>
      <c r="AT6">
        <f>-AE6/(AD6-X6)*(AB6-AD6)/(N6+P6)</f>
        <v>8.0232710548411496E-2</v>
      </c>
      <c r="AU6" s="32">
        <f>AT6^2*Q6^2</f>
        <v>6.4372878419451814E-7</v>
      </c>
      <c r="AV6">
        <f>SUM(AG6,AI6,AK6,AM6,AO6,AQ6,AS6,AU6)</f>
        <v>3.6849062769075394E-6</v>
      </c>
      <c r="AW6" s="34">
        <f>SQRT(AV6)</f>
        <v>1.91961097019879E-3</v>
      </c>
      <c r="AX6" t="b">
        <f>R6=1</f>
        <v>0</v>
      </c>
      <c r="AY6" s="33">
        <f>MAX((1-AX6)*R6,R6*0.99999)</f>
        <v>0.9</v>
      </c>
      <c r="AZ6">
        <f>AE6*B6/(N6+P6)</f>
        <v>0.32093084219364598</v>
      </c>
      <c r="BA6">
        <f>-1+(1-AZ6)^(1-AY6)</f>
        <v>-3.7963830140858912E-2</v>
      </c>
      <c r="BB6">
        <f>1/((AY6-1)*AZ6)</f>
        <v>-31.159361099878701</v>
      </c>
      <c r="BC6">
        <f>(-1/AZ6)*LN(1-AZ6)*AE6</f>
        <v>1.0643388364692773E-2</v>
      </c>
      <c r="BD6" s="58">
        <f>AE6*BA6*BB6</f>
        <v>1.0440053288736203E-2</v>
      </c>
      <c r="BE6">
        <f>(BC6*AX6)+(1-AX6)*BD6</f>
        <v>1.0440053288736203E-2</v>
      </c>
      <c r="BF6">
        <f>(-LN(1-AZ6)*(1-AZ6)^(1-AY6))*AE6/((AY6-1)*AZ6)</f>
        <v>-0.10239324576692387</v>
      </c>
      <c r="BG6">
        <f>(1-(1-AZ6)^(1-AY6))*AE6/(AZ6*(AY6-1)^2)</f>
        <v>0.10440053288736206</v>
      </c>
      <c r="BH6">
        <f>BF6+BG6</f>
        <v>2.0072871204381976E-3</v>
      </c>
      <c r="BI6" s="58">
        <f>BH6^2*S6^2</f>
        <v>1.0073003959692678E-6</v>
      </c>
      <c r="BJ6" s="58">
        <f>BA6*BB6</f>
        <v>1.1829286920934818</v>
      </c>
      <c r="BK6" s="58">
        <f>AE6*BB6</f>
        <v>-0.27500000000000008</v>
      </c>
      <c r="BL6" s="58">
        <f>AE6*BA6</f>
        <v>-3.3505350945006523E-4</v>
      </c>
      <c r="BM6">
        <f>AH6</f>
        <v>1.7651196320650528E-2</v>
      </c>
      <c r="BN6">
        <f>((AY6-1)/(1-AZ6)^AY6)*B6/(N6+P6)*BM6</f>
        <v>-9.0932440286645155E-2</v>
      </c>
      <c r="BO6">
        <f>-1/((AY6-1)*AZ6^2)*(B6/(N6+P6))*AH6</f>
        <v>62.318722199757403</v>
      </c>
      <c r="BP6">
        <f>BM6*BJ6+BN6*BK6+BO6*BL6</f>
        <v>2.5006421078827425E-2</v>
      </c>
      <c r="BQ6">
        <f>BP6^2*E6^2</f>
        <v>1.5633027379290617E-6</v>
      </c>
      <c r="BR6">
        <f>AJ6</f>
        <v>1.3940555120813005</v>
      </c>
      <c r="BS6">
        <f>(AY6-1)/(1-AZ6)^(AY6)*(B6/(N6+P6))*BR6</f>
        <v>-7.1816588125699088</v>
      </c>
      <c r="BT6">
        <f>-1/((AY6-1)*AZ6^2)*(B6/(N6+P6))*BR6</f>
        <v>4921.8056731258057</v>
      </c>
      <c r="BU6">
        <f>BR6*BJ6+BS6*BK6+BT6*BL6</f>
        <v>1.9749561734567256</v>
      </c>
      <c r="BV6">
        <f>BU6^2*W6^2</f>
        <v>3.9004518870748318E-6</v>
      </c>
      <c r="BW6">
        <f>AL6</f>
        <v>-1.2956285219787724</v>
      </c>
      <c r="BX6">
        <f>(AY6-1)/(1-AZ6)^(AY6)*(B6/(N6+P6))*BW6</f>
        <v>6.674599334135503</v>
      </c>
      <c r="BY6">
        <f>-1/((AY6-1)*AZ6^2)*(B6/(N6+P6))*BW6</f>
        <v>-4574.3026403720651</v>
      </c>
      <c r="BZ6">
        <f>BW6*BJ6+BK6*BX6+BL6*BY6</f>
        <v>-1.8355148168872641</v>
      </c>
      <c r="CA6">
        <f>BZ6^2*Y6^2</f>
        <v>3.3691146430126874E-10</v>
      </c>
      <c r="CB6">
        <f>AN6</f>
        <v>-8.9479081911389233E-3</v>
      </c>
      <c r="CC6">
        <f>(AY6-1)/(1-AZ6)^(AY6)*(B6/(N6+P6))*CB6</f>
        <v>4.6096316221309601E-2</v>
      </c>
      <c r="CD6">
        <f>-1/((AY6-1)*AZ6^2)*(B6/(N6+P6))*CB6</f>
        <v>-31.591184795794589</v>
      </c>
      <c r="CE6">
        <f>BJ6*CB6+BK6*CC6+BL6*CD6</f>
        <v>-1.2676486960860146E-2</v>
      </c>
      <c r="CF6">
        <f>CE6^2*AA6^2</f>
        <v>1.606933216688573E-8</v>
      </c>
      <c r="CG6">
        <f>AP6</f>
        <v>-8.947908191138923E-2</v>
      </c>
      <c r="CH6">
        <f>(AY6-1)/(1-AZ6)^(AY6)*(B6/(N6+P6))*CG6</f>
        <v>0.46096316221309602</v>
      </c>
      <c r="CI6">
        <f>-1/((AY6-1)*AZ6^2)*(B6/(N6+P6))*CG6</f>
        <v>-315.91184795794589</v>
      </c>
      <c r="CJ6">
        <f>BJ6*CG6+BK6*CH6+BL6*CI6</f>
        <v>-0.12676486960860145</v>
      </c>
      <c r="CK6">
        <f>CJ6^2*AC6^2</f>
        <v>1.606933216688573E-12</v>
      </c>
      <c r="CL6">
        <f>AF6</f>
        <v>-2.206399540081316E-3</v>
      </c>
      <c r="CM6">
        <v>0</v>
      </c>
      <c r="CN6">
        <v>0</v>
      </c>
      <c r="CO6">
        <f>CL6*BJ6</f>
        <v>-2.6100133221840511E-3</v>
      </c>
      <c r="CP6">
        <f>CO6^2*C6^2</f>
        <v>4.2576059637363922E-7</v>
      </c>
      <c r="CQ6">
        <f>AR6</f>
        <v>-0.80232710548411479</v>
      </c>
      <c r="CR6">
        <f>(AY6-1)/(1-AZ6)^(AY6)*(-AZ6/(N6+P6)+B6/(N6+P6)*CQ6)</f>
        <v>4.5466220143322582</v>
      </c>
      <c r="CS6">
        <f>-1/((AY6-1)*AZ6^2)*(-AZ6/(N6+P6)+B6/(N6+P6)*CQ6)</f>
        <v>-3115.9361099878702</v>
      </c>
      <c r="CT6">
        <f>BJ6*CQ6+BK6*CR6+BL6*CS6</f>
        <v>-1.155411478589224</v>
      </c>
      <c r="CU6">
        <f>CT6^2*O6^2</f>
        <v>1.3349756848557369E-8</v>
      </c>
      <c r="CV6">
        <f>AT6</f>
        <v>8.0232710548411496E-2</v>
      </c>
      <c r="CW6">
        <f>(AY6-1)/(1-AZ6)^(AY6)*(-AZ6/(N6+P6)+B6/(N6+P6)*CV6)</f>
        <v>-6.2914046030309776E-17</v>
      </c>
      <c r="CX6">
        <f>-1/((AY6-1)*AZ6^2)*(-AZ6/(N6+P6)+B6/(N6+P6)*CV6)</f>
        <v>4.3116878252319859E-14</v>
      </c>
      <c r="CY6">
        <f>BJ6*CV6+BK6*CW6+BL6*CX6</f>
        <v>9.4909575352147307E-2</v>
      </c>
      <c r="CZ6">
        <f>CY6^2*Q6^2</f>
        <v>9.0078274935249278E-7</v>
      </c>
      <c r="DA6">
        <f>SUM(BI6,BQ6,BV6,CA6,CF6,CK6,CP6,CU6,CZ6)</f>
        <v>7.8273559741122543E-6</v>
      </c>
      <c r="DB6">
        <f>SQRT(DA6)</f>
        <v>2.7977412271531217E-3</v>
      </c>
      <c r="DC6">
        <f>10^T6</f>
        <v>0.1</v>
      </c>
      <c r="DD6">
        <f>P6/(N6+P6)</f>
        <v>0.90909090909090917</v>
      </c>
      <c r="DE6">
        <f>(DC6+N6+P6)/(P6+DC6)</f>
        <v>1.05</v>
      </c>
      <c r="DF6">
        <f>AE6*DD6*DE6</f>
        <v>8.4244346075832074E-3</v>
      </c>
      <c r="DG6" s="75">
        <f>DD6*DE6</f>
        <v>0.9545454545454547</v>
      </c>
      <c r="DH6">
        <f>AF6</f>
        <v>-2.206399540081316E-3</v>
      </c>
      <c r="DI6">
        <f>DG6*DH6</f>
        <v>-2.1061086518958019E-3</v>
      </c>
      <c r="DJ6">
        <f>DI6^2*C6^2</f>
        <v>2.7723085334939699E-7</v>
      </c>
      <c r="DK6">
        <f>AH6</f>
        <v>1.7651196320650528E-2</v>
      </c>
      <c r="DL6">
        <f>DK6*DG6</f>
        <v>1.6848869215166415E-2</v>
      </c>
      <c r="DM6">
        <f>DL6^2*E6^2</f>
        <v>7.0971098457445646E-7</v>
      </c>
      <c r="DN6">
        <f>AJ6</f>
        <v>1.3940555120813005</v>
      </c>
      <c r="DO6">
        <f>DN6*DG6</f>
        <v>1.3306893524412415</v>
      </c>
      <c r="DP6">
        <f>DO6^2*W6^2</f>
        <v>1.7707341527004906E-6</v>
      </c>
      <c r="DQ6">
        <f>AL6</f>
        <v>-1.2956285219787724</v>
      </c>
      <c r="DR6">
        <f>DQ6*DG6</f>
        <v>-1.2367363164342831</v>
      </c>
      <c r="DS6">
        <f>DR6^2*Y6^2</f>
        <v>1.5295167163874392E-10</v>
      </c>
      <c r="DT6">
        <f>AN6</f>
        <v>-8.9479081911389233E-3</v>
      </c>
      <c r="DU6">
        <f>DT6*DG6</f>
        <v>-8.5411850915417011E-3</v>
      </c>
      <c r="DV6">
        <f>DU6^2*AA6^2</f>
        <v>7.2951842767974227E-9</v>
      </c>
      <c r="DW6">
        <f>AP6</f>
        <v>-8.947908191138923E-2</v>
      </c>
      <c r="DX6">
        <f>DW6*DG6</f>
        <v>-8.5411850915417004E-2</v>
      </c>
      <c r="DY6">
        <f>DX6^2*AC6^2</f>
        <v>7.2951842767974217E-13</v>
      </c>
      <c r="DZ6" s="75">
        <f>DE6*AE6</f>
        <v>9.2668780683415278E-3</v>
      </c>
      <c r="EA6" s="75">
        <f>DD6*AE6</f>
        <v>8.0232710548411492E-3</v>
      </c>
      <c r="EB6">
        <f>AR6</f>
        <v>-0.80232710548411479</v>
      </c>
      <c r="EC6">
        <f>-P6/((P6+N6)^2)</f>
        <v>-8.2644628099173563</v>
      </c>
      <c r="ED6">
        <f>1/(DC6+P6)</f>
        <v>5</v>
      </c>
      <c r="EE6">
        <f>DG6*EB6+DZ6*EC6+EA6*ED6</f>
        <v>-0.8023271054841149</v>
      </c>
      <c r="EF6">
        <f>EE6^2*O6^2</f>
        <v>6.4372878419451807E-9</v>
      </c>
      <c r="EG6">
        <f>AT6</f>
        <v>8.0232710548411496E-2</v>
      </c>
      <c r="EH6">
        <f>N6/((N6+P6)^2)</f>
        <v>0.82644628099173556</v>
      </c>
      <c r="EI6">
        <f>-N6/((P6+DC6)^2)</f>
        <v>-0.24999999999999994</v>
      </c>
      <c r="EJ6">
        <f>DG6*EG6+DZ6*EH6+EA6*EI6</f>
        <v>8.2238528312121806E-2</v>
      </c>
      <c r="EK6">
        <f>EJ6^2*Q6^2</f>
        <v>6.7631755389436602E-7</v>
      </c>
      <c r="EL6">
        <v>0</v>
      </c>
      <c r="EM6">
        <f>-LN(10)*N6*DC6/((DC6+P6)^2)</f>
        <v>-5.7564627324851132E-2</v>
      </c>
      <c r="EN6">
        <f>EM6*EA6</f>
        <v>-4.6185660819819598E-4</v>
      </c>
      <c r="EO6">
        <f>EN6^2*U6^2</f>
        <v>2.1331152653634192E-7</v>
      </c>
      <c r="EP6">
        <f>SUM(DJ6,DM6,DP6,DS6,DV6,DY6,EF6,EK6,EO6)</f>
        <v>3.6611912243638609E-6</v>
      </c>
      <c r="EQ6">
        <f>SQRT(EP6)</f>
        <v>1.9134239531175157E-3</v>
      </c>
      <c r="ER6">
        <f>DC6</f>
        <v>0.1</v>
      </c>
      <c r="ES6" s="76">
        <f t="shared" ref="ES6:ET6" si="2">DD6</f>
        <v>0.90909090909090917</v>
      </c>
      <c r="ET6" s="76">
        <f t="shared" si="2"/>
        <v>1.05</v>
      </c>
      <c r="EU6">
        <f>ES6*ET6*BE6</f>
        <v>9.9655054119754671E-3</v>
      </c>
      <c r="EV6">
        <f>ES6*ET6</f>
        <v>0.9545454545454547</v>
      </c>
      <c r="EW6">
        <f>CO6</f>
        <v>-2.6100133221840511E-3</v>
      </c>
      <c r="EX6">
        <f>EW6*EV6</f>
        <v>-2.4913763529938672E-3</v>
      </c>
      <c r="EY6">
        <f>EX6^2*C6^2</f>
        <v>3.8793475826606391E-7</v>
      </c>
      <c r="EZ6">
        <f>BP6</f>
        <v>2.5006421078827425E-2</v>
      </c>
      <c r="FA6">
        <f>EZ6*EV6</f>
        <v>2.3869765575244364E-2</v>
      </c>
      <c r="FB6">
        <f>FA6^2*E6^2</f>
        <v>1.4244142715428025E-6</v>
      </c>
      <c r="FC6">
        <f>BU6</f>
        <v>1.9749561734567256</v>
      </c>
      <c r="FD6">
        <f>FC6*EV6</f>
        <v>1.8851854382996021</v>
      </c>
      <c r="FE6">
        <f>FD6^2*W6^2</f>
        <v>3.5539241367768625E-6</v>
      </c>
      <c r="FF6">
        <f>BZ6</f>
        <v>-1.8355148168872641</v>
      </c>
      <c r="FG6">
        <f>FF6*EV6</f>
        <v>-1.7520823252105706</v>
      </c>
      <c r="FH6">
        <f>FG6^2*Y6^2</f>
        <v>3.0697924743152802E-10</v>
      </c>
      <c r="FI6">
        <f>CE6</f>
        <v>-1.2676486960860146E-2</v>
      </c>
      <c r="FJ6">
        <f>FI6*EV6</f>
        <v>-1.2100283008093777E-2</v>
      </c>
      <c r="FK6">
        <f>FJ6^2*AA6^2</f>
        <v>1.4641684887596301E-8</v>
      </c>
      <c r="FL6">
        <f>CJ6</f>
        <v>-0.12676486960860145</v>
      </c>
      <c r="FM6">
        <f>FL6*EV6</f>
        <v>-0.12100283008093776</v>
      </c>
      <c r="FN6">
        <f>FM6^2*AC6^2</f>
        <v>1.46416848875963E-12</v>
      </c>
      <c r="FO6">
        <f>ET6*BE6</f>
        <v>1.0962055953173013E-2</v>
      </c>
      <c r="FP6">
        <f>ES6*BE6</f>
        <v>9.4909575352147314E-3</v>
      </c>
      <c r="FQ6">
        <f>CT6</f>
        <v>-1.155411478589224</v>
      </c>
      <c r="FR6">
        <f>EC6</f>
        <v>-8.2644628099173563</v>
      </c>
      <c r="FS6" s="76">
        <f>ED6</f>
        <v>5</v>
      </c>
      <c r="FT6">
        <f>EV6*FQ6+FO6*FR6+FP6*FS6</f>
        <v>-1.1460334910861447</v>
      </c>
      <c r="FU6">
        <f>FT6^2*O6^2</f>
        <v>1.3133927626910967E-8</v>
      </c>
      <c r="FV6">
        <f>CY6</f>
        <v>9.4909575352147307E-2</v>
      </c>
      <c r="FW6" s="76">
        <f>EH6</f>
        <v>0.82644628099173556</v>
      </c>
      <c r="FX6" s="76">
        <f>EI6</f>
        <v>-0.24999999999999994</v>
      </c>
      <c r="FY6">
        <f>EV6*FV6+FO6*FW6+FP6*FX6</f>
        <v>9.7282314735951003E-2</v>
      </c>
      <c r="FZ6">
        <f>FY6^2*Q6^2</f>
        <v>9.4638487603846296E-7</v>
      </c>
      <c r="GA6" s="76">
        <f>EL6</f>
        <v>0</v>
      </c>
      <c r="GB6" s="76">
        <f>EM6</f>
        <v>-5.7564627324851132E-2</v>
      </c>
      <c r="GC6">
        <f>GB6*FP6</f>
        <v>-5.4634343347062368E-4</v>
      </c>
      <c r="GD6">
        <f>GC6^2*U6^2</f>
        <v>2.9849114729646979E-7</v>
      </c>
      <c r="GE6" s="76">
        <f>BH6</f>
        <v>2.0072871204381976E-3</v>
      </c>
      <c r="GF6" s="76">
        <f>GE6*EV6</f>
        <v>1.9160467967819161E-3</v>
      </c>
      <c r="GG6" s="76">
        <f>GF6^2*S6^2</f>
        <v>9.1780883186456026E-7</v>
      </c>
      <c r="GH6">
        <f>SUM(EY6,FB6,FE6,FH6,FK6,FN6,FU6,FZ6,GD6,GG6)</f>
        <v>7.5570420777156487E-6</v>
      </c>
      <c r="GI6">
        <f>SQRT(GH6)</f>
        <v>2.7490074713822895E-3</v>
      </c>
      <c r="GJ6" s="76">
        <f>R6</f>
        <v>0.9</v>
      </c>
      <c r="GK6" s="76">
        <f>N6+P6</f>
        <v>0.11</v>
      </c>
      <c r="GL6" s="116">
        <f>N6</f>
        <v>0.01</v>
      </c>
      <c r="GM6" s="116">
        <f>P6</f>
        <v>0.1</v>
      </c>
      <c r="GN6" s="116">
        <f>B6</f>
        <v>4</v>
      </c>
      <c r="GO6" s="116">
        <f>D6</f>
        <v>0.5</v>
      </c>
      <c r="GP6" s="76">
        <f>AD6</f>
        <v>9.3335563636363653E-2</v>
      </c>
      <c r="GQ6" s="116">
        <f>V6</f>
        <v>0.01</v>
      </c>
      <c r="GR6" s="116">
        <f>X6</f>
        <v>3.6691200000000001E-3</v>
      </c>
      <c r="GS6" s="116">
        <f>Z6</f>
        <v>0.99</v>
      </c>
      <c r="GT6" s="116">
        <f>AB6</f>
        <v>3.6691200000000001E-3</v>
      </c>
      <c r="GU6" s="76">
        <f>LN((GP6-GJ6*GR6)/GO6)</f>
        <v>-1.7144278785720624</v>
      </c>
      <c r="GV6" s="76">
        <f>LN( (GR6-GQ6)/GK6 + (GP6-GJ6*GQ6)/GO6)</f>
        <v>-2.1971655245344155</v>
      </c>
      <c r="GW6" s="76">
        <f>GO6*GK6/(GO6+GJ6*GK6)</f>
        <v>9.1819699499165283E-2</v>
      </c>
      <c r="GX6" s="76">
        <f>(GU6-GV6)*GW6/GN6</f>
        <v>1.1081206397299426E-2</v>
      </c>
      <c r="GY6" s="76">
        <f>-1/GO6</f>
        <v>-2</v>
      </c>
      <c r="GZ6" s="76">
        <f>-(GP6-GJ6*GQ6) / (GO6* ( ( (GR6-GQ6)/GK6)*GO6 + (GP6-GJ6*GQ6)))</f>
        <v>-3.0359010071550681</v>
      </c>
      <c r="HA6" s="76">
        <f>GJ6*GK6^2 / (GO6+GJ6*GK6)^2</f>
        <v>3.0351085978021247E-2</v>
      </c>
      <c r="HB6" s="76">
        <f>(GY6-GZ6)*$GW6/$GN6 + ($GU6-$GV6)*HA6/$GN6</f>
        <v>2.7441932746322995E-2</v>
      </c>
      <c r="HC6" s="76">
        <f>HB6^2*E6^2</f>
        <v>1.8826491821342862E-6</v>
      </c>
      <c r="HD6" s="116">
        <f>-1/GN6*GX6</f>
        <v>-2.7703015993248564E-3</v>
      </c>
      <c r="HE6" s="116">
        <f>HD6^2*C6^2</f>
        <v>4.7966068445136611E-7</v>
      </c>
      <c r="HF6" s="116">
        <f>GJ6 / (GJ6*GR6-GP6)</f>
        <v>-9.9962951912512992</v>
      </c>
      <c r="HG6" s="116">
        <f>GO6 / ( (GR6-GQ6)*GO6 + GK6*(GP6-GJ6*GQ6))</f>
        <v>81.813350367963707</v>
      </c>
      <c r="HH6" s="116">
        <v>0</v>
      </c>
      <c r="HI6" s="116">
        <f>(HF6-HG6)*$GW6/$GN6 + ($GU6-$GV6)*HH6/$GN6</f>
        <v>-2.1074835165929988</v>
      </c>
      <c r="HJ6" s="116">
        <f>HI6^2*Y6^2</f>
        <v>4.441486772711194E-10</v>
      </c>
      <c r="HK6" s="116">
        <v>0</v>
      </c>
      <c r="HL6" s="116">
        <f>(GO6+GJ6*GK6) / ((GO6+GJ6*GK6)*GQ6 - GK6*GP6 - GR6*GO6)</f>
        <v>-98.012393740820514</v>
      </c>
      <c r="HM6" s="116">
        <v>0</v>
      </c>
      <c r="HN6" s="116">
        <f>(HK6-HL6)*$GW6/$GN6 + ($GU6-$GV6)*HM6/$GN6</f>
        <v>2.2498671351190018</v>
      </c>
      <c r="HO6" s="116">
        <f>HN6^2*W6^2</f>
        <v>5.0619021256885842E-6</v>
      </c>
      <c r="HP6" s="116">
        <f xml:space="preserve"> 1 / (GP6-GJ6*GR6)*N6/GK6</f>
        <v>1.0097267869950808</v>
      </c>
      <c r="HQ6" s="116">
        <f>GL6 / ((GP6-GJ6*GQ6)*GK6 + (GR6-GQ6)*GO6)</f>
        <v>1.6362670073592742</v>
      </c>
      <c r="HR6" s="116">
        <v>0</v>
      </c>
      <c r="HS6" s="116">
        <f>(HP6-HQ6)*$GW6/$GN6 + ($GU6-$GV6)*HR6/$GN6</f>
        <v>-1.4382183689495259E-2</v>
      </c>
      <c r="HT6" s="116">
        <f>HS6^2*AA6^2</f>
        <v>2.0684720767838348E-8</v>
      </c>
      <c r="HU6" s="116">
        <f>1 / (GP6-GJ6*GR6) * GM6/GK6</f>
        <v>10.097267869950807</v>
      </c>
      <c r="HV6" s="116">
        <f>1 / (GP6 + GO6*((GR6-GQ6)/GK6) - GJ6*GQ6) * GM6/GK6</f>
        <v>16.362670073592742</v>
      </c>
      <c r="HW6" s="116">
        <v>0</v>
      </c>
      <c r="HX6" s="116">
        <f>(HU6-HV6)*$GW6/$GN6 + ($GU6-$GV6)*HW6/$GN6</f>
        <v>-0.14382183689495262</v>
      </c>
      <c r="HY6" s="116">
        <f>HX6^2*AC6^2</f>
        <v>2.0684720767838359E-12</v>
      </c>
      <c r="HZ6" s="116">
        <f>(GT6-GS6)*GM6 / (GK6*((GJ6*GR6-GS6)*GL6 + (GJ6*GR6-GT6)*GM6))</f>
        <v>90.53861003422098</v>
      </c>
      <c r="IA6" s="116">
        <f>-(GO6*GQ6+(GS6-GT6)*GM6-GO6*GR6) / (GK6*((GJ6*GQ6-GS6)*GL6 + (GJ6*GM6+GO6)*GQ6 - GT6*GM6 - GO6*GR6) )</f>
        <v>151.42688433103578</v>
      </c>
      <c r="IB6" s="116">
        <f>GO6^2 / (GJ6*GL6 + GJ6*GM6 + GO6)^2</f>
        <v>0.69676505918322418</v>
      </c>
      <c r="IC6" s="116">
        <f>(HZ6-IA6)*$GW6/$GN6 + ($GU6-$GV6)*IB6/$GN6</f>
        <v>-1.3135970811243387</v>
      </c>
      <c r="ID6" s="116">
        <f>IC6^2*O6^2</f>
        <v>1.7255372915383825E-8</v>
      </c>
      <c r="IE6" s="116">
        <f>-(GT6-GS6)*GL6 / (GK6*((GJ6*GR6-GS6)*GL6 + (GJ6*GR6-GT6)*GM6))</f>
        <v>-9.0538610034220959</v>
      </c>
      <c r="IF6" s="116">
        <f>-(GO6*GQ6+(GT6-GS6)*GL6-GO6*GR6) / (GK6*((GJ6*GQ6-GT6)*GM6 + (GJ6*GL6+GO6)*GQ6 - GS6*GL6 - GO6*GR6))</f>
        <v>-9.9631833973282298</v>
      </c>
      <c r="IG6" s="116">
        <f>GO6^2 / (GJ6*GL6+GJ6*GM6+GO6)^2</f>
        <v>0.69676505918322418</v>
      </c>
      <c r="IH6" s="116">
        <f>(IE6-IF6)*$GW6/$GN6 + ($GU6-$GV6)*IG6/$GN6</f>
        <v>0.10496210835381302</v>
      </c>
      <c r="II6" s="76">
        <f>IH6^2*Q6^2</f>
        <v>1.1017044190077584E-6</v>
      </c>
      <c r="IJ6" s="116">
        <f>GR6/(GJ6*GR6-GP6)</f>
        <v>-4.0752896235693295E-2</v>
      </c>
      <c r="IK6" s="116">
        <f>GQ6/(GJ6*GQ6-GP6-GO6*(GR6-GQ6)/GK6)</f>
        <v>-0.17998937080952013</v>
      </c>
      <c r="IL6" s="116">
        <f>-GO6*GK6^2 / ((GK6*GJ6+GO6)^2)</f>
        <v>-1.6861714432234023E-2</v>
      </c>
      <c r="IM6" s="116">
        <f>(IJ6-IK6)*$GW6/$GN6 + ($GU6-$GV6)*IL6/$GN6</f>
        <v>1.1612167306964643E-3</v>
      </c>
      <c r="IN6" s="116">
        <f>IM6^2*S6^2</f>
        <v>3.3710607391234626E-7</v>
      </c>
      <c r="IO6" s="116">
        <f>SUM(HC6,HE6,HJ6,HO6,HT6,HY6,ID6,II6,IN6)</f>
        <v>8.9014087960269112E-6</v>
      </c>
      <c r="IP6" s="116">
        <f>SQRT(IO6)</f>
        <v>2.9835228834428121E-3</v>
      </c>
      <c r="IQ6" s="116">
        <f>ER6</f>
        <v>0.1</v>
      </c>
      <c r="IR6" s="116">
        <f>P6/(N6+P6)</f>
        <v>0.90909090909090917</v>
      </c>
      <c r="IS6" s="116">
        <f>(N6+P6+IQ6)/(P6+IQ6)</f>
        <v>1.05</v>
      </c>
      <c r="IT6" s="116">
        <f>GX6*IR6*IS6</f>
        <v>1.057751519742218E-2</v>
      </c>
      <c r="IU6" s="116">
        <f>IR6*IS6</f>
        <v>0.9545454545454547</v>
      </c>
      <c r="IV6" s="116">
        <f>HB6</f>
        <v>2.7441932746322995E-2</v>
      </c>
      <c r="IW6" s="116">
        <f>IV6*IU6</f>
        <v>2.6194572166944683E-2</v>
      </c>
      <c r="IX6" s="116">
        <f>IW6^2*E6^2</f>
        <v>1.7153890275231831E-6</v>
      </c>
      <c r="IY6" s="116">
        <f>HD6</f>
        <v>-2.7703015993248564E-3</v>
      </c>
      <c r="IZ6" s="116">
        <f>IY6*IU6</f>
        <v>-2.644378799355545E-3</v>
      </c>
      <c r="JA6" s="116">
        <f>IZ6^2*C6^2</f>
        <v>4.3704620215506712E-7</v>
      </c>
      <c r="JB6" s="116">
        <f>HI6</f>
        <v>-2.1074835165929988</v>
      </c>
      <c r="JC6" s="116">
        <f>JB6*IU6</f>
        <v>-2.0116888112933173</v>
      </c>
      <c r="JD6" s="116">
        <f>JC6^2*Y6^2</f>
        <v>4.046891873482721E-10</v>
      </c>
      <c r="JE6" s="116">
        <f>HN6</f>
        <v>2.2498671351190018</v>
      </c>
      <c r="JF6" s="116">
        <f>JE6*IU6</f>
        <v>2.1476004471590477</v>
      </c>
      <c r="JG6" s="116">
        <f>JF6^2*W6^2</f>
        <v>4.612187680637742E-6</v>
      </c>
      <c r="JH6" s="116">
        <f>HS6</f>
        <v>-1.4382183689495259E-2</v>
      </c>
      <c r="JI6" s="116">
        <f>JH6*IU6</f>
        <v>-1.3728448067245477E-2</v>
      </c>
      <c r="JJ6" s="116">
        <f>JI6^2*AA6^2</f>
        <v>1.8847028633505608E-8</v>
      </c>
      <c r="JK6" s="116">
        <f>HX6</f>
        <v>-0.14382183689495262</v>
      </c>
      <c r="JL6" s="116">
        <f>JK6*IU6</f>
        <v>-0.1372844806724548</v>
      </c>
      <c r="JM6" s="116">
        <f>JL6^2*AC6^2</f>
        <v>1.8847028633505617E-12</v>
      </c>
      <c r="JN6" s="116">
        <f>IC6</f>
        <v>-1.3135970811243387</v>
      </c>
      <c r="JO6" s="116">
        <f>-P6/(N6+P6)^2</f>
        <v>-8.2644628099173563</v>
      </c>
      <c r="JP6" s="116">
        <f>1/(IQ6+P6)</f>
        <v>5</v>
      </c>
      <c r="JQ6" s="116">
        <f>JN6*IU6+JO6*GX6*IS6+JP6*IR6*GX6</f>
        <v>-1.2996782319711642</v>
      </c>
      <c r="JR6" s="116">
        <f>JQ6^2*O6^2</f>
        <v>1.6891635066596913E-8</v>
      </c>
      <c r="JS6" s="116">
        <f>IH6</f>
        <v>0.10496210835381302</v>
      </c>
      <c r="JT6" s="116">
        <f>N6/(N6+P6)^2</f>
        <v>0.82644628099173556</v>
      </c>
      <c r="JU6" s="116">
        <f>-N6/(IQ6+P6)^2</f>
        <v>-0.24999999999999994</v>
      </c>
      <c r="JV6" s="116">
        <f>JS6*IU6+JT6*IS6*GX6+GX6*JU6*IR6</f>
        <v>0.10728857033600092</v>
      </c>
      <c r="JW6" s="116">
        <f>JV6^2*Q6^2</f>
        <v>1.1510837324743018E-6</v>
      </c>
      <c r="JX6" s="116">
        <f>IM6</f>
        <v>1.1612167306964643E-3</v>
      </c>
      <c r="JY6" s="116">
        <f>JX6*IU6</f>
        <v>1.1084341520284434E-3</v>
      </c>
      <c r="JZ6" s="116">
        <f>JY6^2*S6^2</f>
        <v>3.071565673457536E-7</v>
      </c>
      <c r="KA6" s="116">
        <f>GX6* (P6/(N6+P6)) * ((-LN(10)*IQ6*N6)/(P6+IQ6)^2)</f>
        <v>-5.7989592415481623E-4</v>
      </c>
      <c r="KB6" s="116">
        <f>KA6^2*U6^2</f>
        <v>3.3627928285136836E-7</v>
      </c>
      <c r="KC6" s="116">
        <f>SUM(IX6,JA6,JD6,JG6,JJ6,JM6,JR6,JW6,JZ6,KB6)</f>
        <v>8.5952877305777314E-6</v>
      </c>
      <c r="KD6" s="116">
        <f>SQRT(KC6)</f>
        <v>2.9317721143666217E-3</v>
      </c>
      <c r="KE6" s="140">
        <f>AE6*1000</f>
        <v>8.8255981603252636</v>
      </c>
      <c r="KF6" s="141">
        <f>AW6*1000</f>
        <v>1.91961097019879</v>
      </c>
      <c r="KG6" s="137">
        <f>BE6*1000</f>
        <v>10.440053288736204</v>
      </c>
      <c r="KH6" s="142">
        <f>DB6*1000</f>
        <v>2.7977412271531219</v>
      </c>
      <c r="KI6" s="137">
        <f>GX6*1000</f>
        <v>11.081206397299425</v>
      </c>
      <c r="KJ6" s="142">
        <f>IP6*1000</f>
        <v>2.983522883442812</v>
      </c>
      <c r="KK6" s="137">
        <f>DF6*1000</f>
        <v>8.4244346075832066</v>
      </c>
      <c r="KL6" s="142">
        <f>EQ6*1000</f>
        <v>1.9134239531175157</v>
      </c>
      <c r="KM6" s="137">
        <f>EU6*1000</f>
        <v>9.9655054119754674</v>
      </c>
      <c r="KN6" s="142">
        <f>GI6*1000</f>
        <v>2.7490074713822894</v>
      </c>
      <c r="KO6" s="137">
        <f>IT6*1000</f>
        <v>10.57751519742218</v>
      </c>
      <c r="KP6" s="138">
        <f>KD6*1000</f>
        <v>2.9317721143666216</v>
      </c>
    </row>
    <row r="7" spans="2:302" x14ac:dyDescent="0.25"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3"/>
      <c r="KE7" s="5"/>
      <c r="KF7" s="77"/>
      <c r="KG7" s="106"/>
      <c r="KH7" s="107"/>
      <c r="KI7" s="106"/>
      <c r="KJ7" s="107"/>
      <c r="KK7" s="106"/>
      <c r="KL7" s="107"/>
      <c r="KM7" s="106"/>
      <c r="KN7" s="107"/>
      <c r="KO7" s="106"/>
      <c r="KP7" s="6"/>
    </row>
    <row r="8" spans="2:302" x14ac:dyDescent="0.25">
      <c r="B8" s="1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3"/>
      <c r="KE8" s="5"/>
      <c r="KF8" s="77"/>
      <c r="KG8" s="106"/>
      <c r="KH8" s="107"/>
      <c r="KI8" s="106"/>
      <c r="KJ8" s="107"/>
      <c r="KK8" s="106"/>
      <c r="KL8" s="107"/>
      <c r="KM8" s="106"/>
      <c r="KN8" s="107"/>
      <c r="KO8" s="106"/>
      <c r="KP8" s="6"/>
    </row>
    <row r="9" spans="2:302" x14ac:dyDescent="0.25"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3"/>
      <c r="KE9" s="5"/>
      <c r="KF9" s="77"/>
      <c r="KG9" s="106"/>
      <c r="KH9" s="107"/>
      <c r="KI9" s="106"/>
      <c r="KJ9" s="107"/>
      <c r="KK9" s="106"/>
      <c r="KL9" s="107"/>
      <c r="KM9" s="106"/>
      <c r="KN9" s="107"/>
      <c r="KO9" s="106"/>
      <c r="KP9" s="6"/>
    </row>
    <row r="10" spans="2:302" x14ac:dyDescent="0.25"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3"/>
      <c r="KE10" s="5"/>
      <c r="KF10" s="77"/>
      <c r="KG10" s="106"/>
      <c r="KH10" s="107"/>
      <c r="KI10" s="106"/>
      <c r="KJ10" s="107"/>
      <c r="KK10" s="106"/>
      <c r="KL10" s="107"/>
      <c r="KM10" s="106"/>
      <c r="KN10" s="107"/>
      <c r="KO10" s="106"/>
      <c r="KP10" s="6"/>
    </row>
    <row r="11" spans="2:302" x14ac:dyDescent="0.25"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3"/>
      <c r="KE11" s="5"/>
      <c r="KF11" s="77"/>
      <c r="KG11" s="106"/>
      <c r="KH11" s="107"/>
      <c r="KI11" s="106"/>
      <c r="KJ11" s="107"/>
      <c r="KK11" s="106"/>
      <c r="KL11" s="107"/>
      <c r="KM11" s="106"/>
      <c r="KN11" s="107"/>
      <c r="KO11" s="106"/>
      <c r="KP11" s="6"/>
    </row>
    <row r="12" spans="2:302" x14ac:dyDescent="0.25"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3"/>
      <c r="KE12" s="5"/>
      <c r="KF12" s="77"/>
      <c r="KG12" s="106"/>
      <c r="KH12" s="107"/>
      <c r="KI12" s="106"/>
      <c r="KJ12" s="107"/>
      <c r="KK12" s="106"/>
      <c r="KL12" s="107"/>
      <c r="KM12" s="106"/>
      <c r="KN12" s="107"/>
      <c r="KO12" s="106"/>
      <c r="KP12" s="6"/>
    </row>
    <row r="13" spans="2:302" x14ac:dyDescent="0.25"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3"/>
      <c r="KE13" s="5"/>
      <c r="KF13" s="77"/>
      <c r="KG13" s="106"/>
      <c r="KH13" s="107"/>
      <c r="KI13" s="106"/>
      <c r="KJ13" s="107"/>
      <c r="KK13" s="106"/>
      <c r="KL13" s="107"/>
      <c r="KM13" s="106"/>
      <c r="KN13" s="107"/>
      <c r="KO13" s="106"/>
      <c r="KP13" s="6"/>
    </row>
    <row r="14" spans="2:302" x14ac:dyDescent="0.25"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3"/>
      <c r="KE14" s="5"/>
      <c r="KF14" s="77"/>
      <c r="KG14" s="106"/>
      <c r="KH14" s="107"/>
      <c r="KI14" s="106"/>
      <c r="KJ14" s="107"/>
      <c r="KK14" s="106"/>
      <c r="KL14" s="107"/>
      <c r="KM14" s="106"/>
      <c r="KN14" s="107"/>
      <c r="KO14" s="106"/>
      <c r="KP14" s="6"/>
    </row>
    <row r="15" spans="2:302" x14ac:dyDescent="0.25"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3"/>
      <c r="KE15" s="5"/>
      <c r="KF15" s="77"/>
      <c r="KG15" s="106"/>
      <c r="KH15" s="107"/>
      <c r="KI15" s="106"/>
      <c r="KJ15" s="107"/>
      <c r="KK15" s="106"/>
      <c r="KL15" s="107"/>
      <c r="KM15" s="106"/>
      <c r="KN15" s="107"/>
      <c r="KO15" s="106"/>
      <c r="KP15" s="6"/>
    </row>
    <row r="16" spans="2:302" x14ac:dyDescent="0.25">
      <c r="B16" s="1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3"/>
      <c r="KE16" s="5"/>
      <c r="KF16" s="77"/>
      <c r="KG16" s="106"/>
      <c r="KH16" s="107"/>
      <c r="KI16" s="106"/>
      <c r="KJ16" s="107"/>
      <c r="KK16" s="106"/>
      <c r="KL16" s="107"/>
      <c r="KM16" s="106"/>
      <c r="KN16" s="107"/>
      <c r="KO16" s="106"/>
      <c r="KP16" s="6"/>
    </row>
    <row r="17" spans="2:302" x14ac:dyDescent="0.25"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3"/>
      <c r="KE17" s="5"/>
      <c r="KF17" s="77"/>
      <c r="KG17" s="106"/>
      <c r="KH17" s="107"/>
      <c r="KI17" s="106"/>
      <c r="KJ17" s="107"/>
      <c r="KK17" s="106"/>
      <c r="KL17" s="107"/>
      <c r="KM17" s="106"/>
      <c r="KN17" s="107"/>
      <c r="KO17" s="106"/>
      <c r="KP17" s="6"/>
    </row>
    <row r="18" spans="2:302" x14ac:dyDescent="0.25"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3"/>
      <c r="KE18" s="5"/>
      <c r="KF18" s="77"/>
      <c r="KG18" s="106"/>
      <c r="KH18" s="107"/>
      <c r="KI18" s="106"/>
      <c r="KJ18" s="107"/>
      <c r="KK18" s="106"/>
      <c r="KL18" s="107"/>
      <c r="KM18" s="106"/>
      <c r="KN18" s="107"/>
      <c r="KO18" s="106"/>
      <c r="KP18" s="6"/>
    </row>
    <row r="19" spans="2:302" x14ac:dyDescent="0.25"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3"/>
      <c r="KE19" s="5"/>
      <c r="KF19" s="77"/>
      <c r="KG19" s="106"/>
      <c r="KH19" s="107"/>
      <c r="KI19" s="106"/>
      <c r="KJ19" s="107"/>
      <c r="KK19" s="106"/>
      <c r="KL19" s="107"/>
      <c r="KM19" s="106"/>
      <c r="KN19" s="107"/>
      <c r="KO19" s="106"/>
      <c r="KP19" s="6"/>
    </row>
    <row r="20" spans="2:302" x14ac:dyDescent="0.25"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3"/>
      <c r="KE20" s="5"/>
      <c r="KF20" s="77"/>
      <c r="KG20" s="106"/>
      <c r="KH20" s="107"/>
      <c r="KI20" s="106"/>
      <c r="KJ20" s="107"/>
      <c r="KK20" s="106"/>
      <c r="KL20" s="107"/>
      <c r="KM20" s="106"/>
      <c r="KN20" s="107"/>
      <c r="KO20" s="106"/>
      <c r="KP20" s="6"/>
    </row>
    <row r="21" spans="2:302" x14ac:dyDescent="0.25"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3"/>
      <c r="KE21" s="5"/>
      <c r="KF21" s="77"/>
      <c r="KG21" s="106"/>
      <c r="KH21" s="107"/>
      <c r="KI21" s="106"/>
      <c r="KJ21" s="107"/>
      <c r="KK21" s="106"/>
      <c r="KL21" s="107"/>
      <c r="KM21" s="106"/>
      <c r="KN21" s="107"/>
      <c r="KO21" s="106"/>
      <c r="KP21" s="6"/>
    </row>
    <row r="22" spans="2:302" x14ac:dyDescent="0.25"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3"/>
      <c r="KE22" s="5"/>
      <c r="KF22" s="77"/>
      <c r="KG22" s="106"/>
      <c r="KH22" s="107"/>
      <c r="KI22" s="106"/>
      <c r="KJ22" s="107"/>
      <c r="KK22" s="106"/>
      <c r="KL22" s="107"/>
      <c r="KM22" s="106"/>
      <c r="KN22" s="107"/>
      <c r="KO22" s="106"/>
      <c r="KP22" s="6"/>
    </row>
    <row r="23" spans="2:302" x14ac:dyDescent="0.25"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3"/>
      <c r="KE23" s="5"/>
      <c r="KF23" s="77"/>
      <c r="KG23" s="106"/>
      <c r="KH23" s="107"/>
      <c r="KI23" s="106"/>
      <c r="KJ23" s="107"/>
      <c r="KK23" s="106"/>
      <c r="KL23" s="107"/>
      <c r="KM23" s="106"/>
      <c r="KN23" s="107"/>
      <c r="KO23" s="106"/>
      <c r="KP23" s="6"/>
    </row>
    <row r="24" spans="2:302" x14ac:dyDescent="0.25"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3"/>
      <c r="KE24" s="5"/>
      <c r="KF24" s="77"/>
      <c r="KG24" s="106"/>
      <c r="KH24" s="107"/>
      <c r="KI24" s="106"/>
      <c r="KJ24" s="107"/>
      <c r="KK24" s="106"/>
      <c r="KL24" s="107"/>
      <c r="KM24" s="106"/>
      <c r="KN24" s="107"/>
      <c r="KO24" s="106"/>
      <c r="KP24" s="6"/>
    </row>
    <row r="25" spans="2:302" x14ac:dyDescent="0.25"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3"/>
      <c r="KE25" s="5"/>
      <c r="KF25" s="77"/>
      <c r="KG25" s="106"/>
      <c r="KH25" s="107"/>
      <c r="KI25" s="106"/>
      <c r="KJ25" s="107"/>
      <c r="KK25" s="106"/>
      <c r="KL25" s="107"/>
      <c r="KM25" s="106"/>
      <c r="KN25" s="107"/>
      <c r="KO25" s="106"/>
      <c r="KP25" s="6"/>
    </row>
    <row r="26" spans="2:302" x14ac:dyDescent="0.25"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3"/>
      <c r="KE26" s="5"/>
      <c r="KF26" s="77"/>
      <c r="KG26" s="106"/>
      <c r="KH26" s="107"/>
      <c r="KI26" s="106"/>
      <c r="KJ26" s="107"/>
      <c r="KK26" s="106"/>
      <c r="KL26" s="107"/>
      <c r="KM26" s="106"/>
      <c r="KN26" s="107"/>
      <c r="KO26" s="106"/>
      <c r="KP26" s="6"/>
    </row>
    <row r="27" spans="2:302" x14ac:dyDescent="0.25"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3"/>
      <c r="KE27" s="5"/>
      <c r="KF27" s="77"/>
      <c r="KG27" s="106"/>
      <c r="KH27" s="107"/>
      <c r="KI27" s="106"/>
      <c r="KJ27" s="107"/>
      <c r="KK27" s="106"/>
      <c r="KL27" s="107"/>
      <c r="KM27" s="106"/>
      <c r="KN27" s="107"/>
      <c r="KO27" s="106"/>
      <c r="KP27" s="6"/>
    </row>
    <row r="28" spans="2:302" x14ac:dyDescent="0.25"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3"/>
      <c r="KE28" s="5"/>
      <c r="KF28" s="77"/>
      <c r="KG28" s="106"/>
      <c r="KH28" s="107"/>
      <c r="KI28" s="106"/>
      <c r="KJ28" s="107"/>
      <c r="KK28" s="106"/>
      <c r="KL28" s="107"/>
      <c r="KM28" s="106"/>
      <c r="KN28" s="107"/>
      <c r="KO28" s="106"/>
      <c r="KP28" s="6"/>
    </row>
    <row r="29" spans="2:302" x14ac:dyDescent="0.25"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3"/>
      <c r="KE29" s="5"/>
      <c r="KF29" s="77"/>
      <c r="KG29" s="106"/>
      <c r="KH29" s="107"/>
      <c r="KI29" s="106"/>
      <c r="KJ29" s="107"/>
      <c r="KK29" s="106"/>
      <c r="KL29" s="107"/>
      <c r="KM29" s="106"/>
      <c r="KN29" s="107"/>
      <c r="KO29" s="106"/>
      <c r="KP29" s="6"/>
    </row>
    <row r="30" spans="2:302" x14ac:dyDescent="0.25"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3"/>
      <c r="KE30" s="5"/>
      <c r="KF30" s="77"/>
      <c r="KG30" s="106"/>
      <c r="KH30" s="107"/>
      <c r="KI30" s="106"/>
      <c r="KJ30" s="107"/>
      <c r="KK30" s="106"/>
      <c r="KL30" s="107"/>
      <c r="KM30" s="106"/>
      <c r="KN30" s="107"/>
      <c r="KO30" s="106"/>
      <c r="KP30" s="6"/>
    </row>
    <row r="31" spans="2:302" x14ac:dyDescent="0.25"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3"/>
      <c r="KE31" s="5"/>
      <c r="KF31" s="77"/>
      <c r="KG31" s="106"/>
      <c r="KH31" s="107"/>
      <c r="KI31" s="106"/>
      <c r="KJ31" s="107"/>
      <c r="KK31" s="106"/>
      <c r="KL31" s="107"/>
      <c r="KM31" s="106"/>
      <c r="KN31" s="107"/>
      <c r="KO31" s="106"/>
      <c r="KP31" s="6"/>
    </row>
    <row r="32" spans="2:302" x14ac:dyDescent="0.25"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3"/>
      <c r="KE32" s="5"/>
      <c r="KF32" s="77"/>
      <c r="KG32" s="106"/>
      <c r="KH32" s="107"/>
      <c r="KI32" s="106"/>
      <c r="KJ32" s="107"/>
      <c r="KK32" s="106"/>
      <c r="KL32" s="107"/>
      <c r="KM32" s="106"/>
      <c r="KN32" s="107"/>
      <c r="KO32" s="106"/>
      <c r="KP32" s="6"/>
    </row>
    <row r="33" spans="2:302" x14ac:dyDescent="0.25"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3"/>
      <c r="KE33" s="5"/>
      <c r="KF33" s="77"/>
      <c r="KG33" s="106"/>
      <c r="KH33" s="107"/>
      <c r="KI33" s="106"/>
      <c r="KJ33" s="107"/>
      <c r="KK33" s="106"/>
      <c r="KL33" s="107"/>
      <c r="KM33" s="106"/>
      <c r="KN33" s="107"/>
      <c r="KO33" s="106"/>
      <c r="KP33" s="6"/>
    </row>
    <row r="34" spans="2:302" x14ac:dyDescent="0.25"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3"/>
      <c r="KE34" s="5"/>
      <c r="KF34" s="77"/>
      <c r="KG34" s="106"/>
      <c r="KH34" s="107"/>
      <c r="KI34" s="106"/>
      <c r="KJ34" s="107"/>
      <c r="KK34" s="106"/>
      <c r="KL34" s="107"/>
      <c r="KM34" s="106"/>
      <c r="KN34" s="107"/>
      <c r="KO34" s="106"/>
      <c r="KP34" s="6"/>
    </row>
    <row r="35" spans="2:302" x14ac:dyDescent="0.25"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3"/>
      <c r="KE35" s="5"/>
      <c r="KF35" s="77"/>
      <c r="KG35" s="106"/>
      <c r="KH35" s="107"/>
      <c r="KI35" s="106"/>
      <c r="KJ35" s="107"/>
      <c r="KK35" s="106"/>
      <c r="KL35" s="107"/>
      <c r="KM35" s="106"/>
      <c r="KN35" s="107"/>
      <c r="KO35" s="106"/>
      <c r="KP35" s="6"/>
    </row>
    <row r="36" spans="2:302" x14ac:dyDescent="0.25">
      <c r="B36" s="1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3"/>
      <c r="KE36" s="5"/>
      <c r="KF36" s="77"/>
      <c r="KG36" s="106"/>
      <c r="KH36" s="107"/>
      <c r="KI36" s="106"/>
      <c r="KJ36" s="107"/>
      <c r="KK36" s="106"/>
      <c r="KL36" s="107"/>
      <c r="KM36" s="106"/>
      <c r="KN36" s="107"/>
      <c r="KO36" s="106"/>
      <c r="KP36" s="6"/>
    </row>
    <row r="37" spans="2:302" x14ac:dyDescent="0.25">
      <c r="B37" s="1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3"/>
      <c r="KE37" s="5"/>
      <c r="KF37" s="77"/>
      <c r="KG37" s="106"/>
      <c r="KH37" s="107"/>
      <c r="KI37" s="106"/>
      <c r="KJ37" s="107"/>
      <c r="KK37" s="106"/>
      <c r="KL37" s="107"/>
      <c r="KM37" s="106"/>
      <c r="KN37" s="107"/>
      <c r="KO37" s="106"/>
      <c r="KP37" s="6"/>
    </row>
    <row r="38" spans="2:302" x14ac:dyDescent="0.25">
      <c r="B38" s="1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3"/>
      <c r="KE38" s="5"/>
      <c r="KF38" s="77"/>
      <c r="KG38" s="106"/>
      <c r="KH38" s="107"/>
      <c r="KI38" s="106"/>
      <c r="KJ38" s="107"/>
      <c r="KK38" s="106"/>
      <c r="KL38" s="107"/>
      <c r="KM38" s="106"/>
      <c r="KN38" s="107"/>
      <c r="KO38" s="106"/>
      <c r="KP38" s="6"/>
    </row>
    <row r="39" spans="2:302" x14ac:dyDescent="0.25">
      <c r="B39" s="1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3"/>
      <c r="KE39" s="5"/>
      <c r="KF39" s="77"/>
      <c r="KG39" s="106"/>
      <c r="KH39" s="107"/>
      <c r="KI39" s="106"/>
      <c r="KJ39" s="107"/>
      <c r="KK39" s="106"/>
      <c r="KL39" s="107"/>
      <c r="KM39" s="106"/>
      <c r="KN39" s="107"/>
      <c r="KO39" s="106"/>
      <c r="KP39" s="6"/>
    </row>
    <row r="40" spans="2:302" x14ac:dyDescent="0.25">
      <c r="B40" s="1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3"/>
      <c r="KE40" s="5"/>
      <c r="KF40" s="77"/>
      <c r="KG40" s="106"/>
      <c r="KH40" s="107"/>
      <c r="KI40" s="106"/>
      <c r="KJ40" s="107"/>
      <c r="KK40" s="106"/>
      <c r="KL40" s="107"/>
      <c r="KM40" s="106"/>
      <c r="KN40" s="107"/>
      <c r="KO40" s="106"/>
      <c r="KP40" s="6"/>
    </row>
    <row r="41" spans="2:302" x14ac:dyDescent="0.25">
      <c r="B41" s="1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3"/>
      <c r="KE41" s="5"/>
      <c r="KF41" s="77"/>
      <c r="KG41" s="106"/>
      <c r="KH41" s="107"/>
      <c r="KI41" s="106"/>
      <c r="KJ41" s="107"/>
      <c r="KK41" s="106"/>
      <c r="KL41" s="107"/>
      <c r="KM41" s="106"/>
      <c r="KN41" s="107"/>
      <c r="KO41" s="106"/>
      <c r="KP41" s="6"/>
    </row>
    <row r="42" spans="2:302" x14ac:dyDescent="0.25">
      <c r="B42" s="1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3"/>
      <c r="KE42" s="5"/>
      <c r="KF42" s="77"/>
      <c r="KG42" s="106"/>
      <c r="KH42" s="107"/>
      <c r="KI42" s="106"/>
      <c r="KJ42" s="107"/>
      <c r="KK42" s="106"/>
      <c r="KL42" s="107"/>
      <c r="KM42" s="106"/>
      <c r="KN42" s="107"/>
      <c r="KO42" s="106"/>
      <c r="KP42" s="6"/>
    </row>
    <row r="43" spans="2:302" x14ac:dyDescent="0.25">
      <c r="B43" s="1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3"/>
      <c r="KE43" s="5"/>
      <c r="KF43" s="77"/>
      <c r="KG43" s="106"/>
      <c r="KH43" s="107"/>
      <c r="KI43" s="106"/>
      <c r="KJ43" s="107"/>
      <c r="KK43" s="106"/>
      <c r="KL43" s="107"/>
      <c r="KM43" s="106"/>
      <c r="KN43" s="107"/>
      <c r="KO43" s="106"/>
      <c r="KP43" s="6"/>
    </row>
    <row r="44" spans="2:302" x14ac:dyDescent="0.25">
      <c r="B44" s="1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3"/>
      <c r="KE44" s="5"/>
      <c r="KF44" s="77"/>
      <c r="KG44" s="106"/>
      <c r="KH44" s="107"/>
      <c r="KI44" s="106"/>
      <c r="KJ44" s="107"/>
      <c r="KK44" s="106"/>
      <c r="KL44" s="107"/>
      <c r="KM44" s="106"/>
      <c r="KN44" s="107"/>
      <c r="KO44" s="106"/>
      <c r="KP44" s="6"/>
    </row>
    <row r="45" spans="2:302" x14ac:dyDescent="0.25">
      <c r="B45" s="1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3"/>
      <c r="KE45" s="5"/>
      <c r="KF45" s="77"/>
      <c r="KG45" s="106"/>
      <c r="KH45" s="107"/>
      <c r="KI45" s="106"/>
      <c r="KJ45" s="107"/>
      <c r="KK45" s="106"/>
      <c r="KL45" s="107"/>
      <c r="KM45" s="106"/>
      <c r="KN45" s="107"/>
      <c r="KO45" s="106"/>
      <c r="KP45" s="6"/>
    </row>
    <row r="46" spans="2:302" x14ac:dyDescent="0.25">
      <c r="B46" s="1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3"/>
      <c r="KE46" s="5"/>
      <c r="KF46" s="77"/>
      <c r="KG46" s="106"/>
      <c r="KH46" s="107"/>
      <c r="KI46" s="106"/>
      <c r="KJ46" s="107"/>
      <c r="KK46" s="106"/>
      <c r="KL46" s="107"/>
      <c r="KM46" s="106"/>
      <c r="KN46" s="107"/>
      <c r="KO46" s="106"/>
      <c r="KP46" s="6"/>
    </row>
    <row r="47" spans="2:302" x14ac:dyDescent="0.25">
      <c r="B47" s="1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3"/>
      <c r="KE47" s="5"/>
      <c r="KF47" s="77"/>
      <c r="KG47" s="106"/>
      <c r="KH47" s="107"/>
      <c r="KI47" s="106"/>
      <c r="KJ47" s="107"/>
      <c r="KK47" s="106"/>
      <c r="KL47" s="107"/>
      <c r="KM47" s="106"/>
      <c r="KN47" s="107"/>
      <c r="KO47" s="106"/>
      <c r="KP47" s="6"/>
    </row>
    <row r="48" spans="2:302" x14ac:dyDescent="0.25">
      <c r="B48" s="1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3"/>
      <c r="KE48" s="5"/>
      <c r="KF48" s="77"/>
      <c r="KG48" s="106"/>
      <c r="KH48" s="107"/>
      <c r="KI48" s="106"/>
      <c r="KJ48" s="107"/>
      <c r="KK48" s="106"/>
      <c r="KL48" s="107"/>
      <c r="KM48" s="106"/>
      <c r="KN48" s="107"/>
      <c r="KO48" s="106"/>
      <c r="KP48" s="6"/>
    </row>
    <row r="49" spans="2:302" x14ac:dyDescent="0.25">
      <c r="B49" s="1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3"/>
      <c r="KE49" s="5"/>
      <c r="KF49" s="77"/>
      <c r="KG49" s="106"/>
      <c r="KH49" s="107"/>
      <c r="KI49" s="106"/>
      <c r="KJ49" s="107"/>
      <c r="KK49" s="106"/>
      <c r="KL49" s="107"/>
      <c r="KM49" s="106"/>
      <c r="KN49" s="107"/>
      <c r="KO49" s="106"/>
      <c r="KP49" s="6"/>
    </row>
    <row r="50" spans="2:302" x14ac:dyDescent="0.25">
      <c r="B50" s="1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3"/>
      <c r="KE50" s="5"/>
      <c r="KF50" s="77"/>
      <c r="KG50" s="106"/>
      <c r="KH50" s="107"/>
      <c r="KI50" s="106"/>
      <c r="KJ50" s="107"/>
      <c r="KK50" s="106"/>
      <c r="KL50" s="107"/>
      <c r="KM50" s="106"/>
      <c r="KN50" s="107"/>
      <c r="KO50" s="106"/>
      <c r="KP50" s="6"/>
    </row>
    <row r="51" spans="2:302" x14ac:dyDescent="0.25">
      <c r="B51" s="1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3"/>
      <c r="KE51" s="5"/>
      <c r="KF51" s="77"/>
      <c r="KG51" s="106"/>
      <c r="KH51" s="107"/>
      <c r="KI51" s="106"/>
      <c r="KJ51" s="107"/>
      <c r="KK51" s="106"/>
      <c r="KL51" s="107"/>
      <c r="KM51" s="106"/>
      <c r="KN51" s="107"/>
      <c r="KO51" s="106"/>
      <c r="KP51" s="6"/>
    </row>
    <row r="52" spans="2:302" x14ac:dyDescent="0.25">
      <c r="B52" s="1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3"/>
      <c r="KE52" s="5"/>
      <c r="KF52" s="77"/>
      <c r="KG52" s="106"/>
      <c r="KH52" s="107"/>
      <c r="KI52" s="106"/>
      <c r="KJ52" s="107"/>
      <c r="KK52" s="106"/>
      <c r="KL52" s="107"/>
      <c r="KM52" s="106"/>
      <c r="KN52" s="107"/>
      <c r="KO52" s="106"/>
      <c r="KP52" s="6"/>
    </row>
    <row r="53" spans="2:302" x14ac:dyDescent="0.25">
      <c r="B53" s="1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3"/>
      <c r="KE53" s="5"/>
      <c r="KF53" s="77"/>
      <c r="KG53" s="106"/>
      <c r="KH53" s="107"/>
      <c r="KI53" s="106"/>
      <c r="KJ53" s="107"/>
      <c r="KK53" s="106"/>
      <c r="KL53" s="107"/>
      <c r="KM53" s="106"/>
      <c r="KN53" s="107"/>
      <c r="KO53" s="106"/>
      <c r="KP53" s="6"/>
    </row>
    <row r="54" spans="2:302" x14ac:dyDescent="0.25">
      <c r="B54" s="1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3"/>
      <c r="KE54" s="5"/>
      <c r="KF54" s="77"/>
      <c r="KG54" s="106"/>
      <c r="KH54" s="107"/>
      <c r="KI54" s="106"/>
      <c r="KJ54" s="107"/>
      <c r="KK54" s="106"/>
      <c r="KL54" s="107"/>
      <c r="KM54" s="106"/>
      <c r="KN54" s="107"/>
      <c r="KO54" s="106"/>
      <c r="KP54" s="6"/>
    </row>
    <row r="55" spans="2:302" x14ac:dyDescent="0.25">
      <c r="B55" s="1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3"/>
      <c r="KE55" s="5"/>
      <c r="KF55" s="77"/>
      <c r="KG55" s="106"/>
      <c r="KH55" s="107"/>
      <c r="KI55" s="106"/>
      <c r="KJ55" s="107"/>
      <c r="KK55" s="106"/>
      <c r="KL55" s="107"/>
      <c r="KM55" s="106"/>
      <c r="KN55" s="107"/>
      <c r="KO55" s="106"/>
      <c r="KP55" s="6"/>
    </row>
    <row r="56" spans="2:302" x14ac:dyDescent="0.25">
      <c r="B56" s="1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3"/>
      <c r="KE56" s="5"/>
      <c r="KF56" s="77"/>
      <c r="KG56" s="106"/>
      <c r="KH56" s="107"/>
      <c r="KI56" s="106"/>
      <c r="KJ56" s="107"/>
      <c r="KK56" s="106"/>
      <c r="KL56" s="107"/>
      <c r="KM56" s="106"/>
      <c r="KN56" s="107"/>
      <c r="KO56" s="106"/>
      <c r="KP56" s="6"/>
    </row>
    <row r="57" spans="2:302" x14ac:dyDescent="0.25">
      <c r="B57" s="1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3"/>
      <c r="KE57" s="5"/>
      <c r="KF57" s="77"/>
      <c r="KG57" s="106"/>
      <c r="KH57" s="107"/>
      <c r="KI57" s="106"/>
      <c r="KJ57" s="107"/>
      <c r="KK57" s="106"/>
      <c r="KL57" s="107"/>
      <c r="KM57" s="106"/>
      <c r="KN57" s="107"/>
      <c r="KO57" s="106"/>
      <c r="KP57" s="6"/>
    </row>
    <row r="58" spans="2:302" x14ac:dyDescent="0.25">
      <c r="B58" s="1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3"/>
      <c r="KE58" s="5"/>
      <c r="KF58" s="77"/>
      <c r="KG58" s="106"/>
      <c r="KH58" s="107"/>
      <c r="KI58" s="106"/>
      <c r="KJ58" s="107"/>
      <c r="KK58" s="106"/>
      <c r="KL58" s="107"/>
      <c r="KM58" s="106"/>
      <c r="KN58" s="107"/>
      <c r="KO58" s="106"/>
      <c r="KP58" s="6"/>
    </row>
    <row r="59" spans="2:302" x14ac:dyDescent="0.25">
      <c r="B59" s="1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3"/>
      <c r="KE59" s="5"/>
      <c r="KF59" s="77"/>
      <c r="KG59" s="106"/>
      <c r="KH59" s="107"/>
      <c r="KI59" s="106"/>
      <c r="KJ59" s="107"/>
      <c r="KK59" s="106"/>
      <c r="KL59" s="107"/>
      <c r="KM59" s="106"/>
      <c r="KN59" s="107"/>
      <c r="KO59" s="106"/>
      <c r="KP59" s="6"/>
    </row>
    <row r="60" spans="2:302" x14ac:dyDescent="0.25">
      <c r="B60" s="1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3"/>
      <c r="KE60" s="5"/>
      <c r="KF60" s="77"/>
      <c r="KG60" s="106"/>
      <c r="KH60" s="107"/>
      <c r="KI60" s="106"/>
      <c r="KJ60" s="107"/>
      <c r="KK60" s="106"/>
      <c r="KL60" s="107"/>
      <c r="KM60" s="106"/>
      <c r="KN60" s="107"/>
      <c r="KO60" s="106"/>
      <c r="KP60" s="6"/>
    </row>
    <row r="61" spans="2:302" x14ac:dyDescent="0.25">
      <c r="B61" s="1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3"/>
      <c r="KE61" s="5"/>
      <c r="KF61" s="77"/>
      <c r="KG61" s="106"/>
      <c r="KH61" s="107"/>
      <c r="KI61" s="106"/>
      <c r="KJ61" s="107"/>
      <c r="KK61" s="106"/>
      <c r="KL61" s="107"/>
      <c r="KM61" s="106"/>
      <c r="KN61" s="107"/>
      <c r="KO61" s="106"/>
      <c r="KP61" s="6"/>
    </row>
    <row r="62" spans="2:302" x14ac:dyDescent="0.25">
      <c r="B62" s="1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3"/>
      <c r="KE62" s="5"/>
      <c r="KF62" s="77"/>
      <c r="KG62" s="106"/>
      <c r="KH62" s="107"/>
      <c r="KI62" s="106"/>
      <c r="KJ62" s="107"/>
      <c r="KK62" s="106"/>
      <c r="KL62" s="107"/>
      <c r="KM62" s="106"/>
      <c r="KN62" s="107"/>
      <c r="KO62" s="106"/>
      <c r="KP62" s="6"/>
    </row>
    <row r="63" spans="2:302" x14ac:dyDescent="0.25">
      <c r="B63" s="1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3"/>
      <c r="KE63" s="5"/>
      <c r="KF63" s="77"/>
      <c r="KG63" s="106"/>
      <c r="KH63" s="107"/>
      <c r="KI63" s="106"/>
      <c r="KJ63" s="107"/>
      <c r="KK63" s="106"/>
      <c r="KL63" s="107"/>
      <c r="KM63" s="106"/>
      <c r="KN63" s="107"/>
      <c r="KO63" s="106"/>
      <c r="KP63" s="6"/>
    </row>
    <row r="64" spans="2:302" x14ac:dyDescent="0.25">
      <c r="B64" s="1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3"/>
      <c r="KE64" s="5"/>
      <c r="KF64" s="77"/>
      <c r="KG64" s="106"/>
      <c r="KH64" s="107"/>
      <c r="KI64" s="106"/>
      <c r="KJ64" s="107"/>
      <c r="KK64" s="106"/>
      <c r="KL64" s="107"/>
      <c r="KM64" s="106"/>
      <c r="KN64" s="107"/>
      <c r="KO64" s="106"/>
      <c r="KP64" s="6"/>
    </row>
    <row r="65" spans="2:302" x14ac:dyDescent="0.25">
      <c r="B65" s="1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3"/>
      <c r="KE65" s="5"/>
      <c r="KF65" s="77"/>
      <c r="KG65" s="106"/>
      <c r="KH65" s="107"/>
      <c r="KI65" s="106"/>
      <c r="KJ65" s="107"/>
      <c r="KK65" s="106"/>
      <c r="KL65" s="107"/>
      <c r="KM65" s="106"/>
      <c r="KN65" s="107"/>
      <c r="KO65" s="106"/>
      <c r="KP65" s="6"/>
    </row>
    <row r="66" spans="2:302" x14ac:dyDescent="0.25">
      <c r="B66" s="1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3"/>
      <c r="KE66" s="5"/>
      <c r="KF66" s="77"/>
      <c r="KG66" s="106"/>
      <c r="KH66" s="107"/>
      <c r="KI66" s="106"/>
      <c r="KJ66" s="107"/>
      <c r="KK66" s="106"/>
      <c r="KL66" s="107"/>
      <c r="KM66" s="106"/>
      <c r="KN66" s="107"/>
      <c r="KO66" s="106"/>
      <c r="KP66" s="6"/>
    </row>
    <row r="67" spans="2:302" x14ac:dyDescent="0.25">
      <c r="B67" s="1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3"/>
      <c r="KE67" s="5"/>
      <c r="KF67" s="77"/>
      <c r="KG67" s="106"/>
      <c r="KH67" s="107"/>
      <c r="KI67" s="106"/>
      <c r="KJ67" s="107"/>
      <c r="KK67" s="106"/>
      <c r="KL67" s="107"/>
      <c r="KM67" s="106"/>
      <c r="KN67" s="107"/>
      <c r="KO67" s="106"/>
      <c r="KP67" s="6"/>
    </row>
    <row r="68" spans="2:302" x14ac:dyDescent="0.25">
      <c r="B68" s="1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3"/>
      <c r="KE68" s="5"/>
      <c r="KF68" s="77"/>
      <c r="KG68" s="106"/>
      <c r="KH68" s="107"/>
      <c r="KI68" s="106"/>
      <c r="KJ68" s="107"/>
      <c r="KK68" s="106"/>
      <c r="KL68" s="107"/>
      <c r="KM68" s="106"/>
      <c r="KN68" s="107"/>
      <c r="KO68" s="106"/>
      <c r="KP68" s="6"/>
    </row>
    <row r="69" spans="2:302" x14ac:dyDescent="0.25">
      <c r="B69" s="1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3"/>
      <c r="KE69" s="5"/>
      <c r="KF69" s="77"/>
      <c r="KG69" s="106"/>
      <c r="KH69" s="107"/>
      <c r="KI69" s="106"/>
      <c r="KJ69" s="107"/>
      <c r="KK69" s="106"/>
      <c r="KL69" s="107"/>
      <c r="KM69" s="106"/>
      <c r="KN69" s="107"/>
      <c r="KO69" s="106"/>
      <c r="KP69" s="6"/>
    </row>
    <row r="70" spans="2:302" x14ac:dyDescent="0.25">
      <c r="B70" s="1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3"/>
      <c r="KE70" s="5"/>
      <c r="KF70" s="77"/>
      <c r="KG70" s="106"/>
      <c r="KH70" s="107"/>
      <c r="KI70" s="106"/>
      <c r="KJ70" s="107"/>
      <c r="KK70" s="106"/>
      <c r="KL70" s="107"/>
      <c r="KM70" s="106"/>
      <c r="KN70" s="107"/>
      <c r="KO70" s="106"/>
      <c r="KP70" s="6"/>
    </row>
    <row r="71" spans="2:302" x14ac:dyDescent="0.25">
      <c r="B71" s="1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3"/>
      <c r="KE71" s="5"/>
      <c r="KF71" s="77"/>
      <c r="KG71" s="106"/>
      <c r="KH71" s="107"/>
      <c r="KI71" s="106"/>
      <c r="KJ71" s="107"/>
      <c r="KK71" s="106"/>
      <c r="KL71" s="107"/>
      <c r="KM71" s="106"/>
      <c r="KN71" s="107"/>
      <c r="KO71" s="106"/>
      <c r="KP71" s="6"/>
    </row>
    <row r="72" spans="2:302" x14ac:dyDescent="0.25">
      <c r="B72" s="1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3"/>
      <c r="KE72" s="5"/>
      <c r="KF72" s="77"/>
      <c r="KG72" s="106"/>
      <c r="KH72" s="107"/>
      <c r="KI72" s="106"/>
      <c r="KJ72" s="107"/>
      <c r="KK72" s="106"/>
      <c r="KL72" s="107"/>
      <c r="KM72" s="106"/>
      <c r="KN72" s="107"/>
      <c r="KO72" s="106"/>
      <c r="KP72" s="6"/>
    </row>
    <row r="73" spans="2:302" x14ac:dyDescent="0.25">
      <c r="B73" s="1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3"/>
      <c r="KE73" s="5"/>
      <c r="KF73" s="77"/>
      <c r="KG73" s="106"/>
      <c r="KH73" s="107"/>
      <c r="KI73" s="106"/>
      <c r="KJ73" s="107"/>
      <c r="KK73" s="106"/>
      <c r="KL73" s="107"/>
      <c r="KM73" s="106"/>
      <c r="KN73" s="107"/>
      <c r="KO73" s="106"/>
      <c r="KP73" s="6"/>
    </row>
    <row r="74" spans="2:302" x14ac:dyDescent="0.25">
      <c r="B74" s="1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3"/>
      <c r="KE74" s="5"/>
      <c r="KF74" s="77"/>
      <c r="KG74" s="106"/>
      <c r="KH74" s="107"/>
      <c r="KI74" s="106"/>
      <c r="KJ74" s="107"/>
      <c r="KK74" s="106"/>
      <c r="KL74" s="107"/>
      <c r="KM74" s="106"/>
      <c r="KN74" s="107"/>
      <c r="KO74" s="106"/>
      <c r="KP74" s="6"/>
    </row>
    <row r="75" spans="2:302" x14ac:dyDescent="0.25">
      <c r="B75" s="1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3"/>
      <c r="KE75" s="5"/>
      <c r="KF75" s="77"/>
      <c r="KG75" s="106"/>
      <c r="KH75" s="107"/>
      <c r="KI75" s="106"/>
      <c r="KJ75" s="107"/>
      <c r="KK75" s="106"/>
      <c r="KL75" s="107"/>
      <c r="KM75" s="106"/>
      <c r="KN75" s="107"/>
      <c r="KO75" s="106"/>
      <c r="KP75" s="6"/>
    </row>
    <row r="76" spans="2:302" x14ac:dyDescent="0.25">
      <c r="B76" s="1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3"/>
      <c r="KE76" s="5"/>
      <c r="KF76" s="77"/>
      <c r="KG76" s="106"/>
      <c r="KH76" s="107"/>
      <c r="KI76" s="106"/>
      <c r="KJ76" s="107"/>
      <c r="KK76" s="106"/>
      <c r="KL76" s="107"/>
      <c r="KM76" s="106"/>
      <c r="KN76" s="107"/>
      <c r="KO76" s="106"/>
      <c r="KP76" s="6"/>
    </row>
    <row r="77" spans="2:302" x14ac:dyDescent="0.25"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3"/>
      <c r="KE77" s="5"/>
      <c r="KF77" s="77"/>
      <c r="KG77" s="106"/>
      <c r="KH77" s="107"/>
      <c r="KI77" s="106"/>
      <c r="KJ77" s="107"/>
      <c r="KK77" s="106"/>
      <c r="KL77" s="107"/>
      <c r="KM77" s="106"/>
      <c r="KN77" s="107"/>
      <c r="KO77" s="106"/>
      <c r="KP77" s="6"/>
    </row>
    <row r="78" spans="2:302" x14ac:dyDescent="0.25">
      <c r="B78" s="1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3"/>
      <c r="KE78" s="5"/>
      <c r="KF78" s="77"/>
      <c r="KG78" s="106"/>
      <c r="KH78" s="107"/>
      <c r="KI78" s="106"/>
      <c r="KJ78" s="107"/>
      <c r="KK78" s="106"/>
      <c r="KL78" s="107"/>
      <c r="KM78" s="106"/>
      <c r="KN78" s="107"/>
      <c r="KO78" s="106"/>
      <c r="KP78" s="6"/>
    </row>
    <row r="79" spans="2:302" x14ac:dyDescent="0.25">
      <c r="B79" s="1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3"/>
      <c r="KE79" s="5"/>
      <c r="KF79" s="77"/>
      <c r="KG79" s="106"/>
      <c r="KH79" s="107"/>
      <c r="KI79" s="106"/>
      <c r="KJ79" s="107"/>
      <c r="KK79" s="106"/>
      <c r="KL79" s="107"/>
      <c r="KM79" s="106"/>
      <c r="KN79" s="107"/>
      <c r="KO79" s="106"/>
      <c r="KP79" s="6"/>
    </row>
    <row r="80" spans="2:302" x14ac:dyDescent="0.25">
      <c r="B80" s="1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3"/>
      <c r="KE80" s="5"/>
      <c r="KF80" s="77"/>
      <c r="KG80" s="106"/>
      <c r="KH80" s="107"/>
      <c r="KI80" s="106"/>
      <c r="KJ80" s="107"/>
      <c r="KK80" s="106"/>
      <c r="KL80" s="107"/>
      <c r="KM80" s="106"/>
      <c r="KN80" s="107"/>
      <c r="KO80" s="106"/>
      <c r="KP80" s="6"/>
    </row>
    <row r="81" spans="2:302" x14ac:dyDescent="0.25">
      <c r="B81" s="1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3"/>
      <c r="KE81" s="5"/>
      <c r="KF81" s="77"/>
      <c r="KG81" s="106"/>
      <c r="KH81" s="107"/>
      <c r="KI81" s="106"/>
      <c r="KJ81" s="107"/>
      <c r="KK81" s="106"/>
      <c r="KL81" s="107"/>
      <c r="KM81" s="106"/>
      <c r="KN81" s="107"/>
      <c r="KO81" s="106"/>
      <c r="KP81" s="6"/>
    </row>
    <row r="82" spans="2:302" x14ac:dyDescent="0.25">
      <c r="B82" s="1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3"/>
      <c r="KE82" s="5"/>
      <c r="KF82" s="77"/>
      <c r="KG82" s="106"/>
      <c r="KH82" s="107"/>
      <c r="KI82" s="106"/>
      <c r="KJ82" s="107"/>
      <c r="KK82" s="106"/>
      <c r="KL82" s="107"/>
      <c r="KM82" s="106"/>
      <c r="KN82" s="107"/>
      <c r="KO82" s="106"/>
      <c r="KP82" s="6"/>
    </row>
    <row r="83" spans="2:302" x14ac:dyDescent="0.25">
      <c r="B83" s="1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3"/>
      <c r="KE83" s="5"/>
      <c r="KF83" s="77"/>
      <c r="KG83" s="106"/>
      <c r="KH83" s="107"/>
      <c r="KI83" s="106"/>
      <c r="KJ83" s="107"/>
      <c r="KK83" s="106"/>
      <c r="KL83" s="107"/>
      <c r="KM83" s="106"/>
      <c r="KN83" s="107"/>
      <c r="KO83" s="106"/>
      <c r="KP83" s="6"/>
    </row>
    <row r="84" spans="2:302" x14ac:dyDescent="0.25">
      <c r="B84" s="1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3"/>
      <c r="KE84" s="5"/>
      <c r="KF84" s="77"/>
      <c r="KG84" s="106"/>
      <c r="KH84" s="107"/>
      <c r="KI84" s="106"/>
      <c r="KJ84" s="107"/>
      <c r="KK84" s="106"/>
      <c r="KL84" s="107"/>
      <c r="KM84" s="106"/>
      <c r="KN84" s="107"/>
      <c r="KO84" s="106"/>
      <c r="KP84" s="6"/>
    </row>
    <row r="85" spans="2:302" x14ac:dyDescent="0.25">
      <c r="B85" s="1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3"/>
      <c r="KE85" s="5"/>
      <c r="KF85" s="77"/>
      <c r="KG85" s="106"/>
      <c r="KH85" s="107"/>
      <c r="KI85" s="106"/>
      <c r="KJ85" s="107"/>
      <c r="KK85" s="106"/>
      <c r="KL85" s="107"/>
      <c r="KM85" s="106"/>
      <c r="KN85" s="107"/>
      <c r="KO85" s="106"/>
      <c r="KP85" s="6"/>
    </row>
    <row r="86" spans="2:302" x14ac:dyDescent="0.25">
      <c r="B86" s="1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3"/>
      <c r="KE86" s="5"/>
      <c r="KF86" s="77"/>
      <c r="KG86" s="106"/>
      <c r="KH86" s="107"/>
      <c r="KI86" s="106"/>
      <c r="KJ86" s="107"/>
      <c r="KK86" s="106"/>
      <c r="KL86" s="107"/>
      <c r="KM86" s="106"/>
      <c r="KN86" s="107"/>
      <c r="KO86" s="106"/>
      <c r="KP86" s="6"/>
    </row>
    <row r="87" spans="2:302" x14ac:dyDescent="0.25">
      <c r="B87" s="1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3"/>
      <c r="KE87" s="5"/>
      <c r="KF87" s="77"/>
      <c r="KG87" s="106"/>
      <c r="KH87" s="107"/>
      <c r="KI87" s="106"/>
      <c r="KJ87" s="107"/>
      <c r="KK87" s="106"/>
      <c r="KL87" s="107"/>
      <c r="KM87" s="106"/>
      <c r="KN87" s="107"/>
      <c r="KO87" s="106"/>
      <c r="KP87" s="6"/>
    </row>
    <row r="88" spans="2:302" x14ac:dyDescent="0.25">
      <c r="B88" s="1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3"/>
      <c r="KE88" s="5"/>
      <c r="KF88" s="77"/>
      <c r="KG88" s="106"/>
      <c r="KH88" s="107"/>
      <c r="KI88" s="106"/>
      <c r="KJ88" s="107"/>
      <c r="KK88" s="106"/>
      <c r="KL88" s="107"/>
      <c r="KM88" s="106"/>
      <c r="KN88" s="107"/>
      <c r="KO88" s="106"/>
      <c r="KP88" s="6"/>
    </row>
    <row r="89" spans="2:302" x14ac:dyDescent="0.25">
      <c r="B89" s="1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3"/>
      <c r="KE89" s="5"/>
      <c r="KF89" s="77"/>
      <c r="KG89" s="106"/>
      <c r="KH89" s="107"/>
      <c r="KI89" s="106"/>
      <c r="KJ89" s="107"/>
      <c r="KK89" s="106"/>
      <c r="KL89" s="107"/>
      <c r="KM89" s="106"/>
      <c r="KN89" s="107"/>
      <c r="KO89" s="106"/>
      <c r="KP89" s="6"/>
    </row>
    <row r="90" spans="2:302" x14ac:dyDescent="0.25">
      <c r="B90" s="1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3"/>
      <c r="KE90" s="5"/>
      <c r="KF90" s="77"/>
      <c r="KG90" s="106"/>
      <c r="KH90" s="107"/>
      <c r="KI90" s="106"/>
      <c r="KJ90" s="107"/>
      <c r="KK90" s="106"/>
      <c r="KL90" s="107"/>
      <c r="KM90" s="106"/>
      <c r="KN90" s="107"/>
      <c r="KO90" s="106"/>
      <c r="KP90" s="6"/>
    </row>
    <row r="91" spans="2:302" x14ac:dyDescent="0.25">
      <c r="B91" s="1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3"/>
      <c r="KE91" s="5"/>
      <c r="KF91" s="77"/>
      <c r="KG91" s="106"/>
      <c r="KH91" s="107"/>
      <c r="KI91" s="106"/>
      <c r="KJ91" s="107"/>
      <c r="KK91" s="106"/>
      <c r="KL91" s="107"/>
      <c r="KM91" s="106"/>
      <c r="KN91" s="107"/>
      <c r="KO91" s="106"/>
      <c r="KP91" s="6"/>
    </row>
    <row r="92" spans="2:302" x14ac:dyDescent="0.25">
      <c r="B92" s="1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3"/>
      <c r="KE92" s="5"/>
      <c r="KF92" s="77"/>
      <c r="KG92" s="106"/>
      <c r="KH92" s="107"/>
      <c r="KI92" s="106"/>
      <c r="KJ92" s="107"/>
      <c r="KK92" s="106"/>
      <c r="KL92" s="107"/>
      <c r="KM92" s="106"/>
      <c r="KN92" s="107"/>
      <c r="KO92" s="106"/>
      <c r="KP92" s="6"/>
    </row>
    <row r="93" spans="2:302" x14ac:dyDescent="0.25">
      <c r="B93" s="1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3"/>
      <c r="KE93" s="5"/>
      <c r="KF93" s="77"/>
      <c r="KG93" s="106"/>
      <c r="KH93" s="107"/>
      <c r="KI93" s="106"/>
      <c r="KJ93" s="107"/>
      <c r="KK93" s="106"/>
      <c r="KL93" s="107"/>
      <c r="KM93" s="106"/>
      <c r="KN93" s="107"/>
      <c r="KO93" s="106"/>
      <c r="KP93" s="6"/>
    </row>
    <row r="94" spans="2:302" x14ac:dyDescent="0.25">
      <c r="B94" s="1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3"/>
      <c r="KE94" s="5"/>
      <c r="KF94" s="77"/>
      <c r="KG94" s="106"/>
      <c r="KH94" s="107"/>
      <c r="KI94" s="106"/>
      <c r="KJ94" s="107"/>
      <c r="KK94" s="106"/>
      <c r="KL94" s="107"/>
      <c r="KM94" s="106"/>
      <c r="KN94" s="107"/>
      <c r="KO94" s="106"/>
      <c r="KP94" s="6"/>
    </row>
    <row r="95" spans="2:302" x14ac:dyDescent="0.25">
      <c r="B95" s="1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3"/>
      <c r="KE95" s="5"/>
      <c r="KF95" s="77"/>
      <c r="KG95" s="106"/>
      <c r="KH95" s="107"/>
      <c r="KI95" s="106"/>
      <c r="KJ95" s="107"/>
      <c r="KK95" s="106"/>
      <c r="KL95" s="107"/>
      <c r="KM95" s="106"/>
      <c r="KN95" s="107"/>
      <c r="KO95" s="106"/>
      <c r="KP95" s="6"/>
    </row>
    <row r="96" spans="2:302" x14ac:dyDescent="0.25">
      <c r="B96" s="1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3"/>
      <c r="KE96" s="5"/>
      <c r="KF96" s="77"/>
      <c r="KG96" s="106"/>
      <c r="KH96" s="107"/>
      <c r="KI96" s="106"/>
      <c r="KJ96" s="107"/>
      <c r="KK96" s="106"/>
      <c r="KL96" s="107"/>
      <c r="KM96" s="106"/>
      <c r="KN96" s="107"/>
      <c r="KO96" s="106"/>
      <c r="KP96" s="6"/>
    </row>
    <row r="97" spans="2:302" x14ac:dyDescent="0.25">
      <c r="B97" s="1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3"/>
      <c r="KE97" s="5"/>
      <c r="KF97" s="77"/>
      <c r="KG97" s="106"/>
      <c r="KH97" s="107"/>
      <c r="KI97" s="106"/>
      <c r="KJ97" s="107"/>
      <c r="KK97" s="106"/>
      <c r="KL97" s="107"/>
      <c r="KM97" s="106"/>
      <c r="KN97" s="107"/>
      <c r="KO97" s="106"/>
      <c r="KP97" s="6"/>
    </row>
    <row r="98" spans="2:302" x14ac:dyDescent="0.25">
      <c r="B98" s="1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3"/>
      <c r="KE98" s="5"/>
      <c r="KF98" s="77"/>
      <c r="KG98" s="106"/>
      <c r="KH98" s="107"/>
      <c r="KI98" s="106"/>
      <c r="KJ98" s="107"/>
      <c r="KK98" s="106"/>
      <c r="KL98" s="107"/>
      <c r="KM98" s="106"/>
      <c r="KN98" s="107"/>
      <c r="KO98" s="106"/>
      <c r="KP98" s="6"/>
    </row>
    <row r="99" spans="2:302" x14ac:dyDescent="0.25">
      <c r="B99" s="1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3"/>
      <c r="KE99" s="5"/>
      <c r="KF99" s="77"/>
      <c r="KG99" s="106"/>
      <c r="KH99" s="107"/>
      <c r="KI99" s="106"/>
      <c r="KJ99" s="107"/>
      <c r="KK99" s="106"/>
      <c r="KL99" s="107"/>
      <c r="KM99" s="106"/>
      <c r="KN99" s="107"/>
      <c r="KO99" s="106"/>
      <c r="KP99" s="6"/>
    </row>
    <row r="100" spans="2:302" x14ac:dyDescent="0.25">
      <c r="B100" s="1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3"/>
      <c r="KE100" s="5"/>
      <c r="KF100" s="77"/>
      <c r="KG100" s="106"/>
      <c r="KH100" s="107"/>
      <c r="KI100" s="106"/>
      <c r="KJ100" s="107"/>
      <c r="KK100" s="106"/>
      <c r="KL100" s="107"/>
      <c r="KM100" s="106"/>
      <c r="KN100" s="107"/>
      <c r="KO100" s="106"/>
      <c r="KP100" s="6"/>
    </row>
    <row r="101" spans="2:302" x14ac:dyDescent="0.25">
      <c r="B101" s="1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3"/>
      <c r="KE101" s="5"/>
      <c r="KF101" s="77"/>
      <c r="KG101" s="106"/>
      <c r="KH101" s="107"/>
      <c r="KI101" s="106"/>
      <c r="KJ101" s="107"/>
      <c r="KK101" s="106"/>
      <c r="KL101" s="107"/>
      <c r="KM101" s="106"/>
      <c r="KN101" s="107"/>
      <c r="KO101" s="106"/>
      <c r="KP101" s="6"/>
    </row>
    <row r="102" spans="2:302" x14ac:dyDescent="0.25">
      <c r="B102" s="1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3"/>
      <c r="KE102" s="5"/>
      <c r="KF102" s="77"/>
      <c r="KG102" s="106"/>
      <c r="KH102" s="107"/>
      <c r="KI102" s="106"/>
      <c r="KJ102" s="107"/>
      <c r="KK102" s="106"/>
      <c r="KL102" s="107"/>
      <c r="KM102" s="106"/>
      <c r="KN102" s="107"/>
      <c r="KO102" s="106"/>
      <c r="KP102" s="6"/>
    </row>
    <row r="103" spans="2:302" x14ac:dyDescent="0.25">
      <c r="B103" s="1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3"/>
      <c r="KE103" s="5"/>
      <c r="KF103" s="77"/>
      <c r="KG103" s="106"/>
      <c r="KH103" s="107"/>
      <c r="KI103" s="106"/>
      <c r="KJ103" s="107"/>
      <c r="KK103" s="106"/>
      <c r="KL103" s="107"/>
      <c r="KM103" s="106"/>
      <c r="KN103" s="107"/>
      <c r="KO103" s="106"/>
      <c r="KP103" s="6"/>
    </row>
    <row r="104" spans="2:302" x14ac:dyDescent="0.25">
      <c r="B104" s="1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3"/>
      <c r="KE104" s="5"/>
      <c r="KF104" s="77"/>
      <c r="KG104" s="106"/>
      <c r="KH104" s="107"/>
      <c r="KI104" s="106"/>
      <c r="KJ104" s="107"/>
      <c r="KK104" s="106"/>
      <c r="KL104" s="107"/>
      <c r="KM104" s="106"/>
      <c r="KN104" s="107"/>
      <c r="KO104" s="106"/>
      <c r="KP104" s="6"/>
    </row>
    <row r="105" spans="2:302" x14ac:dyDescent="0.25">
      <c r="B105" s="1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3"/>
      <c r="KE105" s="5"/>
      <c r="KF105" s="77"/>
      <c r="KG105" s="106"/>
      <c r="KH105" s="107"/>
      <c r="KI105" s="106"/>
      <c r="KJ105" s="107"/>
      <c r="KK105" s="106"/>
      <c r="KL105" s="107"/>
      <c r="KM105" s="106"/>
      <c r="KN105" s="107"/>
      <c r="KO105" s="106"/>
      <c r="KP105" s="6"/>
    </row>
    <row r="106" spans="2:302" x14ac:dyDescent="0.25">
      <c r="B106" s="1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3"/>
      <c r="KE106" s="5"/>
      <c r="KF106" s="77"/>
      <c r="KG106" s="106"/>
      <c r="KH106" s="107"/>
      <c r="KI106" s="106"/>
      <c r="KJ106" s="107"/>
      <c r="KK106" s="106"/>
      <c r="KL106" s="107"/>
      <c r="KM106" s="106"/>
      <c r="KN106" s="107"/>
      <c r="KO106" s="106"/>
      <c r="KP106" s="6"/>
    </row>
    <row r="107" spans="2:302" x14ac:dyDescent="0.25">
      <c r="B107" s="1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3"/>
      <c r="KE107" s="5"/>
      <c r="KF107" s="77"/>
      <c r="KG107" s="106"/>
      <c r="KH107" s="107"/>
      <c r="KI107" s="106"/>
      <c r="KJ107" s="107"/>
      <c r="KK107" s="106"/>
      <c r="KL107" s="107"/>
      <c r="KM107" s="106"/>
      <c r="KN107" s="107"/>
      <c r="KO107" s="106"/>
      <c r="KP107" s="6"/>
    </row>
    <row r="108" spans="2:302" x14ac:dyDescent="0.25">
      <c r="B108" s="1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3"/>
      <c r="KE108" s="5"/>
      <c r="KF108" s="77"/>
      <c r="KG108" s="106"/>
      <c r="KH108" s="107"/>
      <c r="KI108" s="106"/>
      <c r="KJ108" s="107"/>
      <c r="KK108" s="106"/>
      <c r="KL108" s="107"/>
      <c r="KM108" s="106"/>
      <c r="KN108" s="107"/>
      <c r="KO108" s="106"/>
      <c r="KP108" s="6"/>
    </row>
    <row r="109" spans="2:302" x14ac:dyDescent="0.25">
      <c r="B109" s="1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3"/>
      <c r="KE109" s="5"/>
      <c r="KF109" s="77"/>
      <c r="KG109" s="106"/>
      <c r="KH109" s="107"/>
      <c r="KI109" s="106"/>
      <c r="KJ109" s="107"/>
      <c r="KK109" s="106"/>
      <c r="KL109" s="107"/>
      <c r="KM109" s="106"/>
      <c r="KN109" s="107"/>
      <c r="KO109" s="106"/>
      <c r="KP109" s="6"/>
    </row>
    <row r="110" spans="2:302" x14ac:dyDescent="0.25">
      <c r="B110" s="1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3"/>
      <c r="KE110" s="5"/>
      <c r="KF110" s="77"/>
      <c r="KG110" s="106"/>
      <c r="KH110" s="107"/>
      <c r="KI110" s="106"/>
      <c r="KJ110" s="107"/>
      <c r="KK110" s="106"/>
      <c r="KL110" s="107"/>
      <c r="KM110" s="106"/>
      <c r="KN110" s="107"/>
      <c r="KO110" s="106"/>
      <c r="KP110" s="6"/>
    </row>
    <row r="111" spans="2:302" x14ac:dyDescent="0.25">
      <c r="B111" s="1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3"/>
      <c r="KE111" s="5"/>
      <c r="KF111" s="77"/>
      <c r="KG111" s="106"/>
      <c r="KH111" s="107"/>
      <c r="KI111" s="106"/>
      <c r="KJ111" s="107"/>
      <c r="KK111" s="106"/>
      <c r="KL111" s="107"/>
      <c r="KM111" s="106"/>
      <c r="KN111" s="107"/>
      <c r="KO111" s="106"/>
      <c r="KP111" s="6"/>
    </row>
    <row r="112" spans="2:302" x14ac:dyDescent="0.25">
      <c r="B112" s="1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3"/>
      <c r="KE112" s="5"/>
      <c r="KF112" s="77"/>
      <c r="KG112" s="106"/>
      <c r="KH112" s="107"/>
      <c r="KI112" s="106"/>
      <c r="KJ112" s="107"/>
      <c r="KK112" s="106"/>
      <c r="KL112" s="107"/>
      <c r="KM112" s="106"/>
      <c r="KN112" s="107"/>
      <c r="KO112" s="106"/>
      <c r="KP112" s="6"/>
    </row>
    <row r="113" spans="2:302" x14ac:dyDescent="0.25">
      <c r="B113" s="1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3"/>
      <c r="KE113" s="5"/>
      <c r="KF113" s="77"/>
      <c r="KG113" s="106"/>
      <c r="KH113" s="107"/>
      <c r="KI113" s="106"/>
      <c r="KJ113" s="107"/>
      <c r="KK113" s="106"/>
      <c r="KL113" s="107"/>
      <c r="KM113" s="106"/>
      <c r="KN113" s="107"/>
      <c r="KO113" s="106"/>
      <c r="KP113" s="6"/>
    </row>
    <row r="114" spans="2:302" x14ac:dyDescent="0.25">
      <c r="B114" s="1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3"/>
      <c r="KE114" s="5"/>
      <c r="KF114" s="77"/>
      <c r="KG114" s="106"/>
      <c r="KH114" s="107"/>
      <c r="KI114" s="106"/>
      <c r="KJ114" s="107"/>
      <c r="KK114" s="106"/>
      <c r="KL114" s="107"/>
      <c r="KM114" s="106"/>
      <c r="KN114" s="107"/>
      <c r="KO114" s="106"/>
      <c r="KP114" s="6"/>
    </row>
    <row r="115" spans="2:302" x14ac:dyDescent="0.25">
      <c r="B115" s="1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3"/>
      <c r="KE115" s="5"/>
      <c r="KF115" s="77"/>
      <c r="KG115" s="106"/>
      <c r="KH115" s="107"/>
      <c r="KI115" s="106"/>
      <c r="KJ115" s="107"/>
      <c r="KK115" s="106"/>
      <c r="KL115" s="107"/>
      <c r="KM115" s="106"/>
      <c r="KN115" s="107"/>
      <c r="KO115" s="106"/>
      <c r="KP115" s="6"/>
    </row>
    <row r="116" spans="2:302" x14ac:dyDescent="0.25">
      <c r="B116" s="1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3"/>
      <c r="KE116" s="5"/>
      <c r="KF116" s="77"/>
      <c r="KG116" s="106"/>
      <c r="KH116" s="107"/>
      <c r="KI116" s="106"/>
      <c r="KJ116" s="107"/>
      <c r="KK116" s="106"/>
      <c r="KL116" s="107"/>
      <c r="KM116" s="106"/>
      <c r="KN116" s="107"/>
      <c r="KO116" s="106"/>
      <c r="KP116" s="6"/>
    </row>
    <row r="117" spans="2:302" x14ac:dyDescent="0.25">
      <c r="B117" s="1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3"/>
      <c r="KE117" s="5"/>
      <c r="KF117" s="77"/>
      <c r="KG117" s="106"/>
      <c r="KH117" s="107"/>
      <c r="KI117" s="106"/>
      <c r="KJ117" s="107"/>
      <c r="KK117" s="106"/>
      <c r="KL117" s="107"/>
      <c r="KM117" s="106"/>
      <c r="KN117" s="107"/>
      <c r="KO117" s="106"/>
      <c r="KP117" s="6"/>
    </row>
    <row r="118" spans="2:302" x14ac:dyDescent="0.25">
      <c r="B118" s="1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3"/>
      <c r="KE118" s="5"/>
      <c r="KF118" s="77"/>
      <c r="KG118" s="106"/>
      <c r="KH118" s="107"/>
      <c r="KI118" s="106"/>
      <c r="KJ118" s="107"/>
      <c r="KK118" s="106"/>
      <c r="KL118" s="107"/>
      <c r="KM118" s="106"/>
      <c r="KN118" s="107"/>
      <c r="KO118" s="106"/>
      <c r="KP118" s="6"/>
    </row>
    <row r="119" spans="2:302" x14ac:dyDescent="0.25">
      <c r="B119" s="1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3"/>
      <c r="KE119" s="5"/>
      <c r="KF119" s="77"/>
      <c r="KG119" s="106"/>
      <c r="KH119" s="107"/>
      <c r="KI119" s="106"/>
      <c r="KJ119" s="107"/>
      <c r="KK119" s="106"/>
      <c r="KL119" s="107"/>
      <c r="KM119" s="106"/>
      <c r="KN119" s="107"/>
      <c r="KO119" s="106"/>
      <c r="KP119" s="6"/>
    </row>
    <row r="120" spans="2:302" x14ac:dyDescent="0.25">
      <c r="B120" s="1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3"/>
      <c r="KE120" s="5"/>
      <c r="KF120" s="77"/>
      <c r="KG120" s="106"/>
      <c r="KH120" s="107"/>
      <c r="KI120" s="106"/>
      <c r="KJ120" s="107"/>
      <c r="KK120" s="106"/>
      <c r="KL120" s="107"/>
      <c r="KM120" s="106"/>
      <c r="KN120" s="107"/>
      <c r="KO120" s="106"/>
      <c r="KP120" s="6"/>
    </row>
    <row r="121" spans="2:302" x14ac:dyDescent="0.25">
      <c r="B121" s="1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3"/>
      <c r="KE121" s="5"/>
      <c r="KF121" s="77"/>
      <c r="KG121" s="106"/>
      <c r="KH121" s="107"/>
      <c r="KI121" s="106"/>
      <c r="KJ121" s="107"/>
      <c r="KK121" s="106"/>
      <c r="KL121" s="107"/>
      <c r="KM121" s="106"/>
      <c r="KN121" s="107"/>
      <c r="KO121" s="106"/>
      <c r="KP121" s="6"/>
    </row>
    <row r="122" spans="2:302" x14ac:dyDescent="0.25">
      <c r="B122" s="1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3"/>
      <c r="KE122" s="5"/>
      <c r="KF122" s="77"/>
      <c r="KG122" s="106"/>
      <c r="KH122" s="107"/>
      <c r="KI122" s="106"/>
      <c r="KJ122" s="107"/>
      <c r="KK122" s="106"/>
      <c r="KL122" s="107"/>
      <c r="KM122" s="106"/>
      <c r="KN122" s="107"/>
      <c r="KO122" s="106"/>
      <c r="KP122" s="6"/>
    </row>
    <row r="123" spans="2:302" x14ac:dyDescent="0.25">
      <c r="B123" s="1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3"/>
      <c r="KE123" s="5"/>
      <c r="KF123" s="77"/>
      <c r="KG123" s="106"/>
      <c r="KH123" s="107"/>
      <c r="KI123" s="106"/>
      <c r="KJ123" s="107"/>
      <c r="KK123" s="106"/>
      <c r="KL123" s="107"/>
      <c r="KM123" s="106"/>
      <c r="KN123" s="107"/>
      <c r="KO123" s="106"/>
      <c r="KP123" s="6"/>
    </row>
    <row r="124" spans="2:302" x14ac:dyDescent="0.25">
      <c r="B124" s="1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3"/>
      <c r="KE124" s="5"/>
      <c r="KF124" s="77"/>
      <c r="KG124" s="106"/>
      <c r="KH124" s="107"/>
      <c r="KI124" s="106"/>
      <c r="KJ124" s="107"/>
      <c r="KK124" s="106"/>
      <c r="KL124" s="107"/>
      <c r="KM124" s="106"/>
      <c r="KN124" s="107"/>
      <c r="KO124" s="106"/>
      <c r="KP124" s="6"/>
    </row>
    <row r="125" spans="2:302" x14ac:dyDescent="0.25">
      <c r="B125" s="1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3"/>
      <c r="KE125" s="5"/>
      <c r="KF125" s="77"/>
      <c r="KG125" s="106"/>
      <c r="KH125" s="107"/>
      <c r="KI125" s="106"/>
      <c r="KJ125" s="107"/>
      <c r="KK125" s="106"/>
      <c r="KL125" s="107"/>
      <c r="KM125" s="106"/>
      <c r="KN125" s="107"/>
      <c r="KO125" s="106"/>
      <c r="KP125" s="6"/>
    </row>
    <row r="126" spans="2:302" x14ac:dyDescent="0.25">
      <c r="B126" s="1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3"/>
      <c r="KE126" s="5"/>
      <c r="KF126" s="77"/>
      <c r="KG126" s="106"/>
      <c r="KH126" s="107"/>
      <c r="KI126" s="106"/>
      <c r="KJ126" s="107"/>
      <c r="KK126" s="106"/>
      <c r="KL126" s="107"/>
      <c r="KM126" s="106"/>
      <c r="KN126" s="107"/>
      <c r="KO126" s="106"/>
      <c r="KP126" s="6"/>
    </row>
    <row r="127" spans="2:302" x14ac:dyDescent="0.25">
      <c r="B127" s="1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3"/>
      <c r="KE127" s="5"/>
      <c r="KF127" s="77"/>
      <c r="KG127" s="106"/>
      <c r="KH127" s="107"/>
      <c r="KI127" s="106"/>
      <c r="KJ127" s="107"/>
      <c r="KK127" s="106"/>
      <c r="KL127" s="107"/>
      <c r="KM127" s="106"/>
      <c r="KN127" s="107"/>
      <c r="KO127" s="106"/>
      <c r="KP127" s="6"/>
    </row>
    <row r="128" spans="2:302" x14ac:dyDescent="0.25">
      <c r="B128" s="1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3"/>
      <c r="KE128" s="5"/>
      <c r="KF128" s="77"/>
      <c r="KG128" s="106"/>
      <c r="KH128" s="107"/>
      <c r="KI128" s="106"/>
      <c r="KJ128" s="107"/>
      <c r="KK128" s="106"/>
      <c r="KL128" s="107"/>
      <c r="KM128" s="106"/>
      <c r="KN128" s="107"/>
      <c r="KO128" s="106"/>
      <c r="KP128" s="6"/>
    </row>
    <row r="129" spans="2:302" x14ac:dyDescent="0.25">
      <c r="B129" s="1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3"/>
      <c r="KE129" s="5"/>
      <c r="KF129" s="77"/>
      <c r="KG129" s="106"/>
      <c r="KH129" s="107"/>
      <c r="KI129" s="106"/>
      <c r="KJ129" s="107"/>
      <c r="KK129" s="106"/>
      <c r="KL129" s="107"/>
      <c r="KM129" s="106"/>
      <c r="KN129" s="107"/>
      <c r="KO129" s="106"/>
      <c r="KP129" s="6"/>
    </row>
    <row r="130" spans="2:302" x14ac:dyDescent="0.25">
      <c r="B130" s="1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3"/>
      <c r="KE130" s="5"/>
      <c r="KF130" s="77"/>
      <c r="KG130" s="106"/>
      <c r="KH130" s="107"/>
      <c r="KI130" s="106"/>
      <c r="KJ130" s="107"/>
      <c r="KK130" s="106"/>
      <c r="KL130" s="107"/>
      <c r="KM130" s="106"/>
      <c r="KN130" s="107"/>
      <c r="KO130" s="106"/>
      <c r="KP130" s="6"/>
    </row>
    <row r="131" spans="2:302" x14ac:dyDescent="0.25">
      <c r="B131" s="1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3"/>
      <c r="KE131" s="5"/>
      <c r="KF131" s="77"/>
      <c r="KG131" s="106"/>
      <c r="KH131" s="107"/>
      <c r="KI131" s="106"/>
      <c r="KJ131" s="107"/>
      <c r="KK131" s="106"/>
      <c r="KL131" s="107"/>
      <c r="KM131" s="106"/>
      <c r="KN131" s="107"/>
      <c r="KO131" s="106"/>
      <c r="KP131" s="6"/>
    </row>
    <row r="132" spans="2:302" x14ac:dyDescent="0.25">
      <c r="B132" s="1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3"/>
      <c r="KE132" s="5"/>
      <c r="KF132" s="77"/>
      <c r="KG132" s="106"/>
      <c r="KH132" s="107"/>
      <c r="KI132" s="106"/>
      <c r="KJ132" s="107"/>
      <c r="KK132" s="106"/>
      <c r="KL132" s="107"/>
      <c r="KM132" s="106"/>
      <c r="KN132" s="107"/>
      <c r="KO132" s="106"/>
      <c r="KP132" s="6"/>
    </row>
    <row r="133" spans="2:302" x14ac:dyDescent="0.25">
      <c r="B133" s="1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3"/>
      <c r="KE133" s="5"/>
      <c r="KF133" s="77"/>
      <c r="KG133" s="106"/>
      <c r="KH133" s="107"/>
      <c r="KI133" s="106"/>
      <c r="KJ133" s="107"/>
      <c r="KK133" s="106"/>
      <c r="KL133" s="107"/>
      <c r="KM133" s="106"/>
      <c r="KN133" s="107"/>
      <c r="KO133" s="106"/>
      <c r="KP133" s="6"/>
    </row>
    <row r="134" spans="2:302" x14ac:dyDescent="0.25">
      <c r="B134" s="1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3"/>
      <c r="KE134" s="5"/>
      <c r="KF134" s="77"/>
      <c r="KG134" s="106"/>
      <c r="KH134" s="107"/>
      <c r="KI134" s="106"/>
      <c r="KJ134" s="107"/>
      <c r="KK134" s="106"/>
      <c r="KL134" s="107"/>
      <c r="KM134" s="106"/>
      <c r="KN134" s="107"/>
      <c r="KO134" s="106"/>
      <c r="KP134" s="6"/>
    </row>
    <row r="135" spans="2:302" x14ac:dyDescent="0.25">
      <c r="B135" s="1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3"/>
      <c r="KE135" s="5"/>
      <c r="KF135" s="77"/>
      <c r="KG135" s="106"/>
      <c r="KH135" s="107"/>
      <c r="KI135" s="106"/>
      <c r="KJ135" s="107"/>
      <c r="KK135" s="106"/>
      <c r="KL135" s="107"/>
      <c r="KM135" s="106"/>
      <c r="KN135" s="107"/>
      <c r="KO135" s="106"/>
      <c r="KP135" s="6"/>
    </row>
    <row r="136" spans="2:302" x14ac:dyDescent="0.25">
      <c r="B136" s="1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3"/>
      <c r="KE136" s="5"/>
      <c r="KF136" s="77"/>
      <c r="KG136" s="106"/>
      <c r="KH136" s="107"/>
      <c r="KI136" s="106"/>
      <c r="KJ136" s="107"/>
      <c r="KK136" s="106"/>
      <c r="KL136" s="107"/>
      <c r="KM136" s="106"/>
      <c r="KN136" s="107"/>
      <c r="KO136" s="106"/>
      <c r="KP136" s="6"/>
    </row>
    <row r="137" spans="2:302" x14ac:dyDescent="0.25">
      <c r="B137" s="1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3"/>
      <c r="KE137" s="5"/>
      <c r="KF137" s="77"/>
      <c r="KG137" s="106"/>
      <c r="KH137" s="107"/>
      <c r="KI137" s="106"/>
      <c r="KJ137" s="107"/>
      <c r="KK137" s="106"/>
      <c r="KL137" s="107"/>
      <c r="KM137" s="106"/>
      <c r="KN137" s="107"/>
      <c r="KO137" s="106"/>
      <c r="KP137" s="6"/>
    </row>
    <row r="138" spans="2:302" x14ac:dyDescent="0.25">
      <c r="B138" s="1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3"/>
      <c r="KE138" s="5"/>
      <c r="KF138" s="77"/>
      <c r="KG138" s="106"/>
      <c r="KH138" s="107"/>
      <c r="KI138" s="106"/>
      <c r="KJ138" s="107"/>
      <c r="KK138" s="106"/>
      <c r="KL138" s="107"/>
      <c r="KM138" s="106"/>
      <c r="KN138" s="107"/>
      <c r="KO138" s="106"/>
      <c r="KP138" s="6"/>
    </row>
    <row r="139" spans="2:302" x14ac:dyDescent="0.25">
      <c r="B139" s="1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3"/>
      <c r="KE139" s="5"/>
      <c r="KF139" s="77"/>
      <c r="KG139" s="106"/>
      <c r="KH139" s="107"/>
      <c r="KI139" s="106"/>
      <c r="KJ139" s="107"/>
      <c r="KK139" s="106"/>
      <c r="KL139" s="107"/>
      <c r="KM139" s="106"/>
      <c r="KN139" s="107"/>
      <c r="KO139" s="106"/>
      <c r="KP139" s="6"/>
    </row>
    <row r="140" spans="2:302" x14ac:dyDescent="0.25">
      <c r="B140" s="1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3"/>
      <c r="KE140" s="5"/>
      <c r="KF140" s="77"/>
      <c r="KG140" s="106"/>
      <c r="KH140" s="107"/>
      <c r="KI140" s="106"/>
      <c r="KJ140" s="107"/>
      <c r="KK140" s="106"/>
      <c r="KL140" s="107"/>
      <c r="KM140" s="106"/>
      <c r="KN140" s="107"/>
      <c r="KO140" s="106"/>
      <c r="KP140" s="6"/>
    </row>
    <row r="141" spans="2:302" x14ac:dyDescent="0.25">
      <c r="B141" s="1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3"/>
      <c r="KE141" s="5"/>
      <c r="KF141" s="77"/>
      <c r="KG141" s="106"/>
      <c r="KH141" s="107"/>
      <c r="KI141" s="106"/>
      <c r="KJ141" s="107"/>
      <c r="KK141" s="106"/>
      <c r="KL141" s="107"/>
      <c r="KM141" s="106"/>
      <c r="KN141" s="107"/>
      <c r="KO141" s="106"/>
      <c r="KP141" s="6"/>
    </row>
    <row r="142" spans="2:302" x14ac:dyDescent="0.25">
      <c r="B142" s="1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3"/>
      <c r="KE142" s="5"/>
      <c r="KF142" s="77"/>
      <c r="KG142" s="106"/>
      <c r="KH142" s="107"/>
      <c r="KI142" s="106"/>
      <c r="KJ142" s="107"/>
      <c r="KK142" s="106"/>
      <c r="KL142" s="107"/>
      <c r="KM142" s="106"/>
      <c r="KN142" s="107"/>
      <c r="KO142" s="106"/>
      <c r="KP142" s="6"/>
    </row>
    <row r="143" spans="2:302" x14ac:dyDescent="0.25">
      <c r="B143" s="1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3"/>
      <c r="KE143" s="5"/>
      <c r="KF143" s="77"/>
      <c r="KG143" s="106"/>
      <c r="KH143" s="107"/>
      <c r="KI143" s="106"/>
      <c r="KJ143" s="107"/>
      <c r="KK143" s="106"/>
      <c r="KL143" s="107"/>
      <c r="KM143" s="106"/>
      <c r="KN143" s="107"/>
      <c r="KO143" s="106"/>
      <c r="KP143" s="6"/>
    </row>
    <row r="144" spans="2:302" x14ac:dyDescent="0.25">
      <c r="B144" s="1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3"/>
      <c r="KE144" s="5"/>
      <c r="KF144" s="77"/>
      <c r="KG144" s="106"/>
      <c r="KH144" s="107"/>
      <c r="KI144" s="106"/>
      <c r="KJ144" s="107"/>
      <c r="KK144" s="106"/>
      <c r="KL144" s="107"/>
      <c r="KM144" s="106"/>
      <c r="KN144" s="107"/>
      <c r="KO144" s="106"/>
      <c r="KP144" s="6"/>
    </row>
    <row r="145" spans="2:302" x14ac:dyDescent="0.25">
      <c r="B145" s="1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3"/>
      <c r="KE145" s="5"/>
      <c r="KF145" s="77"/>
      <c r="KG145" s="106"/>
      <c r="KH145" s="107"/>
      <c r="KI145" s="106"/>
      <c r="KJ145" s="107"/>
      <c r="KK145" s="106"/>
      <c r="KL145" s="107"/>
      <c r="KM145" s="106"/>
      <c r="KN145" s="107"/>
      <c r="KO145" s="106"/>
      <c r="KP145" s="6"/>
    </row>
    <row r="146" spans="2:302" x14ac:dyDescent="0.25">
      <c r="B146" s="1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3"/>
      <c r="KE146" s="5"/>
      <c r="KF146" s="77"/>
      <c r="KG146" s="106"/>
      <c r="KH146" s="107"/>
      <c r="KI146" s="106"/>
      <c r="KJ146" s="107"/>
      <c r="KK146" s="106"/>
      <c r="KL146" s="107"/>
      <c r="KM146" s="106"/>
      <c r="KN146" s="107"/>
      <c r="KO146" s="106"/>
      <c r="KP146" s="6"/>
    </row>
    <row r="147" spans="2:302" x14ac:dyDescent="0.25">
      <c r="B147" s="1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3"/>
      <c r="KE147" s="5"/>
      <c r="KF147" s="77"/>
      <c r="KG147" s="106"/>
      <c r="KH147" s="107"/>
      <c r="KI147" s="106"/>
      <c r="KJ147" s="107"/>
      <c r="KK147" s="106"/>
      <c r="KL147" s="107"/>
      <c r="KM147" s="106"/>
      <c r="KN147" s="107"/>
      <c r="KO147" s="106"/>
      <c r="KP147" s="6"/>
    </row>
    <row r="148" spans="2:302" x14ac:dyDescent="0.25">
      <c r="B148" s="1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3"/>
      <c r="KE148" s="5"/>
      <c r="KF148" s="77"/>
      <c r="KG148" s="106"/>
      <c r="KH148" s="107"/>
      <c r="KI148" s="106"/>
      <c r="KJ148" s="107"/>
      <c r="KK148" s="106"/>
      <c r="KL148" s="107"/>
      <c r="KM148" s="106"/>
      <c r="KN148" s="107"/>
      <c r="KO148" s="106"/>
      <c r="KP148" s="6"/>
    </row>
    <row r="149" spans="2:302" x14ac:dyDescent="0.25">
      <c r="B149" s="1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3"/>
      <c r="KE149" s="5"/>
      <c r="KF149" s="77"/>
      <c r="KG149" s="106"/>
      <c r="KH149" s="107"/>
      <c r="KI149" s="106"/>
      <c r="KJ149" s="107"/>
      <c r="KK149" s="106"/>
      <c r="KL149" s="107"/>
      <c r="KM149" s="106"/>
      <c r="KN149" s="107"/>
      <c r="KO149" s="106"/>
      <c r="KP149" s="6"/>
    </row>
    <row r="150" spans="2:302" x14ac:dyDescent="0.25">
      <c r="B150" s="1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3"/>
      <c r="KE150" s="5"/>
      <c r="KF150" s="77"/>
      <c r="KG150" s="106"/>
      <c r="KH150" s="107"/>
      <c r="KI150" s="106"/>
      <c r="KJ150" s="107"/>
      <c r="KK150" s="106"/>
      <c r="KL150" s="107"/>
      <c r="KM150" s="106"/>
      <c r="KN150" s="107"/>
      <c r="KO150" s="106"/>
      <c r="KP150" s="6"/>
    </row>
    <row r="151" spans="2:302" x14ac:dyDescent="0.25">
      <c r="B151" s="1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3"/>
      <c r="KE151" s="5"/>
      <c r="KF151" s="77"/>
      <c r="KG151" s="106"/>
      <c r="KH151" s="107"/>
      <c r="KI151" s="106"/>
      <c r="KJ151" s="107"/>
      <c r="KK151" s="106"/>
      <c r="KL151" s="107"/>
      <c r="KM151" s="106"/>
      <c r="KN151" s="107"/>
      <c r="KO151" s="106"/>
      <c r="KP151" s="6"/>
    </row>
    <row r="152" spans="2:302" x14ac:dyDescent="0.25">
      <c r="B152" s="1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3"/>
      <c r="KE152" s="5"/>
      <c r="KF152" s="77"/>
      <c r="KG152" s="106"/>
      <c r="KH152" s="107"/>
      <c r="KI152" s="106"/>
      <c r="KJ152" s="107"/>
      <c r="KK152" s="106"/>
      <c r="KL152" s="107"/>
      <c r="KM152" s="106"/>
      <c r="KN152" s="107"/>
      <c r="KO152" s="106"/>
      <c r="KP152" s="6"/>
    </row>
    <row r="153" spans="2:302" x14ac:dyDescent="0.25">
      <c r="B153" s="1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3"/>
      <c r="KE153" s="5"/>
      <c r="KF153" s="77"/>
      <c r="KG153" s="106"/>
      <c r="KH153" s="107"/>
      <c r="KI153" s="106"/>
      <c r="KJ153" s="107"/>
      <c r="KK153" s="106"/>
      <c r="KL153" s="107"/>
      <c r="KM153" s="106"/>
      <c r="KN153" s="107"/>
      <c r="KO153" s="106"/>
      <c r="KP153" s="6"/>
    </row>
    <row r="154" spans="2:302" x14ac:dyDescent="0.25">
      <c r="B154" s="1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3"/>
      <c r="KE154" s="5"/>
      <c r="KF154" s="77"/>
      <c r="KG154" s="106"/>
      <c r="KH154" s="107"/>
      <c r="KI154" s="106"/>
      <c r="KJ154" s="107"/>
      <c r="KK154" s="106"/>
      <c r="KL154" s="107"/>
      <c r="KM154" s="106"/>
      <c r="KN154" s="107"/>
      <c r="KO154" s="106"/>
      <c r="KP154" s="6"/>
    </row>
    <row r="155" spans="2:302" x14ac:dyDescent="0.25">
      <c r="B155" s="1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3"/>
      <c r="KE155" s="5"/>
      <c r="KF155" s="77"/>
      <c r="KG155" s="106"/>
      <c r="KH155" s="107"/>
      <c r="KI155" s="106"/>
      <c r="KJ155" s="107"/>
      <c r="KK155" s="106"/>
      <c r="KL155" s="107"/>
      <c r="KM155" s="106"/>
      <c r="KN155" s="107"/>
      <c r="KO155" s="106"/>
      <c r="KP155" s="6"/>
    </row>
    <row r="156" spans="2:302" x14ac:dyDescent="0.25">
      <c r="B156" s="1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3"/>
      <c r="KE156" s="5"/>
      <c r="KF156" s="77"/>
      <c r="KG156" s="106"/>
      <c r="KH156" s="107"/>
      <c r="KI156" s="106"/>
      <c r="KJ156" s="107"/>
      <c r="KK156" s="106"/>
      <c r="KL156" s="107"/>
      <c r="KM156" s="106"/>
      <c r="KN156" s="107"/>
      <c r="KO156" s="106"/>
      <c r="KP156" s="6"/>
    </row>
    <row r="157" spans="2:302" x14ac:dyDescent="0.25">
      <c r="B157" s="1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3"/>
      <c r="KE157" s="5"/>
      <c r="KF157" s="77"/>
      <c r="KG157" s="106"/>
      <c r="KH157" s="107"/>
      <c r="KI157" s="106"/>
      <c r="KJ157" s="107"/>
      <c r="KK157" s="106"/>
      <c r="KL157" s="107"/>
      <c r="KM157" s="106"/>
      <c r="KN157" s="107"/>
      <c r="KO157" s="106"/>
      <c r="KP157" s="6"/>
    </row>
    <row r="158" spans="2:302" x14ac:dyDescent="0.25">
      <c r="B158" s="1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3"/>
      <c r="KE158" s="5"/>
      <c r="KF158" s="77"/>
      <c r="KG158" s="106"/>
      <c r="KH158" s="107"/>
      <c r="KI158" s="106"/>
      <c r="KJ158" s="107"/>
      <c r="KK158" s="106"/>
      <c r="KL158" s="107"/>
      <c r="KM158" s="106"/>
      <c r="KN158" s="107"/>
      <c r="KO158" s="106"/>
      <c r="KP158" s="6"/>
    </row>
    <row r="159" spans="2:302" x14ac:dyDescent="0.25">
      <c r="B159" s="1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3"/>
      <c r="KE159" s="5"/>
      <c r="KF159" s="77"/>
      <c r="KG159" s="106"/>
      <c r="KH159" s="107"/>
      <c r="KI159" s="106"/>
      <c r="KJ159" s="107"/>
      <c r="KK159" s="106"/>
      <c r="KL159" s="107"/>
      <c r="KM159" s="106"/>
      <c r="KN159" s="107"/>
      <c r="KO159" s="106"/>
      <c r="KP159" s="6"/>
    </row>
    <row r="160" spans="2:302" x14ac:dyDescent="0.25"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3"/>
      <c r="KE160" s="5"/>
      <c r="KF160" s="77"/>
      <c r="KG160" s="106"/>
      <c r="KH160" s="107"/>
      <c r="KI160" s="106"/>
      <c r="KJ160" s="107"/>
      <c r="KK160" s="106"/>
      <c r="KL160" s="107"/>
      <c r="KM160" s="106"/>
      <c r="KN160" s="107"/>
      <c r="KO160" s="106"/>
      <c r="KP160" s="6"/>
    </row>
    <row r="161" spans="2:302" x14ac:dyDescent="0.25">
      <c r="B161" s="1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3"/>
      <c r="KE161" s="5"/>
      <c r="KF161" s="77"/>
      <c r="KG161" s="106"/>
      <c r="KH161" s="107"/>
      <c r="KI161" s="106"/>
      <c r="KJ161" s="107"/>
      <c r="KK161" s="106"/>
      <c r="KL161" s="107"/>
      <c r="KM161" s="106"/>
      <c r="KN161" s="107"/>
      <c r="KO161" s="106"/>
      <c r="KP161" s="6"/>
    </row>
    <row r="162" spans="2:302" x14ac:dyDescent="0.25">
      <c r="B162" s="1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3"/>
      <c r="KE162" s="5"/>
      <c r="KF162" s="77"/>
      <c r="KG162" s="106"/>
      <c r="KH162" s="107"/>
      <c r="KI162" s="106"/>
      <c r="KJ162" s="107"/>
      <c r="KK162" s="106"/>
      <c r="KL162" s="107"/>
      <c r="KM162" s="106"/>
      <c r="KN162" s="107"/>
      <c r="KO162" s="106"/>
      <c r="KP162" s="6"/>
    </row>
    <row r="163" spans="2:302" x14ac:dyDescent="0.25">
      <c r="B163" s="1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3"/>
      <c r="KE163" s="5"/>
      <c r="KF163" s="77"/>
      <c r="KG163" s="106"/>
      <c r="KH163" s="107"/>
      <c r="KI163" s="106"/>
      <c r="KJ163" s="107"/>
      <c r="KK163" s="106"/>
      <c r="KL163" s="107"/>
      <c r="KM163" s="106"/>
      <c r="KN163" s="107"/>
      <c r="KO163" s="106"/>
      <c r="KP163" s="6"/>
    </row>
    <row r="164" spans="2:302" x14ac:dyDescent="0.25">
      <c r="B164" s="1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3"/>
      <c r="KE164" s="5"/>
      <c r="KF164" s="77"/>
      <c r="KG164" s="106"/>
      <c r="KH164" s="107"/>
      <c r="KI164" s="106"/>
      <c r="KJ164" s="107"/>
      <c r="KK164" s="106"/>
      <c r="KL164" s="107"/>
      <c r="KM164" s="106"/>
      <c r="KN164" s="107"/>
      <c r="KO164" s="106"/>
      <c r="KP164" s="6"/>
    </row>
    <row r="165" spans="2:302" x14ac:dyDescent="0.25">
      <c r="B165" s="1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3"/>
      <c r="KE165" s="5"/>
      <c r="KF165" s="77"/>
      <c r="KG165" s="106"/>
      <c r="KH165" s="107"/>
      <c r="KI165" s="106"/>
      <c r="KJ165" s="107"/>
      <c r="KK165" s="106"/>
      <c r="KL165" s="107"/>
      <c r="KM165" s="106"/>
      <c r="KN165" s="107"/>
      <c r="KO165" s="106"/>
      <c r="KP165" s="6"/>
    </row>
    <row r="166" spans="2:302" x14ac:dyDescent="0.25">
      <c r="B166" s="1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3"/>
      <c r="KE166" s="5"/>
      <c r="KF166" s="77"/>
      <c r="KG166" s="106"/>
      <c r="KH166" s="107"/>
      <c r="KI166" s="106"/>
      <c r="KJ166" s="107"/>
      <c r="KK166" s="106"/>
      <c r="KL166" s="107"/>
      <c r="KM166" s="106"/>
      <c r="KN166" s="107"/>
      <c r="KO166" s="106"/>
      <c r="KP166" s="6"/>
    </row>
    <row r="167" spans="2:302" x14ac:dyDescent="0.25">
      <c r="B167" s="1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3"/>
      <c r="KE167" s="5"/>
      <c r="KF167" s="77"/>
      <c r="KG167" s="106"/>
      <c r="KH167" s="107"/>
      <c r="KI167" s="106"/>
      <c r="KJ167" s="107"/>
      <c r="KK167" s="106"/>
      <c r="KL167" s="107"/>
      <c r="KM167" s="106"/>
      <c r="KN167" s="107"/>
      <c r="KO167" s="106"/>
      <c r="KP167" s="6"/>
    </row>
    <row r="168" spans="2:302" x14ac:dyDescent="0.25">
      <c r="B168" s="1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3"/>
      <c r="KE168" s="5"/>
      <c r="KF168" s="77"/>
      <c r="KG168" s="106"/>
      <c r="KH168" s="107"/>
      <c r="KI168" s="106"/>
      <c r="KJ168" s="107"/>
      <c r="KK168" s="106"/>
      <c r="KL168" s="107"/>
      <c r="KM168" s="106"/>
      <c r="KN168" s="107"/>
      <c r="KO168" s="106"/>
      <c r="KP168" s="6"/>
    </row>
    <row r="169" spans="2:302" x14ac:dyDescent="0.25">
      <c r="B169" s="1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3"/>
      <c r="KE169" s="5"/>
      <c r="KF169" s="77"/>
      <c r="KG169" s="106"/>
      <c r="KH169" s="107"/>
      <c r="KI169" s="106"/>
      <c r="KJ169" s="107"/>
      <c r="KK169" s="106"/>
      <c r="KL169" s="107"/>
      <c r="KM169" s="106"/>
      <c r="KN169" s="107"/>
      <c r="KO169" s="106"/>
      <c r="KP169" s="6"/>
    </row>
    <row r="170" spans="2:302" x14ac:dyDescent="0.25">
      <c r="B170" s="1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3"/>
      <c r="KE170" s="5"/>
      <c r="KF170" s="77"/>
      <c r="KG170" s="106"/>
      <c r="KH170" s="107"/>
      <c r="KI170" s="106"/>
      <c r="KJ170" s="107"/>
      <c r="KK170" s="106"/>
      <c r="KL170" s="107"/>
      <c r="KM170" s="106"/>
      <c r="KN170" s="107"/>
      <c r="KO170" s="106"/>
      <c r="KP170" s="6"/>
    </row>
    <row r="171" spans="2:302" x14ac:dyDescent="0.25">
      <c r="B171" s="1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3"/>
      <c r="KE171" s="5"/>
      <c r="KF171" s="77"/>
      <c r="KG171" s="106"/>
      <c r="KH171" s="107"/>
      <c r="KI171" s="106"/>
      <c r="KJ171" s="107"/>
      <c r="KK171" s="106"/>
      <c r="KL171" s="107"/>
      <c r="KM171" s="106"/>
      <c r="KN171" s="107"/>
      <c r="KO171" s="106"/>
      <c r="KP171" s="6"/>
    </row>
    <row r="172" spans="2:302" x14ac:dyDescent="0.25">
      <c r="B172" s="1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3"/>
      <c r="KE172" s="5"/>
      <c r="KF172" s="77"/>
      <c r="KG172" s="106"/>
      <c r="KH172" s="107"/>
      <c r="KI172" s="106"/>
      <c r="KJ172" s="107"/>
      <c r="KK172" s="106"/>
      <c r="KL172" s="107"/>
      <c r="KM172" s="106"/>
      <c r="KN172" s="107"/>
      <c r="KO172" s="106"/>
      <c r="KP172" s="6"/>
    </row>
    <row r="173" spans="2:302" x14ac:dyDescent="0.25">
      <c r="B173" s="1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3"/>
      <c r="KE173" s="5"/>
      <c r="KF173" s="77"/>
      <c r="KG173" s="106"/>
      <c r="KH173" s="107"/>
      <c r="KI173" s="106"/>
      <c r="KJ173" s="107"/>
      <c r="KK173" s="106"/>
      <c r="KL173" s="107"/>
      <c r="KM173" s="106"/>
      <c r="KN173" s="107"/>
      <c r="KO173" s="106"/>
      <c r="KP173" s="6"/>
    </row>
    <row r="174" spans="2:302" x14ac:dyDescent="0.25">
      <c r="B174" s="1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3"/>
      <c r="KE174" s="5"/>
      <c r="KF174" s="77"/>
      <c r="KG174" s="106"/>
      <c r="KH174" s="107"/>
      <c r="KI174" s="106"/>
      <c r="KJ174" s="107"/>
      <c r="KK174" s="106"/>
      <c r="KL174" s="107"/>
      <c r="KM174" s="106"/>
      <c r="KN174" s="107"/>
      <c r="KO174" s="106"/>
      <c r="KP174" s="6"/>
    </row>
    <row r="175" spans="2:302" x14ac:dyDescent="0.25">
      <c r="B175" s="1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3"/>
      <c r="KE175" s="5"/>
      <c r="KF175" s="77"/>
      <c r="KG175" s="106"/>
      <c r="KH175" s="107"/>
      <c r="KI175" s="106"/>
      <c r="KJ175" s="107"/>
      <c r="KK175" s="106"/>
      <c r="KL175" s="107"/>
      <c r="KM175" s="106"/>
      <c r="KN175" s="107"/>
      <c r="KO175" s="106"/>
      <c r="KP175" s="6"/>
    </row>
    <row r="176" spans="2:302" x14ac:dyDescent="0.25">
      <c r="B176" s="1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3"/>
      <c r="KE176" s="5"/>
      <c r="KF176" s="77"/>
      <c r="KG176" s="106"/>
      <c r="KH176" s="107"/>
      <c r="KI176" s="106"/>
      <c r="KJ176" s="107"/>
      <c r="KK176" s="106"/>
      <c r="KL176" s="107"/>
      <c r="KM176" s="106"/>
      <c r="KN176" s="107"/>
      <c r="KO176" s="106"/>
      <c r="KP176" s="6"/>
    </row>
    <row r="177" spans="2:302" x14ac:dyDescent="0.25">
      <c r="B177" s="1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3"/>
      <c r="KE177" s="5"/>
      <c r="KF177" s="77"/>
      <c r="KG177" s="106"/>
      <c r="KH177" s="107"/>
      <c r="KI177" s="106"/>
      <c r="KJ177" s="107"/>
      <c r="KK177" s="106"/>
      <c r="KL177" s="107"/>
      <c r="KM177" s="106"/>
      <c r="KN177" s="107"/>
      <c r="KO177" s="106"/>
      <c r="KP177" s="6"/>
    </row>
    <row r="178" spans="2:302" x14ac:dyDescent="0.25">
      <c r="B178" s="1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3"/>
      <c r="KE178" s="5"/>
      <c r="KF178" s="77"/>
      <c r="KG178" s="106"/>
      <c r="KH178" s="107"/>
      <c r="KI178" s="106"/>
      <c r="KJ178" s="107"/>
      <c r="KK178" s="106"/>
      <c r="KL178" s="107"/>
      <c r="KM178" s="106"/>
      <c r="KN178" s="107"/>
      <c r="KO178" s="106"/>
      <c r="KP178" s="6"/>
    </row>
    <row r="179" spans="2:302" x14ac:dyDescent="0.25">
      <c r="B179" s="1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3"/>
      <c r="KE179" s="5"/>
      <c r="KF179" s="77"/>
      <c r="KG179" s="106"/>
      <c r="KH179" s="107"/>
      <c r="KI179" s="106"/>
      <c r="KJ179" s="107"/>
      <c r="KK179" s="106"/>
      <c r="KL179" s="107"/>
      <c r="KM179" s="106"/>
      <c r="KN179" s="107"/>
      <c r="KO179" s="106"/>
      <c r="KP179" s="6"/>
    </row>
    <row r="180" spans="2:302" x14ac:dyDescent="0.25">
      <c r="B180" s="1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3"/>
      <c r="KE180" s="5"/>
      <c r="KF180" s="77"/>
      <c r="KG180" s="106"/>
      <c r="KH180" s="107"/>
      <c r="KI180" s="106"/>
      <c r="KJ180" s="107"/>
      <c r="KK180" s="106"/>
      <c r="KL180" s="107"/>
      <c r="KM180" s="106"/>
      <c r="KN180" s="107"/>
      <c r="KO180" s="106"/>
      <c r="KP180" s="6"/>
    </row>
    <row r="181" spans="2:302" x14ac:dyDescent="0.25">
      <c r="B181" s="1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3"/>
      <c r="KE181" s="5"/>
      <c r="KF181" s="77"/>
      <c r="KG181" s="106"/>
      <c r="KH181" s="107"/>
      <c r="KI181" s="106"/>
      <c r="KJ181" s="107"/>
      <c r="KK181" s="106"/>
      <c r="KL181" s="107"/>
      <c r="KM181" s="106"/>
      <c r="KN181" s="107"/>
      <c r="KO181" s="106"/>
      <c r="KP181" s="6"/>
    </row>
    <row r="182" spans="2:302" x14ac:dyDescent="0.25">
      <c r="B182" s="1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3"/>
      <c r="KE182" s="5"/>
      <c r="KF182" s="77"/>
      <c r="KG182" s="106"/>
      <c r="KH182" s="107"/>
      <c r="KI182" s="106"/>
      <c r="KJ182" s="107"/>
      <c r="KK182" s="106"/>
      <c r="KL182" s="107"/>
      <c r="KM182" s="106"/>
      <c r="KN182" s="107"/>
      <c r="KO182" s="106"/>
      <c r="KP182" s="6"/>
    </row>
    <row r="183" spans="2:302" x14ac:dyDescent="0.25">
      <c r="B183" s="1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3"/>
      <c r="KE183" s="5"/>
      <c r="KF183" s="77"/>
      <c r="KG183" s="106"/>
      <c r="KH183" s="107"/>
      <c r="KI183" s="106"/>
      <c r="KJ183" s="107"/>
      <c r="KK183" s="106"/>
      <c r="KL183" s="107"/>
      <c r="KM183" s="106"/>
      <c r="KN183" s="107"/>
      <c r="KO183" s="106"/>
      <c r="KP183" s="6"/>
    </row>
    <row r="184" spans="2:302" x14ac:dyDescent="0.25">
      <c r="B184" s="1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3"/>
      <c r="KE184" s="5"/>
      <c r="KF184" s="77"/>
      <c r="KG184" s="106"/>
      <c r="KH184" s="107"/>
      <c r="KI184" s="106"/>
      <c r="KJ184" s="107"/>
      <c r="KK184" s="106"/>
      <c r="KL184" s="107"/>
      <c r="KM184" s="106"/>
      <c r="KN184" s="107"/>
      <c r="KO184" s="106"/>
      <c r="KP184" s="6"/>
    </row>
    <row r="185" spans="2:302" x14ac:dyDescent="0.25">
      <c r="B185" s="1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3"/>
      <c r="KE185" s="5"/>
      <c r="KF185" s="77"/>
      <c r="KG185" s="106"/>
      <c r="KH185" s="107"/>
      <c r="KI185" s="106"/>
      <c r="KJ185" s="107"/>
      <c r="KK185" s="106"/>
      <c r="KL185" s="107"/>
      <c r="KM185" s="106"/>
      <c r="KN185" s="107"/>
      <c r="KO185" s="106"/>
      <c r="KP185" s="6"/>
    </row>
    <row r="186" spans="2:302" x14ac:dyDescent="0.25">
      <c r="B186" s="1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3"/>
      <c r="KE186" s="5"/>
      <c r="KF186" s="77"/>
      <c r="KG186" s="106"/>
      <c r="KH186" s="107"/>
      <c r="KI186" s="106"/>
      <c r="KJ186" s="107"/>
      <c r="KK186" s="106"/>
      <c r="KL186" s="107"/>
      <c r="KM186" s="106"/>
      <c r="KN186" s="107"/>
      <c r="KO186" s="106"/>
      <c r="KP186" s="6"/>
    </row>
    <row r="187" spans="2:302" x14ac:dyDescent="0.25">
      <c r="B187" s="1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3"/>
      <c r="KE187" s="5"/>
      <c r="KF187" s="77"/>
      <c r="KG187" s="106"/>
      <c r="KH187" s="107"/>
      <c r="KI187" s="106"/>
      <c r="KJ187" s="107"/>
      <c r="KK187" s="106"/>
      <c r="KL187" s="107"/>
      <c r="KM187" s="106"/>
      <c r="KN187" s="107"/>
      <c r="KO187" s="106"/>
      <c r="KP187" s="6"/>
    </row>
    <row r="188" spans="2:302" x14ac:dyDescent="0.25">
      <c r="B188" s="1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3"/>
      <c r="KE188" s="5"/>
      <c r="KF188" s="77"/>
      <c r="KG188" s="106"/>
      <c r="KH188" s="107"/>
      <c r="KI188" s="106"/>
      <c r="KJ188" s="107"/>
      <c r="KK188" s="106"/>
      <c r="KL188" s="107"/>
      <c r="KM188" s="106"/>
      <c r="KN188" s="107"/>
      <c r="KO188" s="106"/>
      <c r="KP188" s="6"/>
    </row>
    <row r="189" spans="2:302" x14ac:dyDescent="0.25">
      <c r="B189" s="1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3"/>
      <c r="KE189" s="5"/>
      <c r="KF189" s="77"/>
      <c r="KG189" s="106"/>
      <c r="KH189" s="107"/>
      <c r="KI189" s="106"/>
      <c r="KJ189" s="107"/>
      <c r="KK189" s="106"/>
      <c r="KL189" s="107"/>
      <c r="KM189" s="106"/>
      <c r="KN189" s="107"/>
      <c r="KO189" s="106"/>
      <c r="KP189" s="6"/>
    </row>
    <row r="190" spans="2:302" x14ac:dyDescent="0.25">
      <c r="B190" s="1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3"/>
      <c r="KE190" s="5"/>
      <c r="KF190" s="77"/>
      <c r="KG190" s="106"/>
      <c r="KH190" s="107"/>
      <c r="KI190" s="106"/>
      <c r="KJ190" s="107"/>
      <c r="KK190" s="106"/>
      <c r="KL190" s="107"/>
      <c r="KM190" s="106"/>
      <c r="KN190" s="107"/>
      <c r="KO190" s="106"/>
      <c r="KP190" s="6"/>
    </row>
    <row r="191" spans="2:302" x14ac:dyDescent="0.25">
      <c r="B191" s="1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3"/>
      <c r="KE191" s="5"/>
      <c r="KF191" s="77"/>
      <c r="KG191" s="106"/>
      <c r="KH191" s="107"/>
      <c r="KI191" s="106"/>
      <c r="KJ191" s="107"/>
      <c r="KK191" s="106"/>
      <c r="KL191" s="107"/>
      <c r="KM191" s="106"/>
      <c r="KN191" s="107"/>
      <c r="KO191" s="106"/>
      <c r="KP191" s="6"/>
    </row>
    <row r="192" spans="2:302" x14ac:dyDescent="0.25">
      <c r="B192" s="1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3"/>
      <c r="KE192" s="5"/>
      <c r="KF192" s="77"/>
      <c r="KG192" s="106"/>
      <c r="KH192" s="107"/>
      <c r="KI192" s="106"/>
      <c r="KJ192" s="107"/>
      <c r="KK192" s="106"/>
      <c r="KL192" s="107"/>
      <c r="KM192" s="106"/>
      <c r="KN192" s="107"/>
      <c r="KO192" s="106"/>
      <c r="KP192" s="6"/>
    </row>
    <row r="193" spans="2:302" x14ac:dyDescent="0.25">
      <c r="B193" s="1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3"/>
      <c r="KE193" s="5"/>
      <c r="KF193" s="77"/>
      <c r="KG193" s="106"/>
      <c r="KH193" s="107"/>
      <c r="KI193" s="106"/>
      <c r="KJ193" s="107"/>
      <c r="KK193" s="106"/>
      <c r="KL193" s="107"/>
      <c r="KM193" s="106"/>
      <c r="KN193" s="107"/>
      <c r="KO193" s="106"/>
      <c r="KP193" s="6"/>
    </row>
    <row r="194" spans="2:302" x14ac:dyDescent="0.25">
      <c r="B194" s="1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3"/>
      <c r="KE194" s="5"/>
      <c r="KF194" s="77"/>
      <c r="KG194" s="106"/>
      <c r="KH194" s="107"/>
      <c r="KI194" s="106"/>
      <c r="KJ194" s="107"/>
      <c r="KK194" s="106"/>
      <c r="KL194" s="107"/>
      <c r="KM194" s="106"/>
      <c r="KN194" s="107"/>
      <c r="KO194" s="106"/>
      <c r="KP194" s="6"/>
    </row>
    <row r="195" spans="2:302" x14ac:dyDescent="0.25">
      <c r="B195" s="1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3"/>
      <c r="KE195" s="5"/>
      <c r="KF195" s="77"/>
      <c r="KG195" s="106"/>
      <c r="KH195" s="107"/>
      <c r="KI195" s="106"/>
      <c r="KJ195" s="107"/>
      <c r="KK195" s="106"/>
      <c r="KL195" s="107"/>
      <c r="KM195" s="106"/>
      <c r="KN195" s="107"/>
      <c r="KO195" s="106"/>
      <c r="KP195" s="6"/>
    </row>
    <row r="196" spans="2:302" x14ac:dyDescent="0.25">
      <c r="B196" s="1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3"/>
      <c r="KE196" s="5"/>
      <c r="KF196" s="77"/>
      <c r="KG196" s="106"/>
      <c r="KH196" s="107"/>
      <c r="KI196" s="106"/>
      <c r="KJ196" s="107"/>
      <c r="KK196" s="106"/>
      <c r="KL196" s="107"/>
      <c r="KM196" s="106"/>
      <c r="KN196" s="107"/>
      <c r="KO196" s="106"/>
      <c r="KP196" s="6"/>
    </row>
    <row r="197" spans="2:302" x14ac:dyDescent="0.25">
      <c r="B197" s="1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3"/>
      <c r="KE197" s="5"/>
      <c r="KF197" s="77"/>
      <c r="KG197" s="106"/>
      <c r="KH197" s="107"/>
      <c r="KI197" s="106"/>
      <c r="KJ197" s="107"/>
      <c r="KK197" s="106"/>
      <c r="KL197" s="107"/>
      <c r="KM197" s="106"/>
      <c r="KN197" s="107"/>
      <c r="KO197" s="106"/>
      <c r="KP197" s="6"/>
    </row>
    <row r="198" spans="2:302" x14ac:dyDescent="0.25">
      <c r="B198" s="1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3"/>
      <c r="KE198" s="5"/>
      <c r="KF198" s="77"/>
      <c r="KG198" s="106"/>
      <c r="KH198" s="107"/>
      <c r="KI198" s="106"/>
      <c r="KJ198" s="107"/>
      <c r="KK198" s="106"/>
      <c r="KL198" s="107"/>
      <c r="KM198" s="106"/>
      <c r="KN198" s="107"/>
      <c r="KO198" s="106"/>
      <c r="KP198" s="6"/>
    </row>
    <row r="199" spans="2:302" x14ac:dyDescent="0.25">
      <c r="B199" s="1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3"/>
      <c r="KE199" s="5"/>
      <c r="KF199" s="77"/>
      <c r="KG199" s="106"/>
      <c r="KH199" s="107"/>
      <c r="KI199" s="106"/>
      <c r="KJ199" s="107"/>
      <c r="KK199" s="106"/>
      <c r="KL199" s="107"/>
      <c r="KM199" s="106"/>
      <c r="KN199" s="107"/>
      <c r="KO199" s="106"/>
      <c r="KP199" s="6"/>
    </row>
    <row r="200" spans="2:302" x14ac:dyDescent="0.25">
      <c r="B200" s="1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3"/>
      <c r="KE200" s="5"/>
      <c r="KF200" s="77"/>
      <c r="KG200" s="106"/>
      <c r="KH200" s="107"/>
      <c r="KI200" s="106"/>
      <c r="KJ200" s="107"/>
      <c r="KK200" s="106"/>
      <c r="KL200" s="107"/>
      <c r="KM200" s="106"/>
      <c r="KN200" s="107"/>
      <c r="KO200" s="106"/>
      <c r="KP200" s="6"/>
    </row>
    <row r="201" spans="2:302" x14ac:dyDescent="0.25">
      <c r="B201" s="1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3"/>
      <c r="KE201" s="5"/>
      <c r="KF201" s="77"/>
      <c r="KG201" s="106"/>
      <c r="KH201" s="107"/>
      <c r="KI201" s="106"/>
      <c r="KJ201" s="107"/>
      <c r="KK201" s="106"/>
      <c r="KL201" s="107"/>
      <c r="KM201" s="106"/>
      <c r="KN201" s="107"/>
      <c r="KO201" s="106"/>
      <c r="KP201" s="6"/>
    </row>
    <row r="202" spans="2:302" x14ac:dyDescent="0.25">
      <c r="B202" s="1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3"/>
      <c r="KE202" s="5"/>
      <c r="KF202" s="77"/>
      <c r="KG202" s="106"/>
      <c r="KH202" s="107"/>
      <c r="KI202" s="106"/>
      <c r="KJ202" s="107"/>
      <c r="KK202" s="106"/>
      <c r="KL202" s="107"/>
      <c r="KM202" s="106"/>
      <c r="KN202" s="107"/>
      <c r="KO202" s="106"/>
      <c r="KP202" s="6"/>
    </row>
    <row r="203" spans="2:302" x14ac:dyDescent="0.25">
      <c r="B203" s="1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3"/>
      <c r="KE203" s="5"/>
      <c r="KF203" s="77"/>
      <c r="KG203" s="106"/>
      <c r="KH203" s="107"/>
      <c r="KI203" s="106"/>
      <c r="KJ203" s="107"/>
      <c r="KK203" s="106"/>
      <c r="KL203" s="107"/>
      <c r="KM203" s="106"/>
      <c r="KN203" s="107"/>
      <c r="KO203" s="106"/>
      <c r="KP203" s="6"/>
    </row>
    <row r="204" spans="2:302" x14ac:dyDescent="0.25">
      <c r="B204" s="1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3"/>
      <c r="KE204" s="5"/>
      <c r="KF204" s="77"/>
      <c r="KG204" s="106"/>
      <c r="KH204" s="107"/>
      <c r="KI204" s="106"/>
      <c r="KJ204" s="107"/>
      <c r="KK204" s="106"/>
      <c r="KL204" s="107"/>
      <c r="KM204" s="106"/>
      <c r="KN204" s="107"/>
      <c r="KO204" s="106"/>
      <c r="KP204" s="6"/>
    </row>
    <row r="205" spans="2:302" x14ac:dyDescent="0.25">
      <c r="B205" s="1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3"/>
      <c r="KE205" s="5"/>
      <c r="KF205" s="77"/>
      <c r="KG205" s="106"/>
      <c r="KH205" s="107"/>
      <c r="KI205" s="106"/>
      <c r="KJ205" s="107"/>
      <c r="KK205" s="106"/>
      <c r="KL205" s="107"/>
      <c r="KM205" s="106"/>
      <c r="KN205" s="107"/>
      <c r="KO205" s="106"/>
      <c r="KP205" s="6"/>
    </row>
    <row r="206" spans="2:302" x14ac:dyDescent="0.25">
      <c r="B206" s="1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3"/>
      <c r="KE206" s="5"/>
      <c r="KF206" s="77"/>
      <c r="KG206" s="106"/>
      <c r="KH206" s="107"/>
      <c r="KI206" s="106"/>
      <c r="KJ206" s="107"/>
      <c r="KK206" s="106"/>
      <c r="KL206" s="107"/>
      <c r="KM206" s="106"/>
      <c r="KN206" s="107"/>
      <c r="KO206" s="106"/>
      <c r="KP206" s="6"/>
    </row>
    <row r="207" spans="2:302" x14ac:dyDescent="0.25">
      <c r="B207" s="1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3"/>
      <c r="KE207" s="5"/>
      <c r="KF207" s="77"/>
      <c r="KG207" s="106"/>
      <c r="KH207" s="107"/>
      <c r="KI207" s="106"/>
      <c r="KJ207" s="107"/>
      <c r="KK207" s="106"/>
      <c r="KL207" s="107"/>
      <c r="KM207" s="106"/>
      <c r="KN207" s="107"/>
      <c r="KO207" s="106"/>
      <c r="KP207" s="6"/>
    </row>
    <row r="208" spans="2:302" x14ac:dyDescent="0.25">
      <c r="B208" s="1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3"/>
      <c r="KE208" s="5"/>
      <c r="KF208" s="77"/>
      <c r="KG208" s="106"/>
      <c r="KH208" s="107"/>
      <c r="KI208" s="106"/>
      <c r="KJ208" s="107"/>
      <c r="KK208" s="106"/>
      <c r="KL208" s="107"/>
      <c r="KM208" s="106"/>
      <c r="KN208" s="107"/>
      <c r="KO208" s="106"/>
      <c r="KP208" s="6"/>
    </row>
    <row r="209" spans="2:302" x14ac:dyDescent="0.25">
      <c r="B209" s="1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3"/>
      <c r="KE209" s="5"/>
      <c r="KF209" s="77"/>
      <c r="KG209" s="106"/>
      <c r="KH209" s="107"/>
      <c r="KI209" s="106"/>
      <c r="KJ209" s="107"/>
      <c r="KK209" s="106"/>
      <c r="KL209" s="107"/>
      <c r="KM209" s="106"/>
      <c r="KN209" s="107"/>
      <c r="KO209" s="106"/>
      <c r="KP209" s="6"/>
    </row>
    <row r="210" spans="2:302" x14ac:dyDescent="0.25">
      <c r="B210" s="1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3"/>
      <c r="KE210" s="5"/>
      <c r="KF210" s="77"/>
      <c r="KG210" s="106"/>
      <c r="KH210" s="107"/>
      <c r="KI210" s="106"/>
      <c r="KJ210" s="107"/>
      <c r="KK210" s="106"/>
      <c r="KL210" s="107"/>
      <c r="KM210" s="106"/>
      <c r="KN210" s="107"/>
      <c r="KO210" s="106"/>
      <c r="KP210" s="6"/>
    </row>
    <row r="211" spans="2:302" x14ac:dyDescent="0.25">
      <c r="B211" s="1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3"/>
      <c r="KE211" s="5"/>
      <c r="KF211" s="77"/>
      <c r="KG211" s="106"/>
      <c r="KH211" s="107"/>
      <c r="KI211" s="106"/>
      <c r="KJ211" s="107"/>
      <c r="KK211" s="106"/>
      <c r="KL211" s="107"/>
      <c r="KM211" s="106"/>
      <c r="KN211" s="107"/>
      <c r="KO211" s="106"/>
      <c r="KP211" s="6"/>
    </row>
    <row r="212" spans="2:302" x14ac:dyDescent="0.25">
      <c r="B212" s="1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3"/>
      <c r="KE212" s="5"/>
      <c r="KF212" s="77"/>
      <c r="KG212" s="106"/>
      <c r="KH212" s="107"/>
      <c r="KI212" s="106"/>
      <c r="KJ212" s="107"/>
      <c r="KK212" s="106"/>
      <c r="KL212" s="107"/>
      <c r="KM212" s="106"/>
      <c r="KN212" s="107"/>
      <c r="KO212" s="106"/>
      <c r="KP212" s="6"/>
    </row>
    <row r="213" spans="2:302" x14ac:dyDescent="0.25">
      <c r="B213" s="1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3"/>
      <c r="KE213" s="5"/>
      <c r="KF213" s="77"/>
      <c r="KG213" s="106"/>
      <c r="KH213" s="107"/>
      <c r="KI213" s="106"/>
      <c r="KJ213" s="107"/>
      <c r="KK213" s="106"/>
      <c r="KL213" s="107"/>
      <c r="KM213" s="106"/>
      <c r="KN213" s="107"/>
      <c r="KO213" s="106"/>
      <c r="KP213" s="6"/>
    </row>
    <row r="214" spans="2:302" x14ac:dyDescent="0.25">
      <c r="B214" s="1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3"/>
      <c r="KE214" s="5"/>
      <c r="KF214" s="77"/>
      <c r="KG214" s="106"/>
      <c r="KH214" s="107"/>
      <c r="KI214" s="106"/>
      <c r="KJ214" s="107"/>
      <c r="KK214" s="106"/>
      <c r="KL214" s="107"/>
      <c r="KM214" s="106"/>
      <c r="KN214" s="107"/>
      <c r="KO214" s="106"/>
      <c r="KP214" s="6"/>
    </row>
    <row r="215" spans="2:302" x14ac:dyDescent="0.25">
      <c r="B215" s="1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3"/>
      <c r="KE215" s="5"/>
      <c r="KF215" s="77"/>
      <c r="KG215" s="106"/>
      <c r="KH215" s="107"/>
      <c r="KI215" s="106"/>
      <c r="KJ215" s="107"/>
      <c r="KK215" s="106"/>
      <c r="KL215" s="107"/>
      <c r="KM215" s="106"/>
      <c r="KN215" s="107"/>
      <c r="KO215" s="106"/>
      <c r="KP215" s="6"/>
    </row>
    <row r="216" spans="2:302" x14ac:dyDescent="0.25">
      <c r="B216" s="1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3"/>
      <c r="KE216" s="5"/>
      <c r="KF216" s="77"/>
      <c r="KG216" s="106"/>
      <c r="KH216" s="107"/>
      <c r="KI216" s="106"/>
      <c r="KJ216" s="107"/>
      <c r="KK216" s="106"/>
      <c r="KL216" s="107"/>
      <c r="KM216" s="106"/>
      <c r="KN216" s="107"/>
      <c r="KO216" s="106"/>
      <c r="KP216" s="6"/>
    </row>
    <row r="217" spans="2:302" x14ac:dyDescent="0.25">
      <c r="B217" s="1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3"/>
      <c r="KE217" s="5"/>
      <c r="KF217" s="77"/>
      <c r="KG217" s="106"/>
      <c r="KH217" s="107"/>
      <c r="KI217" s="106"/>
      <c r="KJ217" s="107"/>
      <c r="KK217" s="106"/>
      <c r="KL217" s="107"/>
      <c r="KM217" s="106"/>
      <c r="KN217" s="107"/>
      <c r="KO217" s="106"/>
      <c r="KP217" s="6"/>
    </row>
    <row r="218" spans="2:302" x14ac:dyDescent="0.25">
      <c r="B218" s="1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3"/>
      <c r="KE218" s="5"/>
      <c r="KF218" s="77"/>
      <c r="KG218" s="106"/>
      <c r="KH218" s="107"/>
      <c r="KI218" s="106"/>
      <c r="KJ218" s="107"/>
      <c r="KK218" s="106"/>
      <c r="KL218" s="107"/>
      <c r="KM218" s="106"/>
      <c r="KN218" s="107"/>
      <c r="KO218" s="106"/>
      <c r="KP218" s="6"/>
    </row>
    <row r="219" spans="2:302" x14ac:dyDescent="0.25">
      <c r="B219" s="1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3"/>
      <c r="KE219" s="5"/>
      <c r="KF219" s="77"/>
      <c r="KG219" s="106"/>
      <c r="KH219" s="107"/>
      <c r="KI219" s="106"/>
      <c r="KJ219" s="107"/>
      <c r="KK219" s="106"/>
      <c r="KL219" s="107"/>
      <c r="KM219" s="106"/>
      <c r="KN219" s="107"/>
      <c r="KO219" s="106"/>
      <c r="KP219" s="6"/>
    </row>
    <row r="220" spans="2:302" x14ac:dyDescent="0.25">
      <c r="B220" s="1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3"/>
      <c r="KE220" s="5"/>
      <c r="KF220" s="77"/>
      <c r="KG220" s="106"/>
      <c r="KH220" s="107"/>
      <c r="KI220" s="106"/>
      <c r="KJ220" s="107"/>
      <c r="KK220" s="106"/>
      <c r="KL220" s="107"/>
      <c r="KM220" s="106"/>
      <c r="KN220" s="107"/>
      <c r="KO220" s="106"/>
      <c r="KP220" s="6"/>
    </row>
    <row r="221" spans="2:302" x14ac:dyDescent="0.25">
      <c r="B221" s="1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3"/>
      <c r="KE221" s="5"/>
      <c r="KF221" s="77"/>
      <c r="KG221" s="106"/>
      <c r="KH221" s="107"/>
      <c r="KI221" s="106"/>
      <c r="KJ221" s="107"/>
      <c r="KK221" s="106"/>
      <c r="KL221" s="107"/>
      <c r="KM221" s="106"/>
      <c r="KN221" s="107"/>
      <c r="KO221" s="106"/>
      <c r="KP221" s="6"/>
    </row>
    <row r="222" spans="2:302" x14ac:dyDescent="0.25">
      <c r="B222" s="1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3"/>
      <c r="KE222" s="5"/>
      <c r="KF222" s="77"/>
      <c r="KG222" s="106"/>
      <c r="KH222" s="107"/>
      <c r="KI222" s="106"/>
      <c r="KJ222" s="107"/>
      <c r="KK222" s="106"/>
      <c r="KL222" s="107"/>
      <c r="KM222" s="106"/>
      <c r="KN222" s="107"/>
      <c r="KO222" s="106"/>
      <c r="KP222" s="6"/>
    </row>
    <row r="223" spans="2:302" x14ac:dyDescent="0.25">
      <c r="B223" s="1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3"/>
      <c r="KE223" s="5"/>
      <c r="KF223" s="77"/>
      <c r="KG223" s="106"/>
      <c r="KH223" s="107"/>
      <c r="KI223" s="106"/>
      <c r="KJ223" s="107"/>
      <c r="KK223" s="106"/>
      <c r="KL223" s="107"/>
      <c r="KM223" s="106"/>
      <c r="KN223" s="107"/>
      <c r="KO223" s="106"/>
      <c r="KP223" s="6"/>
    </row>
    <row r="224" spans="2:302" x14ac:dyDescent="0.25">
      <c r="B224" s="1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3"/>
      <c r="KE224" s="5"/>
      <c r="KF224" s="77"/>
      <c r="KG224" s="106"/>
      <c r="KH224" s="107"/>
      <c r="KI224" s="106"/>
      <c r="KJ224" s="107"/>
      <c r="KK224" s="106"/>
      <c r="KL224" s="107"/>
      <c r="KM224" s="106"/>
      <c r="KN224" s="107"/>
      <c r="KO224" s="106"/>
      <c r="KP224" s="6"/>
    </row>
    <row r="225" spans="2:302" x14ac:dyDescent="0.25">
      <c r="B225" s="1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3"/>
      <c r="KE225" s="5"/>
      <c r="KF225" s="77"/>
      <c r="KG225" s="106"/>
      <c r="KH225" s="107"/>
      <c r="KI225" s="106"/>
      <c r="KJ225" s="107"/>
      <c r="KK225" s="106"/>
      <c r="KL225" s="107"/>
      <c r="KM225" s="106"/>
      <c r="KN225" s="107"/>
      <c r="KO225" s="106"/>
      <c r="KP225" s="6"/>
    </row>
    <row r="226" spans="2:302" x14ac:dyDescent="0.25">
      <c r="B226" s="1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3"/>
      <c r="KE226" s="5"/>
      <c r="KF226" s="77"/>
      <c r="KG226" s="106"/>
      <c r="KH226" s="107"/>
      <c r="KI226" s="106"/>
      <c r="KJ226" s="107"/>
      <c r="KK226" s="106"/>
      <c r="KL226" s="107"/>
      <c r="KM226" s="106"/>
      <c r="KN226" s="107"/>
      <c r="KO226" s="106"/>
      <c r="KP226" s="6"/>
    </row>
    <row r="227" spans="2:302" x14ac:dyDescent="0.25">
      <c r="B227" s="1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3"/>
      <c r="KE227" s="5"/>
      <c r="KF227" s="77"/>
      <c r="KG227" s="106"/>
      <c r="KH227" s="107"/>
      <c r="KI227" s="106"/>
      <c r="KJ227" s="107"/>
      <c r="KK227" s="106"/>
      <c r="KL227" s="107"/>
      <c r="KM227" s="106"/>
      <c r="KN227" s="107"/>
      <c r="KO227" s="106"/>
      <c r="KP227" s="6"/>
    </row>
    <row r="228" spans="2:302" x14ac:dyDescent="0.25">
      <c r="B228" s="1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3"/>
      <c r="KE228" s="5"/>
      <c r="KF228" s="77"/>
      <c r="KG228" s="106"/>
      <c r="KH228" s="107"/>
      <c r="KI228" s="106"/>
      <c r="KJ228" s="107"/>
      <c r="KK228" s="106"/>
      <c r="KL228" s="107"/>
      <c r="KM228" s="106"/>
      <c r="KN228" s="107"/>
      <c r="KO228" s="106"/>
      <c r="KP228" s="6"/>
    </row>
    <row r="229" spans="2:302" x14ac:dyDescent="0.25">
      <c r="B229" s="1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3"/>
      <c r="KE229" s="5"/>
      <c r="KF229" s="77"/>
      <c r="KG229" s="106"/>
      <c r="KH229" s="107"/>
      <c r="KI229" s="106"/>
      <c r="KJ229" s="107"/>
      <c r="KK229" s="106"/>
      <c r="KL229" s="107"/>
      <c r="KM229" s="106"/>
      <c r="KN229" s="107"/>
      <c r="KO229" s="106"/>
      <c r="KP229" s="6"/>
    </row>
    <row r="230" spans="2:302" x14ac:dyDescent="0.25">
      <c r="B230" s="1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3"/>
      <c r="KE230" s="5"/>
      <c r="KF230" s="77"/>
      <c r="KG230" s="106"/>
      <c r="KH230" s="107"/>
      <c r="KI230" s="106"/>
      <c r="KJ230" s="107"/>
      <c r="KK230" s="106"/>
      <c r="KL230" s="107"/>
      <c r="KM230" s="106"/>
      <c r="KN230" s="107"/>
      <c r="KO230" s="106"/>
      <c r="KP230" s="6"/>
    </row>
    <row r="231" spans="2:302" x14ac:dyDescent="0.25">
      <c r="B231" s="1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3"/>
      <c r="KE231" s="5"/>
      <c r="KF231" s="77"/>
      <c r="KG231" s="106"/>
      <c r="KH231" s="107"/>
      <c r="KI231" s="106"/>
      <c r="KJ231" s="107"/>
      <c r="KK231" s="106"/>
      <c r="KL231" s="107"/>
      <c r="KM231" s="106"/>
      <c r="KN231" s="107"/>
      <c r="KO231" s="106"/>
      <c r="KP231" s="6"/>
    </row>
    <row r="232" spans="2:302" x14ac:dyDescent="0.25">
      <c r="B232" s="1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3"/>
      <c r="KE232" s="5"/>
      <c r="KF232" s="77"/>
      <c r="KG232" s="106"/>
      <c r="KH232" s="107"/>
      <c r="KI232" s="106"/>
      <c r="KJ232" s="107"/>
      <c r="KK232" s="106"/>
      <c r="KL232" s="107"/>
      <c r="KM232" s="106"/>
      <c r="KN232" s="107"/>
      <c r="KO232" s="106"/>
      <c r="KP232" s="6"/>
    </row>
    <row r="233" spans="2:302" x14ac:dyDescent="0.25">
      <c r="B233" s="1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3"/>
      <c r="KE233" s="5"/>
      <c r="KF233" s="77"/>
      <c r="KG233" s="106"/>
      <c r="KH233" s="107"/>
      <c r="KI233" s="106"/>
      <c r="KJ233" s="107"/>
      <c r="KK233" s="106"/>
      <c r="KL233" s="107"/>
      <c r="KM233" s="106"/>
      <c r="KN233" s="107"/>
      <c r="KO233" s="106"/>
      <c r="KP233" s="6"/>
    </row>
    <row r="234" spans="2:302" x14ac:dyDescent="0.25">
      <c r="B234" s="1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3"/>
      <c r="KE234" s="5"/>
      <c r="KF234" s="77"/>
      <c r="KG234" s="106"/>
      <c r="KH234" s="107"/>
      <c r="KI234" s="106"/>
      <c r="KJ234" s="107"/>
      <c r="KK234" s="106"/>
      <c r="KL234" s="107"/>
      <c r="KM234" s="106"/>
      <c r="KN234" s="107"/>
      <c r="KO234" s="106"/>
      <c r="KP234" s="6"/>
    </row>
    <row r="235" spans="2:302" x14ac:dyDescent="0.25">
      <c r="B235" s="1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3"/>
      <c r="KE235" s="5"/>
      <c r="KF235" s="77"/>
      <c r="KG235" s="106"/>
      <c r="KH235" s="107"/>
      <c r="KI235" s="106"/>
      <c r="KJ235" s="107"/>
      <c r="KK235" s="106"/>
      <c r="KL235" s="107"/>
      <c r="KM235" s="106"/>
      <c r="KN235" s="107"/>
      <c r="KO235" s="106"/>
      <c r="KP235" s="6"/>
    </row>
    <row r="236" spans="2:302" x14ac:dyDescent="0.25">
      <c r="B236" s="1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3"/>
      <c r="KE236" s="5"/>
      <c r="KF236" s="77"/>
      <c r="KG236" s="106"/>
      <c r="KH236" s="107"/>
      <c r="KI236" s="106"/>
      <c r="KJ236" s="107"/>
      <c r="KK236" s="106"/>
      <c r="KL236" s="107"/>
      <c r="KM236" s="106"/>
      <c r="KN236" s="107"/>
      <c r="KO236" s="106"/>
      <c r="KP236" s="6"/>
    </row>
    <row r="237" spans="2:302" x14ac:dyDescent="0.25">
      <c r="B237" s="1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3"/>
      <c r="KE237" s="5"/>
      <c r="KF237" s="77"/>
      <c r="KG237" s="106"/>
      <c r="KH237" s="107"/>
      <c r="KI237" s="106"/>
      <c r="KJ237" s="107"/>
      <c r="KK237" s="106"/>
      <c r="KL237" s="107"/>
      <c r="KM237" s="106"/>
      <c r="KN237" s="107"/>
      <c r="KO237" s="106"/>
      <c r="KP237" s="6"/>
    </row>
    <row r="238" spans="2:302" x14ac:dyDescent="0.25">
      <c r="B238" s="1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3"/>
      <c r="KE238" s="5"/>
      <c r="KF238" s="77"/>
      <c r="KG238" s="106"/>
      <c r="KH238" s="107"/>
      <c r="KI238" s="106"/>
      <c r="KJ238" s="107"/>
      <c r="KK238" s="106"/>
      <c r="KL238" s="107"/>
      <c r="KM238" s="106"/>
      <c r="KN238" s="107"/>
      <c r="KO238" s="106"/>
      <c r="KP238" s="6"/>
    </row>
    <row r="239" spans="2:302" x14ac:dyDescent="0.25">
      <c r="B239" s="1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3"/>
      <c r="KE239" s="5"/>
      <c r="KF239" s="77"/>
      <c r="KG239" s="106"/>
      <c r="KH239" s="107"/>
      <c r="KI239" s="106"/>
      <c r="KJ239" s="107"/>
      <c r="KK239" s="106"/>
      <c r="KL239" s="107"/>
      <c r="KM239" s="106"/>
      <c r="KN239" s="107"/>
      <c r="KO239" s="106"/>
      <c r="KP239" s="6"/>
    </row>
    <row r="240" spans="2:302" x14ac:dyDescent="0.25">
      <c r="B240" s="1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3"/>
      <c r="KE240" s="5"/>
      <c r="KF240" s="77"/>
      <c r="KG240" s="106"/>
      <c r="KH240" s="107"/>
      <c r="KI240" s="106"/>
      <c r="KJ240" s="107"/>
      <c r="KK240" s="106"/>
      <c r="KL240" s="107"/>
      <c r="KM240" s="106"/>
      <c r="KN240" s="107"/>
      <c r="KO240" s="106"/>
      <c r="KP240" s="6"/>
    </row>
    <row r="241" spans="2:302" x14ac:dyDescent="0.25">
      <c r="B241" s="1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3"/>
      <c r="KE241" s="5"/>
      <c r="KF241" s="77"/>
      <c r="KG241" s="106"/>
      <c r="KH241" s="107"/>
      <c r="KI241" s="106"/>
      <c r="KJ241" s="107"/>
      <c r="KK241" s="106"/>
      <c r="KL241" s="107"/>
      <c r="KM241" s="106"/>
      <c r="KN241" s="107"/>
      <c r="KO241" s="106"/>
      <c r="KP241" s="6"/>
    </row>
    <row r="242" spans="2:302" x14ac:dyDescent="0.25">
      <c r="B242" s="1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3"/>
      <c r="KE242" s="5"/>
      <c r="KF242" s="77"/>
      <c r="KG242" s="106"/>
      <c r="KH242" s="107"/>
      <c r="KI242" s="106"/>
      <c r="KJ242" s="107"/>
      <c r="KK242" s="106"/>
      <c r="KL242" s="107"/>
      <c r="KM242" s="106"/>
      <c r="KN242" s="107"/>
      <c r="KO242" s="106"/>
      <c r="KP242" s="6"/>
    </row>
    <row r="243" spans="2:302" x14ac:dyDescent="0.25">
      <c r="B243" s="1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3"/>
      <c r="KE243" s="5"/>
      <c r="KF243" s="77"/>
      <c r="KG243" s="106"/>
      <c r="KH243" s="107"/>
      <c r="KI243" s="106"/>
      <c r="KJ243" s="107"/>
      <c r="KK243" s="106"/>
      <c r="KL243" s="107"/>
      <c r="KM243" s="106"/>
      <c r="KN243" s="107"/>
      <c r="KO243" s="106"/>
      <c r="KP243" s="6"/>
    </row>
    <row r="244" spans="2:302" x14ac:dyDescent="0.25">
      <c r="B244" s="1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3"/>
      <c r="KE244" s="5"/>
      <c r="KF244" s="77"/>
      <c r="KG244" s="106"/>
      <c r="KH244" s="107"/>
      <c r="KI244" s="106"/>
      <c r="KJ244" s="107"/>
      <c r="KK244" s="106"/>
      <c r="KL244" s="107"/>
      <c r="KM244" s="106"/>
      <c r="KN244" s="107"/>
      <c r="KO244" s="106"/>
      <c r="KP244" s="6"/>
    </row>
    <row r="245" spans="2:302" x14ac:dyDescent="0.25">
      <c r="B245" s="1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3"/>
      <c r="KE245" s="5"/>
      <c r="KF245" s="77"/>
      <c r="KG245" s="106"/>
      <c r="KH245" s="107"/>
      <c r="KI245" s="106"/>
      <c r="KJ245" s="107"/>
      <c r="KK245" s="106"/>
      <c r="KL245" s="107"/>
      <c r="KM245" s="106"/>
      <c r="KN245" s="107"/>
      <c r="KO245" s="106"/>
      <c r="KP245" s="6"/>
    </row>
    <row r="246" spans="2:302" x14ac:dyDescent="0.25">
      <c r="B246" s="1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3"/>
      <c r="KE246" s="5"/>
      <c r="KF246" s="77"/>
      <c r="KG246" s="106"/>
      <c r="KH246" s="107"/>
      <c r="KI246" s="106"/>
      <c r="KJ246" s="107"/>
      <c r="KK246" s="106"/>
      <c r="KL246" s="107"/>
      <c r="KM246" s="106"/>
      <c r="KN246" s="107"/>
      <c r="KO246" s="106"/>
      <c r="KP246" s="6"/>
    </row>
    <row r="247" spans="2:302" x14ac:dyDescent="0.25">
      <c r="B247" s="1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3"/>
      <c r="KE247" s="5"/>
      <c r="KF247" s="77"/>
      <c r="KG247" s="106"/>
      <c r="KH247" s="107"/>
      <c r="KI247" s="106"/>
      <c r="KJ247" s="107"/>
      <c r="KK247" s="106"/>
      <c r="KL247" s="107"/>
      <c r="KM247" s="106"/>
      <c r="KN247" s="107"/>
      <c r="KO247" s="106"/>
      <c r="KP247" s="6"/>
    </row>
    <row r="248" spans="2:302" x14ac:dyDescent="0.25">
      <c r="B248" s="1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3"/>
      <c r="KE248" s="5"/>
      <c r="KF248" s="77"/>
      <c r="KG248" s="106"/>
      <c r="KH248" s="107"/>
      <c r="KI248" s="106"/>
      <c r="KJ248" s="107"/>
      <c r="KK248" s="106"/>
      <c r="KL248" s="107"/>
      <c r="KM248" s="106"/>
      <c r="KN248" s="107"/>
      <c r="KO248" s="106"/>
      <c r="KP248" s="6"/>
    </row>
    <row r="249" spans="2:302" x14ac:dyDescent="0.25">
      <c r="B249" s="1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3"/>
      <c r="KE249" s="5"/>
      <c r="KF249" s="77"/>
      <c r="KG249" s="106"/>
      <c r="KH249" s="107"/>
      <c r="KI249" s="106"/>
      <c r="KJ249" s="107"/>
      <c r="KK249" s="106"/>
      <c r="KL249" s="107"/>
      <c r="KM249" s="106"/>
      <c r="KN249" s="107"/>
      <c r="KO249" s="106"/>
      <c r="KP249" s="6"/>
    </row>
    <row r="250" spans="2:302" x14ac:dyDescent="0.25">
      <c r="B250" s="1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3"/>
      <c r="KE250" s="5"/>
      <c r="KF250" s="77"/>
      <c r="KG250" s="106"/>
      <c r="KH250" s="107"/>
      <c r="KI250" s="106"/>
      <c r="KJ250" s="107"/>
      <c r="KK250" s="106"/>
      <c r="KL250" s="107"/>
      <c r="KM250" s="106"/>
      <c r="KN250" s="107"/>
      <c r="KO250" s="106"/>
      <c r="KP250" s="6"/>
    </row>
    <row r="251" spans="2:302" x14ac:dyDescent="0.25">
      <c r="B251" s="1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3"/>
      <c r="KE251" s="5"/>
      <c r="KF251" s="77"/>
      <c r="KG251" s="106"/>
      <c r="KH251" s="107"/>
      <c r="KI251" s="106"/>
      <c r="KJ251" s="107"/>
      <c r="KK251" s="106"/>
      <c r="KL251" s="107"/>
      <c r="KM251" s="106"/>
      <c r="KN251" s="107"/>
      <c r="KO251" s="106"/>
      <c r="KP251" s="6"/>
    </row>
    <row r="252" spans="2:302" x14ac:dyDescent="0.25">
      <c r="B252" s="1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3"/>
      <c r="KE252" s="5"/>
      <c r="KF252" s="77"/>
      <c r="KG252" s="106"/>
      <c r="KH252" s="107"/>
      <c r="KI252" s="106"/>
      <c r="KJ252" s="107"/>
      <c r="KK252" s="106"/>
      <c r="KL252" s="107"/>
      <c r="KM252" s="106"/>
      <c r="KN252" s="107"/>
      <c r="KO252" s="106"/>
      <c r="KP252" s="6"/>
    </row>
    <row r="253" spans="2:302" x14ac:dyDescent="0.25">
      <c r="B253" s="1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3"/>
      <c r="KE253" s="5"/>
      <c r="KF253" s="77"/>
      <c r="KG253" s="106"/>
      <c r="KH253" s="107"/>
      <c r="KI253" s="106"/>
      <c r="KJ253" s="107"/>
      <c r="KK253" s="106"/>
      <c r="KL253" s="107"/>
      <c r="KM253" s="106"/>
      <c r="KN253" s="107"/>
      <c r="KO253" s="106"/>
      <c r="KP253" s="6"/>
    </row>
    <row r="254" spans="2:302" x14ac:dyDescent="0.25">
      <c r="B254" s="1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3"/>
      <c r="KE254" s="5"/>
      <c r="KF254" s="77"/>
      <c r="KG254" s="106"/>
      <c r="KH254" s="107"/>
      <c r="KI254" s="106"/>
      <c r="KJ254" s="107"/>
      <c r="KK254" s="106"/>
      <c r="KL254" s="107"/>
      <c r="KM254" s="106"/>
      <c r="KN254" s="107"/>
      <c r="KO254" s="106"/>
      <c r="KP254" s="6"/>
    </row>
    <row r="255" spans="2:302" x14ac:dyDescent="0.25">
      <c r="B255" s="1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3"/>
      <c r="KE255" s="5"/>
      <c r="KF255" s="77"/>
      <c r="KG255" s="106"/>
      <c r="KH255" s="107"/>
      <c r="KI255" s="106"/>
      <c r="KJ255" s="107"/>
      <c r="KK255" s="106"/>
      <c r="KL255" s="107"/>
      <c r="KM255" s="106"/>
      <c r="KN255" s="107"/>
      <c r="KO255" s="106"/>
      <c r="KP255" s="6"/>
    </row>
    <row r="256" spans="2:302" x14ac:dyDescent="0.25">
      <c r="B256" s="1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3"/>
      <c r="KE256" s="5"/>
      <c r="KF256" s="77"/>
      <c r="KG256" s="106"/>
      <c r="KH256" s="107"/>
      <c r="KI256" s="106"/>
      <c r="KJ256" s="107"/>
      <c r="KK256" s="106"/>
      <c r="KL256" s="107"/>
      <c r="KM256" s="106"/>
      <c r="KN256" s="107"/>
      <c r="KO256" s="106"/>
      <c r="KP256" s="6"/>
    </row>
    <row r="257" spans="2:302" x14ac:dyDescent="0.25">
      <c r="B257" s="1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3"/>
      <c r="KE257" s="5"/>
      <c r="KF257" s="77"/>
      <c r="KG257" s="106"/>
      <c r="KH257" s="107"/>
      <c r="KI257" s="106"/>
      <c r="KJ257" s="107"/>
      <c r="KK257" s="106"/>
      <c r="KL257" s="107"/>
      <c r="KM257" s="106"/>
      <c r="KN257" s="107"/>
      <c r="KO257" s="106"/>
      <c r="KP257" s="6"/>
    </row>
    <row r="258" spans="2:302" x14ac:dyDescent="0.25">
      <c r="B258" s="1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3"/>
      <c r="KE258" s="5"/>
      <c r="KF258" s="77"/>
      <c r="KG258" s="106"/>
      <c r="KH258" s="107"/>
      <c r="KI258" s="106"/>
      <c r="KJ258" s="107"/>
      <c r="KK258" s="106"/>
      <c r="KL258" s="107"/>
      <c r="KM258" s="106"/>
      <c r="KN258" s="107"/>
      <c r="KO258" s="106"/>
      <c r="KP258" s="6"/>
    </row>
    <row r="259" spans="2:302" x14ac:dyDescent="0.25">
      <c r="B259" s="1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3"/>
      <c r="KE259" s="5"/>
      <c r="KF259" s="77"/>
      <c r="KG259" s="106"/>
      <c r="KH259" s="107"/>
      <c r="KI259" s="106"/>
      <c r="KJ259" s="107"/>
      <c r="KK259" s="106"/>
      <c r="KL259" s="107"/>
      <c r="KM259" s="106"/>
      <c r="KN259" s="107"/>
      <c r="KO259" s="106"/>
      <c r="KP259" s="6"/>
    </row>
    <row r="260" spans="2:302" x14ac:dyDescent="0.25">
      <c r="B260" s="1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3"/>
      <c r="KE260" s="5"/>
      <c r="KF260" s="77"/>
      <c r="KG260" s="106"/>
      <c r="KH260" s="107"/>
      <c r="KI260" s="106"/>
      <c r="KJ260" s="107"/>
      <c r="KK260" s="106"/>
      <c r="KL260" s="107"/>
      <c r="KM260" s="106"/>
      <c r="KN260" s="107"/>
      <c r="KO260" s="106"/>
      <c r="KP260" s="6"/>
    </row>
    <row r="261" spans="2:302" x14ac:dyDescent="0.25">
      <c r="B261" s="1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3"/>
      <c r="KE261" s="5"/>
      <c r="KF261" s="77"/>
      <c r="KG261" s="106"/>
      <c r="KH261" s="107"/>
      <c r="KI261" s="106"/>
      <c r="KJ261" s="107"/>
      <c r="KK261" s="106"/>
      <c r="KL261" s="107"/>
      <c r="KM261" s="106"/>
      <c r="KN261" s="107"/>
      <c r="KO261" s="106"/>
      <c r="KP261" s="6"/>
    </row>
    <row r="262" spans="2:302" x14ac:dyDescent="0.25">
      <c r="B262" s="1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3"/>
      <c r="KE262" s="5"/>
      <c r="KF262" s="77"/>
      <c r="KG262" s="106"/>
      <c r="KH262" s="107"/>
      <c r="KI262" s="106"/>
      <c r="KJ262" s="107"/>
      <c r="KK262" s="106"/>
      <c r="KL262" s="107"/>
      <c r="KM262" s="106"/>
      <c r="KN262" s="107"/>
      <c r="KO262" s="106"/>
      <c r="KP262" s="6"/>
    </row>
    <row r="263" spans="2:302" x14ac:dyDescent="0.25">
      <c r="B263" s="1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3"/>
      <c r="KE263" s="5"/>
      <c r="KF263" s="77"/>
      <c r="KG263" s="106"/>
      <c r="KH263" s="107"/>
      <c r="KI263" s="106"/>
      <c r="KJ263" s="107"/>
      <c r="KK263" s="106"/>
      <c r="KL263" s="107"/>
      <c r="KM263" s="106"/>
      <c r="KN263" s="107"/>
      <c r="KO263" s="106"/>
      <c r="KP263" s="6"/>
    </row>
    <row r="264" spans="2:302" x14ac:dyDescent="0.25">
      <c r="B264" s="1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3"/>
      <c r="KE264" s="5"/>
      <c r="KF264" s="77"/>
      <c r="KG264" s="106"/>
      <c r="KH264" s="107"/>
      <c r="KI264" s="106"/>
      <c r="KJ264" s="107"/>
      <c r="KK264" s="106"/>
      <c r="KL264" s="107"/>
      <c r="KM264" s="106"/>
      <c r="KN264" s="107"/>
      <c r="KO264" s="106"/>
      <c r="KP264" s="6"/>
    </row>
    <row r="265" spans="2:302" x14ac:dyDescent="0.25">
      <c r="B265" s="1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3"/>
      <c r="KE265" s="5"/>
      <c r="KF265" s="77"/>
      <c r="KG265" s="106"/>
      <c r="KH265" s="107"/>
      <c r="KI265" s="106"/>
      <c r="KJ265" s="107"/>
      <c r="KK265" s="106"/>
      <c r="KL265" s="107"/>
      <c r="KM265" s="106"/>
      <c r="KN265" s="107"/>
      <c r="KO265" s="106"/>
      <c r="KP265" s="6"/>
    </row>
    <row r="266" spans="2:302" x14ac:dyDescent="0.25">
      <c r="B266" s="1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3"/>
      <c r="KE266" s="5"/>
      <c r="KF266" s="77"/>
      <c r="KG266" s="106"/>
      <c r="KH266" s="107"/>
      <c r="KI266" s="106"/>
      <c r="KJ266" s="107"/>
      <c r="KK266" s="106"/>
      <c r="KL266" s="107"/>
      <c r="KM266" s="106"/>
      <c r="KN266" s="107"/>
      <c r="KO266" s="106"/>
      <c r="KP266" s="6"/>
    </row>
    <row r="267" spans="2:302" x14ac:dyDescent="0.25">
      <c r="B267" s="1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3"/>
      <c r="KE267" s="5"/>
      <c r="KF267" s="77"/>
      <c r="KG267" s="106"/>
      <c r="KH267" s="107"/>
      <c r="KI267" s="106"/>
      <c r="KJ267" s="107"/>
      <c r="KK267" s="106"/>
      <c r="KL267" s="107"/>
      <c r="KM267" s="106"/>
      <c r="KN267" s="107"/>
      <c r="KO267" s="106"/>
      <c r="KP267" s="6"/>
    </row>
    <row r="268" spans="2:302" x14ac:dyDescent="0.25">
      <c r="B268" s="1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3"/>
      <c r="KE268" s="5"/>
      <c r="KF268" s="77"/>
      <c r="KG268" s="106"/>
      <c r="KH268" s="107"/>
      <c r="KI268" s="106"/>
      <c r="KJ268" s="107"/>
      <c r="KK268" s="106"/>
      <c r="KL268" s="107"/>
      <c r="KM268" s="106"/>
      <c r="KN268" s="107"/>
      <c r="KO268" s="106"/>
      <c r="KP268" s="6"/>
    </row>
    <row r="269" spans="2:302" x14ac:dyDescent="0.25">
      <c r="B269" s="1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3"/>
      <c r="KE269" s="5"/>
      <c r="KF269" s="77"/>
      <c r="KG269" s="106"/>
      <c r="KH269" s="107"/>
      <c r="KI269" s="106"/>
      <c r="KJ269" s="107"/>
      <c r="KK269" s="106"/>
      <c r="KL269" s="107"/>
      <c r="KM269" s="106"/>
      <c r="KN269" s="107"/>
      <c r="KO269" s="106"/>
      <c r="KP269" s="6"/>
    </row>
    <row r="270" spans="2:302" x14ac:dyDescent="0.25">
      <c r="B270" s="1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3"/>
      <c r="KE270" s="5"/>
      <c r="KF270" s="77"/>
      <c r="KG270" s="106"/>
      <c r="KH270" s="107"/>
      <c r="KI270" s="106"/>
      <c r="KJ270" s="107"/>
      <c r="KK270" s="106"/>
      <c r="KL270" s="107"/>
      <c r="KM270" s="106"/>
      <c r="KN270" s="107"/>
      <c r="KO270" s="106"/>
      <c r="KP270" s="6"/>
    </row>
    <row r="271" spans="2:302" x14ac:dyDescent="0.25">
      <c r="B271" s="1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3"/>
      <c r="KE271" s="5"/>
      <c r="KF271" s="77"/>
      <c r="KG271" s="106"/>
      <c r="KH271" s="107"/>
      <c r="KI271" s="106"/>
      <c r="KJ271" s="107"/>
      <c r="KK271" s="106"/>
      <c r="KL271" s="107"/>
      <c r="KM271" s="106"/>
      <c r="KN271" s="107"/>
      <c r="KO271" s="106"/>
      <c r="KP271" s="6"/>
    </row>
    <row r="272" spans="2:302" x14ac:dyDescent="0.25">
      <c r="B272" s="1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3"/>
      <c r="KE272" s="5"/>
      <c r="KF272" s="77"/>
      <c r="KG272" s="106"/>
      <c r="KH272" s="107"/>
      <c r="KI272" s="106"/>
      <c r="KJ272" s="107"/>
      <c r="KK272" s="106"/>
      <c r="KL272" s="107"/>
      <c r="KM272" s="106"/>
      <c r="KN272" s="107"/>
      <c r="KO272" s="106"/>
      <c r="KP272" s="6"/>
    </row>
    <row r="273" spans="2:302" x14ac:dyDescent="0.25">
      <c r="B273" s="1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3"/>
      <c r="KE273" s="5"/>
      <c r="KF273" s="77"/>
      <c r="KG273" s="106"/>
      <c r="KH273" s="107"/>
      <c r="KI273" s="106"/>
      <c r="KJ273" s="107"/>
      <c r="KK273" s="106"/>
      <c r="KL273" s="107"/>
      <c r="KM273" s="106"/>
      <c r="KN273" s="107"/>
      <c r="KO273" s="106"/>
      <c r="KP273" s="6"/>
    </row>
    <row r="274" spans="2:302" x14ac:dyDescent="0.25">
      <c r="B274" s="1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3"/>
      <c r="KE274" s="5"/>
      <c r="KF274" s="77"/>
      <c r="KG274" s="106"/>
      <c r="KH274" s="107"/>
      <c r="KI274" s="106"/>
      <c r="KJ274" s="107"/>
      <c r="KK274" s="106"/>
      <c r="KL274" s="107"/>
      <c r="KM274" s="106"/>
      <c r="KN274" s="107"/>
      <c r="KO274" s="106"/>
      <c r="KP274" s="6"/>
    </row>
    <row r="275" spans="2:302" x14ac:dyDescent="0.25">
      <c r="B275" s="1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3"/>
      <c r="KE275" s="5"/>
      <c r="KF275" s="77"/>
      <c r="KG275" s="106"/>
      <c r="KH275" s="107"/>
      <c r="KI275" s="106"/>
      <c r="KJ275" s="107"/>
      <c r="KK275" s="106"/>
      <c r="KL275" s="107"/>
      <c r="KM275" s="106"/>
      <c r="KN275" s="107"/>
      <c r="KO275" s="106"/>
      <c r="KP275" s="6"/>
    </row>
    <row r="276" spans="2:302" x14ac:dyDescent="0.25">
      <c r="B276" s="1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3"/>
      <c r="KE276" s="5"/>
      <c r="KF276" s="77"/>
      <c r="KG276" s="106"/>
      <c r="KH276" s="107"/>
      <c r="KI276" s="106"/>
      <c r="KJ276" s="107"/>
      <c r="KK276" s="106"/>
      <c r="KL276" s="107"/>
      <c r="KM276" s="106"/>
      <c r="KN276" s="107"/>
      <c r="KO276" s="106"/>
      <c r="KP276" s="6"/>
    </row>
    <row r="277" spans="2:302" x14ac:dyDescent="0.25">
      <c r="B277" s="1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3"/>
      <c r="KE277" s="5"/>
      <c r="KF277" s="77"/>
      <c r="KG277" s="106"/>
      <c r="KH277" s="107"/>
      <c r="KI277" s="106"/>
      <c r="KJ277" s="107"/>
      <c r="KK277" s="106"/>
      <c r="KL277" s="107"/>
      <c r="KM277" s="106"/>
      <c r="KN277" s="107"/>
      <c r="KO277" s="106"/>
      <c r="KP277" s="6"/>
    </row>
    <row r="278" spans="2:302" x14ac:dyDescent="0.25">
      <c r="B278" s="1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3"/>
      <c r="KE278" s="5"/>
      <c r="KF278" s="77"/>
      <c r="KG278" s="106"/>
      <c r="KH278" s="107"/>
      <c r="KI278" s="106"/>
      <c r="KJ278" s="107"/>
      <c r="KK278" s="106"/>
      <c r="KL278" s="107"/>
      <c r="KM278" s="106"/>
      <c r="KN278" s="107"/>
      <c r="KO278" s="106"/>
      <c r="KP278" s="6"/>
    </row>
    <row r="279" spans="2:302" x14ac:dyDescent="0.25">
      <c r="B279" s="1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3"/>
      <c r="KE279" s="5"/>
      <c r="KF279" s="77"/>
      <c r="KG279" s="106"/>
      <c r="KH279" s="107"/>
      <c r="KI279" s="106"/>
      <c r="KJ279" s="107"/>
      <c r="KK279" s="106"/>
      <c r="KL279" s="107"/>
      <c r="KM279" s="106"/>
      <c r="KN279" s="107"/>
      <c r="KO279" s="106"/>
      <c r="KP279" s="6"/>
    </row>
    <row r="280" spans="2:302" x14ac:dyDescent="0.25">
      <c r="B280" s="1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3"/>
      <c r="KE280" s="5"/>
      <c r="KF280" s="77"/>
      <c r="KG280" s="106"/>
      <c r="KH280" s="107"/>
      <c r="KI280" s="106"/>
      <c r="KJ280" s="107"/>
      <c r="KK280" s="106"/>
      <c r="KL280" s="107"/>
      <c r="KM280" s="106"/>
      <c r="KN280" s="107"/>
      <c r="KO280" s="106"/>
      <c r="KP280" s="6"/>
    </row>
    <row r="281" spans="2:302" x14ac:dyDescent="0.25">
      <c r="B281" s="1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3"/>
      <c r="KE281" s="5"/>
      <c r="KF281" s="77"/>
      <c r="KG281" s="106"/>
      <c r="KH281" s="107"/>
      <c r="KI281" s="106"/>
      <c r="KJ281" s="107"/>
      <c r="KK281" s="106"/>
      <c r="KL281" s="107"/>
      <c r="KM281" s="106"/>
      <c r="KN281" s="107"/>
      <c r="KO281" s="106"/>
      <c r="KP281" s="6"/>
    </row>
    <row r="282" spans="2:302" x14ac:dyDescent="0.25">
      <c r="B282" s="1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3"/>
      <c r="KE282" s="5"/>
      <c r="KF282" s="77"/>
      <c r="KG282" s="106"/>
      <c r="KH282" s="107"/>
      <c r="KI282" s="106"/>
      <c r="KJ282" s="107"/>
      <c r="KK282" s="106"/>
      <c r="KL282" s="107"/>
      <c r="KM282" s="106"/>
      <c r="KN282" s="107"/>
      <c r="KO282" s="106"/>
      <c r="KP282" s="6"/>
    </row>
    <row r="283" spans="2:302" x14ac:dyDescent="0.25">
      <c r="B283" s="1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3"/>
      <c r="KE283" s="5"/>
      <c r="KF283" s="77"/>
      <c r="KG283" s="106"/>
      <c r="KH283" s="107"/>
      <c r="KI283" s="106"/>
      <c r="KJ283" s="107"/>
      <c r="KK283" s="106"/>
      <c r="KL283" s="107"/>
      <c r="KM283" s="106"/>
      <c r="KN283" s="107"/>
      <c r="KO283" s="106"/>
      <c r="KP283" s="6"/>
    </row>
    <row r="284" spans="2:302" x14ac:dyDescent="0.25">
      <c r="B284" s="1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3"/>
      <c r="KE284" s="5"/>
      <c r="KF284" s="77"/>
      <c r="KG284" s="106"/>
      <c r="KH284" s="107"/>
      <c r="KI284" s="106"/>
      <c r="KJ284" s="107"/>
      <c r="KK284" s="106"/>
      <c r="KL284" s="107"/>
      <c r="KM284" s="106"/>
      <c r="KN284" s="107"/>
      <c r="KO284" s="106"/>
      <c r="KP284" s="6"/>
    </row>
    <row r="285" spans="2:302" x14ac:dyDescent="0.25">
      <c r="B285" s="1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3"/>
      <c r="KE285" s="5"/>
      <c r="KF285" s="77"/>
      <c r="KG285" s="106"/>
      <c r="KH285" s="107"/>
      <c r="KI285" s="106"/>
      <c r="KJ285" s="107"/>
      <c r="KK285" s="106"/>
      <c r="KL285" s="107"/>
      <c r="KM285" s="106"/>
      <c r="KN285" s="107"/>
      <c r="KO285" s="106"/>
      <c r="KP285" s="6"/>
    </row>
    <row r="286" spans="2:302" x14ac:dyDescent="0.25">
      <c r="B286" s="1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3"/>
      <c r="KE286" s="5"/>
      <c r="KF286" s="77"/>
      <c r="KG286" s="106"/>
      <c r="KH286" s="107"/>
      <c r="KI286" s="106"/>
      <c r="KJ286" s="107"/>
      <c r="KK286" s="106"/>
      <c r="KL286" s="107"/>
      <c r="KM286" s="106"/>
      <c r="KN286" s="107"/>
      <c r="KO286" s="106"/>
      <c r="KP286" s="6"/>
    </row>
    <row r="287" spans="2:302" x14ac:dyDescent="0.25">
      <c r="B287" s="1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3"/>
      <c r="KE287" s="5"/>
      <c r="KF287" s="77"/>
      <c r="KG287" s="106"/>
      <c r="KH287" s="107"/>
      <c r="KI287" s="106"/>
      <c r="KJ287" s="107"/>
      <c r="KK287" s="106"/>
      <c r="KL287" s="107"/>
      <c r="KM287" s="106"/>
      <c r="KN287" s="107"/>
      <c r="KO287" s="106"/>
      <c r="KP287" s="6"/>
    </row>
    <row r="288" spans="2:302" x14ac:dyDescent="0.25">
      <c r="B288" s="1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3"/>
      <c r="KE288" s="5"/>
      <c r="KF288" s="77"/>
      <c r="KG288" s="106"/>
      <c r="KH288" s="107"/>
      <c r="KI288" s="106"/>
      <c r="KJ288" s="107"/>
      <c r="KK288" s="106"/>
      <c r="KL288" s="107"/>
      <c r="KM288" s="106"/>
      <c r="KN288" s="107"/>
      <c r="KO288" s="106"/>
      <c r="KP288" s="6"/>
    </row>
    <row r="289" spans="2:302" x14ac:dyDescent="0.25">
      <c r="B289" s="1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3"/>
      <c r="KE289" s="5"/>
      <c r="KF289" s="77"/>
      <c r="KG289" s="106"/>
      <c r="KH289" s="107"/>
      <c r="KI289" s="106"/>
      <c r="KJ289" s="107"/>
      <c r="KK289" s="106"/>
      <c r="KL289" s="107"/>
      <c r="KM289" s="106"/>
      <c r="KN289" s="107"/>
      <c r="KO289" s="106"/>
      <c r="KP289" s="6"/>
    </row>
    <row r="290" spans="2:302" x14ac:dyDescent="0.25">
      <c r="B290" s="1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3"/>
      <c r="KE290" s="5"/>
      <c r="KF290" s="77"/>
      <c r="KG290" s="106"/>
      <c r="KH290" s="107"/>
      <c r="KI290" s="106"/>
      <c r="KJ290" s="107"/>
      <c r="KK290" s="106"/>
      <c r="KL290" s="107"/>
      <c r="KM290" s="106"/>
      <c r="KN290" s="107"/>
      <c r="KO290" s="106"/>
      <c r="KP290" s="6"/>
    </row>
    <row r="291" spans="2:302" x14ac:dyDescent="0.25">
      <c r="B291" s="1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3"/>
      <c r="KE291" s="5"/>
      <c r="KF291" s="77"/>
      <c r="KG291" s="106"/>
      <c r="KH291" s="107"/>
      <c r="KI291" s="106"/>
      <c r="KJ291" s="107"/>
      <c r="KK291" s="106"/>
      <c r="KL291" s="107"/>
      <c r="KM291" s="106"/>
      <c r="KN291" s="107"/>
      <c r="KO291" s="106"/>
      <c r="KP291" s="6"/>
    </row>
    <row r="292" spans="2:302" x14ac:dyDescent="0.25">
      <c r="B292" s="1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3"/>
      <c r="KE292" s="5"/>
      <c r="KF292" s="77"/>
      <c r="KG292" s="106"/>
      <c r="KH292" s="107"/>
      <c r="KI292" s="106"/>
      <c r="KJ292" s="107"/>
      <c r="KK292" s="106"/>
      <c r="KL292" s="107"/>
      <c r="KM292" s="106"/>
      <c r="KN292" s="107"/>
      <c r="KO292" s="106"/>
      <c r="KP292" s="6"/>
    </row>
    <row r="293" spans="2:302" x14ac:dyDescent="0.25">
      <c r="B293" s="1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3"/>
      <c r="KE293" s="5"/>
      <c r="KF293" s="77"/>
      <c r="KG293" s="106"/>
      <c r="KH293" s="107"/>
      <c r="KI293" s="106"/>
      <c r="KJ293" s="107"/>
      <c r="KK293" s="106"/>
      <c r="KL293" s="107"/>
      <c r="KM293" s="106"/>
      <c r="KN293" s="107"/>
      <c r="KO293" s="106"/>
      <c r="KP293" s="6"/>
    </row>
    <row r="294" spans="2:302" x14ac:dyDescent="0.25">
      <c r="B294" s="1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3"/>
      <c r="KE294" s="5"/>
      <c r="KF294" s="77"/>
      <c r="KG294" s="106"/>
      <c r="KH294" s="107"/>
      <c r="KI294" s="106"/>
      <c r="KJ294" s="107"/>
      <c r="KK294" s="106"/>
      <c r="KL294" s="107"/>
      <c r="KM294" s="106"/>
      <c r="KN294" s="107"/>
      <c r="KO294" s="106"/>
      <c r="KP294" s="6"/>
    </row>
    <row r="295" spans="2:302" x14ac:dyDescent="0.25">
      <c r="B295" s="1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3"/>
      <c r="KE295" s="5"/>
      <c r="KF295" s="77"/>
      <c r="KG295" s="106"/>
      <c r="KH295" s="107"/>
      <c r="KI295" s="106"/>
      <c r="KJ295" s="107"/>
      <c r="KK295" s="106"/>
      <c r="KL295" s="107"/>
      <c r="KM295" s="106"/>
      <c r="KN295" s="107"/>
      <c r="KO295" s="106"/>
      <c r="KP295" s="6"/>
    </row>
    <row r="296" spans="2:302" x14ac:dyDescent="0.25">
      <c r="B296" s="1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3"/>
      <c r="KE296" s="5"/>
      <c r="KF296" s="77"/>
      <c r="KG296" s="106"/>
      <c r="KH296" s="107"/>
      <c r="KI296" s="106"/>
      <c r="KJ296" s="107"/>
      <c r="KK296" s="106"/>
      <c r="KL296" s="107"/>
      <c r="KM296" s="106"/>
      <c r="KN296" s="107"/>
      <c r="KO296" s="106"/>
      <c r="KP296" s="6"/>
    </row>
    <row r="297" spans="2:302" x14ac:dyDescent="0.25">
      <c r="B297" s="1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3"/>
      <c r="KE297" s="5"/>
      <c r="KF297" s="77"/>
      <c r="KG297" s="106"/>
      <c r="KH297" s="107"/>
      <c r="KI297" s="106"/>
      <c r="KJ297" s="107"/>
      <c r="KK297" s="106"/>
      <c r="KL297" s="107"/>
      <c r="KM297" s="106"/>
      <c r="KN297" s="107"/>
      <c r="KO297" s="106"/>
      <c r="KP297" s="6"/>
    </row>
    <row r="298" spans="2:302" x14ac:dyDescent="0.25">
      <c r="B298" s="1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3"/>
      <c r="KE298" s="5"/>
      <c r="KF298" s="77"/>
      <c r="KG298" s="106"/>
      <c r="KH298" s="107"/>
      <c r="KI298" s="106"/>
      <c r="KJ298" s="107"/>
      <c r="KK298" s="106"/>
      <c r="KL298" s="107"/>
      <c r="KM298" s="106"/>
      <c r="KN298" s="107"/>
      <c r="KO298" s="106"/>
      <c r="KP298" s="6"/>
    </row>
    <row r="299" spans="2:302" x14ac:dyDescent="0.25">
      <c r="B299" s="1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3"/>
      <c r="KE299" s="5"/>
      <c r="KF299" s="77"/>
      <c r="KG299" s="106"/>
      <c r="KH299" s="107"/>
      <c r="KI299" s="106"/>
      <c r="KJ299" s="107"/>
      <c r="KK299" s="106"/>
      <c r="KL299" s="107"/>
      <c r="KM299" s="106"/>
      <c r="KN299" s="107"/>
      <c r="KO299" s="106"/>
      <c r="KP299" s="6"/>
    </row>
    <row r="300" spans="2:302" x14ac:dyDescent="0.25">
      <c r="B300" s="1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3"/>
      <c r="KE300" s="5"/>
      <c r="KF300" s="77"/>
      <c r="KG300" s="106"/>
      <c r="KH300" s="107"/>
      <c r="KI300" s="106"/>
      <c r="KJ300" s="107"/>
      <c r="KK300" s="106"/>
      <c r="KL300" s="107"/>
      <c r="KM300" s="106"/>
      <c r="KN300" s="107"/>
      <c r="KO300" s="106"/>
      <c r="KP300" s="6"/>
    </row>
    <row r="301" spans="2:302" x14ac:dyDescent="0.25">
      <c r="B301" s="1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3"/>
      <c r="KE301" s="5"/>
      <c r="KF301" s="77"/>
      <c r="KG301" s="106"/>
      <c r="KH301" s="107"/>
      <c r="KI301" s="106"/>
      <c r="KJ301" s="107"/>
      <c r="KK301" s="106"/>
      <c r="KL301" s="107"/>
      <c r="KM301" s="106"/>
      <c r="KN301" s="107"/>
      <c r="KO301" s="106"/>
      <c r="KP301" s="6"/>
    </row>
    <row r="302" spans="2:302" x14ac:dyDescent="0.25">
      <c r="B302" s="1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3"/>
      <c r="KE302" s="5"/>
      <c r="KF302" s="77"/>
      <c r="KG302" s="106"/>
      <c r="KH302" s="107"/>
      <c r="KI302" s="106"/>
      <c r="KJ302" s="107"/>
      <c r="KK302" s="106"/>
      <c r="KL302" s="107"/>
      <c r="KM302" s="106"/>
      <c r="KN302" s="107"/>
      <c r="KO302" s="106"/>
      <c r="KP302" s="6"/>
    </row>
    <row r="303" spans="2:302" x14ac:dyDescent="0.25">
      <c r="B303" s="1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3"/>
      <c r="KE303" s="5"/>
      <c r="KF303" s="77"/>
      <c r="KG303" s="106"/>
      <c r="KH303" s="107"/>
      <c r="KI303" s="106"/>
      <c r="KJ303" s="107"/>
      <c r="KK303" s="106"/>
      <c r="KL303" s="107"/>
      <c r="KM303" s="106"/>
      <c r="KN303" s="107"/>
      <c r="KO303" s="106"/>
      <c r="KP303" s="6"/>
    </row>
    <row r="304" spans="2:302" x14ac:dyDescent="0.25">
      <c r="B304" s="1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3"/>
      <c r="KE304" s="5"/>
      <c r="KF304" s="77"/>
      <c r="KG304" s="106"/>
      <c r="KH304" s="107"/>
      <c r="KI304" s="106"/>
      <c r="KJ304" s="107"/>
      <c r="KK304" s="106"/>
      <c r="KL304" s="107"/>
      <c r="KM304" s="106"/>
      <c r="KN304" s="107"/>
      <c r="KO304" s="106"/>
      <c r="KP304" s="6"/>
    </row>
    <row r="305" spans="2:302" x14ac:dyDescent="0.25">
      <c r="B305" s="1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3"/>
      <c r="KE305" s="5"/>
      <c r="KF305" s="77"/>
      <c r="KG305" s="106"/>
      <c r="KH305" s="107"/>
      <c r="KI305" s="106"/>
      <c r="KJ305" s="107"/>
      <c r="KK305" s="106"/>
      <c r="KL305" s="107"/>
      <c r="KM305" s="106"/>
      <c r="KN305" s="107"/>
      <c r="KO305" s="106"/>
      <c r="KP305" s="6"/>
    </row>
    <row r="306" spans="2:302" x14ac:dyDescent="0.25">
      <c r="B306" s="1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3"/>
      <c r="KE306" s="5"/>
      <c r="KF306" s="77"/>
      <c r="KG306" s="106"/>
      <c r="KH306" s="107"/>
      <c r="KI306" s="106"/>
      <c r="KJ306" s="107"/>
      <c r="KK306" s="106"/>
      <c r="KL306" s="107"/>
      <c r="KM306" s="106"/>
      <c r="KN306" s="107"/>
      <c r="KO306" s="106"/>
      <c r="KP306" s="6"/>
    </row>
    <row r="307" spans="2:302" x14ac:dyDescent="0.25">
      <c r="B307" s="1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3"/>
      <c r="KE307" s="5"/>
      <c r="KF307" s="77"/>
      <c r="KG307" s="106"/>
      <c r="KH307" s="107"/>
      <c r="KI307" s="106"/>
      <c r="KJ307" s="107"/>
      <c r="KK307" s="106"/>
      <c r="KL307" s="107"/>
      <c r="KM307" s="106"/>
      <c r="KN307" s="107"/>
      <c r="KO307" s="106"/>
      <c r="KP307" s="6"/>
    </row>
    <row r="308" spans="2:302" x14ac:dyDescent="0.25">
      <c r="B308" s="1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3"/>
      <c r="KE308" s="5"/>
      <c r="KF308" s="77"/>
      <c r="KG308" s="106"/>
      <c r="KH308" s="107"/>
      <c r="KI308" s="106"/>
      <c r="KJ308" s="107"/>
      <c r="KK308" s="106"/>
      <c r="KL308" s="107"/>
      <c r="KM308" s="106"/>
      <c r="KN308" s="107"/>
      <c r="KO308" s="106"/>
      <c r="KP308" s="6"/>
    </row>
    <row r="309" spans="2:302" x14ac:dyDescent="0.25">
      <c r="B309" s="1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3"/>
      <c r="KE309" s="5"/>
      <c r="KF309" s="77"/>
      <c r="KG309" s="106"/>
      <c r="KH309" s="107"/>
      <c r="KI309" s="106"/>
      <c r="KJ309" s="107"/>
      <c r="KK309" s="106"/>
      <c r="KL309" s="107"/>
      <c r="KM309" s="106"/>
      <c r="KN309" s="107"/>
      <c r="KO309" s="106"/>
      <c r="KP309" s="6"/>
    </row>
    <row r="310" spans="2:302" x14ac:dyDescent="0.25">
      <c r="B310" s="1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3"/>
      <c r="KE310" s="5"/>
      <c r="KF310" s="77"/>
      <c r="KG310" s="106"/>
      <c r="KH310" s="107"/>
      <c r="KI310" s="106"/>
      <c r="KJ310" s="107"/>
      <c r="KK310" s="106"/>
      <c r="KL310" s="107"/>
      <c r="KM310" s="106"/>
      <c r="KN310" s="107"/>
      <c r="KO310" s="106"/>
      <c r="KP310" s="6"/>
    </row>
    <row r="311" spans="2:302" x14ac:dyDescent="0.25">
      <c r="B311" s="1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3"/>
      <c r="KE311" s="5"/>
      <c r="KF311" s="77"/>
      <c r="KG311" s="106"/>
      <c r="KH311" s="107"/>
      <c r="KI311" s="106"/>
      <c r="KJ311" s="107"/>
      <c r="KK311" s="106"/>
      <c r="KL311" s="107"/>
      <c r="KM311" s="106"/>
      <c r="KN311" s="107"/>
      <c r="KO311" s="106"/>
      <c r="KP311" s="6"/>
    </row>
    <row r="312" spans="2:302" x14ac:dyDescent="0.25">
      <c r="B312" s="1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3"/>
      <c r="KE312" s="5"/>
      <c r="KF312" s="77"/>
      <c r="KG312" s="106"/>
      <c r="KH312" s="107"/>
      <c r="KI312" s="106"/>
      <c r="KJ312" s="107"/>
      <c r="KK312" s="106"/>
      <c r="KL312" s="107"/>
      <c r="KM312" s="106"/>
      <c r="KN312" s="107"/>
      <c r="KO312" s="106"/>
      <c r="KP312" s="6"/>
    </row>
    <row r="313" spans="2:302" x14ac:dyDescent="0.25">
      <c r="B313" s="1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3"/>
      <c r="KE313" s="5"/>
      <c r="KF313" s="77"/>
      <c r="KG313" s="106"/>
      <c r="KH313" s="107"/>
      <c r="KI313" s="106"/>
      <c r="KJ313" s="107"/>
      <c r="KK313" s="106"/>
      <c r="KL313" s="107"/>
      <c r="KM313" s="106"/>
      <c r="KN313" s="107"/>
      <c r="KO313" s="106"/>
      <c r="KP313" s="6"/>
    </row>
    <row r="314" spans="2:302" x14ac:dyDescent="0.25">
      <c r="B314" s="1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3"/>
      <c r="KE314" s="5"/>
      <c r="KF314" s="77"/>
      <c r="KG314" s="106"/>
      <c r="KH314" s="107"/>
      <c r="KI314" s="106"/>
      <c r="KJ314" s="107"/>
      <c r="KK314" s="106"/>
      <c r="KL314" s="107"/>
      <c r="KM314" s="106"/>
      <c r="KN314" s="107"/>
      <c r="KO314" s="106"/>
      <c r="KP314" s="6"/>
    </row>
    <row r="315" spans="2:302" x14ac:dyDescent="0.25">
      <c r="B315" s="1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3"/>
      <c r="KE315" s="5"/>
      <c r="KF315" s="77"/>
      <c r="KG315" s="106"/>
      <c r="KH315" s="107"/>
      <c r="KI315" s="106"/>
      <c r="KJ315" s="107"/>
      <c r="KK315" s="106"/>
      <c r="KL315" s="107"/>
      <c r="KM315" s="106"/>
      <c r="KN315" s="107"/>
      <c r="KO315" s="106"/>
      <c r="KP315" s="6"/>
    </row>
    <row r="316" spans="2:302" x14ac:dyDescent="0.25">
      <c r="B316" s="1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3"/>
      <c r="KE316" s="5"/>
      <c r="KF316" s="77"/>
      <c r="KG316" s="106"/>
      <c r="KH316" s="107"/>
      <c r="KI316" s="106"/>
      <c r="KJ316" s="107"/>
      <c r="KK316" s="106"/>
      <c r="KL316" s="107"/>
      <c r="KM316" s="106"/>
      <c r="KN316" s="107"/>
      <c r="KO316" s="106"/>
      <c r="KP316" s="6"/>
    </row>
    <row r="317" spans="2:302" x14ac:dyDescent="0.25">
      <c r="B317" s="1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3"/>
      <c r="KE317" s="5"/>
      <c r="KF317" s="77"/>
      <c r="KG317" s="106"/>
      <c r="KH317" s="107"/>
      <c r="KI317" s="106"/>
      <c r="KJ317" s="107"/>
      <c r="KK317" s="106"/>
      <c r="KL317" s="107"/>
      <c r="KM317" s="106"/>
      <c r="KN317" s="107"/>
      <c r="KO317" s="106"/>
      <c r="KP317" s="6"/>
    </row>
    <row r="318" spans="2:302" x14ac:dyDescent="0.25">
      <c r="B318" s="1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3"/>
      <c r="KE318" s="5"/>
      <c r="KF318" s="77"/>
      <c r="KG318" s="106"/>
      <c r="KH318" s="107"/>
      <c r="KI318" s="106"/>
      <c r="KJ318" s="107"/>
      <c r="KK318" s="106"/>
      <c r="KL318" s="107"/>
      <c r="KM318" s="106"/>
      <c r="KN318" s="107"/>
      <c r="KO318" s="106"/>
      <c r="KP318" s="6"/>
    </row>
    <row r="319" spans="2:302" x14ac:dyDescent="0.25">
      <c r="B319" s="1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3"/>
      <c r="KE319" s="5"/>
      <c r="KF319" s="77"/>
      <c r="KG319" s="106"/>
      <c r="KH319" s="107"/>
      <c r="KI319" s="106"/>
      <c r="KJ319" s="107"/>
      <c r="KK319" s="106"/>
      <c r="KL319" s="107"/>
      <c r="KM319" s="106"/>
      <c r="KN319" s="107"/>
      <c r="KO319" s="106"/>
      <c r="KP319" s="6"/>
    </row>
    <row r="320" spans="2:302" x14ac:dyDescent="0.25">
      <c r="B320" s="1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3"/>
      <c r="KE320" s="5"/>
      <c r="KF320" s="77"/>
      <c r="KG320" s="106"/>
      <c r="KH320" s="107"/>
      <c r="KI320" s="106"/>
      <c r="KJ320" s="107"/>
      <c r="KK320" s="106"/>
      <c r="KL320" s="107"/>
      <c r="KM320" s="106"/>
      <c r="KN320" s="107"/>
      <c r="KO320" s="106"/>
      <c r="KP320" s="6"/>
    </row>
    <row r="321" spans="2:302" x14ac:dyDescent="0.25">
      <c r="B321" s="1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3"/>
      <c r="KE321" s="5"/>
      <c r="KF321" s="77"/>
      <c r="KG321" s="106"/>
      <c r="KH321" s="107"/>
      <c r="KI321" s="106"/>
      <c r="KJ321" s="107"/>
      <c r="KK321" s="106"/>
      <c r="KL321" s="107"/>
      <c r="KM321" s="106"/>
      <c r="KN321" s="107"/>
      <c r="KO321" s="106"/>
      <c r="KP321" s="6"/>
    </row>
    <row r="322" spans="2:302" x14ac:dyDescent="0.25">
      <c r="B322" s="1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3"/>
      <c r="KE322" s="5"/>
      <c r="KF322" s="77"/>
      <c r="KG322" s="106"/>
      <c r="KH322" s="107"/>
      <c r="KI322" s="106"/>
      <c r="KJ322" s="107"/>
      <c r="KK322" s="106"/>
      <c r="KL322" s="107"/>
      <c r="KM322" s="106"/>
      <c r="KN322" s="107"/>
      <c r="KO322" s="106"/>
      <c r="KP322" s="6"/>
    </row>
    <row r="323" spans="2:302" x14ac:dyDescent="0.25">
      <c r="B323" s="1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3"/>
      <c r="KE323" s="5"/>
      <c r="KF323" s="77"/>
      <c r="KG323" s="106"/>
      <c r="KH323" s="107"/>
      <c r="KI323" s="106"/>
      <c r="KJ323" s="107"/>
      <c r="KK323" s="106"/>
      <c r="KL323" s="107"/>
      <c r="KM323" s="106"/>
      <c r="KN323" s="107"/>
      <c r="KO323" s="106"/>
      <c r="KP323" s="6"/>
    </row>
    <row r="324" spans="2:302" x14ac:dyDescent="0.25">
      <c r="B324" s="1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3"/>
      <c r="KE324" s="5"/>
      <c r="KF324" s="77"/>
      <c r="KG324" s="106"/>
      <c r="KH324" s="107"/>
      <c r="KI324" s="106"/>
      <c r="KJ324" s="107"/>
      <c r="KK324" s="106"/>
      <c r="KL324" s="107"/>
      <c r="KM324" s="106"/>
      <c r="KN324" s="107"/>
      <c r="KO324" s="106"/>
      <c r="KP324" s="6"/>
    </row>
    <row r="325" spans="2:302" x14ac:dyDescent="0.25">
      <c r="B325" s="1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3"/>
      <c r="KE325" s="5"/>
      <c r="KF325" s="77"/>
      <c r="KG325" s="106"/>
      <c r="KH325" s="107"/>
      <c r="KI325" s="106"/>
      <c r="KJ325" s="107"/>
      <c r="KK325" s="106"/>
      <c r="KL325" s="107"/>
      <c r="KM325" s="106"/>
      <c r="KN325" s="107"/>
      <c r="KO325" s="106"/>
      <c r="KP325" s="6"/>
    </row>
    <row r="326" spans="2:302" x14ac:dyDescent="0.25">
      <c r="B326" s="1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3"/>
      <c r="KE326" s="5"/>
      <c r="KF326" s="77"/>
      <c r="KG326" s="106"/>
      <c r="KH326" s="107"/>
      <c r="KI326" s="106"/>
      <c r="KJ326" s="107"/>
      <c r="KK326" s="106"/>
      <c r="KL326" s="107"/>
      <c r="KM326" s="106"/>
      <c r="KN326" s="107"/>
      <c r="KO326" s="106"/>
      <c r="KP326" s="6"/>
    </row>
    <row r="327" spans="2:302" x14ac:dyDescent="0.25">
      <c r="B327" s="1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3"/>
      <c r="KE327" s="5"/>
      <c r="KF327" s="77"/>
      <c r="KG327" s="106"/>
      <c r="KH327" s="107"/>
      <c r="KI327" s="106"/>
      <c r="KJ327" s="107"/>
      <c r="KK327" s="106"/>
      <c r="KL327" s="107"/>
      <c r="KM327" s="106"/>
      <c r="KN327" s="107"/>
      <c r="KO327" s="106"/>
      <c r="KP327" s="6"/>
    </row>
    <row r="328" spans="2:302" x14ac:dyDescent="0.25">
      <c r="B328" s="1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3"/>
      <c r="KE328" s="5"/>
      <c r="KF328" s="77"/>
      <c r="KG328" s="106"/>
      <c r="KH328" s="107"/>
      <c r="KI328" s="106"/>
      <c r="KJ328" s="107"/>
      <c r="KK328" s="106"/>
      <c r="KL328" s="107"/>
      <c r="KM328" s="106"/>
      <c r="KN328" s="107"/>
      <c r="KO328" s="106"/>
      <c r="KP328" s="6"/>
    </row>
    <row r="329" spans="2:302" x14ac:dyDescent="0.25">
      <c r="B329" s="1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3"/>
      <c r="KE329" s="5"/>
      <c r="KF329" s="77"/>
      <c r="KG329" s="106"/>
      <c r="KH329" s="107"/>
      <c r="KI329" s="106"/>
      <c r="KJ329" s="107"/>
      <c r="KK329" s="106"/>
      <c r="KL329" s="107"/>
      <c r="KM329" s="106"/>
      <c r="KN329" s="107"/>
      <c r="KO329" s="106"/>
      <c r="KP329" s="6"/>
    </row>
    <row r="330" spans="2:302" x14ac:dyDescent="0.25">
      <c r="B330" s="1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3"/>
      <c r="KE330" s="5"/>
      <c r="KF330" s="77"/>
      <c r="KG330" s="106"/>
      <c r="KH330" s="107"/>
      <c r="KI330" s="106"/>
      <c r="KJ330" s="107"/>
      <c r="KK330" s="106"/>
      <c r="KL330" s="107"/>
      <c r="KM330" s="106"/>
      <c r="KN330" s="107"/>
      <c r="KO330" s="106"/>
      <c r="KP330" s="6"/>
    </row>
    <row r="331" spans="2:302" x14ac:dyDescent="0.25">
      <c r="B331" s="1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3"/>
      <c r="KE331" s="5"/>
      <c r="KF331" s="77"/>
      <c r="KG331" s="106"/>
      <c r="KH331" s="107"/>
      <c r="KI331" s="106"/>
      <c r="KJ331" s="107"/>
      <c r="KK331" s="106"/>
      <c r="KL331" s="107"/>
      <c r="KM331" s="106"/>
      <c r="KN331" s="107"/>
      <c r="KO331" s="106"/>
      <c r="KP331" s="6"/>
    </row>
    <row r="332" spans="2:302" x14ac:dyDescent="0.25">
      <c r="B332" s="1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3"/>
      <c r="KE332" s="5"/>
      <c r="KF332" s="77"/>
      <c r="KG332" s="106"/>
      <c r="KH332" s="107"/>
      <c r="KI332" s="106"/>
      <c r="KJ332" s="107"/>
      <c r="KK332" s="106"/>
      <c r="KL332" s="107"/>
      <c r="KM332" s="106"/>
      <c r="KN332" s="107"/>
      <c r="KO332" s="106"/>
      <c r="KP332" s="6"/>
    </row>
    <row r="333" spans="2:302" x14ac:dyDescent="0.25">
      <c r="B333" s="1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3"/>
      <c r="KE333" s="5"/>
      <c r="KF333" s="77"/>
      <c r="KG333" s="106"/>
      <c r="KH333" s="107"/>
      <c r="KI333" s="106"/>
      <c r="KJ333" s="107"/>
      <c r="KK333" s="106"/>
      <c r="KL333" s="107"/>
      <c r="KM333" s="106"/>
      <c r="KN333" s="107"/>
      <c r="KO333" s="106"/>
      <c r="KP333" s="6"/>
    </row>
    <row r="334" spans="2:302" x14ac:dyDescent="0.25">
      <c r="B334" s="1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3"/>
      <c r="KE334" s="5"/>
      <c r="KF334" s="77"/>
      <c r="KG334" s="106"/>
      <c r="KH334" s="107"/>
      <c r="KI334" s="106"/>
      <c r="KJ334" s="107"/>
      <c r="KK334" s="106"/>
      <c r="KL334" s="107"/>
      <c r="KM334" s="106"/>
      <c r="KN334" s="107"/>
      <c r="KO334" s="106"/>
      <c r="KP334" s="6"/>
    </row>
    <row r="335" spans="2:302" x14ac:dyDescent="0.25">
      <c r="B335" s="1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3"/>
      <c r="KE335" s="5"/>
      <c r="KF335" s="77"/>
      <c r="KG335" s="106"/>
      <c r="KH335" s="107"/>
      <c r="KI335" s="106"/>
      <c r="KJ335" s="107"/>
      <c r="KK335" s="106"/>
      <c r="KL335" s="107"/>
      <c r="KM335" s="106"/>
      <c r="KN335" s="107"/>
      <c r="KO335" s="106"/>
      <c r="KP335" s="6"/>
    </row>
    <row r="336" spans="2:302" x14ac:dyDescent="0.25">
      <c r="B336" s="1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3"/>
      <c r="KE336" s="5"/>
      <c r="KF336" s="77"/>
      <c r="KG336" s="106"/>
      <c r="KH336" s="107"/>
      <c r="KI336" s="106"/>
      <c r="KJ336" s="107"/>
      <c r="KK336" s="106"/>
      <c r="KL336" s="107"/>
      <c r="KM336" s="106"/>
      <c r="KN336" s="107"/>
      <c r="KO336" s="106"/>
      <c r="KP336" s="6"/>
    </row>
    <row r="337" spans="2:302" x14ac:dyDescent="0.25">
      <c r="B337" s="1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3"/>
      <c r="KE337" s="5"/>
      <c r="KF337" s="77"/>
      <c r="KG337" s="106"/>
      <c r="KH337" s="107"/>
      <c r="KI337" s="106"/>
      <c r="KJ337" s="107"/>
      <c r="KK337" s="106"/>
      <c r="KL337" s="107"/>
      <c r="KM337" s="106"/>
      <c r="KN337" s="107"/>
      <c r="KO337" s="106"/>
      <c r="KP337" s="6"/>
    </row>
    <row r="338" spans="2:302" x14ac:dyDescent="0.25">
      <c r="B338" s="1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3"/>
      <c r="KE338" s="5"/>
      <c r="KF338" s="77"/>
      <c r="KG338" s="106"/>
      <c r="KH338" s="107"/>
      <c r="KI338" s="106"/>
      <c r="KJ338" s="107"/>
      <c r="KK338" s="106"/>
      <c r="KL338" s="107"/>
      <c r="KM338" s="106"/>
      <c r="KN338" s="107"/>
      <c r="KO338" s="106"/>
      <c r="KP338" s="6"/>
    </row>
    <row r="339" spans="2:302" ht="15.75" thickBot="1" x14ac:dyDescent="0.3">
      <c r="B339" s="1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5"/>
      <c r="KE339" s="7"/>
      <c r="KF339" s="37"/>
      <c r="KG339" s="109"/>
      <c r="KH339" s="108"/>
      <c r="KI339" s="109"/>
      <c r="KJ339" s="108"/>
      <c r="KK339" s="109"/>
      <c r="KL339" s="108"/>
      <c r="KM339" s="109"/>
      <c r="KN339" s="108"/>
      <c r="KO339" s="109"/>
      <c r="KP33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Stukel</dc:creator>
  <cp:lastModifiedBy>Mike Stukel</cp:lastModifiedBy>
  <dcterms:created xsi:type="dcterms:W3CDTF">2019-04-06T11:19:10Z</dcterms:created>
  <dcterms:modified xsi:type="dcterms:W3CDTF">2019-05-30T15:05:30Z</dcterms:modified>
</cp:coreProperties>
</file>