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04"/>
  <workbookPr defaultThemeVersion="124226"/>
  <mc:AlternateContent xmlns:mc="http://schemas.openxmlformats.org/markup-compatibility/2006">
    <mc:Choice Requires="x15">
      <x15ac:absPath xmlns:x15ac="http://schemas.microsoft.com/office/spreadsheetml/2010/11/ac" url="\\uol.le.ac.uk\root\staff\home\s\sh222\My Documents\bernadet O'Hare\bernie 5 explaining governance\"/>
    </mc:Choice>
  </mc:AlternateContent>
  <xr:revisionPtr revIDLastSave="0" documentId="8_{45635F1A-83AC-4E07-A4A6-12BE17E16542}" xr6:coauthVersionLast="47" xr6:coauthVersionMax="47" xr10:uidLastSave="{00000000-0000-0000-0000-000000000000}"/>
  <bookViews>
    <workbookView xWindow="0" yWindow="0" windowWidth="28800" windowHeight="13590" firstSheet="5" activeTab="5" xr2:uid="{00000000-000D-0000-FFFF-FFFF00000000}"/>
  </bookViews>
  <sheets>
    <sheet name="Notes" sheetId="6" r:id="rId1"/>
    <sheet name="corruption" sheetId="1" r:id="rId2"/>
    <sheet name="gov effect" sheetId="2" r:id="rId3"/>
    <sheet name="polstab" sheetId="3" r:id="rId4"/>
    <sheet name="regquality" sheetId="4" r:id="rId5"/>
    <sheet name="rulelaw" sheetId="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5" l="1"/>
  <c r="H2" i="5"/>
  <c r="J2" i="5"/>
  <c r="I3" i="5"/>
  <c r="I2" i="5"/>
  <c r="G3" i="5"/>
  <c r="G2" i="5"/>
  <c r="E3" i="5"/>
  <c r="E2" i="5"/>
  <c r="I3" i="4"/>
  <c r="I2" i="4"/>
  <c r="G3" i="4"/>
  <c r="G2" i="4"/>
  <c r="E3" i="4"/>
  <c r="E2" i="4"/>
  <c r="I2" i="3"/>
  <c r="G2" i="3"/>
  <c r="E2" i="3"/>
  <c r="I2" i="2"/>
  <c r="G2" i="2"/>
  <c r="E2" i="2"/>
  <c r="K2" i="1"/>
  <c r="I2" i="1"/>
  <c r="G2" i="1"/>
  <c r="E13" i="5"/>
  <c r="E12" i="5"/>
  <c r="E11" i="5"/>
  <c r="E10" i="5"/>
  <c r="E9" i="5"/>
  <c r="E8" i="5"/>
  <c r="E7" i="5"/>
  <c r="E6" i="5"/>
  <c r="E5" i="5"/>
  <c r="E4" i="5"/>
  <c r="E12" i="4"/>
  <c r="E11" i="4"/>
  <c r="E10" i="4"/>
  <c r="E9" i="4"/>
  <c r="E8" i="4"/>
  <c r="E7" i="4"/>
  <c r="E6" i="4"/>
  <c r="E5" i="4"/>
  <c r="E4" i="4"/>
  <c r="E12" i="3"/>
  <c r="E11" i="3"/>
  <c r="E10" i="3"/>
  <c r="E9" i="3"/>
  <c r="E8" i="3"/>
  <c r="E7" i="3"/>
  <c r="E6" i="3"/>
  <c r="E5" i="3"/>
  <c r="E4" i="3"/>
  <c r="E3" i="3"/>
  <c r="E12" i="2"/>
  <c r="E11" i="2"/>
  <c r="E10" i="2"/>
  <c r="E9" i="2"/>
  <c r="E8" i="2"/>
  <c r="E7" i="2"/>
  <c r="E6" i="2"/>
  <c r="E5" i="2"/>
  <c r="E4" i="2"/>
  <c r="E3" i="2"/>
  <c r="G12" i="1"/>
  <c r="G11" i="1"/>
  <c r="G10" i="1"/>
  <c r="G9" i="1"/>
  <c r="G8" i="1"/>
  <c r="G7" i="1"/>
  <c r="G6" i="1"/>
  <c r="G5" i="1"/>
  <c r="G4" i="1"/>
  <c r="G3" i="1"/>
  <c r="F13" i="5" l="1"/>
  <c r="B13" i="5"/>
  <c r="F12" i="5"/>
  <c r="B12" i="5"/>
  <c r="F11" i="5"/>
  <c r="B11" i="5"/>
  <c r="F10" i="5"/>
  <c r="B10" i="5"/>
  <c r="F9" i="5"/>
  <c r="B9" i="5"/>
  <c r="F8" i="5"/>
  <c r="B8" i="5"/>
  <c r="F7" i="5"/>
  <c r="B7" i="5"/>
  <c r="F6" i="5"/>
  <c r="B6" i="5"/>
  <c r="F5" i="5"/>
  <c r="B5" i="5"/>
  <c r="F4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B4" i="5"/>
  <c r="J3" i="5"/>
  <c r="H3" i="5"/>
  <c r="F3" i="5"/>
  <c r="B3" i="5"/>
  <c r="F12" i="4"/>
  <c r="B12" i="4"/>
  <c r="F11" i="4"/>
  <c r="B11" i="4"/>
  <c r="F10" i="4"/>
  <c r="B10" i="4"/>
  <c r="F9" i="4"/>
  <c r="B9" i="4"/>
  <c r="F8" i="4"/>
  <c r="B8" i="4"/>
  <c r="F7" i="4"/>
  <c r="B7" i="4"/>
  <c r="F6" i="4"/>
  <c r="B6" i="4"/>
  <c r="F5" i="4"/>
  <c r="B5" i="4"/>
  <c r="F4" i="4"/>
  <c r="G4" i="4" s="1"/>
  <c r="G5" i="4" s="1"/>
  <c r="G6" i="4" s="1"/>
  <c r="G7" i="4" s="1"/>
  <c r="G8" i="4" s="1"/>
  <c r="G9" i="4" s="1"/>
  <c r="G10" i="4" s="1"/>
  <c r="G11" i="4" s="1"/>
  <c r="G12" i="4" s="1"/>
  <c r="B4" i="4"/>
  <c r="F3" i="4"/>
  <c r="B3" i="4"/>
  <c r="I4" i="4" s="1"/>
  <c r="I5" i="4" s="1"/>
  <c r="I6" i="4" s="1"/>
  <c r="I7" i="4" s="1"/>
  <c r="I8" i="4" s="1"/>
  <c r="I9" i="4" s="1"/>
  <c r="I10" i="4" s="1"/>
  <c r="I11" i="4" s="1"/>
  <c r="I12" i="4" s="1"/>
  <c r="J2" i="4"/>
  <c r="H2" i="4"/>
  <c r="F2" i="4"/>
  <c r="B2" i="4"/>
  <c r="F12" i="3"/>
  <c r="B12" i="3"/>
  <c r="F11" i="3"/>
  <c r="B11" i="3"/>
  <c r="F10" i="3"/>
  <c r="B10" i="3"/>
  <c r="F9" i="3"/>
  <c r="B9" i="3"/>
  <c r="F8" i="3"/>
  <c r="B8" i="3"/>
  <c r="F7" i="3"/>
  <c r="B7" i="3"/>
  <c r="F6" i="3"/>
  <c r="B6" i="3"/>
  <c r="F5" i="3"/>
  <c r="B5" i="3"/>
  <c r="F4" i="3"/>
  <c r="B4" i="3"/>
  <c r="F3" i="3"/>
  <c r="G3" i="3" s="1"/>
  <c r="G4" i="3" s="1"/>
  <c r="G5" i="3" s="1"/>
  <c r="G6" i="3" s="1"/>
  <c r="G7" i="3" s="1"/>
  <c r="G8" i="3" s="1"/>
  <c r="G9" i="3" s="1"/>
  <c r="G10" i="3" s="1"/>
  <c r="G11" i="3" s="1"/>
  <c r="G12" i="3" s="1"/>
  <c r="B3" i="3"/>
  <c r="J2" i="3"/>
  <c r="H2" i="3"/>
  <c r="F2" i="3"/>
  <c r="B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D12" i="1"/>
  <c r="D11" i="1"/>
  <c r="D10" i="1"/>
  <c r="D9" i="1"/>
  <c r="D8" i="1"/>
  <c r="D7" i="1"/>
  <c r="D6" i="1"/>
  <c r="D5" i="1"/>
  <c r="D4" i="1"/>
  <c r="D3" i="1"/>
  <c r="D2" i="1"/>
  <c r="B12" i="2"/>
  <c r="B11" i="2"/>
  <c r="B10" i="2"/>
  <c r="B9" i="2"/>
  <c r="B8" i="2"/>
  <c r="B7" i="2"/>
  <c r="B6" i="2"/>
  <c r="B5" i="2"/>
  <c r="B4" i="2"/>
  <c r="B3" i="2"/>
  <c r="B2" i="2"/>
  <c r="F12" i="2"/>
  <c r="F11" i="2"/>
  <c r="F10" i="2"/>
  <c r="F9" i="2"/>
  <c r="F8" i="2"/>
  <c r="F7" i="2"/>
  <c r="F6" i="2"/>
  <c r="F5" i="2"/>
  <c r="F4" i="2"/>
  <c r="F3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J2" i="2"/>
  <c r="H2" i="2"/>
  <c r="F2" i="2"/>
  <c r="H3" i="1"/>
  <c r="I3" i="1" s="1"/>
  <c r="L2" i="1"/>
  <c r="J2" i="1"/>
  <c r="H2" i="1"/>
  <c r="I4" i="5" l="1"/>
  <c r="I5" i="5" s="1"/>
  <c r="I6" i="5" s="1"/>
  <c r="I7" i="5" s="1"/>
  <c r="I8" i="5" s="1"/>
  <c r="I9" i="5" s="1"/>
  <c r="I10" i="5" s="1"/>
  <c r="I11" i="5" s="1"/>
  <c r="I12" i="5" s="1"/>
  <c r="I13" i="5" s="1"/>
  <c r="I3" i="2"/>
  <c r="I4" i="2" s="1"/>
  <c r="I5" i="2" s="1"/>
  <c r="I6" i="2" s="1"/>
  <c r="I7" i="2" s="1"/>
  <c r="I8" i="2" s="1"/>
  <c r="I9" i="2" s="1"/>
  <c r="I10" i="2" s="1"/>
  <c r="I11" i="2" s="1"/>
  <c r="I12" i="2" s="1"/>
  <c r="K3" i="1"/>
  <c r="J4" i="5"/>
  <c r="H4" i="5"/>
  <c r="J3" i="4"/>
  <c r="H3" i="4"/>
  <c r="J3" i="3"/>
  <c r="H3" i="3"/>
  <c r="J3" i="2"/>
  <c r="H3" i="2"/>
  <c r="J3" i="1"/>
  <c r="H4" i="1"/>
  <c r="I4" i="1" s="1"/>
  <c r="B6" i="1"/>
  <c r="B7" i="1" s="1"/>
  <c r="B8" i="1" s="1"/>
  <c r="B9" i="1" s="1"/>
  <c r="B10" i="1" s="1"/>
  <c r="B11" i="1" s="1"/>
  <c r="B12" i="1" s="1"/>
  <c r="K4" i="1" l="1"/>
  <c r="H5" i="5"/>
  <c r="J5" i="5"/>
  <c r="H4" i="4"/>
  <c r="J4" i="4"/>
  <c r="H4" i="3"/>
  <c r="J4" i="3"/>
  <c r="H4" i="2"/>
  <c r="J4" i="2"/>
  <c r="L3" i="1"/>
  <c r="H6" i="1"/>
  <c r="H5" i="1"/>
  <c r="H7" i="1"/>
  <c r="K5" i="1" l="1"/>
  <c r="K6" i="1" s="1"/>
  <c r="K7" i="1" s="1"/>
  <c r="I5" i="1"/>
  <c r="I6" i="1" s="1"/>
  <c r="I7" i="1" s="1"/>
  <c r="J6" i="5"/>
  <c r="H6" i="5"/>
  <c r="J5" i="4"/>
  <c r="H5" i="4"/>
  <c r="J5" i="3"/>
  <c r="H5" i="3"/>
  <c r="J5" i="2"/>
  <c r="H5" i="2"/>
  <c r="J4" i="1"/>
  <c r="L4" i="1"/>
  <c r="J6" i="1"/>
  <c r="J5" i="1"/>
  <c r="H8" i="1"/>
  <c r="K8" i="1" l="1"/>
  <c r="I8" i="1"/>
  <c r="H7" i="5"/>
  <c r="J7" i="5"/>
  <c r="H6" i="4"/>
  <c r="J6" i="4"/>
  <c r="H6" i="3"/>
  <c r="J6" i="3"/>
  <c r="H6" i="2"/>
  <c r="J6" i="2"/>
  <c r="J7" i="1"/>
  <c r="L5" i="1"/>
  <c r="H9" i="1"/>
  <c r="K9" i="1" l="1"/>
  <c r="I9" i="1"/>
  <c r="J8" i="5"/>
  <c r="H8" i="5"/>
  <c r="J7" i="4"/>
  <c r="H7" i="4"/>
  <c r="J7" i="3"/>
  <c r="H7" i="3"/>
  <c r="J7" i="2"/>
  <c r="H7" i="2"/>
  <c r="L6" i="1"/>
  <c r="J8" i="1"/>
  <c r="H10" i="1"/>
  <c r="K10" i="1" l="1"/>
  <c r="I10" i="1"/>
  <c r="H9" i="5"/>
  <c r="J9" i="5"/>
  <c r="H8" i="4"/>
  <c r="J8" i="4"/>
  <c r="H8" i="3"/>
  <c r="J8" i="3"/>
  <c r="H8" i="2"/>
  <c r="J8" i="2"/>
  <c r="J9" i="1"/>
  <c r="J10" i="1"/>
  <c r="L7" i="1"/>
  <c r="H11" i="1"/>
  <c r="K11" i="1" l="1"/>
  <c r="I11" i="1"/>
  <c r="J10" i="5"/>
  <c r="H10" i="5"/>
  <c r="J9" i="4"/>
  <c r="H9" i="4"/>
  <c r="J9" i="3"/>
  <c r="H9" i="3"/>
  <c r="J9" i="2"/>
  <c r="H9" i="2"/>
  <c r="L8" i="1"/>
  <c r="J11" i="1"/>
  <c r="H12" i="1"/>
  <c r="K12" i="1" l="1"/>
  <c r="I12" i="1"/>
  <c r="H11" i="5"/>
  <c r="J11" i="5"/>
  <c r="H10" i="4"/>
  <c r="J10" i="4"/>
  <c r="H10" i="3"/>
  <c r="J10" i="3"/>
  <c r="H10" i="2"/>
  <c r="J10" i="2"/>
  <c r="J12" i="1"/>
  <c r="L9" i="1"/>
  <c r="J12" i="5" l="1"/>
  <c r="H13" i="5"/>
  <c r="H12" i="5"/>
  <c r="J11" i="4"/>
  <c r="H12" i="4"/>
  <c r="H11" i="4"/>
  <c r="J11" i="3"/>
  <c r="H12" i="3"/>
  <c r="H11" i="3"/>
  <c r="J11" i="2"/>
  <c r="H12" i="2"/>
  <c r="H11" i="2"/>
  <c r="L10" i="1"/>
  <c r="J13" i="5" l="1"/>
  <c r="J12" i="4"/>
  <c r="J12" i="3"/>
  <c r="J12" i="2"/>
  <c r="L12" i="1"/>
  <c r="L11" i="1"/>
</calcChain>
</file>

<file path=xl/sharedStrings.xml><?xml version="1.0" encoding="utf-8"?>
<sst xmlns="http://schemas.openxmlformats.org/spreadsheetml/2006/main" count="79" uniqueCount="41">
  <si>
    <t>Notes</t>
  </si>
  <si>
    <t>This spreadsheet is based on the workbook "Stuart all measures revied and corrected SH.xlsx"</t>
  </si>
  <si>
    <t>It implements the equations of the GRADE model for governance</t>
  </si>
  <si>
    <t>It uses the base data from the orginal GRADE model (from the UNU-WIDER dataset)</t>
  </si>
  <si>
    <t>The log function used is the natural logarithm ln()</t>
  </si>
  <si>
    <t>Instructions</t>
  </si>
  <si>
    <t>Green cells are input cells</t>
  </si>
  <si>
    <t>Copy GRPC data from base data for each measure</t>
  </si>
  <si>
    <t>Copy governance data from base data for any measure</t>
  </si>
  <si>
    <t>Enter the percentage increase</t>
  </si>
  <si>
    <t>Results are shown in blue</t>
  </si>
  <si>
    <t>country</t>
  </si>
  <si>
    <t>year</t>
  </si>
  <si>
    <t>govrevpercap</t>
  </si>
  <si>
    <t>improved govrevpercap</t>
  </si>
  <si>
    <t>coruption</t>
  </si>
  <si>
    <t>eqgmmcoruption_efct</t>
  </si>
  <si>
    <t>equation forecast</t>
  </si>
  <si>
    <t>residual</t>
  </si>
  <si>
    <t>forecast with residual</t>
  </si>
  <si>
    <t>check should be zero</t>
  </si>
  <si>
    <t>corruption with increased govrev</t>
  </si>
  <si>
    <t>change in corruption</t>
  </si>
  <si>
    <t>Afghanistan</t>
  </si>
  <si>
    <t>&lt;- % change in GRPC</t>
  </si>
  <si>
    <t>goveffect</t>
  </si>
  <si>
    <t>eqgmmgoveff_efct</t>
  </si>
  <si>
    <t>goveffect with increased govrev</t>
  </si>
  <si>
    <t>change in goveffect</t>
  </si>
  <si>
    <t>polstab</t>
  </si>
  <si>
    <t>eqgmmpolstab_efct</t>
  </si>
  <si>
    <t>polstab with increased govrev</t>
  </si>
  <si>
    <t>change in polstab</t>
  </si>
  <si>
    <t>regquality</t>
  </si>
  <si>
    <t>eqgmmregqual_efct</t>
  </si>
  <si>
    <t>regquality with increased govrev</t>
  </si>
  <si>
    <t>change in regquality</t>
  </si>
  <si>
    <t>rulelaw</t>
  </si>
  <si>
    <t>eqgmmrulelaw_efct</t>
  </si>
  <si>
    <t>rulelaw with increased govrev</t>
  </si>
  <si>
    <t>change in rulelaw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</si>
</sst>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0" fontId="0" fillId="4" borderId="0" xfId="0" applyFill="1"/>
    <xf numFmtId="0" fontId="1" fillId="4" borderId="0" xfId="0" quotePrefix="1" applyFont="1" applyFill="1"/>
    <xf numFmtId="0" fontId="4" fillId="4" borderId="0" xfId="0" quotePrefix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D6FB-4FF7-494C-807F-3CB24C9525A3}">
  <dimension ref="A1:A12"/>
  <sheetViews>
    <sheetView workbookViewId="0">
      <selection activeCell="A15" sqref="A15"/>
    </sheetView>
  </sheetViews>
  <sheetFormatPr defaultRowHeight="15"/>
  <cols>
    <col min="1" max="1" width="89.85546875" customWidth="1"/>
  </cols>
  <sheetData>
    <row r="1" spans="1:1">
      <c r="A1" s="3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7" spans="1:1">
      <c r="A7" s="3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opLeftCell="F1" workbookViewId="0">
      <selection activeCell="J19" sqref="J19"/>
    </sheetView>
  </sheetViews>
  <sheetFormatPr defaultRowHeight="15"/>
  <cols>
    <col min="1" max="1" width="8" customWidth="1"/>
    <col min="2" max="2" width="5" customWidth="1"/>
    <col min="3" max="3" width="13.42578125" bestFit="1" customWidth="1"/>
    <col min="4" max="4" width="22.7109375" bestFit="1" customWidth="1"/>
    <col min="5" max="5" width="9.85546875" bestFit="1" customWidth="1"/>
    <col min="6" max="6" width="21.28515625" bestFit="1" customWidth="1"/>
    <col min="7" max="7" width="17" bestFit="1" customWidth="1"/>
    <col min="8" max="8" width="12.85546875" bestFit="1" customWidth="1"/>
    <col min="9" max="9" width="24.28515625" customWidth="1"/>
    <col min="10" max="10" width="22.85546875" customWidth="1"/>
    <col min="11" max="11" width="34.140625" customWidth="1"/>
    <col min="12" max="12" width="19.85546875" customWidth="1"/>
  </cols>
  <sheetData>
    <row r="1" spans="1:12" s="3" customFormat="1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</row>
    <row r="2" spans="1:12">
      <c r="A2" s="4" t="s">
        <v>23</v>
      </c>
      <c r="B2" s="5">
        <v>2010</v>
      </c>
      <c r="C2" s="6">
        <v>61.074721474297746</v>
      </c>
      <c r="D2">
        <f>C2*(100+$C$14)/100</f>
        <v>67.182193621727521</v>
      </c>
      <c r="E2" s="6">
        <v>-1.635723</v>
      </c>
      <c r="F2" s="4">
        <v>-0.29419970757508934</v>
      </c>
      <c r="G2">
        <f>E2</f>
        <v>-1.635723</v>
      </c>
      <c r="H2" s="2">
        <f>E2-G2</f>
        <v>0</v>
      </c>
      <c r="I2">
        <f>E2</f>
        <v>-1.635723</v>
      </c>
      <c r="J2" s="4">
        <f>I2-E2</f>
        <v>0</v>
      </c>
      <c r="K2" s="7">
        <f>E2</f>
        <v>-1.635723</v>
      </c>
      <c r="L2">
        <f>K2-I2</f>
        <v>0</v>
      </c>
    </row>
    <row r="3" spans="1:12">
      <c r="A3" s="4" t="s">
        <v>23</v>
      </c>
      <c r="B3" s="5">
        <v>2011</v>
      </c>
      <c r="C3" s="6">
        <v>61.506093467414402</v>
      </c>
      <c r="D3">
        <f t="shared" ref="D3:D12" si="0">C3*(100+$C$14)/100</f>
        <v>67.656702814155835</v>
      </c>
      <c r="E3" s="6">
        <v>-1.5791790000000001</v>
      </c>
      <c r="F3" s="4">
        <v>-0.29419970757508934</v>
      </c>
      <c r="G3" s="1">
        <f>E2-0.262062915863 - 0.268386527335 * E2 + 0.0388009869267*LN(C2)+F3</f>
        <v>-1.5934261448450173</v>
      </c>
      <c r="H3" s="2">
        <f t="shared" ref="H3:H12" si="1">E3-G3</f>
        <v>1.4247144845017212E-2</v>
      </c>
      <c r="I3" s="1">
        <f>I2-0.262062915863 - 0.268386527335 * I2 + 0.0388009869267*LN(C2)+F3+H3</f>
        <v>-1.5791790000000001</v>
      </c>
      <c r="J3" s="4">
        <f t="shared" ref="J3:J12" si="2">I3-E3</f>
        <v>0</v>
      </c>
      <c r="K3" s="8">
        <f>K2-0.262062915863 - 0.268386527335 * K2 + 0.0388009869267*LN(D2)+F3+H3</f>
        <v>-1.5754808709594312</v>
      </c>
      <c r="L3">
        <f t="shared" ref="L3:L12" si="3">K3-I3</f>
        <v>3.698129040568876E-3</v>
      </c>
    </row>
    <row r="4" spans="1:12">
      <c r="A4" s="4" t="s">
        <v>23</v>
      </c>
      <c r="B4" s="5">
        <v>2012</v>
      </c>
      <c r="C4" s="6">
        <v>58.184905256200871</v>
      </c>
      <c r="D4">
        <f t="shared" si="0"/>
        <v>64.003395781820956</v>
      </c>
      <c r="E4" s="6">
        <v>-1.419888</v>
      </c>
      <c r="F4" s="4">
        <v>-0.29419970757508934</v>
      </c>
      <c r="G4" s="1">
        <f t="shared" ref="G4:G12" si="4">E3-0.262062915863 - 0.268386527335 * E3 + 0.0388009869267*LN(C3)+F4</f>
        <v>-1.5517847037759847</v>
      </c>
      <c r="H4" s="2">
        <f t="shared" si="1"/>
        <v>0.13189670377598461</v>
      </c>
      <c r="I4" s="1">
        <f t="shared" ref="I4:I12" si="5">I3-0.262062915863 - 0.268386527335 * I3 + 0.0388009869267*LN(C3)+F4+H4</f>
        <v>-1.419888</v>
      </c>
      <c r="J4" s="4">
        <f t="shared" si="2"/>
        <v>0</v>
      </c>
      <c r="K4" s="8">
        <f t="shared" ref="K4:K12" si="6">K3-0.262062915863 - 0.268386527335 * K3 + 0.0388009869267*LN(D3)+F4+H4</f>
        <v>-1.4134842699296972</v>
      </c>
      <c r="L4">
        <f t="shared" si="3"/>
        <v>6.4037300703028155E-3</v>
      </c>
    </row>
    <row r="5" spans="1:12">
      <c r="A5" s="4" t="s">
        <v>23</v>
      </c>
      <c r="B5" s="5">
        <v>2013</v>
      </c>
      <c r="C5" s="6">
        <v>55.989360926087933</v>
      </c>
      <c r="D5">
        <f t="shared" si="0"/>
        <v>61.588297018696728</v>
      </c>
      <c r="E5" s="6">
        <v>-1.436761</v>
      </c>
      <c r="F5" s="4">
        <v>-0.29419970757508934</v>
      </c>
      <c r="G5" s="1">
        <f t="shared" si="4"/>
        <v>-1.4373991161164288</v>
      </c>
      <c r="H5" s="2">
        <f t="shared" si="1"/>
        <v>6.3811611642883292E-4</v>
      </c>
      <c r="I5" s="1">
        <f t="shared" si="5"/>
        <v>-1.436761</v>
      </c>
      <c r="J5" s="4">
        <f t="shared" si="2"/>
        <v>0</v>
      </c>
      <c r="K5" s="8">
        <f t="shared" si="6"/>
        <v>-1.4283778157646874</v>
      </c>
      <c r="L5">
        <f t="shared" si="3"/>
        <v>8.3831842353125907E-3</v>
      </c>
    </row>
    <row r="6" spans="1:12">
      <c r="A6" s="4" t="s">
        <v>23</v>
      </c>
      <c r="B6" s="5">
        <f t="shared" ref="B6:B12" si="7">B5+1</f>
        <v>2014</v>
      </c>
      <c r="C6" s="6">
        <v>48.693974152316365</v>
      </c>
      <c r="D6">
        <f t="shared" si="0"/>
        <v>53.563371567548003</v>
      </c>
      <c r="E6" s="6">
        <v>-1.354784</v>
      </c>
      <c r="F6" s="4">
        <v>-0.29419970757508934</v>
      </c>
      <c r="G6" s="1">
        <f t="shared" si="4"/>
        <v>-1.4512360819563208</v>
      </c>
      <c r="H6" s="2">
        <f t="shared" si="1"/>
        <v>9.6452081956320823E-2</v>
      </c>
      <c r="I6" s="1">
        <f t="shared" si="5"/>
        <v>-1.354784</v>
      </c>
      <c r="J6" s="4">
        <f t="shared" si="2"/>
        <v>0</v>
      </c>
      <c r="K6" s="8">
        <f t="shared" si="6"/>
        <v>-1.3449526204290434</v>
      </c>
      <c r="L6">
        <f t="shared" si="3"/>
        <v>9.8313795709565888E-3</v>
      </c>
    </row>
    <row r="7" spans="1:12">
      <c r="A7" s="4" t="s">
        <v>23</v>
      </c>
      <c r="B7" s="5">
        <f t="shared" si="7"/>
        <v>2015</v>
      </c>
      <c r="C7" s="6">
        <v>56.806787271281699</v>
      </c>
      <c r="D7">
        <f t="shared" si="0"/>
        <v>62.487465998409874</v>
      </c>
      <c r="E7" s="6">
        <v>-1.3419939999999999</v>
      </c>
      <c r="F7" s="4">
        <v>-0.29419970757508934</v>
      </c>
      <c r="G7" s="1">
        <f t="shared" si="4"/>
        <v>-1.396677470441116</v>
      </c>
      <c r="H7" s="2">
        <f t="shared" si="1"/>
        <v>5.46834704411161E-2</v>
      </c>
      <c r="I7" s="1">
        <f t="shared" si="5"/>
        <v>-1.3419939999999999</v>
      </c>
      <c r="J7" s="4">
        <f t="shared" si="2"/>
        <v>0</v>
      </c>
      <c r="K7" s="8">
        <f t="shared" si="6"/>
        <v>-1.3311031012104355</v>
      </c>
      <c r="L7">
        <f t="shared" si="3"/>
        <v>1.0890898789564396E-2</v>
      </c>
    </row>
    <row r="8" spans="1:12">
      <c r="A8" s="4" t="s">
        <v>23</v>
      </c>
      <c r="B8" s="5">
        <f t="shared" si="7"/>
        <v>2016</v>
      </c>
      <c r="C8" s="6">
        <v>66.278326574653263</v>
      </c>
      <c r="D8">
        <f t="shared" si="0"/>
        <v>72.906159232118583</v>
      </c>
      <c r="E8" s="6">
        <v>-1.5263519999999999</v>
      </c>
      <c r="F8" s="4">
        <v>-0.29419970757508934</v>
      </c>
      <c r="G8" s="1">
        <f t="shared" si="4"/>
        <v>-1.3813408816928261</v>
      </c>
      <c r="H8" s="2">
        <f t="shared" si="1"/>
        <v>-0.14501111830717384</v>
      </c>
      <c r="I8" s="1">
        <f t="shared" si="5"/>
        <v>-1.5263519999999999</v>
      </c>
      <c r="J8" s="4">
        <f t="shared" si="2"/>
        <v>0</v>
      </c>
      <c r="K8" s="8">
        <f t="shared" si="6"/>
        <v>-1.5146859426755546</v>
      </c>
      <c r="L8">
        <f t="shared" si="3"/>
        <v>1.1666057324445367E-2</v>
      </c>
    </row>
    <row r="9" spans="1:12">
      <c r="A9" s="4" t="s">
        <v>23</v>
      </c>
      <c r="B9" s="5">
        <f t="shared" si="7"/>
        <v>2017</v>
      </c>
      <c r="C9" s="6">
        <v>68.581806776751719</v>
      </c>
      <c r="D9">
        <f t="shared" si="0"/>
        <v>75.439987454426898</v>
      </c>
      <c r="E9" s="6">
        <v>-1.517361</v>
      </c>
      <c r="F9" s="4">
        <v>-0.29419970757508934</v>
      </c>
      <c r="G9" s="1">
        <f t="shared" si="4"/>
        <v>-1.5102362893883645</v>
      </c>
      <c r="H9" s="2">
        <f t="shared" si="1"/>
        <v>-7.1247106116354431E-3</v>
      </c>
      <c r="I9" s="1">
        <f t="shared" si="5"/>
        <v>-1.517361</v>
      </c>
      <c r="J9" s="4">
        <f t="shared" si="2"/>
        <v>0</v>
      </c>
      <c r="K9" s="8">
        <f t="shared" si="6"/>
        <v>-1.5051278262479841</v>
      </c>
      <c r="L9">
        <f t="shared" si="3"/>
        <v>1.2233173752015825E-2</v>
      </c>
    </row>
    <row r="10" spans="1:12">
      <c r="A10" s="4" t="s">
        <v>23</v>
      </c>
      <c r="B10" s="5">
        <f t="shared" si="7"/>
        <v>2018</v>
      </c>
      <c r="C10" s="6"/>
      <c r="D10">
        <f t="shared" si="0"/>
        <v>0</v>
      </c>
      <c r="E10" s="6">
        <v>-1.496834</v>
      </c>
      <c r="F10" s="4">
        <v>-0.29419970757508934</v>
      </c>
      <c r="G10" s="1">
        <f t="shared" si="4"/>
        <v>-1.5023327422432831</v>
      </c>
      <c r="H10" s="2">
        <f t="shared" si="1"/>
        <v>5.4987422432830613E-3</v>
      </c>
      <c r="I10" s="1">
        <f t="shared" si="5"/>
        <v>-1.496834</v>
      </c>
      <c r="J10" s="4">
        <f t="shared" si="2"/>
        <v>0</v>
      </c>
      <c r="K10" s="8">
        <f t="shared" si="6"/>
        <v>-1.4841859162290041</v>
      </c>
      <c r="L10">
        <f t="shared" si="3"/>
        <v>1.264808377099591E-2</v>
      </c>
    </row>
    <row r="11" spans="1:12">
      <c r="A11" s="4" t="s">
        <v>23</v>
      </c>
      <c r="B11" s="5">
        <f t="shared" si="7"/>
        <v>2019</v>
      </c>
      <c r="C11" s="6"/>
      <c r="D11">
        <f t="shared" si="0"/>
        <v>0</v>
      </c>
      <c r="E11" s="6">
        <v>-1.401076</v>
      </c>
      <c r="F11" s="4">
        <v>-0.29419970757508934</v>
      </c>
      <c r="G11" s="1" t="e">
        <f t="shared" si="4"/>
        <v>#NUM!</v>
      </c>
      <c r="H11" s="2" t="e">
        <f t="shared" si="1"/>
        <v>#NUM!</v>
      </c>
      <c r="I11" s="1" t="e">
        <f t="shared" si="5"/>
        <v>#NUM!</v>
      </c>
      <c r="J11" s="4" t="e">
        <f t="shared" si="2"/>
        <v>#NUM!</v>
      </c>
      <c r="K11" s="8" t="e">
        <f t="shared" si="6"/>
        <v>#NUM!</v>
      </c>
      <c r="L11" t="e">
        <f t="shared" si="3"/>
        <v>#NUM!</v>
      </c>
    </row>
    <row r="12" spans="1:12">
      <c r="A12" s="4" t="s">
        <v>23</v>
      </c>
      <c r="B12" s="5">
        <f t="shared" si="7"/>
        <v>2020</v>
      </c>
      <c r="C12" s="6"/>
      <c r="D12">
        <f t="shared" si="0"/>
        <v>0</v>
      </c>
      <c r="E12" s="6"/>
      <c r="F12" s="4">
        <v>-0.29419970757508934</v>
      </c>
      <c r="G12" s="1" t="e">
        <f t="shared" si="4"/>
        <v>#NUM!</v>
      </c>
      <c r="H12" s="2" t="e">
        <f t="shared" si="1"/>
        <v>#NUM!</v>
      </c>
      <c r="I12" s="1" t="e">
        <f t="shared" si="5"/>
        <v>#NUM!</v>
      </c>
      <c r="J12" s="4" t="e">
        <f t="shared" si="2"/>
        <v>#NUM!</v>
      </c>
      <c r="K12" s="8" t="e">
        <f t="shared" si="6"/>
        <v>#NUM!</v>
      </c>
      <c r="L12" t="e">
        <f t="shared" si="3"/>
        <v>#NUM!</v>
      </c>
    </row>
    <row r="14" spans="1:12">
      <c r="C14" s="6">
        <v>10</v>
      </c>
      <c r="D14" s="3" t="s">
        <v>24</v>
      </c>
    </row>
    <row r="19" spans="7:7">
      <c r="G19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opLeftCell="F1" workbookViewId="0">
      <selection activeCell="I2" sqref="I2:I12"/>
    </sheetView>
  </sheetViews>
  <sheetFormatPr defaultRowHeight="15"/>
  <cols>
    <col min="1" max="1" width="13.42578125" bestFit="1" customWidth="1"/>
    <col min="2" max="2" width="27.140625" bestFit="1" customWidth="1"/>
    <col min="3" max="3" width="9.85546875" bestFit="1" customWidth="1"/>
    <col min="4" max="4" width="21.28515625" bestFit="1" customWidth="1"/>
    <col min="5" max="5" width="17" bestFit="1" customWidth="1"/>
    <col min="6" max="6" width="12.85546875" bestFit="1" customWidth="1"/>
    <col min="7" max="7" width="20.7109375" bestFit="1" customWidth="1"/>
    <col min="8" max="8" width="20" bestFit="1" customWidth="1"/>
    <col min="9" max="9" width="31.42578125" bestFit="1" customWidth="1"/>
    <col min="10" max="10" width="19.85546875" bestFit="1" customWidth="1"/>
  </cols>
  <sheetData>
    <row r="1" spans="1:10">
      <c r="A1" s="3" t="s">
        <v>13</v>
      </c>
      <c r="B1" s="3" t="s">
        <v>14</v>
      </c>
      <c r="C1" s="3" t="s">
        <v>25</v>
      </c>
      <c r="D1" s="3" t="s">
        <v>26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27</v>
      </c>
      <c r="J1" s="3" t="s">
        <v>28</v>
      </c>
    </row>
    <row r="2" spans="1:10">
      <c r="A2" s="6">
        <v>61.074721474297746</v>
      </c>
      <c r="B2">
        <f t="shared" ref="B2:B12" si="0">A2*(100+$A$14)/100</f>
        <v>67.182193621727521</v>
      </c>
      <c r="C2" s="6">
        <v>-1.4546829999999999</v>
      </c>
      <c r="D2" s="4">
        <v>-0.30648641810570287</v>
      </c>
      <c r="E2">
        <f>C2</f>
        <v>-1.4546829999999999</v>
      </c>
      <c r="F2" s="2">
        <f>C2-E2</f>
        <v>0</v>
      </c>
      <c r="G2">
        <f>C2</f>
        <v>-1.4546829999999999</v>
      </c>
      <c r="H2" s="4">
        <f>G2-C2</f>
        <v>0</v>
      </c>
      <c r="I2" s="7">
        <f>C2</f>
        <v>-1.4546829999999999</v>
      </c>
      <c r="J2">
        <f>I2-G2</f>
        <v>0</v>
      </c>
    </row>
    <row r="3" spans="1:10">
      <c r="A3" s="6">
        <v>61.506093467414402</v>
      </c>
      <c r="B3">
        <f t="shared" si="0"/>
        <v>67.656702814155835</v>
      </c>
      <c r="C3" s="6">
        <v>-1.448488</v>
      </c>
      <c r="D3" s="4">
        <v>-0.30648641810570287</v>
      </c>
      <c r="E3" s="1">
        <f>C2-0.297756094448 - 0.289017172809* C2 + 0.0445136292801*LN(A2)+D3</f>
        <v>-1.4554527360990077</v>
      </c>
      <c r="F3" s="2">
        <f t="shared" ref="F3:F12" si="1">C3-E3</f>
        <v>6.9647360990077178E-3</v>
      </c>
      <c r="G3" s="1">
        <f>G2-0.297756094448 - 0.289017172809 * G2 + 0.0445136292801*LN(A2)+D3+F3</f>
        <v>-1.448488</v>
      </c>
      <c r="H3" s="4">
        <f t="shared" ref="H3:H12" si="2">G3-C3</f>
        <v>0</v>
      </c>
      <c r="I3" s="8">
        <f>I2-0.297756094448 - 0.289017172809 * I2 + 0.0445136292801*LN(B2)+D3+F3</f>
        <v>-1.4442453979895704</v>
      </c>
      <c r="J3">
        <f t="shared" ref="J3:J12" si="3">I3-G3</f>
        <v>4.2426020104295858E-3</v>
      </c>
    </row>
    <row r="4" spans="1:10">
      <c r="A4" s="6">
        <v>58.184905256200871</v>
      </c>
      <c r="B4">
        <f t="shared" si="0"/>
        <v>64.003395781820956</v>
      </c>
      <c r="C4" s="6">
        <v>-1.3601399999999999</v>
      </c>
      <c r="D4" s="4">
        <v>-0.30648641810570287</v>
      </c>
      <c r="E4" s="1">
        <f t="shared" ref="E4:E12" si="4">C3-0.297756094448 - 0.289017172809* C3 + 0.0445136292801*LN(A3)+D4</f>
        <v>-1.4507349019291604</v>
      </c>
      <c r="F4" s="2">
        <f t="shared" si="1"/>
        <v>9.0594901929160532E-2</v>
      </c>
      <c r="G4" s="1">
        <f t="shared" ref="G4:G12" si="5">G3-0.297756094448 - 0.289017172809 * G3 + 0.0445136292801*LN(A3)+D4+F4</f>
        <v>-1.3601399999999999</v>
      </c>
      <c r="H4" s="4">
        <f t="shared" si="2"/>
        <v>0</v>
      </c>
      <c r="I4" s="8">
        <f t="shared" ref="I4:I12" si="6">I3-0.297756094448 - 0.289017172809 * I3 + 0.0445136292801*LN(B3)+D4+F4</f>
        <v>-1.3528809808175488</v>
      </c>
      <c r="J4">
        <f t="shared" si="3"/>
        <v>7.2590191824510875E-3</v>
      </c>
    </row>
    <row r="5" spans="1:10">
      <c r="A5" s="6">
        <v>55.989360926087933</v>
      </c>
      <c r="B5">
        <f t="shared" si="0"/>
        <v>61.588297018696728</v>
      </c>
      <c r="C5" s="6">
        <v>-1.38493</v>
      </c>
      <c r="D5" s="4">
        <v>-0.30648641810570287</v>
      </c>
      <c r="E5" s="1">
        <f t="shared" si="4"/>
        <v>-1.3903919555576993</v>
      </c>
      <c r="F5" s="2">
        <f t="shared" si="1"/>
        <v>5.4619555576993495E-3</v>
      </c>
      <c r="G5" s="1">
        <f t="shared" si="5"/>
        <v>-1.38493</v>
      </c>
      <c r="H5" s="4">
        <f t="shared" si="2"/>
        <v>0</v>
      </c>
      <c r="I5" s="8">
        <f t="shared" si="6"/>
        <v>-1.3755263600085981</v>
      </c>
      <c r="J5">
        <f t="shared" si="3"/>
        <v>9.4036399914019242E-3</v>
      </c>
    </row>
    <row r="6" spans="1:10">
      <c r="A6" s="6">
        <v>48.693974152316365</v>
      </c>
      <c r="B6">
        <f t="shared" si="0"/>
        <v>53.563371567548003</v>
      </c>
      <c r="C6" s="6">
        <v>-1.331396</v>
      </c>
      <c r="D6" s="4">
        <v>-0.30648641810570287</v>
      </c>
      <c r="E6" s="1">
        <f t="shared" si="4"/>
        <v>-1.4097294041887878</v>
      </c>
      <c r="F6" s="2">
        <f t="shared" si="1"/>
        <v>7.8333404188787759E-2</v>
      </c>
      <c r="G6" s="1">
        <f t="shared" si="5"/>
        <v>-1.331396</v>
      </c>
      <c r="H6" s="4">
        <f t="shared" si="2"/>
        <v>0</v>
      </c>
      <c r="I6" s="8">
        <f t="shared" si="6"/>
        <v>-1.3204675714425973</v>
      </c>
      <c r="J6">
        <f t="shared" si="3"/>
        <v>1.0928428557402725E-2</v>
      </c>
    </row>
    <row r="7" spans="1:10">
      <c r="A7" s="6">
        <v>56.806787271281699</v>
      </c>
      <c r="B7">
        <f t="shared" si="0"/>
        <v>62.487465998409874</v>
      </c>
      <c r="C7" s="6">
        <v>-1.3229679999999999</v>
      </c>
      <c r="D7" s="4">
        <v>-0.30648641810570287</v>
      </c>
      <c r="E7" s="1">
        <f t="shared" si="4"/>
        <v>-1.3778820370895812</v>
      </c>
      <c r="F7" s="2">
        <f t="shared" si="1"/>
        <v>5.4914037089581313E-2</v>
      </c>
      <c r="G7" s="1">
        <f t="shared" si="5"/>
        <v>-1.3229679999999999</v>
      </c>
      <c r="H7" s="4">
        <f t="shared" si="2"/>
        <v>0</v>
      </c>
      <c r="I7" s="8">
        <f t="shared" si="6"/>
        <v>-1.3109554729570734</v>
      </c>
      <c r="J7">
        <f t="shared" si="3"/>
        <v>1.2012527042926546E-2</v>
      </c>
    </row>
    <row r="8" spans="1:10">
      <c r="A8" s="6">
        <v>66.278326574653263</v>
      </c>
      <c r="B8">
        <f t="shared" si="0"/>
        <v>72.906159232118583</v>
      </c>
      <c r="C8" s="6">
        <v>-1.2263630000000001</v>
      </c>
      <c r="D8" s="4">
        <v>-0.30648641810570287</v>
      </c>
      <c r="E8" s="1">
        <f t="shared" si="4"/>
        <v>-1.365030300206703</v>
      </c>
      <c r="F8" s="2">
        <f t="shared" si="1"/>
        <v>0.13866730020670293</v>
      </c>
      <c r="G8" s="1">
        <f t="shared" si="5"/>
        <v>-1.2263630000000001</v>
      </c>
      <c r="H8" s="4">
        <f t="shared" si="2"/>
        <v>0</v>
      </c>
      <c r="I8" s="8">
        <f t="shared" si="6"/>
        <v>-1.2135796975508826</v>
      </c>
      <c r="J8">
        <f t="shared" si="3"/>
        <v>1.2783302449117517E-2</v>
      </c>
    </row>
    <row r="9" spans="1:10">
      <c r="A9" s="6">
        <v>68.581806776751719</v>
      </c>
      <c r="B9">
        <f t="shared" si="0"/>
        <v>75.439987454426898</v>
      </c>
      <c r="C9" s="6">
        <v>-1.3346100000000001</v>
      </c>
      <c r="D9" s="4">
        <v>-0.30648641810570287</v>
      </c>
      <c r="E9" s="1">
        <f t="shared" si="4"/>
        <v>-1.2894814850965859</v>
      </c>
      <c r="F9" s="2">
        <f t="shared" si="1"/>
        <v>-4.5128514903414185E-2</v>
      </c>
      <c r="G9" s="1">
        <f t="shared" si="5"/>
        <v>-1.3346100000000001</v>
      </c>
      <c r="H9" s="4">
        <f t="shared" si="2"/>
        <v>0</v>
      </c>
      <c r="I9" s="8">
        <f t="shared" si="6"/>
        <v>-1.3212786894734596</v>
      </c>
      <c r="J9">
        <f t="shared" si="3"/>
        <v>1.3331310526540463E-2</v>
      </c>
    </row>
    <row r="10" spans="1:10">
      <c r="A10" s="6"/>
      <c r="B10">
        <f t="shared" si="0"/>
        <v>0</v>
      </c>
      <c r="C10" s="6">
        <v>-1.4572849999999999</v>
      </c>
      <c r="D10" s="4">
        <v>-0.30648641810570287</v>
      </c>
      <c r="E10" s="1">
        <f t="shared" si="4"/>
        <v>-1.3649224640789606</v>
      </c>
      <c r="F10" s="2">
        <f t="shared" si="1"/>
        <v>-9.2362535921039379E-2</v>
      </c>
      <c r="G10" s="1">
        <f t="shared" si="5"/>
        <v>-1.4572849999999999</v>
      </c>
      <c r="H10" s="4">
        <f t="shared" si="2"/>
        <v>0</v>
      </c>
      <c r="I10" s="8">
        <f t="shared" si="6"/>
        <v>-1.4435640651412498</v>
      </c>
      <c r="J10">
        <f t="shared" si="3"/>
        <v>1.3720934858750145E-2</v>
      </c>
    </row>
    <row r="11" spans="1:10">
      <c r="A11" s="6"/>
      <c r="B11">
        <f t="shared" si="0"/>
        <v>0</v>
      </c>
      <c r="C11" s="6">
        <v>-1.463875</v>
      </c>
      <c r="D11" s="4">
        <v>-0.30648641810570287</v>
      </c>
      <c r="E11" s="1" t="e">
        <f t="shared" si="4"/>
        <v>#NUM!</v>
      </c>
      <c r="F11" s="2" t="e">
        <f t="shared" si="1"/>
        <v>#NUM!</v>
      </c>
      <c r="G11" s="1" t="e">
        <f t="shared" si="5"/>
        <v>#NUM!</v>
      </c>
      <c r="H11" s="4" t="e">
        <f t="shared" si="2"/>
        <v>#NUM!</v>
      </c>
      <c r="I11" s="8" t="e">
        <f t="shared" si="6"/>
        <v>#NUM!</v>
      </c>
      <c r="J11" t="e">
        <f t="shared" si="3"/>
        <v>#NUM!</v>
      </c>
    </row>
    <row r="12" spans="1:10">
      <c r="A12" s="6"/>
      <c r="B12">
        <f t="shared" si="0"/>
        <v>0</v>
      </c>
      <c r="C12" s="6"/>
      <c r="D12" s="4">
        <v>-0.30648641810570287</v>
      </c>
      <c r="E12" s="1" t="e">
        <f t="shared" si="4"/>
        <v>#NUM!</v>
      </c>
      <c r="F12" s="2" t="e">
        <f t="shared" si="1"/>
        <v>#NUM!</v>
      </c>
      <c r="G12" s="1" t="e">
        <f t="shared" si="5"/>
        <v>#NUM!</v>
      </c>
      <c r="H12" s="4" t="e">
        <f t="shared" si="2"/>
        <v>#NUM!</v>
      </c>
      <c r="I12" s="8" t="e">
        <f t="shared" si="6"/>
        <v>#NUM!</v>
      </c>
      <c r="J12" t="e">
        <f t="shared" si="3"/>
        <v>#NUM!</v>
      </c>
    </row>
    <row r="14" spans="1:10">
      <c r="A14" s="6">
        <v>10</v>
      </c>
      <c r="B14" s="3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topLeftCell="D1" workbookViewId="0">
      <selection activeCell="I2" sqref="I2:I12"/>
    </sheetView>
  </sheetViews>
  <sheetFormatPr defaultRowHeight="15"/>
  <cols>
    <col min="1" max="1" width="13.42578125" bestFit="1" customWidth="1"/>
    <col min="2" max="2" width="22.7109375" bestFit="1" customWidth="1"/>
    <col min="3" max="3" width="9.85546875" bestFit="1" customWidth="1"/>
    <col min="4" max="4" width="21.28515625" bestFit="1" customWidth="1"/>
    <col min="5" max="5" width="17" bestFit="1" customWidth="1"/>
    <col min="6" max="6" width="12.5703125" bestFit="1" customWidth="1"/>
    <col min="7" max="7" width="20.7109375" bestFit="1" customWidth="1"/>
    <col min="8" max="8" width="20" bestFit="1" customWidth="1"/>
    <col min="9" max="9" width="30.28515625" bestFit="1" customWidth="1"/>
    <col min="10" max="10" width="18.7109375" bestFit="1" customWidth="1"/>
  </cols>
  <sheetData>
    <row r="1" spans="1:10">
      <c r="A1" s="3" t="s">
        <v>13</v>
      </c>
      <c r="B1" s="3" t="s">
        <v>14</v>
      </c>
      <c r="C1" s="3" t="s">
        <v>29</v>
      </c>
      <c r="D1" s="3" t="s">
        <v>30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31</v>
      </c>
      <c r="J1" s="3" t="s">
        <v>32</v>
      </c>
    </row>
    <row r="2" spans="1:10">
      <c r="A2" s="6">
        <v>61.074721474297746</v>
      </c>
      <c r="B2">
        <f t="shared" ref="B2:B12" si="0">A2*(100+$A$14)/100</f>
        <v>67.182193621727521</v>
      </c>
      <c r="C2" s="6">
        <v>-2.5791520000000001</v>
      </c>
      <c r="D2" s="4">
        <v>-0.56639837568266138</v>
      </c>
      <c r="E2" s="4">
        <f>C2</f>
        <v>-2.5791520000000001</v>
      </c>
      <c r="F2" s="2">
        <f>C2-E2</f>
        <v>0</v>
      </c>
      <c r="G2" s="4">
        <f>C2</f>
        <v>-2.5791520000000001</v>
      </c>
      <c r="H2" s="4">
        <f>G2-C2</f>
        <v>0</v>
      </c>
      <c r="I2" s="7">
        <f>C2</f>
        <v>-2.5791520000000001</v>
      </c>
      <c r="J2">
        <f>I2-G2</f>
        <v>0</v>
      </c>
    </row>
    <row r="3" spans="1:10">
      <c r="A3" s="6">
        <v>61.506093467414402</v>
      </c>
      <c r="B3">
        <f t="shared" si="0"/>
        <v>67.656702814155835</v>
      </c>
      <c r="C3" s="6">
        <v>-2.5020600000000002</v>
      </c>
      <c r="D3" s="4">
        <v>-0.56639837568266138</v>
      </c>
      <c r="E3" s="1">
        <f>C2 - 0.167147859521 - 0.243193314392* C2 + 0.0241638211317*LN(A2)+D3</f>
        <v>-2.5861017100837009</v>
      </c>
      <c r="F3" s="2">
        <f t="shared" ref="F3:F12" si="1">C3-E3</f>
        <v>8.404171008370076E-2</v>
      </c>
      <c r="G3" s="1">
        <f>G2- 0.167147859521 - 0.243193314392 * G2 + 0.0241638211317*LN(A2)+D3+F3</f>
        <v>-2.5020600000000002</v>
      </c>
      <c r="H3" s="4">
        <f t="shared" ref="H3:H12" si="2">G3-C3</f>
        <v>0</v>
      </c>
      <c r="I3" s="9">
        <f>I2- 0.167147859521 - 0.243193314392 * I2 + 0.0241638211317*LN(B2)+D3+F3</f>
        <v>-2.4997569418631786</v>
      </c>
      <c r="J3">
        <f t="shared" ref="J3:J12" si="3">I3-G3</f>
        <v>2.303058136821523E-3</v>
      </c>
    </row>
    <row r="4" spans="1:10">
      <c r="A4" s="6">
        <v>58.184905256200871</v>
      </c>
      <c r="B4">
        <f t="shared" si="0"/>
        <v>64.003395781820956</v>
      </c>
      <c r="C4" s="6">
        <v>-2.418561</v>
      </c>
      <c r="D4" s="4">
        <v>-0.56639837568266138</v>
      </c>
      <c r="E4" s="1">
        <f t="shared" ref="E4:E12" si="4">C3 - 0.167147859521 - 0.243193314392* C3 + 0.0241638211317*LN(A3)+D4</f>
        <v>-2.5275878994175955</v>
      </c>
      <c r="F4" s="2">
        <f t="shared" si="1"/>
        <v>0.10902689941759558</v>
      </c>
      <c r="G4" s="1">
        <f t="shared" ref="G4:G12" si="5">G3- 0.167147859521 - 0.243193314392 * G3 + 0.0241638211317*LN(A3)+D4+F4</f>
        <v>-2.418561</v>
      </c>
      <c r="H4" s="4">
        <f t="shared" si="2"/>
        <v>0</v>
      </c>
      <c r="I4" s="9">
        <f t="shared" ref="I4:I12" si="6">I3- 0.167147859521 - 0.243193314392 * I3 + 0.0241638211317*LN(B3)+D4+F4</f>
        <v>-2.414514972067888</v>
      </c>
      <c r="J4">
        <f t="shared" si="3"/>
        <v>4.0460279321119508E-3</v>
      </c>
    </row>
    <row r="5" spans="1:10">
      <c r="A5" s="6">
        <v>55.989360926087933</v>
      </c>
      <c r="B5">
        <f t="shared" si="0"/>
        <v>61.588297018696728</v>
      </c>
      <c r="C5" s="6">
        <v>-2.5193490000000001</v>
      </c>
      <c r="D5" s="4">
        <v>-0.56639837568266138</v>
      </c>
      <c r="E5" s="1">
        <f t="shared" si="4"/>
        <v>-2.4657366386809265</v>
      </c>
      <c r="F5" s="2">
        <f t="shared" si="1"/>
        <v>-5.3612361319073543E-2</v>
      </c>
      <c r="G5" s="1">
        <f t="shared" si="5"/>
        <v>-2.5193490000000001</v>
      </c>
      <c r="H5" s="4">
        <f t="shared" si="2"/>
        <v>0</v>
      </c>
      <c r="I5" s="9">
        <f t="shared" si="6"/>
        <v>-2.5139838808739992</v>
      </c>
      <c r="J5">
        <f t="shared" si="3"/>
        <v>5.3651191260009057E-3</v>
      </c>
    </row>
    <row r="6" spans="1:10">
      <c r="A6" s="6">
        <v>48.693974152316365</v>
      </c>
      <c r="B6">
        <f t="shared" si="0"/>
        <v>53.563371567548003</v>
      </c>
      <c r="C6" s="6">
        <v>-2.4110680000000002</v>
      </c>
      <c r="D6" s="4">
        <v>-0.56639837568266138</v>
      </c>
      <c r="E6" s="1">
        <f t="shared" si="4"/>
        <v>-2.5429431146989274</v>
      </c>
      <c r="F6" s="2">
        <f t="shared" si="1"/>
        <v>0.13187511469892721</v>
      </c>
      <c r="G6" s="1">
        <f t="shared" si="5"/>
        <v>-2.4110680000000002</v>
      </c>
      <c r="H6" s="4">
        <f t="shared" si="2"/>
        <v>0</v>
      </c>
      <c r="I6" s="9">
        <f t="shared" si="6"/>
        <v>-2.4047045838395378</v>
      </c>
      <c r="J6">
        <f t="shared" si="3"/>
        <v>6.3634161604624317E-3</v>
      </c>
    </row>
    <row r="7" spans="1:10">
      <c r="A7" s="6">
        <v>56.806787271281699</v>
      </c>
      <c r="B7">
        <f t="shared" si="0"/>
        <v>62.487465998409874</v>
      </c>
      <c r="C7" s="6">
        <v>-2.5712220000000001</v>
      </c>
      <c r="D7" s="4">
        <v>-0.56639837568266138</v>
      </c>
      <c r="E7" s="1">
        <f t="shared" si="4"/>
        <v>-2.464368754073083</v>
      </c>
      <c r="F7" s="2">
        <f t="shared" si="1"/>
        <v>-0.10685324592691714</v>
      </c>
      <c r="G7" s="1">
        <f t="shared" si="5"/>
        <v>-2.5712220000000001</v>
      </c>
      <c r="H7" s="4">
        <f t="shared" si="2"/>
        <v>0</v>
      </c>
      <c r="I7" s="9">
        <f t="shared" si="6"/>
        <v>-2.5641030659696344</v>
      </c>
      <c r="J7">
        <f t="shared" si="3"/>
        <v>7.1189340303656756E-3</v>
      </c>
    </row>
    <row r="8" spans="1:10">
      <c r="A8" s="6">
        <v>66.278326574653263</v>
      </c>
      <c r="B8">
        <f t="shared" si="0"/>
        <v>72.906159232118583</v>
      </c>
      <c r="C8" s="6">
        <v>-2.6710539999999998</v>
      </c>
      <c r="D8" s="4">
        <v>-0.56639837568266138</v>
      </c>
      <c r="E8" s="1">
        <f t="shared" si="4"/>
        <v>-2.5818507144918801</v>
      </c>
      <c r="F8" s="2">
        <f t="shared" si="1"/>
        <v>-8.9203285508119734E-2</v>
      </c>
      <c r="G8" s="1">
        <f t="shared" si="5"/>
        <v>-2.6710539999999998</v>
      </c>
      <c r="H8" s="4">
        <f t="shared" si="2"/>
        <v>0</v>
      </c>
      <c r="I8" s="9">
        <f t="shared" si="6"/>
        <v>-2.6633632849945954</v>
      </c>
      <c r="J8">
        <f t="shared" si="3"/>
        <v>7.6907150054044138E-3</v>
      </c>
    </row>
    <row r="9" spans="1:10">
      <c r="A9" s="6">
        <v>68.581806776751719</v>
      </c>
      <c r="B9">
        <f t="shared" si="0"/>
        <v>75.439987454426898</v>
      </c>
      <c r="C9" s="6">
        <v>-2.8006090000000001</v>
      </c>
      <c r="D9" s="4">
        <v>-0.56639837568266138</v>
      </c>
      <c r="E9" s="1">
        <f t="shared" si="4"/>
        <v>-2.6536780059837719</v>
      </c>
      <c r="F9" s="2">
        <f t="shared" si="1"/>
        <v>-0.14693099401622822</v>
      </c>
      <c r="G9" s="1">
        <f t="shared" si="5"/>
        <v>-2.8006090000000001</v>
      </c>
      <c r="H9" s="4">
        <f t="shared" si="2"/>
        <v>0</v>
      </c>
      <c r="I9" s="9">
        <f t="shared" si="6"/>
        <v>-2.7924855573299827</v>
      </c>
      <c r="J9">
        <f t="shared" si="3"/>
        <v>8.1234426700174112E-3</v>
      </c>
    </row>
    <row r="10" spans="1:10">
      <c r="A10" s="6"/>
      <c r="B10">
        <f t="shared" si="0"/>
        <v>0</v>
      </c>
      <c r="C10" s="6">
        <v>-2.751611</v>
      </c>
      <c r="D10" s="4">
        <v>-0.56639837568266138</v>
      </c>
      <c r="E10" s="1">
        <f t="shared" si="4"/>
        <v>-2.750900554948394</v>
      </c>
      <c r="F10" s="2">
        <f t="shared" si="1"/>
        <v>-7.1044505160600124E-4</v>
      </c>
      <c r="G10" s="1">
        <f t="shared" si="5"/>
        <v>-2.751611</v>
      </c>
      <c r="H10" s="4">
        <f t="shared" si="2"/>
        <v>0</v>
      </c>
      <c r="I10" s="9">
        <f t="shared" si="6"/>
        <v>-2.7431600661403559</v>
      </c>
      <c r="J10">
        <f t="shared" si="3"/>
        <v>8.4509338596441275E-3</v>
      </c>
    </row>
    <row r="11" spans="1:10">
      <c r="A11" s="6"/>
      <c r="B11">
        <f t="shared" si="0"/>
        <v>0</v>
      </c>
      <c r="C11" s="6">
        <v>-2.6494070000000001</v>
      </c>
      <c r="D11" s="4">
        <v>-0.56639837568266138</v>
      </c>
      <c r="E11" s="1" t="e">
        <f t="shared" si="4"/>
        <v>#NUM!</v>
      </c>
      <c r="F11" s="2" t="e">
        <f t="shared" si="1"/>
        <v>#NUM!</v>
      </c>
      <c r="G11" s="1" t="e">
        <f t="shared" si="5"/>
        <v>#NUM!</v>
      </c>
      <c r="H11" s="4" t="e">
        <f t="shared" si="2"/>
        <v>#NUM!</v>
      </c>
      <c r="I11" s="9" t="e">
        <f t="shared" si="6"/>
        <v>#NUM!</v>
      </c>
      <c r="J11" t="e">
        <f t="shared" si="3"/>
        <v>#NUM!</v>
      </c>
    </row>
    <row r="12" spans="1:10">
      <c r="A12" s="6"/>
      <c r="B12">
        <f t="shared" si="0"/>
        <v>0</v>
      </c>
      <c r="C12" s="6"/>
      <c r="D12" s="4">
        <v>-0.56639837568266138</v>
      </c>
      <c r="E12" s="1" t="e">
        <f t="shared" si="4"/>
        <v>#NUM!</v>
      </c>
      <c r="F12" s="2" t="e">
        <f t="shared" si="1"/>
        <v>#NUM!</v>
      </c>
      <c r="G12" s="1" t="e">
        <f t="shared" si="5"/>
        <v>#NUM!</v>
      </c>
      <c r="H12" s="4" t="e">
        <f t="shared" si="2"/>
        <v>#NUM!</v>
      </c>
      <c r="I12" s="9" t="e">
        <f t="shared" si="6"/>
        <v>#NUM!</v>
      </c>
      <c r="J12" t="e">
        <f t="shared" si="3"/>
        <v>#NUM!</v>
      </c>
    </row>
    <row r="14" spans="1:10">
      <c r="A14" s="6">
        <v>10</v>
      </c>
      <c r="B14" s="3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topLeftCell="D1" workbookViewId="0">
      <selection activeCell="I2" sqref="I2:I12"/>
    </sheetView>
  </sheetViews>
  <sheetFormatPr defaultRowHeight="15"/>
  <cols>
    <col min="1" max="1" width="13.42578125" bestFit="1" customWidth="1"/>
    <col min="2" max="2" width="22.7109375" bestFit="1" customWidth="1"/>
    <col min="3" max="3" width="10.5703125" customWidth="1"/>
    <col min="4" max="4" width="19.28515625" bestFit="1" customWidth="1"/>
    <col min="5" max="5" width="17" bestFit="1" customWidth="1"/>
    <col min="6" max="6" width="12.85546875" bestFit="1" customWidth="1"/>
    <col min="7" max="7" width="20.7109375" bestFit="1" customWidth="1"/>
    <col min="8" max="8" width="20" bestFit="1" customWidth="1"/>
    <col min="9" max="9" width="31" bestFit="1" customWidth="1"/>
    <col min="10" max="10" width="19.42578125" bestFit="1" customWidth="1"/>
  </cols>
  <sheetData>
    <row r="1" spans="1:10">
      <c r="A1" s="3" t="s">
        <v>13</v>
      </c>
      <c r="B1" s="3" t="s">
        <v>14</v>
      </c>
      <c r="C1" s="3" t="s">
        <v>33</v>
      </c>
      <c r="D1" s="3" t="s">
        <v>34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35</v>
      </c>
      <c r="J1" s="3" t="s">
        <v>36</v>
      </c>
    </row>
    <row r="2" spans="1:10">
      <c r="A2" s="6">
        <v>61.074721474297746</v>
      </c>
      <c r="B2">
        <f t="shared" ref="B2:B12" si="0">A2*(100+$A$14)/100</f>
        <v>67.182193621727521</v>
      </c>
      <c r="C2" s="6">
        <v>-1.532861</v>
      </c>
      <c r="D2" s="4">
        <v>-0.20384454231825991</v>
      </c>
      <c r="E2">
        <f>C2</f>
        <v>-1.532861</v>
      </c>
      <c r="F2" s="2">
        <f>C2-E2</f>
        <v>0</v>
      </c>
      <c r="G2">
        <f>C2</f>
        <v>-1.532861</v>
      </c>
      <c r="H2" s="4">
        <f>G2-C2</f>
        <v>0</v>
      </c>
      <c r="I2" s="7">
        <f>C2</f>
        <v>-1.532861</v>
      </c>
      <c r="J2">
        <f>I2-G2</f>
        <v>0</v>
      </c>
    </row>
    <row r="3" spans="1:10">
      <c r="A3" s="6">
        <v>61.506093467414402</v>
      </c>
      <c r="B3">
        <f t="shared" si="0"/>
        <v>67.656702814155835</v>
      </c>
      <c r="C3" s="6">
        <v>-1.540586</v>
      </c>
      <c r="D3" s="4">
        <v>-0.20384454231825991</v>
      </c>
      <c r="E3">
        <f>C3</f>
        <v>-1.540586</v>
      </c>
      <c r="F3" s="2">
        <f t="shared" ref="F3:F12" si="1">C3-E3</f>
        <v>0</v>
      </c>
      <c r="G3">
        <f>C3</f>
        <v>-1.540586</v>
      </c>
      <c r="H3" s="4">
        <f t="shared" ref="H3:H12" si="2">G3-C3</f>
        <v>0</v>
      </c>
      <c r="I3" s="7">
        <f>C3</f>
        <v>-1.540586</v>
      </c>
      <c r="J3">
        <f t="shared" ref="J3:J12" si="3">I3-G3</f>
        <v>0</v>
      </c>
    </row>
    <row r="4" spans="1:10">
      <c r="A4" s="6">
        <v>58.184905256200871</v>
      </c>
      <c r="B4">
        <f t="shared" si="0"/>
        <v>64.003395781820956</v>
      </c>
      <c r="C4" s="6">
        <v>-1.1931179999999999</v>
      </c>
      <c r="D4" s="4">
        <v>-0.20384454231825991</v>
      </c>
      <c r="E4" s="1">
        <f>C3 -0.261581113717 - 0.0620541606802* (C3-C2)-0.237039319473*C3 + 0.0395925282597*LN(A3)+D4</f>
        <v>-1.4772658122039595</v>
      </c>
      <c r="F4" s="2">
        <f t="shared" si="1"/>
        <v>0.28414781220395957</v>
      </c>
      <c r="G4" s="1">
        <f>G3 -0.261581113717 - 0.0620541606802* (C3-C2)-0.237039319473*C3 + 0.0395925282597*LN(A3)+D4+F4</f>
        <v>-1.1931179999999999</v>
      </c>
      <c r="H4" s="4">
        <f t="shared" si="2"/>
        <v>0</v>
      </c>
      <c r="I4" s="9">
        <f>I3- 0.261581113717 - 0.0620541606802 * (I3-I2) - 0.237039319473*I3 + 0.0395925282597*LN(B3)+D4+F4</f>
        <v>-1.18934442901266</v>
      </c>
      <c r="J4">
        <f t="shared" si="3"/>
        <v>3.7735709873398804E-3</v>
      </c>
    </row>
    <row r="5" spans="1:10">
      <c r="A5" s="6">
        <v>55.989360926087933</v>
      </c>
      <c r="B5">
        <f t="shared" si="0"/>
        <v>61.588297018696728</v>
      </c>
      <c r="C5" s="6">
        <v>-1.1931369999999999</v>
      </c>
      <c r="D5" s="4">
        <v>-0.20384454231825991</v>
      </c>
      <c r="E5" s="1">
        <f t="shared" ref="E5:E12" si="4">C4 -0.261581113717 - 0.0620541606802* (C4-C3)-0.237039319473*C4 + 0.0395925282597*LN(A4)+D5</f>
        <v>-1.2364003866603068</v>
      </c>
      <c r="F5" s="2">
        <f t="shared" si="1"/>
        <v>4.3263386660306935E-2</v>
      </c>
      <c r="G5" s="1">
        <f t="shared" ref="G5:G12" si="5">G4 -0.261581113717 - 0.0620541606802* (C4-C3)-0.237039319473*C4 + 0.0395925282597*LN(A4)+D5+F5</f>
        <v>-1.1931369999999999</v>
      </c>
      <c r="H5" s="4">
        <f t="shared" si="2"/>
        <v>0</v>
      </c>
      <c r="I5" s="9">
        <f t="shared" ref="I5:I12" si="6">I4- 0.261581113717 - 0.0620541606802 * (I4-I3) - 0.237039319473*I4 + 0.0395925282597*LN(B4)+D5+F5</f>
        <v>-1.1867185085045284</v>
      </c>
      <c r="J5">
        <f t="shared" si="3"/>
        <v>6.4184914954714678E-3</v>
      </c>
    </row>
    <row r="6" spans="1:10">
      <c r="A6" s="6">
        <v>48.693974152316365</v>
      </c>
      <c r="B6">
        <f t="shared" si="0"/>
        <v>53.563371567548003</v>
      </c>
      <c r="C6" s="6">
        <v>-1.118182</v>
      </c>
      <c r="D6" s="4">
        <v>-0.20384454231825991</v>
      </c>
      <c r="E6" s="1">
        <f t="shared" si="4"/>
        <v>-1.2163747665577154</v>
      </c>
      <c r="F6" s="2">
        <f t="shared" si="1"/>
        <v>9.8192766557715361E-2</v>
      </c>
      <c r="G6" s="1">
        <f t="shared" si="5"/>
        <v>-1.118182</v>
      </c>
      <c r="H6" s="4">
        <f t="shared" si="2"/>
        <v>0</v>
      </c>
      <c r="I6" s="9">
        <f t="shared" si="6"/>
        <v>-1.1096755006955163</v>
      </c>
      <c r="J6">
        <f t="shared" si="3"/>
        <v>8.5064993044836612E-3</v>
      </c>
    </row>
    <row r="7" spans="1:10">
      <c r="A7" s="6">
        <v>56.806787271281699</v>
      </c>
      <c r="B7">
        <f t="shared" si="0"/>
        <v>62.487465998409874</v>
      </c>
      <c r="C7" s="6">
        <v>-0.99737109999999995</v>
      </c>
      <c r="D7" s="4">
        <v>-0.20384454231825991</v>
      </c>
      <c r="E7" s="1">
        <f t="shared" si="4"/>
        <v>-1.1693668677617128</v>
      </c>
      <c r="F7" s="2">
        <f t="shared" si="1"/>
        <v>0.17199576776171288</v>
      </c>
      <c r="G7" s="1">
        <f t="shared" si="5"/>
        <v>-0.99737109999999995</v>
      </c>
      <c r="H7" s="4">
        <f t="shared" si="2"/>
        <v>0</v>
      </c>
      <c r="I7" s="9">
        <f t="shared" si="6"/>
        <v>-0.98723697408649069</v>
      </c>
      <c r="J7">
        <f t="shared" si="3"/>
        <v>1.0134125913509262E-2</v>
      </c>
    </row>
    <row r="8" spans="1:10">
      <c r="A8" s="6">
        <v>66.278326574653263</v>
      </c>
      <c r="B8">
        <f t="shared" si="0"/>
        <v>72.906159232118583</v>
      </c>
      <c r="C8" s="6">
        <v>-1.327688</v>
      </c>
      <c r="D8" s="4">
        <v>-0.20384454231825991</v>
      </c>
      <c r="E8" s="1">
        <f t="shared" si="4"/>
        <v>-1.0739372213019591</v>
      </c>
      <c r="F8" s="2">
        <f t="shared" si="1"/>
        <v>-0.25375077869804086</v>
      </c>
      <c r="G8" s="1">
        <f t="shared" si="5"/>
        <v>-1.327688</v>
      </c>
      <c r="H8" s="4">
        <f t="shared" si="2"/>
        <v>0</v>
      </c>
      <c r="I8" s="9">
        <f t="shared" si="6"/>
        <v>-1.3162834904122669</v>
      </c>
      <c r="J8">
        <f t="shared" si="3"/>
        <v>1.1404509587733092E-2</v>
      </c>
    </row>
    <row r="9" spans="1:10">
      <c r="A9" s="6">
        <v>68.581806776751719</v>
      </c>
      <c r="B9">
        <f t="shared" si="0"/>
        <v>75.439987454426898</v>
      </c>
      <c r="C9" s="6">
        <v>-1.3392269999999999</v>
      </c>
      <c r="D9" s="4">
        <v>-0.20384454231825991</v>
      </c>
      <c r="E9" s="1">
        <f t="shared" si="4"/>
        <v>-1.291856220910466</v>
      </c>
      <c r="F9" s="2">
        <f t="shared" si="1"/>
        <v>-4.737077908953391E-2</v>
      </c>
      <c r="G9" s="1">
        <f t="shared" si="5"/>
        <v>-1.3392269999999999</v>
      </c>
      <c r="H9" s="4">
        <f t="shared" si="2"/>
        <v>0</v>
      </c>
      <c r="I9" s="9">
        <f t="shared" si="6"/>
        <v>-1.3268310692091723</v>
      </c>
      <c r="J9">
        <f t="shared" si="3"/>
        <v>1.2395930790827681E-2</v>
      </c>
    </row>
    <row r="10" spans="1:10">
      <c r="A10" s="6"/>
      <c r="B10">
        <f t="shared" si="0"/>
        <v>0</v>
      </c>
      <c r="C10" s="6">
        <v>-1.1301909999999999</v>
      </c>
      <c r="D10" s="4">
        <v>-0.20384454231825991</v>
      </c>
      <c r="E10" s="1">
        <f t="shared" si="4"/>
        <v>-1.3190888663252147</v>
      </c>
      <c r="F10" s="2">
        <f t="shared" si="1"/>
        <v>0.18889786632521477</v>
      </c>
      <c r="G10" s="1">
        <f t="shared" si="5"/>
        <v>-1.1301909999999999</v>
      </c>
      <c r="H10" s="4">
        <f t="shared" si="2"/>
        <v>0</v>
      </c>
      <c r="I10" s="9">
        <f t="shared" si="6"/>
        <v>-1.1170213430313631</v>
      </c>
      <c r="J10">
        <f t="shared" si="3"/>
        <v>1.3169656968636811E-2</v>
      </c>
    </row>
    <row r="11" spans="1:10">
      <c r="A11" s="6"/>
      <c r="B11">
        <f t="shared" si="0"/>
        <v>0</v>
      </c>
      <c r="C11" s="6">
        <v>-1.120555</v>
      </c>
      <c r="D11" s="4">
        <v>-0.20384454231825991</v>
      </c>
      <c r="E11" s="1" t="e">
        <f t="shared" si="4"/>
        <v>#NUM!</v>
      </c>
      <c r="F11" s="2" t="e">
        <f t="shared" si="1"/>
        <v>#NUM!</v>
      </c>
      <c r="G11" s="1" t="e">
        <f t="shared" si="5"/>
        <v>#NUM!</v>
      </c>
      <c r="H11" s="4" t="e">
        <f t="shared" si="2"/>
        <v>#NUM!</v>
      </c>
      <c r="I11" s="9" t="e">
        <f t="shared" si="6"/>
        <v>#NUM!</v>
      </c>
      <c r="J11" t="e">
        <f t="shared" si="3"/>
        <v>#NUM!</v>
      </c>
    </row>
    <row r="12" spans="1:10">
      <c r="A12" s="6"/>
      <c r="B12">
        <f t="shared" si="0"/>
        <v>0</v>
      </c>
      <c r="C12" s="6"/>
      <c r="D12" s="4">
        <v>-0.20384454231825991</v>
      </c>
      <c r="E12" s="1" t="e">
        <f t="shared" si="4"/>
        <v>#NUM!</v>
      </c>
      <c r="F12" s="2" t="e">
        <f t="shared" si="1"/>
        <v>#NUM!</v>
      </c>
      <c r="G12" s="1" t="e">
        <f t="shared" si="5"/>
        <v>#NUM!</v>
      </c>
      <c r="H12" s="4" t="e">
        <f t="shared" si="2"/>
        <v>#NUM!</v>
      </c>
      <c r="I12" s="9" t="e">
        <f t="shared" si="6"/>
        <v>#NUM!</v>
      </c>
      <c r="J12" t="e">
        <f t="shared" si="3"/>
        <v>#NUM!</v>
      </c>
    </row>
    <row r="14" spans="1:10">
      <c r="A14" s="6">
        <v>10</v>
      </c>
      <c r="B14" s="3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5"/>
  <sheetViews>
    <sheetView tabSelected="1" workbookViewId="0">
      <selection activeCell="J18" sqref="J18"/>
    </sheetView>
  </sheetViews>
  <sheetFormatPr defaultRowHeight="15"/>
  <cols>
    <col min="1" max="1" width="13.42578125" bestFit="1" customWidth="1"/>
    <col min="2" max="2" width="22.7109375" bestFit="1" customWidth="1"/>
    <col min="3" max="3" width="10.85546875" bestFit="1" customWidth="1"/>
    <col min="4" max="4" width="19.42578125" bestFit="1" customWidth="1"/>
    <col min="5" max="5" width="17" bestFit="1" customWidth="1"/>
    <col min="6" max="6" width="12.85546875" bestFit="1" customWidth="1"/>
    <col min="7" max="7" width="20.7109375" bestFit="1" customWidth="1"/>
    <col min="8" max="8" width="20" bestFit="1" customWidth="1"/>
    <col min="9" max="9" width="31" bestFit="1" customWidth="1"/>
    <col min="10" max="10" width="19.42578125" bestFit="1" customWidth="1"/>
  </cols>
  <sheetData>
    <row r="1" spans="1:10">
      <c r="A1" s="3" t="s">
        <v>13</v>
      </c>
      <c r="B1" s="3" t="s">
        <v>14</v>
      </c>
      <c r="C1" s="3" t="s">
        <v>37</v>
      </c>
      <c r="D1" s="3" t="s">
        <v>38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39</v>
      </c>
      <c r="J1" s="3" t="s">
        <v>40</v>
      </c>
    </row>
    <row r="2" spans="1:10">
      <c r="A2" s="6">
        <v>61.074721474297746</v>
      </c>
      <c r="B2">
        <v>67.683229999999995</v>
      </c>
      <c r="C2" s="6">
        <v>-1.8454360000000001</v>
      </c>
      <c r="D2" s="4">
        <v>-0.34200891474091538</v>
      </c>
      <c r="E2">
        <f>C2</f>
        <v>-1.8454360000000001</v>
      </c>
      <c r="F2" s="2">
        <f>C2-E2</f>
        <v>0</v>
      </c>
      <c r="G2">
        <f>C2</f>
        <v>-1.8454360000000001</v>
      </c>
      <c r="H2" s="4">
        <f>G2-C2</f>
        <v>0</v>
      </c>
      <c r="I2" s="7">
        <f>C2</f>
        <v>-1.8454360000000001</v>
      </c>
      <c r="J2">
        <f>I2-G2</f>
        <v>0</v>
      </c>
    </row>
    <row r="3" spans="1:10">
      <c r="A3" s="6">
        <v>61.506093467414402</v>
      </c>
      <c r="B3">
        <f t="shared" ref="B3:B13" si="0">A3*(100+$A$15)/100</f>
        <v>67.656702814155835</v>
      </c>
      <c r="C3" s="6">
        <v>-1.8966320000000001</v>
      </c>
      <c r="D3" s="4">
        <v>-0.34200891474091538</v>
      </c>
      <c r="E3">
        <f>C3</f>
        <v>-1.8966320000000001</v>
      </c>
      <c r="F3" s="2">
        <f>C3-E3</f>
        <v>0</v>
      </c>
      <c r="G3">
        <f>C3</f>
        <v>-1.8966320000000001</v>
      </c>
      <c r="H3" s="4">
        <f>G3-C3</f>
        <v>0</v>
      </c>
      <c r="I3" s="7">
        <f>C3</f>
        <v>-1.8966320000000001</v>
      </c>
      <c r="J3">
        <f>I3-G3</f>
        <v>0</v>
      </c>
    </row>
    <row r="4" spans="1:10">
      <c r="A4" s="6">
        <v>58.184905256200871</v>
      </c>
      <c r="B4">
        <f t="shared" si="0"/>
        <v>64.003395781820956</v>
      </c>
      <c r="C4" s="6">
        <v>-1.643165</v>
      </c>
      <c r="D4" s="4">
        <v>-0.34200891474091538</v>
      </c>
      <c r="E4" s="1">
        <f>C3 -0.189816187425 + 0.0362663179499* (LN(A4)-LN(A3))- 0.246288840943*C3 - 0.040001478273*(C3-C2)+ 0.0287195914492*LN(A3)+D4</f>
        <v>-1.8430031330720609</v>
      </c>
      <c r="F4" s="2">
        <f t="shared" ref="F4:F13" si="1">C4-E4</f>
        <v>0.19983813307206089</v>
      </c>
      <c r="G4" s="1">
        <f>G3 -0.189816187425 + 0.0362663179499* (LN(A4)-LN(A3))- 0.246288840943*G3 - 0.040001478273*(C3-C2)+ 0.0287195914492*LN(A3)+D4+F4</f>
        <v>-1.643165</v>
      </c>
      <c r="H4" s="4">
        <f t="shared" ref="H4:H13" si="2">G4-C4</f>
        <v>0</v>
      </c>
      <c r="I4" s="9">
        <f>I3 -0.189816187425 + 0.0362663179499* (LN(B4)-LN(B3))- 0.246288840943*I3 - 0.040001478273*(I3-I2)+ 0.0287195914492*LN(B3)+D4+F4</f>
        <v>-1.6404277305750701</v>
      </c>
      <c r="J4">
        <f t="shared" ref="J4:J13" si="3">I4-G4</f>
        <v>2.7372694249299112E-3</v>
      </c>
    </row>
    <row r="5" spans="1:10">
      <c r="A5" s="6">
        <v>55.989360926087933</v>
      </c>
      <c r="B5">
        <f t="shared" si="0"/>
        <v>61.588297018696728</v>
      </c>
      <c r="C5" s="6">
        <v>-1.5973139999999999</v>
      </c>
      <c r="D5" s="4">
        <v>-0.34200891474091538</v>
      </c>
      <c r="E5" s="1">
        <f t="shared" ref="E5:E13" si="4">C4 -0.189816187425 + 0.0362663179499* (LN(A5)-LN(A4))- 0.246288840943*C4 - 0.040001478273*(C4-C3)+ 0.0287195914492*LN(A4)+D5</f>
        <v>-1.6651252336407176</v>
      </c>
      <c r="F5" s="2">
        <f t="shared" si="1"/>
        <v>6.7811233640717727E-2</v>
      </c>
      <c r="G5" s="1">
        <f t="shared" ref="G5:G13" si="5">G4 -0.189816187425 + 0.0362663179499* (LN(A5)-LN(A4))- 0.246288840943*G4 - 0.040001478273*(C4-C3)+ 0.0287195914492*LN(A4)+D5+F5</f>
        <v>-1.5973139999999999</v>
      </c>
      <c r="H5" s="4">
        <f t="shared" si="2"/>
        <v>0</v>
      </c>
      <c r="I5" s="9">
        <f t="shared" ref="I5:I13" si="6">I4 -0.189816187425 + 0.0362663179499* (LN(B5)-LN(B4))- 0.246288840943*I4 - 0.040001478273*(I4-I3)+ 0.0287195914492*LN(B4)+D5+F5</f>
        <v>-1.5926231148875833</v>
      </c>
      <c r="J5">
        <f t="shared" si="3"/>
        <v>4.690885112416554E-3</v>
      </c>
    </row>
    <row r="6" spans="1:10">
      <c r="A6" s="6">
        <v>48.693974152316365</v>
      </c>
      <c r="B6">
        <f t="shared" si="0"/>
        <v>53.563371567548003</v>
      </c>
      <c r="C6" s="6">
        <v>-1.445648</v>
      </c>
      <c r="D6" s="4">
        <v>-0.34200891474091538</v>
      </c>
      <c r="E6" s="1">
        <f t="shared" si="4"/>
        <v>-1.6270346071530284</v>
      </c>
      <c r="F6" s="2">
        <f t="shared" si="1"/>
        <v>0.18138660715302835</v>
      </c>
      <c r="G6" s="1">
        <f t="shared" si="5"/>
        <v>-1.445648</v>
      </c>
      <c r="H6" s="4">
        <f t="shared" si="2"/>
        <v>0</v>
      </c>
      <c r="I6" s="9">
        <f t="shared" si="6"/>
        <v>-1.4394533056354644</v>
      </c>
      <c r="J6">
        <f t="shared" si="3"/>
        <v>6.19469436453568E-3</v>
      </c>
    </row>
    <row r="7" spans="1:10">
      <c r="A7" s="6">
        <v>56.806787271281699</v>
      </c>
      <c r="B7">
        <f t="shared" si="0"/>
        <v>62.487465998409874</v>
      </c>
      <c r="C7" s="6">
        <v>-1.50404</v>
      </c>
      <c r="D7" s="4">
        <v>-0.34200891474091538</v>
      </c>
      <c r="E7" s="1">
        <f t="shared" si="4"/>
        <v>-1.5103127769877607</v>
      </c>
      <c r="F7" s="2">
        <f t="shared" si="1"/>
        <v>6.272776987760631E-3</v>
      </c>
      <c r="G7" s="1">
        <f t="shared" si="5"/>
        <v>-1.50404</v>
      </c>
      <c r="H7" s="4">
        <f t="shared" si="2"/>
        <v>0</v>
      </c>
      <c r="I7" s="9">
        <f t="shared" si="6"/>
        <v>-1.4966938748986971</v>
      </c>
      <c r="J7">
        <f t="shared" si="3"/>
        <v>7.3461251013029472E-3</v>
      </c>
    </row>
    <row r="8" spans="1:10">
      <c r="A8" s="6">
        <v>66.278326574653263</v>
      </c>
      <c r="B8">
        <f t="shared" si="0"/>
        <v>72.906159232118583</v>
      </c>
      <c r="C8" s="6">
        <v>-1.4981899999999999</v>
      </c>
      <c r="D8" s="4">
        <v>-0.34200891474091538</v>
      </c>
      <c r="E8" s="1">
        <f t="shared" si="4"/>
        <v>-1.5414912781101449</v>
      </c>
      <c r="F8" s="2">
        <f t="shared" si="1"/>
        <v>4.3301278110144947E-2</v>
      </c>
      <c r="G8" s="1">
        <f t="shared" si="5"/>
        <v>-1.4981899999999999</v>
      </c>
      <c r="H8" s="4">
        <f t="shared" si="2"/>
        <v>0</v>
      </c>
      <c r="I8" s="9">
        <f t="shared" si="6"/>
        <v>-1.4899619330419891</v>
      </c>
      <c r="J8">
        <f t="shared" si="3"/>
        <v>8.2280669580108157E-3</v>
      </c>
    </row>
    <row r="9" spans="1:10">
      <c r="A9" s="6">
        <v>68.581806776751719</v>
      </c>
      <c r="B9">
        <f t="shared" si="0"/>
        <v>75.439987454426898</v>
      </c>
      <c r="C9" s="6">
        <v>-1.5696920000000001</v>
      </c>
      <c r="D9" s="4">
        <v>-0.34200891474091538</v>
      </c>
      <c r="E9" s="1">
        <f t="shared" si="4"/>
        <v>-1.5395765867438089</v>
      </c>
      <c r="F9" s="2">
        <f t="shared" si="1"/>
        <v>-3.0115413256191159E-2</v>
      </c>
      <c r="G9" s="1">
        <f t="shared" si="5"/>
        <v>-1.5696920000000001</v>
      </c>
      <c r="H9" s="4">
        <f t="shared" si="2"/>
        <v>0</v>
      </c>
      <c r="I9" s="9">
        <f t="shared" si="6"/>
        <v>-1.5607884236693683</v>
      </c>
      <c r="J9">
        <f t="shared" si="3"/>
        <v>8.9035763306317683E-3</v>
      </c>
    </row>
    <row r="10" spans="1:10">
      <c r="A10" s="6"/>
      <c r="B10">
        <f t="shared" si="0"/>
        <v>0</v>
      </c>
      <c r="C10" s="6">
        <v>-1.668021</v>
      </c>
      <c r="D10" s="4">
        <v>-0.34200891474091538</v>
      </c>
      <c r="E10" s="1" t="e">
        <f t="shared" si="4"/>
        <v>#NUM!</v>
      </c>
      <c r="F10" s="2" t="e">
        <f t="shared" si="1"/>
        <v>#NUM!</v>
      </c>
      <c r="G10" s="1" t="e">
        <f t="shared" si="5"/>
        <v>#NUM!</v>
      </c>
      <c r="H10" s="4" t="e">
        <f t="shared" si="2"/>
        <v>#NUM!</v>
      </c>
      <c r="I10" s="9" t="e">
        <f t="shared" si="6"/>
        <v>#NUM!</v>
      </c>
      <c r="J10" t="e">
        <f t="shared" si="3"/>
        <v>#NUM!</v>
      </c>
    </row>
    <row r="11" spans="1:10">
      <c r="A11" s="6"/>
      <c r="B11">
        <f t="shared" si="0"/>
        <v>0</v>
      </c>
      <c r="C11" s="6">
        <v>-1.713527</v>
      </c>
      <c r="D11" s="4">
        <v>-0.34200891474091538</v>
      </c>
      <c r="E11" s="1" t="e">
        <f t="shared" si="4"/>
        <v>#NUM!</v>
      </c>
      <c r="F11" s="2" t="e">
        <f t="shared" si="1"/>
        <v>#NUM!</v>
      </c>
      <c r="G11" s="1" t="e">
        <f t="shared" si="5"/>
        <v>#NUM!</v>
      </c>
      <c r="H11" s="4" t="e">
        <f t="shared" si="2"/>
        <v>#NUM!</v>
      </c>
      <c r="I11" s="9" t="e">
        <f t="shared" si="6"/>
        <v>#NUM!</v>
      </c>
      <c r="J11" t="e">
        <f t="shared" si="3"/>
        <v>#NUM!</v>
      </c>
    </row>
    <row r="12" spans="1:10">
      <c r="A12" s="6"/>
      <c r="B12">
        <f t="shared" si="0"/>
        <v>0</v>
      </c>
      <c r="C12" s="6"/>
      <c r="D12" s="4">
        <v>-0.34200891474091538</v>
      </c>
      <c r="E12" s="1" t="e">
        <f t="shared" si="4"/>
        <v>#NUM!</v>
      </c>
      <c r="F12" s="2" t="e">
        <f t="shared" si="1"/>
        <v>#NUM!</v>
      </c>
      <c r="G12" s="1" t="e">
        <f t="shared" si="5"/>
        <v>#NUM!</v>
      </c>
      <c r="H12" s="4" t="e">
        <f t="shared" si="2"/>
        <v>#NUM!</v>
      </c>
      <c r="I12" s="9" t="e">
        <f t="shared" si="6"/>
        <v>#NUM!</v>
      </c>
      <c r="J12" t="e">
        <f t="shared" si="3"/>
        <v>#NUM!</v>
      </c>
    </row>
    <row r="13" spans="1:10">
      <c r="A13" s="6"/>
      <c r="B13">
        <f t="shared" si="0"/>
        <v>0</v>
      </c>
      <c r="C13" s="6"/>
      <c r="D13" s="4">
        <v>-0.34200891474091538</v>
      </c>
      <c r="E13" s="1" t="e">
        <f t="shared" si="4"/>
        <v>#NUM!</v>
      </c>
      <c r="F13" s="2" t="e">
        <f t="shared" si="1"/>
        <v>#NUM!</v>
      </c>
      <c r="G13" s="1" t="e">
        <f t="shared" si="5"/>
        <v>#NUM!</v>
      </c>
      <c r="H13" s="4" t="e">
        <f t="shared" si="2"/>
        <v>#NUM!</v>
      </c>
      <c r="I13" s="9" t="e">
        <f t="shared" si="6"/>
        <v>#NUM!</v>
      </c>
      <c r="J13" t="e">
        <f t="shared" si="3"/>
        <v>#NUM!</v>
      </c>
    </row>
    <row r="15" spans="1:10">
      <c r="A15" s="6">
        <v>10</v>
      </c>
      <c r="B15" s="3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</dc:creator>
  <cp:keywords/>
  <dc:description/>
  <cp:lastModifiedBy/>
  <cp:revision/>
  <dcterms:created xsi:type="dcterms:W3CDTF">2012-03-20T21:18:32Z</dcterms:created>
  <dcterms:modified xsi:type="dcterms:W3CDTF">2023-07-08T18:10:50Z</dcterms:modified>
  <cp:category/>
  <cp:contentStatus/>
</cp:coreProperties>
</file>