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bookViews>
    <workbookView xWindow="-108" yWindow="-108" windowWidth="22140" windowHeight="13176" firstSheet="1" activeTab="1"/>
  </bookViews>
  <sheets>
    <sheet name="Лист1" sheetId="4" state="hidden" r:id="rId1"/>
    <sheet name="Автоматизированный расчет" sheetId="3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3" l="1"/>
  <c r="I52" i="3"/>
  <c r="I53" i="3"/>
  <c r="I54" i="3"/>
  <c r="I55" i="3"/>
  <c r="I56" i="3"/>
  <c r="I57" i="3"/>
  <c r="I50" i="3"/>
  <c r="I40" i="3"/>
  <c r="I41" i="3"/>
  <c r="I42" i="3"/>
  <c r="I43" i="3"/>
  <c r="I44" i="3"/>
  <c r="I45" i="3"/>
  <c r="I46" i="3"/>
  <c r="G51" i="3"/>
  <c r="G52" i="3"/>
  <c r="G53" i="3"/>
  <c r="G54" i="3"/>
  <c r="G55" i="3"/>
  <c r="G56" i="3"/>
  <c r="G57" i="3"/>
  <c r="G50" i="3"/>
  <c r="G40" i="3"/>
  <c r="G41" i="3"/>
  <c r="G42" i="3"/>
  <c r="G43" i="3"/>
  <c r="G44" i="3"/>
  <c r="G45" i="3"/>
  <c r="G46" i="3"/>
  <c r="G39" i="3"/>
  <c r="G35" i="3"/>
  <c r="G29" i="3"/>
  <c r="G30" i="3"/>
  <c r="G31" i="3"/>
  <c r="G32" i="3"/>
  <c r="G33" i="3"/>
  <c r="G34" i="3"/>
  <c r="G28" i="3"/>
  <c r="H57" i="3"/>
  <c r="H46" i="3"/>
  <c r="H35" i="3"/>
  <c r="B35" i="3"/>
  <c r="E25" i="3"/>
  <c r="F25" i="3" s="1"/>
  <c r="D25" i="3"/>
  <c r="H25" i="3" s="1"/>
  <c r="E24" i="3"/>
  <c r="F24" i="3" s="1"/>
  <c r="D24" i="3"/>
  <c r="H24" i="3" s="1"/>
  <c r="E23" i="3"/>
  <c r="F23" i="3" s="1"/>
  <c r="D23" i="3"/>
  <c r="E22" i="3"/>
  <c r="F22" i="3" s="1"/>
  <c r="D22" i="3"/>
  <c r="H22" i="3" s="1"/>
  <c r="E21" i="3"/>
  <c r="F21" i="3" s="1"/>
  <c r="D21" i="3"/>
  <c r="H21" i="3" s="1"/>
  <c r="E20" i="3"/>
  <c r="F20" i="3" s="1"/>
  <c r="D20" i="3"/>
  <c r="H20" i="3" s="1"/>
  <c r="E19" i="3"/>
  <c r="F19" i="3" s="1"/>
  <c r="D19" i="3"/>
  <c r="E18" i="3"/>
  <c r="F18" i="3" s="1"/>
  <c r="D18" i="3"/>
  <c r="H18" i="3" s="1"/>
  <c r="E17" i="3"/>
  <c r="F17" i="3" s="1"/>
  <c r="D17" i="3"/>
  <c r="H17" i="3" s="1"/>
  <c r="E16" i="3"/>
  <c r="F16" i="3" s="1"/>
  <c r="D16" i="3"/>
  <c r="H16" i="3" s="1"/>
  <c r="E15" i="3"/>
  <c r="F15" i="3" s="1"/>
  <c r="D15" i="3"/>
  <c r="E14" i="3"/>
  <c r="F14" i="3" s="1"/>
  <c r="D14" i="3"/>
  <c r="H14" i="3" s="1"/>
  <c r="E13" i="3"/>
  <c r="F13" i="3" s="1"/>
  <c r="D13" i="3"/>
  <c r="H13" i="3" s="1"/>
  <c r="E12" i="3"/>
  <c r="F12" i="3" s="1"/>
  <c r="D12" i="3"/>
  <c r="H12" i="3" s="1"/>
  <c r="E11" i="3"/>
  <c r="F11" i="3" s="1"/>
  <c r="D11" i="3"/>
  <c r="E10" i="3"/>
  <c r="F10" i="3" s="1"/>
  <c r="D10" i="3"/>
  <c r="H10" i="3" s="1"/>
  <c r="E9" i="3"/>
  <c r="F9" i="3" s="1"/>
  <c r="D9" i="3"/>
  <c r="H9" i="3" s="1"/>
  <c r="F8" i="3"/>
  <c r="E8" i="3"/>
  <c r="D8" i="3"/>
  <c r="H8" i="3" s="1"/>
  <c r="S7" i="3"/>
  <c r="R7" i="3"/>
  <c r="P7" i="3"/>
  <c r="E7" i="3"/>
  <c r="F7" i="3" s="1"/>
  <c r="D7" i="3"/>
  <c r="H7" i="3" s="1"/>
  <c r="S6" i="3"/>
  <c r="P6" i="3"/>
  <c r="R6" i="3" s="1"/>
  <c r="E6" i="3"/>
  <c r="F6" i="3" s="1"/>
  <c r="D6" i="3"/>
  <c r="P5" i="3"/>
  <c r="R5" i="3" s="1"/>
  <c r="E5" i="3"/>
  <c r="F5" i="3" s="1"/>
  <c r="D5" i="3"/>
  <c r="S4" i="3"/>
  <c r="P4" i="3"/>
  <c r="R4" i="3" s="1"/>
  <c r="E4" i="3"/>
  <c r="F4" i="3" s="1"/>
  <c r="H4" i="3" s="1"/>
  <c r="D4" i="3"/>
  <c r="S3" i="3"/>
  <c r="R3" i="3"/>
  <c r="P3" i="3"/>
  <c r="E3" i="3"/>
  <c r="F3" i="3" s="1"/>
  <c r="D3" i="3"/>
  <c r="H3" i="3" s="1"/>
  <c r="T2" i="3"/>
  <c r="S5" i="3" s="1"/>
  <c r="S2" i="3"/>
  <c r="S8" i="3" s="1"/>
  <c r="R2" i="3"/>
  <c r="P2" i="3"/>
  <c r="E2" i="3"/>
  <c r="F2" i="3" s="1"/>
  <c r="D2" i="3"/>
  <c r="H2" i="3" s="1"/>
  <c r="C33" i="3"/>
  <c r="C29" i="3"/>
  <c r="C34" i="3"/>
  <c r="C31" i="3"/>
  <c r="C30" i="3"/>
  <c r="C32" i="3"/>
  <c r="C28" i="3"/>
  <c r="I32" i="3" l="1"/>
  <c r="I30" i="3"/>
  <c r="I31" i="3"/>
  <c r="I34" i="3"/>
  <c r="I29" i="3"/>
  <c r="I33" i="3"/>
  <c r="I28" i="3"/>
  <c r="D29" i="3"/>
  <c r="D31" i="3"/>
  <c r="D33" i="3"/>
  <c r="D28" i="3"/>
  <c r="C35" i="3"/>
  <c r="D30" i="3"/>
  <c r="D32" i="3"/>
  <c r="D34" i="3"/>
  <c r="H6" i="3"/>
  <c r="H11" i="3"/>
  <c r="H15" i="3"/>
  <c r="H19" i="3"/>
  <c r="H23" i="3"/>
  <c r="R8" i="3"/>
  <c r="H5" i="3"/>
  <c r="I35" i="3" l="1"/>
  <c r="I39" i="3"/>
  <c r="D35" i="3"/>
</calcChain>
</file>

<file path=xl/sharedStrings.xml><?xml version="1.0" encoding="utf-8"?>
<sst xmlns="http://schemas.openxmlformats.org/spreadsheetml/2006/main" count="143" uniqueCount="41">
  <si>
    <t>Вход в систему</t>
  </si>
  <si>
    <t>Оплата билета</t>
  </si>
  <si>
    <t>Просмотр квитанций</t>
  </si>
  <si>
    <t>Выход из системы</t>
  </si>
  <si>
    <t>Итого</t>
  </si>
  <si>
    <t>Покупка билета</t>
  </si>
  <si>
    <t xml:space="preserve">Удаление бронирования </t>
  </si>
  <si>
    <t>Покупка билета (без просмотра квитанции)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</si>
  <si>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</si>
  <si>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</si>
  <si>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</si>
  <si>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</si>
  <si>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Поиск билета без оплаты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</si>
  <si>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</si>
  <si>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</si>
  <si>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</si>
  <si>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</si>
  <si>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</si>
  <si>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</si>
  <si>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</si>
  <si>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</si>
  <si>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</si>
  <si>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</si>
  <si>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</si>
  <si>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</si>
  <si>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</si>
  <si>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</si>
  <si>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</si>
  <si>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Запросов в час</t>
  </si>
  <si>
    <t>pacing</t>
  </si>
  <si>
    <t>одним пользователем в минуту</t>
  </si>
  <si>
    <t>Длительность ступени</t>
  </si>
  <si>
    <t>Выбор и оплата билета</t>
  </si>
  <si>
    <t>Просмотрт и отмена бронирования</t>
  </si>
  <si>
    <t>Выбор рейса без оплаты</t>
  </si>
  <si>
    <t>Покупка с просмотром квитанций</t>
  </si>
  <si>
    <t>Заполнение полей</t>
  </si>
  <si>
    <t>Вход и выход из системы</t>
  </si>
  <si>
    <t>Отладочный тест. Соответствие профилю (запросов за 20 минут)</t>
  </si>
  <si>
    <t>Поиск максимума. Соответствие профилю (запросов в час)</t>
  </si>
  <si>
    <t>Подтверждение максимума. Соответствие профилю (запросов в час)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</si>
</sst>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9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7" applyNumberFormat="0" applyAlignment="0" applyProtection="0"/>
    <xf numFmtId="0" fontId="15" fillId="6" borderId="8" applyNumberFormat="0" applyAlignment="0" applyProtection="0"/>
    <xf numFmtId="0" fontId="16" fillId="6" borderId="7" applyNumberFormat="0" applyAlignment="0" applyProtection="0"/>
    <xf numFmtId="0" fontId="17" fillId="0" borderId="9" applyNumberFormat="0" applyFill="0" applyAlignment="0" applyProtection="0"/>
    <xf numFmtId="0" fontId="18" fillId="7" borderId="10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2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11" applyNumberFormat="0" applyFont="0" applyAlignment="0" applyProtection="0"/>
    <xf numFmtId="9" fontId="22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9" fontId="0" fillId="0" borderId="0" xfId="44" applyFont="1"/>
    <xf numFmtId="1" fontId="3" fillId="0" borderId="0" xfId="0" applyNumberFormat="1" applyFont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3" fillId="0" borderId="0" xfId="0" applyFont="1"/>
    <xf numFmtId="1" fontId="23" fillId="0" borderId="0" xfId="0" applyNumberFormat="1" applyFont="1"/>
    <xf numFmtId="9" fontId="23" fillId="0" borderId="0" xfId="0" applyNumberFormat="1" applyFont="1"/>
    <xf numFmtId="0" fontId="5" fillId="0" borderId="0" xfId="0" applyFont="1"/>
    <xf numFmtId="0" fontId="0" fillId="34" borderId="3" xfId="0" applyFill="1" applyBorder="1"/>
    <xf numFmtId="0" fontId="0" fillId="0" borderId="0" xfId="0" applyFill="1" applyBorder="1" applyAlignment="1">
      <alignment horizontal="left"/>
    </xf>
    <xf numFmtId="1" fontId="0" fillId="34" borderId="3" xfId="0" applyNumberFormat="1" applyFill="1" applyBorder="1"/>
    <xf numFmtId="169" fontId="0" fillId="0" borderId="0" xfId="44" applyNumberFormat="1" applyFont="1" applyFill="1" applyBorder="1"/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дмин" refreshedDate="44090.999343055555" createdVersion="6" refreshedVersion="6" minRefreshableVersion="3" recordCount="24">
  <cacheSource type="worksheet">
    <worksheetSource ref="A1:H25" sheet="Автоматизированный расчет"/>
  </cacheSource>
  <cacheFields count="8">
    <cacheField name="Script name" numFmtId="0">
      <sharedItems/>
    </cacheField>
    <cacheField name="transaction rq" numFmtId="0">
      <sharedItems count="7"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42" maxValue="124"/>
    </cacheField>
    <cacheField name="одним пользователем в минуту" numFmtId="2">
      <sharedItems containsSemiMixedTypes="0" containsString="0" containsNumber="1" minValue="0.4838709677419355" maxValue="1.4285714285714286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30.508474576271183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s v="Покупка с просмотром квитанций"/>
    <x v="0"/>
    <n v="1"/>
    <n v="3"/>
    <n v="124"/>
    <n v="0.4838709677419355"/>
    <n v="60"/>
    <n v="87.096774193548384"/>
  </r>
  <r>
    <s v="Покупка с просмотром квитанций"/>
    <x v="1"/>
    <n v="1"/>
    <n v="3"/>
    <n v="124"/>
    <n v="0.4838709677419355"/>
    <n v="60"/>
    <n v="87.096774193548384"/>
  </r>
  <r>
    <s v="Покупка с просмотром квитанций"/>
    <x v="2"/>
    <n v="1"/>
    <n v="3"/>
    <n v="124"/>
    <n v="0.4838709677419355"/>
    <n v="60"/>
    <n v="87.096774193548384"/>
  </r>
  <r>
    <s v="Покупка с просмотром квитанций"/>
    <x v="3"/>
    <n v="1"/>
    <n v="3"/>
    <n v="124"/>
    <n v="0.4838709677419355"/>
    <n v="60"/>
    <n v="87.096774193548384"/>
  </r>
  <r>
    <s v="Покупка с просмотром квитанций"/>
    <x v="4"/>
    <n v="1"/>
    <n v="3"/>
    <n v="124"/>
    <n v="0.4838709677419355"/>
    <n v="60"/>
    <n v="87.096774193548384"/>
  </r>
  <r>
    <s v="Покупка с просмотром квитанций"/>
    <x v="5"/>
    <n v="1"/>
    <n v="3"/>
    <n v="124"/>
    <n v="0.4838709677419355"/>
    <n v="60"/>
    <n v="87.096774193548384"/>
  </r>
  <r>
    <s v="Просмотрт и отмена бронирования"/>
    <x v="0"/>
    <n v="1"/>
    <n v="1"/>
    <n v="50"/>
    <n v="1.2"/>
    <n v="60"/>
    <n v="72"/>
  </r>
  <r>
    <s v="Просмотрт и отмена бронирования"/>
    <x v="4"/>
    <n v="1"/>
    <n v="1"/>
    <n v="50"/>
    <n v="1.2"/>
    <n v="60"/>
    <n v="72"/>
  </r>
  <r>
    <s v="Просмотрт и отмена бронирования"/>
    <x v="6"/>
    <n v="1"/>
    <n v="1"/>
    <n v="50"/>
    <n v="1.2"/>
    <n v="60"/>
    <n v="72"/>
  </r>
  <r>
    <s v="Просмотрт и отмена бронирования"/>
    <x v="5"/>
    <n v="1"/>
    <n v="1"/>
    <n v="50"/>
    <n v="1.2"/>
    <n v="60"/>
    <n v="72"/>
  </r>
  <r>
    <s v="Выбор рейса без оплаты"/>
    <x v="0"/>
    <n v="1"/>
    <n v="1"/>
    <n v="48"/>
    <n v="1.25"/>
    <n v="60"/>
    <n v="75"/>
  </r>
  <r>
    <s v="Выбор рейса без оплаты"/>
    <x v="1"/>
    <n v="1"/>
    <n v="1"/>
    <n v="48"/>
    <n v="1.25"/>
    <n v="60"/>
    <n v="75"/>
  </r>
  <r>
    <s v="Выбор рейса без оплаты"/>
    <x v="2"/>
    <n v="1"/>
    <n v="1"/>
    <n v="48"/>
    <n v="1.25"/>
    <n v="60"/>
    <n v="75"/>
  </r>
  <r>
    <s v="Выбор рейса без оплаты"/>
    <x v="5"/>
    <n v="1"/>
    <n v="1"/>
    <n v="48"/>
    <n v="1.25"/>
    <n v="60"/>
    <n v="75"/>
  </r>
  <r>
    <s v="Выбор и оплата билета"/>
    <x v="0"/>
    <n v="1"/>
    <n v="3"/>
    <n v="120"/>
    <n v="0.5"/>
    <n v="60"/>
    <n v="90"/>
  </r>
  <r>
    <s v="Выбор и оплата билета"/>
    <x v="1"/>
    <n v="1"/>
    <n v="3"/>
    <n v="120"/>
    <n v="0.5"/>
    <n v="60"/>
    <n v="90"/>
  </r>
  <r>
    <s v="Выбор и оплата билета"/>
    <x v="2"/>
    <n v="1"/>
    <n v="3"/>
    <n v="120"/>
    <n v="0.5"/>
    <n v="60"/>
    <n v="90"/>
  </r>
  <r>
    <s v="Выбор и оплата билета"/>
    <x v="3"/>
    <n v="1"/>
    <n v="3"/>
    <n v="120"/>
    <n v="0.5"/>
    <n v="60"/>
    <n v="90"/>
  </r>
  <r>
    <s v="Выбор и оплата билета"/>
    <x v="5"/>
    <n v="1"/>
    <n v="3"/>
    <n v="120"/>
    <n v="0.5"/>
    <n v="60"/>
    <n v="90"/>
  </r>
  <r>
    <s v="Заполнение полей"/>
    <x v="0"/>
    <n v="1"/>
    <n v="1"/>
    <n v="118"/>
    <n v="0.50847457627118642"/>
    <n v="60"/>
    <n v="30.508474576271183"/>
  </r>
  <r>
    <s v="Заполнение полей"/>
    <x v="1"/>
    <n v="1"/>
    <n v="1"/>
    <n v="118"/>
    <n v="0.50847457627118642"/>
    <n v="60"/>
    <n v="30.508474576271183"/>
  </r>
  <r>
    <s v="Заполнение полей"/>
    <x v="5"/>
    <n v="1"/>
    <n v="1"/>
    <n v="118"/>
    <n v="0.50847457627118642"/>
    <n v="60"/>
    <n v="30.508474576271183"/>
  </r>
  <r>
    <s v="Вход и выход из системы"/>
    <x v="0"/>
    <n v="1"/>
    <n v="1"/>
    <n v="42"/>
    <n v="1.4285714285714286"/>
    <n v="60"/>
    <n v="85.714285714285722"/>
  </r>
  <r>
    <s v="Вход и выход из системы"/>
    <x v="5"/>
    <n v="1"/>
    <n v="1"/>
    <n v="42"/>
    <n v="1.4285714285714286"/>
    <n v="60"/>
    <n v="85.7142857142857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9" firstHeaderRow="1" firstDataRow="1" firstDataCol="1"/>
  <pivotFields count="8">
    <pivotField showAll="0"/>
    <pivotField axis="axisRow" showAll="0">
      <items count="8">
        <item x="0"/>
        <item x="2"/>
        <item x="5"/>
        <item x="1"/>
        <item x="3"/>
        <item x="6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Таблица1" displayName="Таблица1" ref="A1:H22" totalsRowShown="0">
  <autoFilter ref="A1:H22"/>
  <tableColumns count="8">
    <tableColumn id="1" name="Script name"/>
    <tableColumn id="2" name="transaction rq"/>
    <tableColumn id="3" name="count"/>
    <tableColumn id="4" name="VU"/>
    <tableColumn id="5" name="pacing"/>
    <tableColumn id="6" name="одним пользователем в минуту"/>
    <tableColumn id="7" name="Длительность ступени"/>
    <tableColumn id="8" name="Итог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2" sqref="A2"/>
    </sheetView>
  </sheetViews>
  <sheetFormatPr defaultRowHeight="14.4" x14ac:dyDescent="0.3"/>
  <cols>
    <col min="1" max="1" width="30" customWidth="1"/>
    <col min="2" max="2" width="14.5546875" customWidth="1"/>
    <col min="6" max="6" width="31" customWidth="1"/>
    <col min="7" max="7" width="22.44140625" customWidth="1"/>
  </cols>
  <sheetData>
    <row r="1" spans="1:8" x14ac:dyDescent="0.3">
      <c r="A1" t="s">
        <v>13</v>
      </c>
      <c r="B1" t="s">
        <v>14</v>
      </c>
      <c r="C1" t="s">
        <v>15</v>
      </c>
      <c r="D1" t="s">
        <v>20</v>
      </c>
      <c r="E1" t="s">
        <v>29</v>
      </c>
      <c r="F1" t="s">
        <v>30</v>
      </c>
      <c r="G1" t="s">
        <v>31</v>
      </c>
      <c r="H1" t="s">
        <v>4</v>
      </c>
    </row>
    <row r="2" spans="1:8" x14ac:dyDescent="0.3">
      <c r="A2" t="s">
        <v>5</v>
      </c>
      <c r="B2" t="s">
        <v>0</v>
      </c>
      <c r="C2">
        <v>1</v>
      </c>
      <c r="D2">
        <v>1</v>
      </c>
      <c r="E2">
        <v>80</v>
      </c>
      <c r="F2">
        <v>0.75</v>
      </c>
      <c r="G2">
        <v>60</v>
      </c>
      <c r="H2">
        <v>45</v>
      </c>
    </row>
    <row r="3" spans="1:8" x14ac:dyDescent="0.3">
      <c r="A3" t="s">
        <v>6</v>
      </c>
      <c r="B3" t="s">
        <v>0</v>
      </c>
      <c r="C3">
        <v>1</v>
      </c>
      <c r="D3">
        <v>1</v>
      </c>
      <c r="E3">
        <v>46</v>
      </c>
      <c r="F3">
        <v>1.3043478260869565</v>
      </c>
      <c r="G3">
        <v>60</v>
      </c>
      <c r="H3">
        <v>78.260869565217391</v>
      </c>
    </row>
    <row r="4" spans="1:8" x14ac:dyDescent="0.3">
      <c r="A4" t="s">
        <v>12</v>
      </c>
      <c r="B4" t="s">
        <v>0</v>
      </c>
      <c r="C4">
        <v>1</v>
      </c>
      <c r="D4">
        <v>2</v>
      </c>
      <c r="E4">
        <v>72</v>
      </c>
      <c r="F4">
        <v>0.83333333333333337</v>
      </c>
      <c r="G4">
        <v>60</v>
      </c>
      <c r="H4">
        <v>100</v>
      </c>
    </row>
    <row r="5" spans="1:8" x14ac:dyDescent="0.3">
      <c r="A5" t="s">
        <v>7</v>
      </c>
      <c r="B5" t="s">
        <v>0</v>
      </c>
      <c r="C5">
        <v>1</v>
      </c>
      <c r="D5">
        <v>1</v>
      </c>
      <c r="E5">
        <v>30</v>
      </c>
      <c r="F5">
        <v>2</v>
      </c>
      <c r="G5">
        <v>60</v>
      </c>
      <c r="H5">
        <v>120</v>
      </c>
    </row>
    <row r="6" spans="1:8" x14ac:dyDescent="0.3">
      <c r="A6" t="s">
        <v>8</v>
      </c>
      <c r="B6" t="s">
        <v>0</v>
      </c>
      <c r="C6">
        <v>1</v>
      </c>
      <c r="D6">
        <v>2</v>
      </c>
      <c r="E6">
        <v>150</v>
      </c>
      <c r="F6">
        <v>0.4</v>
      </c>
      <c r="G6">
        <v>60</v>
      </c>
      <c r="H6">
        <v>48</v>
      </c>
    </row>
    <row r="7" spans="1:8" x14ac:dyDescent="0.3">
      <c r="A7" t="s">
        <v>5</v>
      </c>
      <c r="B7" t="s">
        <v>10</v>
      </c>
      <c r="C7">
        <v>1</v>
      </c>
      <c r="D7">
        <v>1</v>
      </c>
      <c r="E7">
        <v>80</v>
      </c>
      <c r="F7">
        <v>0.75</v>
      </c>
      <c r="G7">
        <v>60</v>
      </c>
      <c r="H7">
        <v>45</v>
      </c>
    </row>
    <row r="8" spans="1:8" x14ac:dyDescent="0.3">
      <c r="A8" t="s">
        <v>12</v>
      </c>
      <c r="B8" t="s">
        <v>10</v>
      </c>
      <c r="C8">
        <v>1</v>
      </c>
      <c r="D8">
        <v>2</v>
      </c>
      <c r="E8">
        <v>72</v>
      </c>
      <c r="F8">
        <v>0.83333333333333337</v>
      </c>
      <c r="G8">
        <v>60</v>
      </c>
      <c r="H8">
        <v>100</v>
      </c>
    </row>
    <row r="9" spans="1:8" x14ac:dyDescent="0.3">
      <c r="A9" t="s">
        <v>7</v>
      </c>
      <c r="B9" t="s">
        <v>10</v>
      </c>
      <c r="C9">
        <v>1</v>
      </c>
      <c r="D9">
        <v>1</v>
      </c>
      <c r="E9">
        <v>30</v>
      </c>
      <c r="F9">
        <v>2</v>
      </c>
      <c r="G9">
        <v>60</v>
      </c>
      <c r="H9">
        <v>120</v>
      </c>
    </row>
    <row r="10" spans="1:8" x14ac:dyDescent="0.3">
      <c r="A10" t="s">
        <v>6</v>
      </c>
      <c r="B10" t="s">
        <v>3</v>
      </c>
      <c r="C10">
        <v>1</v>
      </c>
      <c r="D10">
        <v>1</v>
      </c>
      <c r="E10">
        <v>46</v>
      </c>
      <c r="F10">
        <v>1.3043478260869565</v>
      </c>
      <c r="G10">
        <v>60</v>
      </c>
      <c r="H10">
        <v>78.260869565217391</v>
      </c>
    </row>
    <row r="11" spans="1:8" x14ac:dyDescent="0.3">
      <c r="A11" t="s">
        <v>12</v>
      </c>
      <c r="B11" t="s">
        <v>3</v>
      </c>
      <c r="C11">
        <v>1</v>
      </c>
      <c r="D11">
        <v>2</v>
      </c>
      <c r="E11">
        <v>72</v>
      </c>
      <c r="F11">
        <v>0.83333333333333337</v>
      </c>
      <c r="G11">
        <v>60</v>
      </c>
      <c r="H11">
        <v>100</v>
      </c>
    </row>
    <row r="12" spans="1:8" x14ac:dyDescent="0.3">
      <c r="A12" t="s">
        <v>7</v>
      </c>
      <c r="B12" t="s">
        <v>3</v>
      </c>
      <c r="C12">
        <v>1</v>
      </c>
      <c r="D12">
        <v>1</v>
      </c>
      <c r="E12">
        <v>30</v>
      </c>
      <c r="F12">
        <v>2</v>
      </c>
      <c r="G12">
        <v>60</v>
      </c>
      <c r="H12">
        <v>120</v>
      </c>
    </row>
    <row r="13" spans="1:8" x14ac:dyDescent="0.3">
      <c r="A13" t="s">
        <v>8</v>
      </c>
      <c r="B13" t="s">
        <v>3</v>
      </c>
      <c r="C13">
        <v>1</v>
      </c>
      <c r="D13">
        <v>2</v>
      </c>
      <c r="E13">
        <v>150</v>
      </c>
      <c r="F13">
        <v>0.4</v>
      </c>
      <c r="G13">
        <v>60</v>
      </c>
      <c r="H13">
        <v>48</v>
      </c>
    </row>
    <row r="14" spans="1:8" x14ac:dyDescent="0.3">
      <c r="A14" t="s">
        <v>5</v>
      </c>
      <c r="B14" t="s">
        <v>9</v>
      </c>
      <c r="C14">
        <v>1</v>
      </c>
      <c r="D14">
        <v>1</v>
      </c>
      <c r="E14">
        <v>80</v>
      </c>
      <c r="F14">
        <v>0.75</v>
      </c>
      <c r="G14">
        <v>60</v>
      </c>
      <c r="H14">
        <v>45</v>
      </c>
    </row>
    <row r="15" spans="1:8" x14ac:dyDescent="0.3">
      <c r="A15" t="s">
        <v>12</v>
      </c>
      <c r="B15" t="s">
        <v>9</v>
      </c>
      <c r="C15">
        <v>1</v>
      </c>
      <c r="D15">
        <v>2</v>
      </c>
      <c r="E15">
        <v>72</v>
      </c>
      <c r="F15">
        <v>0.83333333333333337</v>
      </c>
      <c r="G15">
        <v>60</v>
      </c>
      <c r="H15">
        <v>100</v>
      </c>
    </row>
    <row r="16" spans="1:8" x14ac:dyDescent="0.3">
      <c r="A16" t="s">
        <v>7</v>
      </c>
      <c r="B16" t="s">
        <v>9</v>
      </c>
      <c r="C16">
        <v>1</v>
      </c>
      <c r="D16">
        <v>1</v>
      </c>
      <c r="E16">
        <v>30</v>
      </c>
      <c r="F16">
        <v>2</v>
      </c>
      <c r="G16">
        <v>60</v>
      </c>
      <c r="H16">
        <v>120</v>
      </c>
    </row>
    <row r="17" spans="1:8" x14ac:dyDescent="0.3">
      <c r="A17" t="s">
        <v>5</v>
      </c>
      <c r="B17" t="s">
        <v>1</v>
      </c>
      <c r="C17">
        <v>1</v>
      </c>
      <c r="D17">
        <v>1</v>
      </c>
      <c r="E17">
        <v>80</v>
      </c>
      <c r="F17">
        <v>0.75</v>
      </c>
      <c r="G17">
        <v>60</v>
      </c>
      <c r="H17">
        <v>45</v>
      </c>
    </row>
    <row r="18" spans="1:8" x14ac:dyDescent="0.3">
      <c r="A18" t="s">
        <v>7</v>
      </c>
      <c r="B18" t="s">
        <v>1</v>
      </c>
      <c r="C18">
        <v>1</v>
      </c>
      <c r="D18">
        <v>1</v>
      </c>
      <c r="E18">
        <v>30</v>
      </c>
      <c r="F18">
        <v>2</v>
      </c>
      <c r="G18">
        <v>60</v>
      </c>
      <c r="H18">
        <v>120</v>
      </c>
    </row>
    <row r="19" spans="1:8" x14ac:dyDescent="0.3">
      <c r="A19" t="s">
        <v>6</v>
      </c>
      <c r="B19" t="s">
        <v>11</v>
      </c>
      <c r="C19">
        <v>1</v>
      </c>
      <c r="D19">
        <v>1</v>
      </c>
      <c r="E19">
        <v>46</v>
      </c>
      <c r="F19">
        <v>1.3043478260869565</v>
      </c>
      <c r="G19">
        <v>60</v>
      </c>
      <c r="H19">
        <v>78.260869565217391</v>
      </c>
    </row>
    <row r="20" spans="1:8" x14ac:dyDescent="0.3">
      <c r="A20" t="s">
        <v>5</v>
      </c>
      <c r="B20" t="s">
        <v>2</v>
      </c>
      <c r="C20">
        <v>1</v>
      </c>
      <c r="D20">
        <v>1</v>
      </c>
      <c r="E20">
        <v>80</v>
      </c>
      <c r="F20">
        <v>0.75</v>
      </c>
      <c r="G20">
        <v>60</v>
      </c>
      <c r="H20">
        <v>45</v>
      </c>
    </row>
    <row r="21" spans="1:8" x14ac:dyDescent="0.3">
      <c r="A21" t="s">
        <v>6</v>
      </c>
      <c r="B21" t="s">
        <v>2</v>
      </c>
      <c r="C21">
        <v>1</v>
      </c>
      <c r="D21">
        <v>1</v>
      </c>
      <c r="E21">
        <v>46</v>
      </c>
      <c r="F21">
        <v>1.3043478260869565</v>
      </c>
      <c r="G21">
        <v>60</v>
      </c>
      <c r="H21">
        <v>78.260869565217391</v>
      </c>
    </row>
    <row r="22" spans="1:8" x14ac:dyDescent="0.3">
      <c r="A22" t="s">
        <v>8</v>
      </c>
      <c r="B22" t="s">
        <v>2</v>
      </c>
      <c r="C22">
        <v>1</v>
      </c>
      <c r="D22">
        <v>2</v>
      </c>
      <c r="E22">
        <v>150</v>
      </c>
      <c r="F22">
        <v>0.4</v>
      </c>
      <c r="G22">
        <v>60</v>
      </c>
      <c r="H22">
        <v>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abSelected="1" topLeftCell="A28" zoomScaleNormal="100" workbookViewId="0">
      <selection activeCell="I39" sqref="I39"/>
    </sheetView>
  </sheetViews>
  <sheetFormatPr defaultColWidth="11.5546875" defaultRowHeight="14.4" x14ac:dyDescent="0.3"/>
  <cols>
    <col min="1" max="1" width="41.21875" customWidth="1"/>
    <col min="2" max="2" width="22.44140625" customWidth="1"/>
    <col min="6" max="6" width="20.109375" customWidth="1"/>
    <col min="9" max="9" width="39" customWidth="1"/>
    <col min="10" max="10" width="20.5546875" bestFit="1" customWidth="1"/>
    <col min="11" max="11" width="18.6640625" customWidth="1"/>
    <col min="12" max="12" width="27.44140625" bestFit="1" customWidth="1"/>
    <col min="13" max="13" width="35.77734375" bestFit="1" customWidth="1"/>
    <col min="16" max="16" width="44" bestFit="1" customWidth="1"/>
    <col min="17" max="17" width="29.44140625" customWidth="1"/>
    <col min="18" max="18" width="15" customWidth="1"/>
  </cols>
  <sheetData>
    <row r="1" spans="1:21" ht="15" thickBot="1" x14ac:dyDescent="0.35">
      <c r="A1" t="s">
        <v>13</v>
      </c>
      <c r="B1" t="s">
        <v>14</v>
      </c>
      <c r="C1" t="s">
        <v>15</v>
      </c>
      <c r="D1" t="s">
        <v>20</v>
      </c>
      <c r="E1" t="s">
        <v>29</v>
      </c>
      <c r="F1" t="s">
        <v>30</v>
      </c>
      <c r="G1" t="s">
        <v>31</v>
      </c>
      <c r="H1" t="s">
        <v>4</v>
      </c>
      <c r="I1" s="6" t="s">
        <v>16</v>
      </c>
      <c r="J1" t="s">
        <v>27</v>
      </c>
      <c r="M1" t="s">
        <v>19</v>
      </c>
      <c r="N1" t="s">
        <v>21</v>
      </c>
      <c r="O1" t="s">
        <v>20</v>
      </c>
      <c r="P1" t="s">
        <v>22</v>
      </c>
      <c r="Q1" s="17" t="s">
        <v>23</v>
      </c>
      <c r="R1" s="17" t="s">
        <v>24</v>
      </c>
      <c r="S1" s="17" t="s">
        <v>25</v>
      </c>
      <c r="U1" t="s">
        <v>26</v>
      </c>
    </row>
    <row r="2" spans="1:21" x14ac:dyDescent="0.3">
      <c r="A2" t="s">
        <v>35</v>
      </c>
      <c r="B2" t="s">
        <v>0</v>
      </c>
      <c r="C2">
        <v>1</v>
      </c>
      <c r="D2" s="14">
        <f t="shared" ref="D2:D17" si="0">VLOOKUP(A2,$M$1:$T$8,3,FALSE)</f>
        <v>3</v>
      </c>
      <c r="E2">
        <f>VLOOKUP(A2,$M$1:$T$8,2,FALSE)</f>
        <v>124</v>
      </c>
      <c r="F2" s="11">
        <f>60/E2</f>
        <v>0.4838709677419355</v>
      </c>
      <c r="G2">
        <v>60</v>
      </c>
      <c r="H2" s="10">
        <f>D2*F2*G2</f>
        <v>87.096774193548384</v>
      </c>
      <c r="I2" s="7" t="s">
        <v>0</v>
      </c>
      <c r="J2" s="5">
        <v>440.3195344841053</v>
      </c>
      <c r="K2" s="5"/>
      <c r="M2" t="s">
        <v>35</v>
      </c>
      <c r="N2" s="8">
        <v>124</v>
      </c>
      <c r="O2" s="8">
        <v>3</v>
      </c>
      <c r="P2" s="9">
        <f>60/(N2)</f>
        <v>0.4838709677419355</v>
      </c>
      <c r="Q2" s="17">
        <v>20</v>
      </c>
      <c r="R2" s="18">
        <f>ROUND(O2*P2*Q2,0)</f>
        <v>29</v>
      </c>
      <c r="S2" s="19">
        <f>O2/T$2</f>
        <v>0.3</v>
      </c>
      <c r="T2">
        <f>SUM(O2:O7)</f>
        <v>10</v>
      </c>
    </row>
    <row r="3" spans="1:21" x14ac:dyDescent="0.3">
      <c r="A3" t="s">
        <v>35</v>
      </c>
      <c r="B3" t="s">
        <v>9</v>
      </c>
      <c r="C3">
        <v>1</v>
      </c>
      <c r="D3" s="15">
        <f t="shared" si="0"/>
        <v>3</v>
      </c>
      <c r="E3">
        <f t="shared" ref="E3:E25" si="1">VLOOKUP(A3,$M$1:$T$8,2,FALSE)</f>
        <v>124</v>
      </c>
      <c r="F3" s="11">
        <f t="shared" ref="F3:F25" si="2">60/E3</f>
        <v>0.4838709677419355</v>
      </c>
      <c r="G3">
        <v>60</v>
      </c>
      <c r="H3" s="10">
        <f t="shared" ref="H3:H25" si="3">D3*F3*G3</f>
        <v>87.096774193548384</v>
      </c>
      <c r="I3" s="7" t="s">
        <v>10</v>
      </c>
      <c r="J3" s="5">
        <v>252.09677419354838</v>
      </c>
      <c r="K3" s="5"/>
      <c r="M3" t="s">
        <v>33</v>
      </c>
      <c r="N3" s="8">
        <v>50</v>
      </c>
      <c r="O3" s="8">
        <v>1</v>
      </c>
      <c r="P3" s="9">
        <f t="shared" ref="P3:P7" si="4">60/(N3)</f>
        <v>1.2</v>
      </c>
      <c r="Q3" s="17">
        <v>20</v>
      </c>
      <c r="R3" s="18">
        <f t="shared" ref="R3:R7" si="5">ROUND(O3*P3*Q3,0)</f>
        <v>24</v>
      </c>
      <c r="S3" s="19">
        <f t="shared" ref="S3:S7" si="6">O3/T$2</f>
        <v>0.1</v>
      </c>
    </row>
    <row r="4" spans="1:21" x14ac:dyDescent="0.3">
      <c r="A4" t="s">
        <v>35</v>
      </c>
      <c r="B4" t="s">
        <v>10</v>
      </c>
      <c r="C4">
        <v>1</v>
      </c>
      <c r="D4" s="15">
        <f t="shared" si="0"/>
        <v>3</v>
      </c>
      <c r="E4">
        <f t="shared" si="1"/>
        <v>124</v>
      </c>
      <c r="F4" s="11">
        <f t="shared" si="2"/>
        <v>0.4838709677419355</v>
      </c>
      <c r="G4">
        <v>60</v>
      </c>
      <c r="H4" s="10">
        <f t="shared" si="3"/>
        <v>87.096774193548384</v>
      </c>
      <c r="I4" s="7" t="s">
        <v>3</v>
      </c>
      <c r="J4" s="5">
        <v>440.3195344841053</v>
      </c>
      <c r="K4" s="5"/>
      <c r="M4" t="s">
        <v>34</v>
      </c>
      <c r="N4" s="8">
        <v>48</v>
      </c>
      <c r="O4" s="8">
        <v>1</v>
      </c>
      <c r="P4" s="9">
        <f t="shared" si="4"/>
        <v>1.25</v>
      </c>
      <c r="Q4" s="17">
        <v>20</v>
      </c>
      <c r="R4" s="18">
        <f t="shared" si="5"/>
        <v>25</v>
      </c>
      <c r="S4" s="19">
        <f t="shared" si="6"/>
        <v>0.1</v>
      </c>
    </row>
    <row r="5" spans="1:21" x14ac:dyDescent="0.3">
      <c r="A5" t="s">
        <v>35</v>
      </c>
      <c r="B5" t="s">
        <v>1</v>
      </c>
      <c r="C5">
        <v>1</v>
      </c>
      <c r="D5" s="15">
        <f t="shared" si="0"/>
        <v>3</v>
      </c>
      <c r="E5">
        <f t="shared" si="1"/>
        <v>124</v>
      </c>
      <c r="F5" s="11">
        <f t="shared" si="2"/>
        <v>0.4838709677419355</v>
      </c>
      <c r="G5">
        <v>60</v>
      </c>
      <c r="H5" s="10">
        <f t="shared" si="3"/>
        <v>87.096774193548384</v>
      </c>
      <c r="I5" s="7" t="s">
        <v>9</v>
      </c>
      <c r="J5" s="5">
        <v>282.60524876981958</v>
      </c>
      <c r="K5" s="5"/>
      <c r="M5" t="s">
        <v>32</v>
      </c>
      <c r="N5" s="8">
        <v>120</v>
      </c>
      <c r="O5" s="8">
        <v>3</v>
      </c>
      <c r="P5" s="9">
        <f t="shared" si="4"/>
        <v>0.5</v>
      </c>
      <c r="Q5" s="17">
        <v>20</v>
      </c>
      <c r="R5" s="18">
        <f t="shared" si="5"/>
        <v>30</v>
      </c>
      <c r="S5" s="19">
        <f t="shared" si="6"/>
        <v>0.3</v>
      </c>
    </row>
    <row r="6" spans="1:21" x14ac:dyDescent="0.3">
      <c r="A6" t="s">
        <v>35</v>
      </c>
      <c r="B6" t="s">
        <v>2</v>
      </c>
      <c r="C6">
        <v>1</v>
      </c>
      <c r="D6" s="15">
        <f t="shared" si="0"/>
        <v>3</v>
      </c>
      <c r="E6">
        <f t="shared" si="1"/>
        <v>124</v>
      </c>
      <c r="F6" s="11">
        <f t="shared" si="2"/>
        <v>0.4838709677419355</v>
      </c>
      <c r="G6">
        <v>60</v>
      </c>
      <c r="H6" s="10">
        <f t="shared" si="3"/>
        <v>87.096774193548384</v>
      </c>
      <c r="I6" s="7" t="s">
        <v>1</v>
      </c>
      <c r="J6" s="5">
        <v>177.09677419354838</v>
      </c>
      <c r="K6" s="5"/>
      <c r="M6" t="s">
        <v>36</v>
      </c>
      <c r="N6" s="8">
        <v>118</v>
      </c>
      <c r="O6" s="8">
        <v>1</v>
      </c>
      <c r="P6" s="9">
        <f t="shared" si="4"/>
        <v>0.50847457627118642</v>
      </c>
      <c r="Q6" s="17">
        <v>20</v>
      </c>
      <c r="R6" s="18">
        <f t="shared" si="5"/>
        <v>10</v>
      </c>
      <c r="S6" s="19">
        <f t="shared" si="6"/>
        <v>0.1</v>
      </c>
    </row>
    <row r="7" spans="1:21" ht="15" thickBot="1" x14ac:dyDescent="0.35">
      <c r="A7" t="s">
        <v>35</v>
      </c>
      <c r="B7" t="s">
        <v>3</v>
      </c>
      <c r="C7">
        <v>1</v>
      </c>
      <c r="D7" s="16">
        <f t="shared" si="0"/>
        <v>3</v>
      </c>
      <c r="E7">
        <f t="shared" si="1"/>
        <v>124</v>
      </c>
      <c r="F7" s="11">
        <f t="shared" si="2"/>
        <v>0.4838709677419355</v>
      </c>
      <c r="G7">
        <v>60</v>
      </c>
      <c r="H7" s="10">
        <f t="shared" si="3"/>
        <v>87.096774193548384</v>
      </c>
      <c r="I7" s="7" t="s">
        <v>11</v>
      </c>
      <c r="J7" s="5">
        <v>72</v>
      </c>
      <c r="K7" s="5"/>
      <c r="M7" t="s">
        <v>37</v>
      </c>
      <c r="N7" s="8">
        <v>42</v>
      </c>
      <c r="O7" s="8">
        <v>1</v>
      </c>
      <c r="P7" s="9">
        <f t="shared" si="4"/>
        <v>1.4285714285714286</v>
      </c>
      <c r="Q7" s="17">
        <v>20</v>
      </c>
      <c r="R7" s="18">
        <f t="shared" si="5"/>
        <v>29</v>
      </c>
      <c r="S7" s="19">
        <f t="shared" si="6"/>
        <v>0.1</v>
      </c>
    </row>
    <row r="8" spans="1:21" x14ac:dyDescent="0.3">
      <c r="A8" t="s">
        <v>33</v>
      </c>
      <c r="B8" t="s">
        <v>0</v>
      </c>
      <c r="C8">
        <v>1</v>
      </c>
      <c r="D8" s="15">
        <f t="shared" si="0"/>
        <v>1</v>
      </c>
      <c r="E8">
        <f t="shared" si="1"/>
        <v>50</v>
      </c>
      <c r="F8" s="11">
        <f t="shared" si="2"/>
        <v>1.2</v>
      </c>
      <c r="G8">
        <v>60</v>
      </c>
      <c r="H8" s="10">
        <f>D8*F8*G8</f>
        <v>72</v>
      </c>
      <c r="I8" s="7" t="s">
        <v>2</v>
      </c>
      <c r="J8" s="5">
        <v>159.09677419354838</v>
      </c>
      <c r="K8" s="5"/>
      <c r="Q8" s="17"/>
      <c r="R8" s="18">
        <f>SUM(R2:R7)</f>
        <v>147</v>
      </c>
      <c r="S8" s="19">
        <f>SUM(S2:S7)</f>
        <v>1</v>
      </c>
    </row>
    <row r="9" spans="1:21" x14ac:dyDescent="0.3">
      <c r="A9" t="s">
        <v>33</v>
      </c>
      <c r="B9" t="s">
        <v>2</v>
      </c>
      <c r="C9">
        <v>1</v>
      </c>
      <c r="D9" s="15">
        <f t="shared" si="0"/>
        <v>1</v>
      </c>
      <c r="E9">
        <f t="shared" si="1"/>
        <v>50</v>
      </c>
      <c r="F9" s="11">
        <f t="shared" si="2"/>
        <v>1.2</v>
      </c>
      <c r="G9">
        <v>60</v>
      </c>
      <c r="H9" s="10">
        <f t="shared" si="3"/>
        <v>72</v>
      </c>
      <c r="I9" s="7" t="s">
        <v>17</v>
      </c>
      <c r="J9" s="5">
        <v>1823.5346403186752</v>
      </c>
      <c r="K9" s="5"/>
    </row>
    <row r="10" spans="1:21" x14ac:dyDescent="0.3">
      <c r="A10" t="s">
        <v>33</v>
      </c>
      <c r="B10" t="s">
        <v>11</v>
      </c>
      <c r="C10">
        <v>1</v>
      </c>
      <c r="D10" s="15">
        <f t="shared" si="0"/>
        <v>1</v>
      </c>
      <c r="E10">
        <f t="shared" si="1"/>
        <v>50</v>
      </c>
      <c r="F10" s="11">
        <f t="shared" si="2"/>
        <v>1.2</v>
      </c>
      <c r="G10">
        <v>60</v>
      </c>
      <c r="H10" s="10">
        <f t="shared" si="3"/>
        <v>72</v>
      </c>
    </row>
    <row r="11" spans="1:21" ht="15" thickBot="1" x14ac:dyDescent="0.35">
      <c r="A11" t="s">
        <v>33</v>
      </c>
      <c r="B11" t="s">
        <v>3</v>
      </c>
      <c r="C11">
        <v>1</v>
      </c>
      <c r="D11" s="16">
        <f t="shared" si="0"/>
        <v>1</v>
      </c>
      <c r="E11">
        <f t="shared" si="1"/>
        <v>50</v>
      </c>
      <c r="F11" s="11">
        <f t="shared" si="2"/>
        <v>1.2</v>
      </c>
      <c r="G11">
        <v>60</v>
      </c>
      <c r="H11" s="10">
        <f t="shared" si="3"/>
        <v>72</v>
      </c>
    </row>
    <row r="12" spans="1:21" x14ac:dyDescent="0.3">
      <c r="A12" t="s">
        <v>34</v>
      </c>
      <c r="B12" t="s">
        <v>0</v>
      </c>
      <c r="C12">
        <v>1</v>
      </c>
      <c r="D12" s="14">
        <f t="shared" si="0"/>
        <v>1</v>
      </c>
      <c r="E12">
        <f t="shared" si="1"/>
        <v>48</v>
      </c>
      <c r="F12" s="11">
        <f t="shared" si="2"/>
        <v>1.25</v>
      </c>
      <c r="G12">
        <v>60</v>
      </c>
      <c r="H12" s="10">
        <f t="shared" si="3"/>
        <v>75</v>
      </c>
    </row>
    <row r="13" spans="1:21" x14ac:dyDescent="0.3">
      <c r="A13" t="s">
        <v>34</v>
      </c>
      <c r="B13" t="s">
        <v>9</v>
      </c>
      <c r="C13">
        <v>1</v>
      </c>
      <c r="D13" s="15">
        <f t="shared" si="0"/>
        <v>1</v>
      </c>
      <c r="E13">
        <f t="shared" si="1"/>
        <v>48</v>
      </c>
      <c r="F13" s="11">
        <f t="shared" si="2"/>
        <v>1.25</v>
      </c>
      <c r="G13">
        <v>60</v>
      </c>
      <c r="H13" s="10">
        <f t="shared" si="3"/>
        <v>75</v>
      </c>
    </row>
    <row r="14" spans="1:21" x14ac:dyDescent="0.3">
      <c r="A14" t="s">
        <v>34</v>
      </c>
      <c r="B14" t="s">
        <v>10</v>
      </c>
      <c r="C14">
        <v>1</v>
      </c>
      <c r="D14" s="15">
        <f t="shared" si="0"/>
        <v>1</v>
      </c>
      <c r="E14">
        <f t="shared" si="1"/>
        <v>48</v>
      </c>
      <c r="F14" s="11">
        <f t="shared" si="2"/>
        <v>1.25</v>
      </c>
      <c r="G14">
        <v>60</v>
      </c>
      <c r="H14" s="10">
        <f t="shared" si="3"/>
        <v>75</v>
      </c>
    </row>
    <row r="15" spans="1:21" ht="15" thickBot="1" x14ac:dyDescent="0.35">
      <c r="A15" t="s">
        <v>34</v>
      </c>
      <c r="B15" t="s">
        <v>3</v>
      </c>
      <c r="C15">
        <v>1</v>
      </c>
      <c r="D15" s="16">
        <f t="shared" si="0"/>
        <v>1</v>
      </c>
      <c r="E15">
        <f t="shared" si="1"/>
        <v>48</v>
      </c>
      <c r="F15" s="11">
        <f t="shared" si="2"/>
        <v>1.25</v>
      </c>
      <c r="G15">
        <v>60</v>
      </c>
      <c r="H15" s="10">
        <f t="shared" si="3"/>
        <v>75</v>
      </c>
    </row>
    <row r="16" spans="1:21" x14ac:dyDescent="0.3">
      <c r="A16" t="s">
        <v>32</v>
      </c>
      <c r="B16" t="s">
        <v>0</v>
      </c>
      <c r="C16">
        <v>1</v>
      </c>
      <c r="D16" s="14">
        <f t="shared" si="0"/>
        <v>3</v>
      </c>
      <c r="E16">
        <f t="shared" si="1"/>
        <v>120</v>
      </c>
      <c r="F16" s="11">
        <f t="shared" si="2"/>
        <v>0.5</v>
      </c>
      <c r="G16">
        <v>60</v>
      </c>
      <c r="H16" s="10">
        <f t="shared" si="3"/>
        <v>90</v>
      </c>
    </row>
    <row r="17" spans="1:9" x14ac:dyDescent="0.3">
      <c r="A17" t="s">
        <v>32</v>
      </c>
      <c r="B17" t="s">
        <v>9</v>
      </c>
      <c r="C17">
        <v>1</v>
      </c>
      <c r="D17" s="15">
        <f t="shared" si="0"/>
        <v>3</v>
      </c>
      <c r="E17">
        <f t="shared" si="1"/>
        <v>120</v>
      </c>
      <c r="F17" s="11">
        <f t="shared" si="2"/>
        <v>0.5</v>
      </c>
      <c r="G17">
        <v>60</v>
      </c>
      <c r="H17" s="10">
        <f t="shared" si="3"/>
        <v>90</v>
      </c>
    </row>
    <row r="18" spans="1:9" x14ac:dyDescent="0.3">
      <c r="A18" t="s">
        <v>32</v>
      </c>
      <c r="B18" t="s">
        <v>10</v>
      </c>
      <c r="C18">
        <v>1</v>
      </c>
      <c r="D18" s="15">
        <f t="shared" ref="D18:D19" si="7">VLOOKUP(A18,$M$1:$T$8,3,FALSE)</f>
        <v>3</v>
      </c>
      <c r="E18">
        <f t="shared" si="1"/>
        <v>120</v>
      </c>
      <c r="F18" s="11">
        <f t="shared" si="2"/>
        <v>0.5</v>
      </c>
      <c r="G18">
        <v>60</v>
      </c>
      <c r="H18" s="10">
        <f t="shared" si="3"/>
        <v>90</v>
      </c>
    </row>
    <row r="19" spans="1:9" x14ac:dyDescent="0.3">
      <c r="A19" t="s">
        <v>32</v>
      </c>
      <c r="B19" t="s">
        <v>1</v>
      </c>
      <c r="C19">
        <v>1</v>
      </c>
      <c r="D19" s="15">
        <f t="shared" si="7"/>
        <v>3</v>
      </c>
      <c r="E19">
        <f t="shared" si="1"/>
        <v>120</v>
      </c>
      <c r="F19" s="11">
        <f t="shared" si="2"/>
        <v>0.5</v>
      </c>
      <c r="G19">
        <v>60</v>
      </c>
      <c r="H19" s="10">
        <f t="shared" si="3"/>
        <v>90</v>
      </c>
    </row>
    <row r="20" spans="1:9" ht="15" thickBot="1" x14ac:dyDescent="0.35">
      <c r="A20" t="s">
        <v>32</v>
      </c>
      <c r="B20" t="s">
        <v>3</v>
      </c>
      <c r="C20">
        <v>1</v>
      </c>
      <c r="D20" s="16">
        <f t="shared" ref="D20:D25" si="8">VLOOKUP(A20,$M$1:$T$8,3,FALSE)</f>
        <v>3</v>
      </c>
      <c r="E20">
        <f t="shared" si="1"/>
        <v>120</v>
      </c>
      <c r="F20" s="11">
        <f t="shared" si="2"/>
        <v>0.5</v>
      </c>
      <c r="G20">
        <v>60</v>
      </c>
      <c r="H20" s="10">
        <f t="shared" si="3"/>
        <v>90</v>
      </c>
    </row>
    <row r="21" spans="1:9" x14ac:dyDescent="0.3">
      <c r="A21" t="s">
        <v>36</v>
      </c>
      <c r="B21" t="s">
        <v>0</v>
      </c>
      <c r="C21">
        <v>1</v>
      </c>
      <c r="D21" s="14">
        <f t="shared" si="8"/>
        <v>1</v>
      </c>
      <c r="E21">
        <f t="shared" si="1"/>
        <v>118</v>
      </c>
      <c r="F21" s="11">
        <f t="shared" si="2"/>
        <v>0.50847457627118642</v>
      </c>
      <c r="G21">
        <v>60</v>
      </c>
      <c r="H21" s="10">
        <f t="shared" si="3"/>
        <v>30.508474576271183</v>
      </c>
    </row>
    <row r="22" spans="1:9" x14ac:dyDescent="0.3">
      <c r="A22" t="s">
        <v>36</v>
      </c>
      <c r="B22" t="s">
        <v>9</v>
      </c>
      <c r="C22">
        <v>1</v>
      </c>
      <c r="D22" s="15">
        <f t="shared" si="8"/>
        <v>1</v>
      </c>
      <c r="E22">
        <f t="shared" si="1"/>
        <v>118</v>
      </c>
      <c r="F22" s="11">
        <f t="shared" si="2"/>
        <v>0.50847457627118642</v>
      </c>
      <c r="G22">
        <v>60</v>
      </c>
      <c r="H22" s="10">
        <f t="shared" si="3"/>
        <v>30.508474576271183</v>
      </c>
    </row>
    <row r="23" spans="1:9" ht="15" thickBot="1" x14ac:dyDescent="0.35">
      <c r="A23" t="s">
        <v>36</v>
      </c>
      <c r="B23" t="s">
        <v>3</v>
      </c>
      <c r="C23">
        <v>1</v>
      </c>
      <c r="D23" s="15">
        <f t="shared" si="8"/>
        <v>1</v>
      </c>
      <c r="E23">
        <f t="shared" si="1"/>
        <v>118</v>
      </c>
      <c r="F23" s="11">
        <f t="shared" si="2"/>
        <v>0.50847457627118642</v>
      </c>
      <c r="G23">
        <v>60</v>
      </c>
      <c r="H23" s="10">
        <f t="shared" si="3"/>
        <v>30.508474576271183</v>
      </c>
    </row>
    <row r="24" spans="1:9" x14ac:dyDescent="0.3">
      <c r="A24" t="s">
        <v>37</v>
      </c>
      <c r="B24" t="s">
        <v>0</v>
      </c>
      <c r="C24">
        <v>1</v>
      </c>
      <c r="D24" s="14">
        <f t="shared" si="8"/>
        <v>1</v>
      </c>
      <c r="E24">
        <f t="shared" si="1"/>
        <v>42</v>
      </c>
      <c r="F24" s="11">
        <f t="shared" si="2"/>
        <v>1.4285714285714286</v>
      </c>
      <c r="G24">
        <v>60</v>
      </c>
      <c r="H24" s="10">
        <f t="shared" si="3"/>
        <v>85.714285714285722</v>
      </c>
    </row>
    <row r="25" spans="1:9" ht="15" thickBot="1" x14ac:dyDescent="0.35">
      <c r="A25" t="s">
        <v>37</v>
      </c>
      <c r="B25" t="s">
        <v>3</v>
      </c>
      <c r="C25">
        <v>1</v>
      </c>
      <c r="D25" s="16">
        <f t="shared" si="8"/>
        <v>1</v>
      </c>
      <c r="E25">
        <f t="shared" si="1"/>
        <v>42</v>
      </c>
      <c r="F25" s="11">
        <f t="shared" si="2"/>
        <v>1.4285714285714286</v>
      </c>
      <c r="G25">
        <v>60</v>
      </c>
      <c r="H25" s="10">
        <f t="shared" si="3"/>
        <v>85.714285714285722</v>
      </c>
    </row>
    <row r="27" spans="1:9" ht="18" x14ac:dyDescent="0.35">
      <c r="A27" s="20" t="s">
        <v>18</v>
      </c>
      <c r="C27" t="s">
        <v>28</v>
      </c>
      <c r="G27" s="22" t="s">
        <v>38</v>
      </c>
      <c r="H27" s="22"/>
      <c r="I27" s="22"/>
    </row>
    <row r="28" spans="1:9" ht="18.600000000000001" thickBot="1" x14ac:dyDescent="0.35">
      <c r="A28" s="1" t="s">
        <v>0</v>
      </c>
      <c r="B28" s="2">
        <v>442</v>
      </c>
      <c r="C28" s="10">
        <f>ROUND(GETPIVOTDATA("Итого",$I$1,"transaction rq",A28), 0)</f>
        <v>440</v>
      </c>
      <c r="D28" s="12">
        <f>1-B28/C28</f>
        <v>-4.5454545454546302E-3</v>
      </c>
      <c r="G28" s="21">
        <f>ROUND(C28/3, 0)</f>
        <v>147</v>
      </c>
      <c r="H28" s="21">
        <v>147</v>
      </c>
      <c r="I28" s="24">
        <f>1-G28/H28</f>
        <v>0</v>
      </c>
    </row>
    <row r="29" spans="1:9" ht="36.6" thickBot="1" x14ac:dyDescent="0.35">
      <c r="A29" s="1" t="s">
        <v>9</v>
      </c>
      <c r="B29" s="2">
        <v>282</v>
      </c>
      <c r="C29" s="10">
        <f t="shared" ref="C29:C34" si="9">ROUND(GETPIVOTDATA("Итого",$I$1,"transaction rq",A29), 0)</f>
        <v>283</v>
      </c>
      <c r="D29" s="12">
        <f t="shared" ref="D29:D35" si="10">1-B29/C29</f>
        <v>3.5335689045936647E-3</v>
      </c>
      <c r="G29" s="21">
        <f t="shared" ref="G29:G34" si="11">ROUND(C29/3, 0)</f>
        <v>94</v>
      </c>
      <c r="H29" s="21">
        <v>95</v>
      </c>
      <c r="I29" s="24">
        <f t="shared" ref="I29:I35" si="12">1-G29/H29</f>
        <v>1.0526315789473717E-2</v>
      </c>
    </row>
    <row r="30" spans="1:9" ht="18.600000000000001" thickBot="1" x14ac:dyDescent="0.35">
      <c r="A30" s="1" t="s">
        <v>10</v>
      </c>
      <c r="B30" s="2">
        <v>251</v>
      </c>
      <c r="C30" s="10">
        <f t="shared" si="9"/>
        <v>252</v>
      </c>
      <c r="D30" s="12">
        <f t="shared" si="10"/>
        <v>3.9682539682539542E-3</v>
      </c>
      <c r="G30" s="21">
        <f t="shared" si="11"/>
        <v>84</v>
      </c>
      <c r="H30" s="21">
        <v>85</v>
      </c>
      <c r="I30" s="24">
        <f t="shared" si="12"/>
        <v>1.1764705882352899E-2</v>
      </c>
    </row>
    <row r="31" spans="1:9" ht="18.600000000000001" thickBot="1" x14ac:dyDescent="0.35">
      <c r="A31" s="1" t="s">
        <v>1</v>
      </c>
      <c r="B31" s="2">
        <v>175</v>
      </c>
      <c r="C31" s="10">
        <f t="shared" si="9"/>
        <v>177</v>
      </c>
      <c r="D31" s="12">
        <f t="shared" si="10"/>
        <v>1.1299435028248594E-2</v>
      </c>
      <c r="G31" s="21">
        <f t="shared" si="11"/>
        <v>59</v>
      </c>
      <c r="H31" s="21">
        <v>60</v>
      </c>
      <c r="I31" s="24">
        <f t="shared" si="12"/>
        <v>1.6666666666666718E-2</v>
      </c>
    </row>
    <row r="32" spans="1:9" ht="18.600000000000001" thickBot="1" x14ac:dyDescent="0.35">
      <c r="A32" s="1" t="s">
        <v>2</v>
      </c>
      <c r="B32" s="2">
        <v>159</v>
      </c>
      <c r="C32" s="10">
        <f t="shared" si="9"/>
        <v>159</v>
      </c>
      <c r="D32" s="12">
        <f t="shared" si="10"/>
        <v>0</v>
      </c>
      <c r="G32" s="21">
        <f t="shared" si="11"/>
        <v>53</v>
      </c>
      <c r="H32" s="21">
        <v>54</v>
      </c>
      <c r="I32" s="24">
        <f t="shared" si="12"/>
        <v>1.851851851851849E-2</v>
      </c>
    </row>
    <row r="33" spans="1:10" ht="18.600000000000001" thickBot="1" x14ac:dyDescent="0.35">
      <c r="A33" s="1" t="s">
        <v>11</v>
      </c>
      <c r="B33" s="2">
        <v>73</v>
      </c>
      <c r="C33" s="10">
        <f t="shared" si="9"/>
        <v>72</v>
      </c>
      <c r="D33" s="12">
        <f t="shared" si="10"/>
        <v>-1.388888888888884E-2</v>
      </c>
      <c r="G33" s="21">
        <f t="shared" si="11"/>
        <v>24</v>
      </c>
      <c r="H33" s="21">
        <v>24</v>
      </c>
      <c r="I33" s="24">
        <f t="shared" si="12"/>
        <v>0</v>
      </c>
    </row>
    <row r="34" spans="1:10" ht="18.600000000000001" thickBot="1" x14ac:dyDescent="0.35">
      <c r="A34" s="1" t="s">
        <v>3</v>
      </c>
      <c r="B34" s="2">
        <v>442</v>
      </c>
      <c r="C34" s="10">
        <f t="shared" si="9"/>
        <v>440</v>
      </c>
      <c r="D34" s="12">
        <f t="shared" si="10"/>
        <v>-4.5454545454546302E-3</v>
      </c>
      <c r="G34" s="21">
        <f t="shared" si="11"/>
        <v>147</v>
      </c>
      <c r="H34" s="21">
        <v>146</v>
      </c>
      <c r="I34" s="24">
        <f t="shared" si="12"/>
        <v>-6.8493150684931781E-3</v>
      </c>
    </row>
    <row r="35" spans="1:10" ht="18.600000000000001" thickBot="1" x14ac:dyDescent="0.35">
      <c r="A35" s="3" t="s">
        <v>4</v>
      </c>
      <c r="B35" s="2">
        <f>SUM(B28:B34)</f>
        <v>1824</v>
      </c>
      <c r="C35" s="13">
        <f>SUM(C28:C34)</f>
        <v>1823</v>
      </c>
      <c r="D35" s="12">
        <f t="shared" si="10"/>
        <v>-5.4854635216683434E-4</v>
      </c>
      <c r="E35" s="4"/>
      <c r="G35" s="21">
        <f>ROUND(C35/3, 0)</f>
        <v>608</v>
      </c>
      <c r="H35" s="21">
        <f>SUM(H28:H34)</f>
        <v>611</v>
      </c>
      <c r="I35" s="24">
        <f t="shared" si="12"/>
        <v>4.9099836333879043E-3</v>
      </c>
    </row>
    <row r="38" spans="1:10" x14ac:dyDescent="0.3">
      <c r="G38" s="22" t="s">
        <v>39</v>
      </c>
      <c r="H38" s="22"/>
      <c r="I38" s="22"/>
    </row>
    <row r="39" spans="1:10" x14ac:dyDescent="0.3">
      <c r="G39" s="23">
        <f>C28</f>
        <v>440</v>
      </c>
      <c r="H39" s="21">
        <v>444</v>
      </c>
      <c r="I39" s="24">
        <f>1-G39/H39</f>
        <v>9.009009009009028E-3</v>
      </c>
    </row>
    <row r="40" spans="1:10" x14ac:dyDescent="0.3">
      <c r="G40" s="23">
        <f t="shared" ref="G40:G46" si="13">C29</f>
        <v>283</v>
      </c>
      <c r="H40" s="21">
        <v>285</v>
      </c>
      <c r="I40" s="24">
        <f t="shared" ref="I40:I46" si="14">1-G40/H40</f>
        <v>7.0175438596491446E-3</v>
      </c>
    </row>
    <row r="41" spans="1:10" x14ac:dyDescent="0.3">
      <c r="G41" s="23">
        <f t="shared" si="13"/>
        <v>252</v>
      </c>
      <c r="H41" s="21">
        <v>255</v>
      </c>
      <c r="I41" s="24">
        <f t="shared" si="14"/>
        <v>1.1764705882352899E-2</v>
      </c>
    </row>
    <row r="42" spans="1:10" x14ac:dyDescent="0.3">
      <c r="G42" s="23">
        <f t="shared" si="13"/>
        <v>177</v>
      </c>
      <c r="H42" s="21">
        <v>178</v>
      </c>
      <c r="I42" s="24">
        <f t="shared" si="14"/>
        <v>5.6179775280899014E-3</v>
      </c>
    </row>
    <row r="43" spans="1:10" x14ac:dyDescent="0.3">
      <c r="G43" s="23">
        <f t="shared" si="13"/>
        <v>159</v>
      </c>
      <c r="H43" s="21">
        <v>159</v>
      </c>
      <c r="I43" s="24">
        <f t="shared" si="14"/>
        <v>0</v>
      </c>
    </row>
    <row r="44" spans="1:10" x14ac:dyDescent="0.3">
      <c r="G44" s="23">
        <f t="shared" si="13"/>
        <v>72</v>
      </c>
      <c r="H44" s="21">
        <v>72</v>
      </c>
      <c r="I44" s="24">
        <f t="shared" si="14"/>
        <v>0</v>
      </c>
    </row>
    <row r="45" spans="1:10" x14ac:dyDescent="0.3">
      <c r="G45" s="23">
        <f t="shared" si="13"/>
        <v>440</v>
      </c>
      <c r="H45" s="21">
        <v>440</v>
      </c>
      <c r="I45" s="24">
        <f t="shared" si="14"/>
        <v>0</v>
      </c>
    </row>
    <row r="46" spans="1:10" x14ac:dyDescent="0.3">
      <c r="G46" s="23">
        <f t="shared" si="13"/>
        <v>1823</v>
      </c>
      <c r="H46" s="21">
        <f>SUM(H39:H45)</f>
        <v>1833</v>
      </c>
      <c r="I46" s="24">
        <f t="shared" si="14"/>
        <v>5.4555373704310295E-3</v>
      </c>
    </row>
    <row r="47" spans="1:10" x14ac:dyDescent="0.3">
      <c r="J47" s="24"/>
    </row>
    <row r="48" spans="1:10" x14ac:dyDescent="0.3">
      <c r="J48" s="24"/>
    </row>
    <row r="49" spans="7:10" x14ac:dyDescent="0.3">
      <c r="G49" s="22" t="s">
        <v>40</v>
      </c>
      <c r="H49" s="22"/>
      <c r="I49" s="22"/>
      <c r="J49" s="24"/>
    </row>
    <row r="50" spans="7:10" x14ac:dyDescent="0.3">
      <c r="G50" s="23">
        <f>C28</f>
        <v>440</v>
      </c>
      <c r="H50" s="21">
        <v>440</v>
      </c>
      <c r="I50" s="24">
        <f>1-G50/H50</f>
        <v>0</v>
      </c>
    </row>
    <row r="51" spans="7:10" x14ac:dyDescent="0.3">
      <c r="G51" s="23">
        <f t="shared" ref="G51:G57" si="15">C29</f>
        <v>283</v>
      </c>
      <c r="H51" s="21">
        <v>283</v>
      </c>
      <c r="I51" s="24">
        <f t="shared" ref="I51:I57" si="16">1-G51/H51</f>
        <v>0</v>
      </c>
    </row>
    <row r="52" spans="7:10" x14ac:dyDescent="0.3">
      <c r="G52" s="23">
        <f t="shared" si="15"/>
        <v>252</v>
      </c>
      <c r="H52" s="21">
        <v>252</v>
      </c>
      <c r="I52" s="24">
        <f t="shared" si="16"/>
        <v>0</v>
      </c>
    </row>
    <row r="53" spans="7:10" x14ac:dyDescent="0.3">
      <c r="G53" s="23">
        <f t="shared" si="15"/>
        <v>177</v>
      </c>
      <c r="H53" s="21">
        <v>177</v>
      </c>
      <c r="I53" s="24">
        <f t="shared" si="16"/>
        <v>0</v>
      </c>
    </row>
    <row r="54" spans="7:10" x14ac:dyDescent="0.3">
      <c r="G54" s="23">
        <f t="shared" si="15"/>
        <v>159</v>
      </c>
      <c r="H54" s="21">
        <v>159</v>
      </c>
      <c r="I54" s="24">
        <f t="shared" si="16"/>
        <v>0</v>
      </c>
    </row>
    <row r="55" spans="7:10" x14ac:dyDescent="0.3">
      <c r="G55" s="23">
        <f t="shared" si="15"/>
        <v>72</v>
      </c>
      <c r="H55" s="21">
        <v>72</v>
      </c>
      <c r="I55" s="24">
        <f t="shared" si="16"/>
        <v>0</v>
      </c>
    </row>
    <row r="56" spans="7:10" x14ac:dyDescent="0.3">
      <c r="G56" s="23">
        <f t="shared" si="15"/>
        <v>440</v>
      </c>
      <c r="H56" s="21">
        <v>440</v>
      </c>
      <c r="I56" s="24">
        <f t="shared" si="16"/>
        <v>0</v>
      </c>
    </row>
    <row r="57" spans="7:10" x14ac:dyDescent="0.3">
      <c r="G57" s="23">
        <f t="shared" si="15"/>
        <v>1823</v>
      </c>
      <c r="H57" s="21">
        <f>SUM(H50:H56)</f>
        <v>1823</v>
      </c>
      <c r="I57" s="24">
        <f t="shared" si="16"/>
        <v>0</v>
      </c>
    </row>
  </sheetData>
  <mergeCells count="3">
    <mergeCell ref="G27:I27"/>
    <mergeCell ref="G38:I38"/>
    <mergeCell ref="G49:I49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Автоматизированный 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админ</cp:lastModifiedBy>
  <dcterms:created xsi:type="dcterms:W3CDTF">2015-06-05T18:19:34Z</dcterms:created>
  <dcterms:modified xsi:type="dcterms:W3CDTF">2020-10-01T11:15:00Z</dcterms:modified>
</cp:coreProperties>
</file>