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ker/Desktop/MASTERMIND/MasterModel/Minimodell/Data/"/>
    </mc:Choice>
  </mc:AlternateContent>
  <xr:revisionPtr revIDLastSave="0" documentId="13_ncr:1_{D8786C57-B7F9-1B45-BF96-4D956C01D1BE}" xr6:coauthVersionLast="36" xr6:coauthVersionMax="47" xr10:uidLastSave="{00000000-0000-0000-0000-000000000000}"/>
  <bookViews>
    <workbookView xWindow="0" yWindow="500" windowWidth="23260" windowHeight="12580" activeTab="1" xr2:uid="{5CE2F0A8-D6C9-474D-9D8B-FD09E10FDFA4}"/>
  </bookViews>
  <sheets>
    <sheet name="Main" sheetId="1" r:id="rId1"/>
    <sheet name="EmissionCap" sheetId="2" r:id="rId2"/>
    <sheet name="TransferCos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2" i="2"/>
  <c r="G3" i="2"/>
  <c r="F6" i="2"/>
  <c r="F5" i="2"/>
  <c r="F4" i="2"/>
  <c r="F2" i="2"/>
  <c r="F3" i="2"/>
  <c r="E6" i="2"/>
  <c r="E5" i="2"/>
  <c r="E4" i="2"/>
  <c r="E2" i="2"/>
  <c r="D6" i="2"/>
  <c r="D4" i="2"/>
  <c r="D5" i="2"/>
  <c r="E3" i="2"/>
  <c r="D2" i="2"/>
  <c r="D3" i="2"/>
  <c r="C3" i="2" l="1"/>
  <c r="C2" i="2"/>
  <c r="C4" i="2"/>
  <c r="C5" i="2"/>
  <c r="C6" i="2"/>
  <c r="H69" i="1" l="1"/>
  <c r="H62" i="1"/>
  <c r="H60" i="1"/>
  <c r="H55" i="1"/>
  <c r="H48" i="1"/>
  <c r="H46" i="1"/>
  <c r="H41" i="1"/>
  <c r="H34" i="1"/>
  <c r="H32" i="1"/>
  <c r="H27" i="1"/>
  <c r="H20" i="1"/>
  <c r="H18" i="1"/>
  <c r="H6" i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52" i="1"/>
  <c r="D38" i="1"/>
  <c r="D24" i="1"/>
  <c r="D46" i="1"/>
  <c r="D32" i="1"/>
  <c r="D18" i="1"/>
  <c r="D47" i="1"/>
  <c r="D33" i="1"/>
  <c r="D19" i="1"/>
  <c r="D56" i="1"/>
  <c r="D42" i="1"/>
  <c r="D28" i="1"/>
  <c r="D55" i="1"/>
  <c r="D41" i="1"/>
  <c r="D27" i="1"/>
  <c r="D45" i="1"/>
  <c r="D31" i="1"/>
  <c r="D17" i="1"/>
  <c r="E34" i="1"/>
  <c r="E35" i="1"/>
  <c r="E31" i="1"/>
  <c r="E32" i="1"/>
  <c r="E33" i="1"/>
  <c r="E36" i="1"/>
  <c r="E37" i="1"/>
  <c r="E38" i="1"/>
  <c r="E39" i="1"/>
  <c r="E40" i="1"/>
  <c r="E41" i="1"/>
  <c r="E42" i="1"/>
  <c r="E43" i="1"/>
  <c r="E58" i="1" s="1"/>
  <c r="E30" i="1"/>
  <c r="H13" i="1"/>
  <c r="H4" i="1"/>
  <c r="E44" i="1" l="1"/>
  <c r="E45" i="1" s="1"/>
  <c r="E46" i="1" s="1"/>
  <c r="E47" i="1" s="1"/>
  <c r="E16" i="1"/>
  <c r="E17" i="1" s="1"/>
  <c r="E18" i="1" s="1"/>
  <c r="E19" i="1" s="1"/>
  <c r="E59" i="1"/>
  <c r="E60" i="1" s="1"/>
  <c r="E61" i="1" s="1"/>
  <c r="E64" i="1" s="1"/>
  <c r="E65" i="1" s="1"/>
  <c r="E66" i="1" s="1"/>
  <c r="E67" i="1" s="1"/>
  <c r="E68" i="1" s="1"/>
  <c r="E69" i="1" s="1"/>
  <c r="E70" i="1" s="1"/>
  <c r="E71" i="1" s="1"/>
  <c r="D65" i="1"/>
  <c r="D9" i="1"/>
  <c r="D12" i="1"/>
  <c r="D54" i="1" s="1"/>
  <c r="E22" i="1" l="1"/>
  <c r="E23" i="1" s="1"/>
  <c r="E24" i="1" s="1"/>
  <c r="E25" i="1" s="1"/>
  <c r="E26" i="1" s="1"/>
  <c r="E27" i="1" s="1"/>
  <c r="E28" i="1" s="1"/>
  <c r="E29" i="1" s="1"/>
  <c r="E20" i="1"/>
  <c r="E21" i="1" s="1"/>
  <c r="E62" i="1"/>
  <c r="E63" i="1" s="1"/>
  <c r="D40" i="1"/>
  <c r="D26" i="1"/>
  <c r="D51" i="1"/>
  <c r="D37" i="1"/>
  <c r="D23" i="1"/>
  <c r="E50" i="1"/>
  <c r="E51" i="1" s="1"/>
  <c r="E52" i="1" s="1"/>
  <c r="E53" i="1" s="1"/>
  <c r="E54" i="1" s="1"/>
  <c r="E55" i="1" s="1"/>
  <c r="E56" i="1" s="1"/>
  <c r="E57" i="1" s="1"/>
  <c r="E48" i="1"/>
  <c r="E49" i="1" s="1"/>
</calcChain>
</file>

<file path=xl/sharedStrings.xml><?xml version="1.0" encoding="utf-8"?>
<sst xmlns="http://schemas.openxmlformats.org/spreadsheetml/2006/main" count="201" uniqueCount="39">
  <si>
    <t>Modes</t>
  </si>
  <si>
    <t>Fuel/Technology</t>
  </si>
  <si>
    <t>Year</t>
  </si>
  <si>
    <t>Sea</t>
  </si>
  <si>
    <t>Diesel</t>
  </si>
  <si>
    <t>Rail</t>
  </si>
  <si>
    <t>CO2-Emissions (gCO2/tkm)</t>
  </si>
  <si>
    <t>Percentage</t>
  </si>
  <si>
    <t>Cap</t>
  </si>
  <si>
    <t>Road</t>
  </si>
  <si>
    <t>Hybrid</t>
  </si>
  <si>
    <t>Battery</t>
  </si>
  <si>
    <t>Ammonia</t>
  </si>
  <si>
    <t>Overhead line</t>
  </si>
  <si>
    <t>Hydrogen</t>
  </si>
  <si>
    <t>Cost (nok/Tkm)</t>
  </si>
  <si>
    <t>MGO</t>
  </si>
  <si>
    <t>LNG</t>
  </si>
  <si>
    <t>Decay factor 1</t>
  </si>
  <si>
    <t>CO2 fee scenario 2 (nok/gCO2)</t>
  </si>
  <si>
    <t xml:space="preserve">CO2 fee scenario 3 (nok/gCO2) </t>
  </si>
  <si>
    <t xml:space="preserve">CO2 fee base scenario (nok/gCO2) </t>
  </si>
  <si>
    <t>Product</t>
  </si>
  <si>
    <t>Transfer type</t>
  </si>
  <si>
    <t>sea-rail</t>
  </si>
  <si>
    <t>sea-road</t>
  </si>
  <si>
    <t>rail-road</t>
  </si>
  <si>
    <t>Dry bulk</t>
  </si>
  <si>
    <t>Fish</t>
  </si>
  <si>
    <t>General cargo</t>
  </si>
  <si>
    <t>Industrial goods</t>
  </si>
  <si>
    <t>Other thermo</t>
  </si>
  <si>
    <t>Timber</t>
  </si>
  <si>
    <t>Wet bulk</t>
  </si>
  <si>
    <t>Transfer cost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</si>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</sst>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Fill="1" applyBorder="1"/>
    <xf numFmtId="0" fontId="2" fillId="2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4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551E1-2067-4DDF-8852-C2902C996034}" name="Table1" displayName="Table1" ref="A1:I71" totalsRowShown="0" headerRowDxfId="12" headerRowBorderDxfId="11">
  <autoFilter ref="A1:I71" xr:uid="{80A0D646-18C5-4241-B4E2-EF9708C79ECF}"/>
  <tableColumns count="9">
    <tableColumn id="1" xr3:uid="{6819F85E-BFA7-4C97-A14D-952B4BBC6800}" name="Modes"/>
    <tableColumn id="2" xr3:uid="{064647E3-642F-4015-902B-C62F51179BA8}" name="Fuel/Technology"/>
    <tableColumn id="3" xr3:uid="{AC56FE49-B364-471B-ADBD-B8F775B02B01}" name="Year"/>
    <tableColumn id="15" xr3:uid="{562FE7EB-79B3-4C11-944A-C0EF75E32CF8}" name="Cost (nok/Tkm)" dataDxfId="10"/>
    <tableColumn id="16" xr3:uid="{4872F3F7-5D6A-4621-8F0E-C3626C0629C1}" name="CO2 fee base scenario (nok/gCO2) " dataDxfId="9"/>
    <tableColumn id="5" xr3:uid="{28D2B9F3-7163-4ACB-A38B-015F86D5A993}" name="CO2 fee scenario 2 (nok/gCO2)" dataDxfId="8"/>
    <tableColumn id="8" xr3:uid="{C34EA816-3407-4860-9FDB-58B5F519826B}" name="CO2 fee scenario 3 (nok/gCO2) " dataDxfId="7"/>
    <tableColumn id="6" xr3:uid="{042B0B1D-29DF-4B76-93DC-6A8B2308CB21}" name="CO2-Emissions (gCO2/tkm)" dataDxfId="6"/>
    <tableColumn id="12" xr3:uid="{2B675C12-3126-4586-BA98-8AD7A948418E}" name="Decay factor 1" dataDxfId="5">
      <calculatedColumnFormula>(D57/D1)^(1/30)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2D6AE-B439-4270-9874-4D8B3A77595D}" name="Table2" displayName="Table2" ref="A1:G6" totalsRowShown="0">
  <autoFilter ref="A1:G6" xr:uid="{5EAC4267-7C2C-4A92-B652-C80F65FBD3B1}"/>
  <tableColumns count="7">
    <tableColumn id="1" xr3:uid="{41CD8C9E-3A60-472A-8120-0D48C16A9776}" name="Year"/>
    <tableColumn id="2" xr3:uid="{8CDA7E73-E285-4EFA-9969-3652C9C7318F}" name="Percentage"/>
    <tableColumn id="3" xr3:uid="{C9BE502E-60C1-440F-A920-75AA6F46775F}" name="Cap" dataDxfId="4">
      <calculatedColumnFormula>3993628101243*Table2[[#This Row],[Percentage]]/100</calculatedColumnFormula>
    </tableColumn>
    <tableColumn id="4" xr3:uid="{A296D2B7-0E93-6743-B02B-17A160A4FA1B}" name="Cap1" dataDxfId="3">
      <calculatedColumnFormula>Table2[[#This Row],[Cap]]</calculatedColumnFormula>
    </tableColumn>
    <tableColumn id="5" xr3:uid="{0D16BDAC-04EF-7B45-9908-7D9CB5E3C48A}" name="Cap2" dataDxfId="2">
      <calculatedColumnFormula>Table2[[#This Row],[Cap]]</calculatedColumnFormula>
    </tableColumn>
    <tableColumn id="6" xr3:uid="{62DAF96B-539F-0949-A677-96A8149B9268}" name="Cap3" dataDxfId="1">
      <calculatedColumnFormula>Table2[[#This Row],[Cap]]</calculatedColumnFormula>
    </tableColumn>
    <tableColumn id="7" xr3:uid="{6DA2AB01-6920-1145-9148-283AA22BECA9}" name="Cap4" dataDxfId="0">
      <calculatedColumnFormula>Table2[[#This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82D0-83C4-4E7A-80D7-1756993CE2BF}">
  <dimension ref="A1:I71"/>
  <sheetViews>
    <sheetView topLeftCell="C1" workbookViewId="0">
      <selection activeCell="G1" sqref="G1"/>
    </sheetView>
  </sheetViews>
  <sheetFormatPr baseColWidth="10" defaultColWidth="8.83203125" defaultRowHeight="15" x14ac:dyDescent="0.2"/>
  <cols>
    <col min="1" max="1" width="9" bestFit="1" customWidth="1"/>
    <col min="2" max="2" width="17.33203125" bestFit="1" customWidth="1"/>
    <col min="3" max="3" width="6.83203125" bestFit="1" customWidth="1"/>
    <col min="4" max="4" width="20.1640625" customWidth="1"/>
    <col min="5" max="7" width="23.5" customWidth="1"/>
    <col min="8" max="8" width="27.5" bestFit="1" customWidth="1"/>
    <col min="9" max="9" width="31.83203125" bestFit="1" customWidth="1"/>
  </cols>
  <sheetData>
    <row r="1" spans="1:9" ht="16" thickBot="1" x14ac:dyDescent="0.25">
      <c r="A1" s="1" t="s">
        <v>0</v>
      </c>
      <c r="B1" s="2" t="s">
        <v>1</v>
      </c>
      <c r="C1" s="2" t="s">
        <v>2</v>
      </c>
      <c r="D1" s="6" t="s">
        <v>15</v>
      </c>
      <c r="E1" s="6" t="s">
        <v>21</v>
      </c>
      <c r="F1" s="6" t="s">
        <v>19</v>
      </c>
      <c r="G1" s="6" t="s">
        <v>20</v>
      </c>
      <c r="H1" s="6" t="s">
        <v>6</v>
      </c>
      <c r="I1" s="2" t="s">
        <v>18</v>
      </c>
    </row>
    <row r="2" spans="1:9" ht="16" thickTop="1" x14ac:dyDescent="0.2">
      <c r="A2" s="3" t="s">
        <v>9</v>
      </c>
      <c r="B2" s="4" t="s">
        <v>4</v>
      </c>
      <c r="C2" s="4">
        <v>2020</v>
      </c>
      <c r="D2" s="5">
        <v>0.4</v>
      </c>
      <c r="E2" s="5">
        <v>5.44E-4</v>
      </c>
      <c r="F2" s="5">
        <v>5.44E-4</v>
      </c>
      <c r="G2" s="5">
        <v>5.44E-4</v>
      </c>
      <c r="H2" s="4">
        <v>88</v>
      </c>
    </row>
    <row r="3" spans="1:9" x14ac:dyDescent="0.2">
      <c r="A3" t="s">
        <v>9</v>
      </c>
      <c r="B3" t="s">
        <v>14</v>
      </c>
      <c r="C3">
        <v>2020</v>
      </c>
      <c r="D3" s="8">
        <v>0.7</v>
      </c>
      <c r="E3" s="5">
        <v>5.44E-4</v>
      </c>
      <c r="F3" s="5">
        <v>5.44E-4</v>
      </c>
      <c r="G3" s="5">
        <v>5.44E-4</v>
      </c>
      <c r="H3" s="7">
        <v>0</v>
      </c>
      <c r="I3">
        <v>0.2</v>
      </c>
    </row>
    <row r="4" spans="1:9" x14ac:dyDescent="0.2">
      <c r="A4" t="s">
        <v>9</v>
      </c>
      <c r="B4" s="4" t="s">
        <v>10</v>
      </c>
      <c r="C4">
        <v>2020</v>
      </c>
      <c r="D4" s="8">
        <v>0.5</v>
      </c>
      <c r="E4" s="5">
        <v>5.44E-4</v>
      </c>
      <c r="F4" s="5">
        <v>5.44E-4</v>
      </c>
      <c r="G4" s="5">
        <v>5.44E-4</v>
      </c>
      <c r="H4" s="7">
        <f>0.7*H2</f>
        <v>61.599999999999994</v>
      </c>
      <c r="I4">
        <v>0.2</v>
      </c>
    </row>
    <row r="5" spans="1:9" x14ac:dyDescent="0.2">
      <c r="A5" s="3" t="s">
        <v>9</v>
      </c>
      <c r="B5" t="s">
        <v>11</v>
      </c>
      <c r="C5">
        <v>2020</v>
      </c>
      <c r="D5" s="8">
        <v>0.6</v>
      </c>
      <c r="E5" s="5">
        <v>5.44E-4</v>
      </c>
      <c r="F5" s="5">
        <v>5.44E-4</v>
      </c>
      <c r="G5" s="5">
        <v>5.44E-4</v>
      </c>
      <c r="H5" s="7">
        <v>0</v>
      </c>
      <c r="I5">
        <v>0.2</v>
      </c>
    </row>
    <row r="6" spans="1:9" x14ac:dyDescent="0.2">
      <c r="A6" s="9" t="s">
        <v>3</v>
      </c>
      <c r="B6" t="s">
        <v>17</v>
      </c>
      <c r="C6">
        <v>2020</v>
      </c>
      <c r="D6" s="8">
        <v>0.35</v>
      </c>
      <c r="E6" s="5">
        <v>5.44E-4</v>
      </c>
      <c r="F6" s="5">
        <v>5.44E-4</v>
      </c>
      <c r="G6" s="5">
        <v>5.44E-4</v>
      </c>
      <c r="H6" s="7">
        <f>0.75*H8</f>
        <v>6.39</v>
      </c>
      <c r="I6" s="7"/>
    </row>
    <row r="7" spans="1:9" x14ac:dyDescent="0.2">
      <c r="A7" s="9" t="s">
        <v>3</v>
      </c>
      <c r="B7" t="s">
        <v>16</v>
      </c>
      <c r="C7">
        <v>2020</v>
      </c>
      <c r="D7" s="8">
        <v>0.33</v>
      </c>
      <c r="E7" s="5">
        <v>5.44E-4</v>
      </c>
      <c r="F7" s="5">
        <v>5.44E-4</v>
      </c>
      <c r="G7" s="5">
        <v>5.44E-4</v>
      </c>
      <c r="H7" s="7">
        <v>8.52</v>
      </c>
      <c r="I7" s="7"/>
    </row>
    <row r="8" spans="1:9" x14ac:dyDescent="0.2">
      <c r="A8" t="s">
        <v>3</v>
      </c>
      <c r="B8" t="s">
        <v>4</v>
      </c>
      <c r="C8">
        <v>2020</v>
      </c>
      <c r="D8" s="7">
        <v>0.32</v>
      </c>
      <c r="E8" s="5">
        <v>5.44E-4</v>
      </c>
      <c r="F8" s="5">
        <v>5.44E-4</v>
      </c>
      <c r="G8" s="5">
        <v>5.44E-4</v>
      </c>
      <c r="H8" s="7">
        <v>8.52</v>
      </c>
    </row>
    <row r="9" spans="1:9" x14ac:dyDescent="0.2">
      <c r="A9" t="s">
        <v>3</v>
      </c>
      <c r="B9" t="s">
        <v>14</v>
      </c>
      <c r="C9">
        <v>2020</v>
      </c>
      <c r="D9" s="7">
        <f>4.9*D8</f>
        <v>1.5680000000000001</v>
      </c>
      <c r="E9" s="5">
        <v>5.44E-4</v>
      </c>
      <c r="F9" s="5">
        <v>5.44E-4</v>
      </c>
      <c r="G9" s="5">
        <v>5.44E-4</v>
      </c>
      <c r="H9" s="7">
        <v>0</v>
      </c>
      <c r="I9">
        <v>0.2</v>
      </c>
    </row>
    <row r="10" spans="1:9" x14ac:dyDescent="0.2">
      <c r="A10" t="s">
        <v>3</v>
      </c>
      <c r="B10" t="s">
        <v>12</v>
      </c>
      <c r="C10">
        <v>2020</v>
      </c>
      <c r="D10" s="7">
        <v>1.5</v>
      </c>
      <c r="E10" s="5">
        <v>5.44E-4</v>
      </c>
      <c r="F10" s="5">
        <v>5.44E-4</v>
      </c>
      <c r="G10" s="5">
        <v>5.44E-4</v>
      </c>
      <c r="H10" s="7">
        <v>0</v>
      </c>
      <c r="I10">
        <v>0.2</v>
      </c>
    </row>
    <row r="11" spans="1:9" x14ac:dyDescent="0.2">
      <c r="A11" t="s">
        <v>5</v>
      </c>
      <c r="B11" t="s">
        <v>4</v>
      </c>
      <c r="C11">
        <v>2020</v>
      </c>
      <c r="D11" s="7">
        <v>0.38</v>
      </c>
      <c r="E11" s="5">
        <v>5.44E-4</v>
      </c>
      <c r="F11" s="5">
        <v>5.44E-4</v>
      </c>
      <c r="G11" s="5">
        <v>5.44E-4</v>
      </c>
      <c r="H11" s="7">
        <v>5.8</v>
      </c>
    </row>
    <row r="12" spans="1:9" x14ac:dyDescent="0.2">
      <c r="A12" t="s">
        <v>5</v>
      </c>
      <c r="B12" t="s">
        <v>14</v>
      </c>
      <c r="C12">
        <v>2020</v>
      </c>
      <c r="D12" s="7">
        <f>D11*4/3</f>
        <v>0.50666666666666671</v>
      </c>
      <c r="E12" s="5">
        <v>5.44E-4</v>
      </c>
      <c r="F12" s="5">
        <v>5.44E-4</v>
      </c>
      <c r="G12" s="5">
        <v>5.44E-4</v>
      </c>
      <c r="H12" s="7">
        <v>0</v>
      </c>
      <c r="I12" s="7">
        <v>0.2</v>
      </c>
    </row>
    <row r="13" spans="1:9" x14ac:dyDescent="0.2">
      <c r="A13" t="s">
        <v>5</v>
      </c>
      <c r="B13" t="s">
        <v>10</v>
      </c>
      <c r="C13">
        <v>2020</v>
      </c>
      <c r="D13" s="7">
        <v>0.46</v>
      </c>
      <c r="E13" s="5">
        <v>5.44E-4</v>
      </c>
      <c r="F13" s="5">
        <v>5.44E-4</v>
      </c>
      <c r="G13" s="5">
        <v>5.44E-4</v>
      </c>
      <c r="H13" s="7">
        <f>0.81*H11</f>
        <v>4.6980000000000004</v>
      </c>
      <c r="I13" s="7">
        <v>0.2</v>
      </c>
    </row>
    <row r="14" spans="1:9" x14ac:dyDescent="0.2">
      <c r="A14" t="s">
        <v>5</v>
      </c>
      <c r="B14" t="s">
        <v>11</v>
      </c>
      <c r="C14">
        <v>2020</v>
      </c>
      <c r="D14" s="7">
        <v>0.36</v>
      </c>
      <c r="E14" s="5">
        <v>5.44E-4</v>
      </c>
      <c r="F14" s="5">
        <v>5.44E-4</v>
      </c>
      <c r="G14" s="5">
        <v>5.44E-4</v>
      </c>
      <c r="H14" s="7">
        <v>0</v>
      </c>
      <c r="I14" s="7">
        <v>0.2</v>
      </c>
    </row>
    <row r="15" spans="1:9" x14ac:dyDescent="0.2">
      <c r="A15" t="s">
        <v>5</v>
      </c>
      <c r="B15" t="s">
        <v>13</v>
      </c>
      <c r="C15">
        <v>2020</v>
      </c>
      <c r="D15" s="7">
        <v>0.32</v>
      </c>
      <c r="E15" s="5">
        <v>5.44E-4</v>
      </c>
      <c r="F15" s="5">
        <v>5.44E-4</v>
      </c>
      <c r="G15" s="5">
        <v>5.44E-4</v>
      </c>
      <c r="H15" s="7">
        <v>0</v>
      </c>
    </row>
    <row r="16" spans="1:9" x14ac:dyDescent="0.2">
      <c r="A16" s="3" t="s">
        <v>9</v>
      </c>
      <c r="B16" s="4" t="s">
        <v>4</v>
      </c>
      <c r="C16" s="4">
        <v>2025</v>
      </c>
      <c r="D16" s="5">
        <v>0.4</v>
      </c>
      <c r="E16" s="5">
        <f>E2+5*(E30-E15)/10</f>
        <v>1.2720000000000001E-3</v>
      </c>
      <c r="F16" s="5">
        <f>F2+5*(F30-F15)/10</f>
        <v>1.7719999999999999E-3</v>
      </c>
      <c r="G16" s="5">
        <v>5.44E-4</v>
      </c>
      <c r="H16" s="4">
        <v>88</v>
      </c>
      <c r="I16" s="7"/>
    </row>
    <row r="17" spans="1:9" x14ac:dyDescent="0.2">
      <c r="A17" t="s">
        <v>9</v>
      </c>
      <c r="B17" t="s">
        <v>14</v>
      </c>
      <c r="C17" s="4">
        <v>2025</v>
      </c>
      <c r="D17" s="8">
        <f>(D3-D59)*EXP(-5*I3)+D59</f>
        <v>0.51036383235143268</v>
      </c>
      <c r="E17" s="5">
        <f>E16</f>
        <v>1.2720000000000001E-3</v>
      </c>
      <c r="F17" s="8">
        <f>F16</f>
        <v>1.7719999999999999E-3</v>
      </c>
      <c r="G17" s="5">
        <v>5.44E-4</v>
      </c>
      <c r="H17" s="7">
        <v>0</v>
      </c>
      <c r="I17" s="7"/>
    </row>
    <row r="18" spans="1:9" x14ac:dyDescent="0.2">
      <c r="A18" t="s">
        <v>9</v>
      </c>
      <c r="B18" s="4" t="s">
        <v>10</v>
      </c>
      <c r="C18" s="4">
        <v>2025</v>
      </c>
      <c r="D18" s="8">
        <f>(D4-D60)*EXP(-5*I4)+D60</f>
        <v>0.44310914970542981</v>
      </c>
      <c r="E18" s="5">
        <f t="shared" ref="E18:F29" si="0">E17</f>
        <v>1.2720000000000001E-3</v>
      </c>
      <c r="F18" s="8">
        <f t="shared" si="0"/>
        <v>1.7719999999999999E-3</v>
      </c>
      <c r="G18" s="5">
        <v>5.44E-4</v>
      </c>
      <c r="H18" s="7">
        <f>0.7*H16</f>
        <v>61.599999999999994</v>
      </c>
      <c r="I18" s="7"/>
    </row>
    <row r="19" spans="1:9" x14ac:dyDescent="0.2">
      <c r="A19" s="3" t="s">
        <v>9</v>
      </c>
      <c r="B19" t="s">
        <v>11</v>
      </c>
      <c r="C19" s="4">
        <v>2025</v>
      </c>
      <c r="D19" s="8">
        <f>(D5-D61)*EXP(-5*I5)+D61</f>
        <v>0.4917809603285509</v>
      </c>
      <c r="E19" s="5">
        <f t="shared" si="0"/>
        <v>1.2720000000000001E-3</v>
      </c>
      <c r="F19" s="8">
        <f t="shared" si="0"/>
        <v>1.7719999999999999E-3</v>
      </c>
      <c r="G19" s="5">
        <v>5.44E-4</v>
      </c>
      <c r="H19" s="7">
        <v>0</v>
      </c>
      <c r="I19" s="7"/>
    </row>
    <row r="20" spans="1:9" x14ac:dyDescent="0.2">
      <c r="A20" s="9" t="s">
        <v>3</v>
      </c>
      <c r="B20" t="s">
        <v>17</v>
      </c>
      <c r="C20" s="4">
        <v>2025</v>
      </c>
      <c r="D20" s="8">
        <v>0.35</v>
      </c>
      <c r="E20" s="5">
        <f>E19</f>
        <v>1.2720000000000001E-3</v>
      </c>
      <c r="F20" s="8">
        <f t="shared" ref="F20:F28" si="1">F19</f>
        <v>1.7719999999999999E-3</v>
      </c>
      <c r="G20" s="5">
        <v>5.44E-4</v>
      </c>
      <c r="H20" s="7">
        <f>0.75*H22</f>
        <v>6.39</v>
      </c>
      <c r="I20" s="7"/>
    </row>
    <row r="21" spans="1:9" x14ac:dyDescent="0.2">
      <c r="A21" s="9" t="s">
        <v>3</v>
      </c>
      <c r="B21" t="s">
        <v>16</v>
      </c>
      <c r="C21" s="4">
        <v>2025</v>
      </c>
      <c r="D21" s="8">
        <v>0.33</v>
      </c>
      <c r="E21" s="5">
        <f>E20</f>
        <v>1.2720000000000001E-3</v>
      </c>
      <c r="F21" s="8">
        <f t="shared" si="1"/>
        <v>1.7719999999999999E-3</v>
      </c>
      <c r="G21" s="5">
        <v>5.44E-4</v>
      </c>
      <c r="H21" s="7">
        <v>8.52</v>
      </c>
      <c r="I21" s="7"/>
    </row>
    <row r="22" spans="1:9" x14ac:dyDescent="0.2">
      <c r="A22" t="s">
        <v>3</v>
      </c>
      <c r="B22" t="s">
        <v>4</v>
      </c>
      <c r="C22" s="4">
        <v>2025</v>
      </c>
      <c r="D22" s="7">
        <v>0.32</v>
      </c>
      <c r="E22" s="5">
        <f>E19</f>
        <v>1.2720000000000001E-3</v>
      </c>
      <c r="F22" s="8">
        <f t="shared" si="1"/>
        <v>1.7719999999999999E-3</v>
      </c>
      <c r="G22" s="5">
        <v>5.44E-4</v>
      </c>
      <c r="H22" s="7">
        <v>8.52</v>
      </c>
      <c r="I22" s="7"/>
    </row>
    <row r="23" spans="1:9" x14ac:dyDescent="0.2">
      <c r="A23" t="s">
        <v>3</v>
      </c>
      <c r="B23" t="s">
        <v>14</v>
      </c>
      <c r="C23" s="4">
        <v>2025</v>
      </c>
      <c r="D23" s="7">
        <f>(D9-D65)*EXP(-5*I9)+D65</f>
        <v>0.98139212140709853</v>
      </c>
      <c r="E23" s="5">
        <f t="shared" si="0"/>
        <v>1.2720000000000001E-3</v>
      </c>
      <c r="F23" s="8">
        <f t="shared" si="1"/>
        <v>1.7719999999999999E-3</v>
      </c>
      <c r="G23" s="5">
        <v>5.44E-4</v>
      </c>
      <c r="H23" s="7">
        <v>0</v>
      </c>
      <c r="I23" s="7"/>
    </row>
    <row r="24" spans="1:9" x14ac:dyDescent="0.2">
      <c r="A24" t="s">
        <v>3</v>
      </c>
      <c r="B24" t="s">
        <v>12</v>
      </c>
      <c r="C24" s="4">
        <v>2025</v>
      </c>
      <c r="D24" s="7">
        <f>(D10-D66)*EXP(-5*I10)+D66</f>
        <v>0.95637631940744039</v>
      </c>
      <c r="E24" s="5">
        <f t="shared" si="0"/>
        <v>1.2720000000000001E-3</v>
      </c>
      <c r="F24" s="8">
        <f t="shared" si="1"/>
        <v>1.7719999999999999E-3</v>
      </c>
      <c r="G24" s="5">
        <v>5.44E-4</v>
      </c>
      <c r="H24" s="7">
        <v>0</v>
      </c>
      <c r="I24" s="7"/>
    </row>
    <row r="25" spans="1:9" x14ac:dyDescent="0.2">
      <c r="A25" t="s">
        <v>5</v>
      </c>
      <c r="B25" t="s">
        <v>4</v>
      </c>
      <c r="C25" s="4">
        <v>2025</v>
      </c>
      <c r="D25" s="7">
        <v>0.38</v>
      </c>
      <c r="E25" s="5">
        <f t="shared" si="0"/>
        <v>1.2720000000000001E-3</v>
      </c>
      <c r="F25" s="8">
        <f t="shared" si="1"/>
        <v>1.7719999999999999E-3</v>
      </c>
      <c r="G25" s="5">
        <v>5.44E-4</v>
      </c>
      <c r="H25" s="7">
        <v>5.8</v>
      </c>
      <c r="I25" s="7"/>
    </row>
    <row r="26" spans="1:9" x14ac:dyDescent="0.2">
      <c r="A26" t="s">
        <v>5</v>
      </c>
      <c r="B26" t="s">
        <v>14</v>
      </c>
      <c r="C26" s="4">
        <v>2025</v>
      </c>
      <c r="D26" s="7">
        <f>(D12-D68)*EXP(-5*I12)+D68</f>
        <v>0.42659806254838273</v>
      </c>
      <c r="E26" s="5">
        <f t="shared" si="0"/>
        <v>1.2720000000000001E-3</v>
      </c>
      <c r="F26" s="8">
        <f t="shared" si="1"/>
        <v>1.7719999999999999E-3</v>
      </c>
      <c r="G26" s="5">
        <v>5.44E-4</v>
      </c>
      <c r="H26" s="7">
        <v>0</v>
      </c>
      <c r="I26" s="7"/>
    </row>
    <row r="27" spans="1:9" x14ac:dyDescent="0.2">
      <c r="A27" t="s">
        <v>5</v>
      </c>
      <c r="B27" t="s">
        <v>10</v>
      </c>
      <c r="C27" s="4">
        <v>2025</v>
      </c>
      <c r="D27" s="7">
        <f>(D13-D69)*EXP(-5*I13)+D69</f>
        <v>0.39046673852885866</v>
      </c>
      <c r="E27" s="5">
        <f t="shared" si="0"/>
        <v>1.2720000000000001E-3</v>
      </c>
      <c r="F27" s="8">
        <f t="shared" si="1"/>
        <v>1.7719999999999999E-3</v>
      </c>
      <c r="G27" s="5">
        <v>5.44E-4</v>
      </c>
      <c r="H27" s="7">
        <f>0.81*H25</f>
        <v>4.6980000000000004</v>
      </c>
      <c r="I27" s="7"/>
    </row>
    <row r="28" spans="1:9" x14ac:dyDescent="0.2">
      <c r="A28" t="s">
        <v>5</v>
      </c>
      <c r="B28" t="s">
        <v>11</v>
      </c>
      <c r="C28" s="4">
        <v>2025</v>
      </c>
      <c r="D28" s="7">
        <f>(D14-D70)*EXP(-5*I14)+D70</f>
        <v>0.34735758882342888</v>
      </c>
      <c r="E28" s="5">
        <f t="shared" si="0"/>
        <v>1.2720000000000001E-3</v>
      </c>
      <c r="F28" s="8">
        <f t="shared" si="1"/>
        <v>1.7719999999999999E-3</v>
      </c>
      <c r="G28" s="5">
        <v>5.44E-4</v>
      </c>
      <c r="H28" s="7">
        <v>0</v>
      </c>
      <c r="I28" s="7"/>
    </row>
    <row r="29" spans="1:9" x14ac:dyDescent="0.2">
      <c r="A29" t="s">
        <v>5</v>
      </c>
      <c r="B29" t="s">
        <v>13</v>
      </c>
      <c r="C29" s="4">
        <v>2025</v>
      </c>
      <c r="D29" s="7">
        <v>0.32</v>
      </c>
      <c r="E29" s="5">
        <f t="shared" si="0"/>
        <v>1.2720000000000001E-3</v>
      </c>
      <c r="F29" s="8">
        <f>F28</f>
        <v>1.7719999999999999E-3</v>
      </c>
      <c r="G29" s="5">
        <v>5.44E-4</v>
      </c>
      <c r="H29" s="7">
        <v>0</v>
      </c>
      <c r="I29" s="7"/>
    </row>
    <row r="30" spans="1:9" x14ac:dyDescent="0.2">
      <c r="A30" s="3" t="s">
        <v>9</v>
      </c>
      <c r="B30" s="4" t="s">
        <v>4</v>
      </c>
      <c r="C30" s="4">
        <v>2030</v>
      </c>
      <c r="D30" s="5">
        <v>0.4</v>
      </c>
      <c r="E30" s="5">
        <f>2000*10^(-6)</f>
        <v>2E-3</v>
      </c>
      <c r="F30" s="5">
        <v>3.0000000000000001E-3</v>
      </c>
      <c r="G30" s="5">
        <v>5.44E-4</v>
      </c>
      <c r="H30" s="4">
        <v>88</v>
      </c>
      <c r="I30" s="7"/>
    </row>
    <row r="31" spans="1:9" x14ac:dyDescent="0.2">
      <c r="A31" t="s">
        <v>9</v>
      </c>
      <c r="B31" t="s">
        <v>14</v>
      </c>
      <c r="C31" s="4">
        <v>2030</v>
      </c>
      <c r="D31" s="8">
        <f>(D3-D59)*EXP(-10*I3)+D59</f>
        <v>0.44060058497098381</v>
      </c>
      <c r="E31" s="5">
        <f t="shared" ref="E31:E43" si="2">2000*10^(-6)</f>
        <v>2E-3</v>
      </c>
      <c r="F31" s="5">
        <v>3.0000000000000001E-3</v>
      </c>
      <c r="G31" s="5">
        <v>5.44E-4</v>
      </c>
      <c r="H31" s="7">
        <v>0</v>
      </c>
      <c r="I31" s="7"/>
    </row>
    <row r="32" spans="1:9" x14ac:dyDescent="0.2">
      <c r="A32" t="s">
        <v>9</v>
      </c>
      <c r="B32" s="4" t="s">
        <v>10</v>
      </c>
      <c r="C32" s="4">
        <v>2030</v>
      </c>
      <c r="D32" s="8">
        <f>(D4-D60)*EXP(-10*I4)+D60</f>
        <v>0.42218017549129511</v>
      </c>
      <c r="E32" s="5">
        <f t="shared" si="2"/>
        <v>2E-3</v>
      </c>
      <c r="F32" s="5">
        <v>3.0000000000000001E-3</v>
      </c>
      <c r="G32" s="5">
        <v>5.44E-4</v>
      </c>
      <c r="H32" s="7">
        <f>0.7*H30</f>
        <v>61.599999999999994</v>
      </c>
      <c r="I32" s="7"/>
    </row>
    <row r="33" spans="1:9" x14ac:dyDescent="0.2">
      <c r="A33" s="3" t="s">
        <v>9</v>
      </c>
      <c r="B33" t="s">
        <v>11</v>
      </c>
      <c r="C33" s="4">
        <v>2030</v>
      </c>
      <c r="D33" s="8">
        <f>(D5-D61)*EXP(-10*I5)+D61</f>
        <v>0.45196940049010809</v>
      </c>
      <c r="E33" s="5">
        <f t="shared" si="2"/>
        <v>2E-3</v>
      </c>
      <c r="F33" s="5">
        <v>3.0000000000000001E-3</v>
      </c>
      <c r="G33" s="5">
        <v>5.44E-4</v>
      </c>
      <c r="H33" s="7">
        <v>0</v>
      </c>
      <c r="I33" s="7"/>
    </row>
    <row r="34" spans="1:9" x14ac:dyDescent="0.2">
      <c r="A34" s="9" t="s">
        <v>3</v>
      </c>
      <c r="B34" t="s">
        <v>17</v>
      </c>
      <c r="C34" s="4">
        <v>2030</v>
      </c>
      <c r="D34" s="8">
        <v>0.35</v>
      </c>
      <c r="E34" s="5">
        <f t="shared" si="2"/>
        <v>2E-3</v>
      </c>
      <c r="F34" s="5">
        <v>3.0000000000000001E-3</v>
      </c>
      <c r="G34" s="5">
        <v>5.44E-4</v>
      </c>
      <c r="H34" s="7">
        <f>0.75*H36</f>
        <v>6.39</v>
      </c>
      <c r="I34" s="7"/>
    </row>
    <row r="35" spans="1:9" x14ac:dyDescent="0.2">
      <c r="A35" s="9" t="s">
        <v>3</v>
      </c>
      <c r="B35" t="s">
        <v>16</v>
      </c>
      <c r="C35" s="4">
        <v>2030</v>
      </c>
      <c r="D35" s="8">
        <v>0.33</v>
      </c>
      <c r="E35" s="5">
        <f t="shared" si="2"/>
        <v>2E-3</v>
      </c>
      <c r="F35" s="5">
        <v>3.0000000000000001E-3</v>
      </c>
      <c r="G35" s="5">
        <v>5.44E-4</v>
      </c>
      <c r="H35" s="7">
        <v>8.52</v>
      </c>
      <c r="I35" s="7"/>
    </row>
    <row r="36" spans="1:9" x14ac:dyDescent="0.2">
      <c r="A36" t="s">
        <v>3</v>
      </c>
      <c r="B36" t="s">
        <v>4</v>
      </c>
      <c r="C36" s="4">
        <v>2030</v>
      </c>
      <c r="D36" s="7">
        <v>0.32</v>
      </c>
      <c r="E36" s="5">
        <f t="shared" si="2"/>
        <v>2E-3</v>
      </c>
      <c r="F36" s="5">
        <v>3.0000000000000001E-3</v>
      </c>
      <c r="G36" s="5">
        <v>5.44E-4</v>
      </c>
      <c r="H36" s="7">
        <v>8.52</v>
      </c>
      <c r="I36" s="7"/>
    </row>
    <row r="37" spans="1:9" x14ac:dyDescent="0.2">
      <c r="A37" t="s">
        <v>3</v>
      </c>
      <c r="B37" t="s">
        <v>14</v>
      </c>
      <c r="C37" s="4">
        <v>2030</v>
      </c>
      <c r="D37" s="7">
        <f>(D9-D65)*EXP(-10*I9)+D65</f>
        <v>0.76559114284357666</v>
      </c>
      <c r="E37" s="5">
        <f t="shared" si="2"/>
        <v>2E-3</v>
      </c>
      <c r="F37" s="5">
        <v>3.0000000000000001E-3</v>
      </c>
      <c r="G37" s="5">
        <v>5.44E-4</v>
      </c>
      <c r="H37" s="7">
        <v>0</v>
      </c>
      <c r="I37" s="7"/>
    </row>
    <row r="38" spans="1:9" x14ac:dyDescent="0.2">
      <c r="A38" t="s">
        <v>3</v>
      </c>
      <c r="B38" t="s">
        <v>12</v>
      </c>
      <c r="C38" s="4">
        <v>2030</v>
      </c>
      <c r="D38" s="7">
        <f>(D10-D66)*EXP(-10*I10)+D66</f>
        <v>0.75638834358348694</v>
      </c>
      <c r="E38" s="5">
        <f t="shared" si="2"/>
        <v>2E-3</v>
      </c>
      <c r="F38" s="5">
        <v>3.0000000000000001E-3</v>
      </c>
      <c r="G38" s="5">
        <v>5.44E-4</v>
      </c>
      <c r="H38" s="7">
        <v>0</v>
      </c>
      <c r="I38" s="7"/>
    </row>
    <row r="39" spans="1:9" x14ac:dyDescent="0.2">
      <c r="A39" t="s">
        <v>5</v>
      </c>
      <c r="B39" t="s">
        <v>4</v>
      </c>
      <c r="C39" s="4">
        <v>2030</v>
      </c>
      <c r="D39" s="7">
        <v>0.38</v>
      </c>
      <c r="E39" s="5">
        <f t="shared" si="2"/>
        <v>2E-3</v>
      </c>
      <c r="F39" s="5">
        <v>3.0000000000000001E-3</v>
      </c>
      <c r="G39" s="5">
        <v>5.44E-4</v>
      </c>
      <c r="H39" s="7">
        <v>5.8</v>
      </c>
      <c r="I39" s="7"/>
    </row>
    <row r="40" spans="1:9" x14ac:dyDescent="0.2">
      <c r="A40" t="s">
        <v>5</v>
      </c>
      <c r="B40" t="s">
        <v>14</v>
      </c>
      <c r="C40" s="4">
        <v>2030</v>
      </c>
      <c r="D40" s="7">
        <f>(D12-D68)*EXP(-10*I12)+D68</f>
        <v>0.39714246920997093</v>
      </c>
      <c r="E40" s="5">
        <f t="shared" si="2"/>
        <v>2E-3</v>
      </c>
      <c r="F40" s="5">
        <v>3.0000000000000001E-3</v>
      </c>
      <c r="G40" s="5">
        <v>5.44E-4</v>
      </c>
      <c r="H40" s="7">
        <v>0</v>
      </c>
      <c r="I40" s="7"/>
    </row>
    <row r="41" spans="1:9" x14ac:dyDescent="0.2">
      <c r="A41" t="s">
        <v>5</v>
      </c>
      <c r="B41" t="s">
        <v>10</v>
      </c>
      <c r="C41" s="4">
        <v>2030</v>
      </c>
      <c r="D41" s="7">
        <f>(D13-D69)*EXP(-10*I13)+D69</f>
        <v>0.36488688115602735</v>
      </c>
      <c r="E41" s="5">
        <f t="shared" si="2"/>
        <v>2E-3</v>
      </c>
      <c r="F41" s="5">
        <v>3.0000000000000001E-3</v>
      </c>
      <c r="G41" s="5">
        <v>5.44E-4</v>
      </c>
      <c r="H41" s="7">
        <f>0.81*H39</f>
        <v>4.6980000000000004</v>
      </c>
      <c r="I41" s="7"/>
    </row>
    <row r="42" spans="1:9" x14ac:dyDescent="0.2">
      <c r="A42" t="s">
        <v>5</v>
      </c>
      <c r="B42" t="s">
        <v>11</v>
      </c>
      <c r="C42" s="4">
        <v>2030</v>
      </c>
      <c r="D42" s="10">
        <f>(D14-D70)*EXP(-10*I14)+D70</f>
        <v>0.34270670566473227</v>
      </c>
      <c r="E42" s="5">
        <f t="shared" si="2"/>
        <v>2E-3</v>
      </c>
      <c r="F42" s="5">
        <v>3.0000000000000001E-3</v>
      </c>
      <c r="G42" s="5">
        <v>5.44E-4</v>
      </c>
      <c r="H42" s="7">
        <v>0</v>
      </c>
      <c r="I42" s="7"/>
    </row>
    <row r="43" spans="1:9" x14ac:dyDescent="0.2">
      <c r="A43" t="s">
        <v>5</v>
      </c>
      <c r="B43" t="s">
        <v>13</v>
      </c>
      <c r="C43" s="4">
        <v>2030</v>
      </c>
      <c r="D43" s="7">
        <v>0.32</v>
      </c>
      <c r="E43" s="5">
        <f t="shared" si="2"/>
        <v>2E-3</v>
      </c>
      <c r="F43" s="5">
        <v>3.0000000000000001E-3</v>
      </c>
      <c r="G43" s="5">
        <v>5.44E-4</v>
      </c>
      <c r="H43" s="7">
        <v>0</v>
      </c>
      <c r="I43" s="7"/>
    </row>
    <row r="44" spans="1:9" x14ac:dyDescent="0.2">
      <c r="A44" s="3" t="s">
        <v>9</v>
      </c>
      <c r="B44" s="4" t="s">
        <v>4</v>
      </c>
      <c r="C44" s="4">
        <v>2040</v>
      </c>
      <c r="D44" s="5">
        <v>0.4</v>
      </c>
      <c r="E44" s="5">
        <f>E2+20*(E43-E2)/10</f>
        <v>3.4559999999999999E-3</v>
      </c>
      <c r="F44" s="5">
        <f>F2+20*(F43-F2)/10</f>
        <v>5.4559999999999999E-3</v>
      </c>
      <c r="G44" s="5">
        <v>5.44E-4</v>
      </c>
      <c r="H44" s="4">
        <v>88</v>
      </c>
      <c r="I44" s="7"/>
    </row>
    <row r="45" spans="1:9" x14ac:dyDescent="0.2">
      <c r="A45" t="s">
        <v>9</v>
      </c>
      <c r="B45" t="s">
        <v>14</v>
      </c>
      <c r="C45" s="4">
        <v>2040</v>
      </c>
      <c r="D45" s="8">
        <f>(D3-D59)*EXP(-20*I3)+D59</f>
        <v>0.40549469166662028</v>
      </c>
      <c r="E45" s="5">
        <f>E44</f>
        <v>3.4559999999999999E-3</v>
      </c>
      <c r="F45" s="8">
        <f>F44</f>
        <v>5.4559999999999999E-3</v>
      </c>
      <c r="G45" s="5">
        <v>5.44E-4</v>
      </c>
      <c r="H45" s="7">
        <v>0</v>
      </c>
      <c r="I45" s="7"/>
    </row>
    <row r="46" spans="1:9" x14ac:dyDescent="0.2">
      <c r="A46" t="s">
        <v>9</v>
      </c>
      <c r="B46" s="4" t="s">
        <v>10</v>
      </c>
      <c r="C46" s="4">
        <v>2040</v>
      </c>
      <c r="D46" s="8">
        <f>(D4-D60)*EXP(-20*I4)+D60</f>
        <v>0.41164840749998605</v>
      </c>
      <c r="E46" s="5">
        <f t="shared" ref="E46:F57" si="3">E45</f>
        <v>3.4559999999999999E-3</v>
      </c>
      <c r="F46" s="8">
        <f t="shared" si="3"/>
        <v>5.4559999999999999E-3</v>
      </c>
      <c r="G46" s="5">
        <v>5.44E-4</v>
      </c>
      <c r="H46" s="7">
        <f>0.7*H44</f>
        <v>61.599999999999994</v>
      </c>
      <c r="I46" s="7"/>
    </row>
    <row r="47" spans="1:9" x14ac:dyDescent="0.2">
      <c r="A47" s="3" t="s">
        <v>9</v>
      </c>
      <c r="B47" t="s">
        <v>11</v>
      </c>
      <c r="C47" s="4">
        <v>2040</v>
      </c>
      <c r="D47" s="8">
        <f>(D5-D61)*EXP(-20*I5)+D61</f>
        <v>0.43193563737775131</v>
      </c>
      <c r="E47" s="5">
        <f t="shared" si="3"/>
        <v>3.4559999999999999E-3</v>
      </c>
      <c r="F47" s="8">
        <f t="shared" si="3"/>
        <v>5.4559999999999999E-3</v>
      </c>
      <c r="G47" s="5">
        <v>5.44E-4</v>
      </c>
      <c r="H47" s="7">
        <v>0</v>
      </c>
      <c r="I47" s="7"/>
    </row>
    <row r="48" spans="1:9" x14ac:dyDescent="0.2">
      <c r="A48" s="9" t="s">
        <v>3</v>
      </c>
      <c r="B48" t="s">
        <v>17</v>
      </c>
      <c r="C48" s="4">
        <v>2040</v>
      </c>
      <c r="D48" s="8">
        <v>0.35</v>
      </c>
      <c r="E48" s="5">
        <f t="shared" si="3"/>
        <v>3.4559999999999999E-3</v>
      </c>
      <c r="F48" s="8">
        <f t="shared" si="3"/>
        <v>5.4559999999999999E-3</v>
      </c>
      <c r="G48" s="5">
        <v>5.44E-4</v>
      </c>
      <c r="H48" s="7">
        <f>0.75*H50</f>
        <v>6.39</v>
      </c>
      <c r="I48" s="7"/>
    </row>
    <row r="49" spans="1:9" x14ac:dyDescent="0.2">
      <c r="A49" s="9" t="s">
        <v>3</v>
      </c>
      <c r="B49" t="s">
        <v>16</v>
      </c>
      <c r="C49" s="4">
        <v>2040</v>
      </c>
      <c r="D49" s="8">
        <v>0.33</v>
      </c>
      <c r="E49" s="5">
        <f t="shared" si="3"/>
        <v>3.4559999999999999E-3</v>
      </c>
      <c r="F49" s="8">
        <f t="shared" si="3"/>
        <v>5.4559999999999999E-3</v>
      </c>
      <c r="G49" s="5">
        <v>5.44E-4</v>
      </c>
      <c r="H49" s="7">
        <v>8.52</v>
      </c>
      <c r="I49" s="7"/>
    </row>
    <row r="50" spans="1:9" x14ac:dyDescent="0.2">
      <c r="A50" t="s">
        <v>3</v>
      </c>
      <c r="B50" t="s">
        <v>4</v>
      </c>
      <c r="C50" s="4">
        <v>2040</v>
      </c>
      <c r="D50" s="7">
        <v>0.32</v>
      </c>
      <c r="E50" s="5">
        <f>E47</f>
        <v>3.4559999999999999E-3</v>
      </c>
      <c r="F50" s="8">
        <f t="shared" ref="F50:F57" si="4">F49</f>
        <v>5.4559999999999999E-3</v>
      </c>
      <c r="G50" s="5">
        <v>5.44E-4</v>
      </c>
      <c r="H50" s="7">
        <v>8.52</v>
      </c>
      <c r="I50" s="7"/>
    </row>
    <row r="51" spans="1:9" x14ac:dyDescent="0.2">
      <c r="A51" t="s">
        <v>3</v>
      </c>
      <c r="B51" t="s">
        <v>14</v>
      </c>
      <c r="C51" s="4">
        <v>2040</v>
      </c>
      <c r="D51" s="7">
        <f>(D9-D65)*EXP(-20*I9)+D65</f>
        <v>0.65699691288874529</v>
      </c>
      <c r="E51" s="5">
        <f t="shared" si="3"/>
        <v>3.4559999999999999E-3</v>
      </c>
      <c r="F51" s="8">
        <f t="shared" si="4"/>
        <v>5.4559999999999999E-3</v>
      </c>
      <c r="G51" s="5">
        <v>5.44E-4</v>
      </c>
      <c r="H51" s="7">
        <v>0</v>
      </c>
      <c r="I51" s="7"/>
    </row>
    <row r="52" spans="1:9" x14ac:dyDescent="0.2">
      <c r="A52" t="s">
        <v>3</v>
      </c>
      <c r="B52" t="s">
        <v>12</v>
      </c>
      <c r="C52" s="4">
        <v>2040</v>
      </c>
      <c r="D52" s="7">
        <f>(D10-D66)*EXP(-20*I10)+D66</f>
        <v>0.65575144944431141</v>
      </c>
      <c r="E52" s="5">
        <f t="shared" si="3"/>
        <v>3.4559999999999999E-3</v>
      </c>
      <c r="F52" s="8">
        <f t="shared" si="4"/>
        <v>5.4559999999999999E-3</v>
      </c>
      <c r="G52" s="5">
        <v>5.44E-4</v>
      </c>
      <c r="H52" s="7">
        <v>0</v>
      </c>
      <c r="I52" s="7"/>
    </row>
    <row r="53" spans="1:9" x14ac:dyDescent="0.2">
      <c r="A53" t="s">
        <v>5</v>
      </c>
      <c r="B53" t="s">
        <v>4</v>
      </c>
      <c r="C53" s="4">
        <v>2040</v>
      </c>
      <c r="D53" s="7">
        <v>0.38</v>
      </c>
      <c r="E53" s="5">
        <f t="shared" si="3"/>
        <v>3.4559999999999999E-3</v>
      </c>
      <c r="F53" s="8">
        <f t="shared" si="4"/>
        <v>5.4559999999999999E-3</v>
      </c>
      <c r="G53" s="5">
        <v>5.44E-4</v>
      </c>
      <c r="H53" s="7">
        <v>5.8</v>
      </c>
      <c r="I53" s="7"/>
    </row>
    <row r="54" spans="1:9" x14ac:dyDescent="0.2">
      <c r="A54" t="s">
        <v>5</v>
      </c>
      <c r="B54" t="s">
        <v>14</v>
      </c>
      <c r="C54" s="4">
        <v>2040</v>
      </c>
      <c r="D54" s="7">
        <f>(D12-D68)*EXP(-20*I12)+D68</f>
        <v>0.38231998092590636</v>
      </c>
      <c r="E54" s="5">
        <f t="shared" si="3"/>
        <v>3.4559999999999999E-3</v>
      </c>
      <c r="F54" s="8">
        <f t="shared" si="4"/>
        <v>5.4559999999999999E-3</v>
      </c>
      <c r="G54" s="5">
        <v>5.44E-4</v>
      </c>
      <c r="H54" s="7">
        <v>0</v>
      </c>
      <c r="I54" s="7"/>
    </row>
    <row r="55" spans="1:9" x14ac:dyDescent="0.2">
      <c r="A55" t="s">
        <v>5</v>
      </c>
      <c r="B55" t="s">
        <v>10</v>
      </c>
      <c r="C55" s="4">
        <v>2040</v>
      </c>
      <c r="D55" s="7">
        <f>(D13-D69)*EXP(-20*I13)+D69</f>
        <v>0.35201472027776076</v>
      </c>
      <c r="E55" s="5">
        <f t="shared" si="3"/>
        <v>3.4559999999999999E-3</v>
      </c>
      <c r="F55" s="8">
        <f t="shared" si="4"/>
        <v>5.4559999999999999E-3</v>
      </c>
      <c r="G55" s="5">
        <v>5.44E-4</v>
      </c>
      <c r="H55" s="7">
        <f>0.81*H53</f>
        <v>4.6980000000000004</v>
      </c>
      <c r="I55" s="7"/>
    </row>
    <row r="56" spans="1:9" x14ac:dyDescent="0.2">
      <c r="A56" t="s">
        <v>5</v>
      </c>
      <c r="B56" t="s">
        <v>11</v>
      </c>
      <c r="C56" s="4">
        <v>2040</v>
      </c>
      <c r="D56" s="7">
        <f>(D14-D70)*EXP(-20*I14)+D70</f>
        <v>0.34036631277777468</v>
      </c>
      <c r="E56" s="5">
        <f t="shared" si="3"/>
        <v>3.4559999999999999E-3</v>
      </c>
      <c r="F56" s="8">
        <f t="shared" si="4"/>
        <v>5.4559999999999999E-3</v>
      </c>
      <c r="G56" s="5">
        <v>5.44E-4</v>
      </c>
      <c r="H56" s="7">
        <v>0</v>
      </c>
      <c r="I56" s="7"/>
    </row>
    <row r="57" spans="1:9" x14ac:dyDescent="0.2">
      <c r="A57" t="s">
        <v>5</v>
      </c>
      <c r="B57" t="s">
        <v>13</v>
      </c>
      <c r="C57" s="4">
        <v>2040</v>
      </c>
      <c r="D57" s="7">
        <v>0.32</v>
      </c>
      <c r="E57" s="5">
        <f t="shared" si="3"/>
        <v>3.4559999999999999E-3</v>
      </c>
      <c r="F57" s="8">
        <f t="shared" si="4"/>
        <v>5.4559999999999999E-3</v>
      </c>
      <c r="G57" s="5">
        <v>5.44E-4</v>
      </c>
      <c r="H57" s="7">
        <v>0</v>
      </c>
      <c r="I57" s="7"/>
    </row>
    <row r="58" spans="1:9" x14ac:dyDescent="0.2">
      <c r="A58" s="3" t="s">
        <v>9</v>
      </c>
      <c r="B58" s="4" t="s">
        <v>4</v>
      </c>
      <c r="C58" s="4">
        <v>2050</v>
      </c>
      <c r="D58" s="5">
        <v>0.4</v>
      </c>
      <c r="E58" s="5">
        <f>E2+30*(E43-E2)/10</f>
        <v>4.9120000000000006E-3</v>
      </c>
      <c r="F58" s="5">
        <f>F2+30*(F43-F2)/10</f>
        <v>7.9119999999999989E-3</v>
      </c>
      <c r="G58" s="5">
        <v>5.44E-4</v>
      </c>
      <c r="H58" s="4">
        <v>88</v>
      </c>
      <c r="I58" s="7"/>
    </row>
    <row r="59" spans="1:9" x14ac:dyDescent="0.2">
      <c r="A59" t="s">
        <v>9</v>
      </c>
      <c r="B59" t="s">
        <v>14</v>
      </c>
      <c r="C59" s="4">
        <v>2050</v>
      </c>
      <c r="D59" s="8">
        <v>0.4</v>
      </c>
      <c r="E59" s="8">
        <f>E58</f>
        <v>4.9120000000000006E-3</v>
      </c>
      <c r="F59" s="5">
        <f>F58</f>
        <v>7.9119999999999989E-3</v>
      </c>
      <c r="G59" s="5">
        <v>5.44E-4</v>
      </c>
      <c r="H59" s="7">
        <v>0</v>
      </c>
      <c r="I59" s="7"/>
    </row>
    <row r="60" spans="1:9" x14ac:dyDescent="0.2">
      <c r="A60" t="s">
        <v>9</v>
      </c>
      <c r="B60" s="4" t="s">
        <v>10</v>
      </c>
      <c r="C60" s="4">
        <v>2050</v>
      </c>
      <c r="D60" s="8">
        <v>0.41</v>
      </c>
      <c r="E60" s="8">
        <f t="shared" ref="E60:F71" si="5">E59</f>
        <v>4.9120000000000006E-3</v>
      </c>
      <c r="F60" s="5">
        <f t="shared" si="5"/>
        <v>7.9119999999999989E-3</v>
      </c>
      <c r="G60" s="5">
        <v>5.44E-4</v>
      </c>
      <c r="H60" s="7">
        <f>0.7*H58</f>
        <v>61.599999999999994</v>
      </c>
      <c r="I60" s="7"/>
    </row>
    <row r="61" spans="1:9" x14ac:dyDescent="0.2">
      <c r="A61" s="3" t="s">
        <v>9</v>
      </c>
      <c r="B61" t="s">
        <v>11</v>
      </c>
      <c r="C61" s="4">
        <v>2050</v>
      </c>
      <c r="D61" s="8">
        <v>0.42880000000000001</v>
      </c>
      <c r="E61" s="8">
        <f t="shared" si="5"/>
        <v>4.9120000000000006E-3</v>
      </c>
      <c r="F61" s="5">
        <f t="shared" si="5"/>
        <v>7.9119999999999989E-3</v>
      </c>
      <c r="G61" s="5">
        <v>5.44E-4</v>
      </c>
      <c r="H61" s="7">
        <v>0</v>
      </c>
      <c r="I61" s="7"/>
    </row>
    <row r="62" spans="1:9" x14ac:dyDescent="0.2">
      <c r="A62" s="9" t="s">
        <v>3</v>
      </c>
      <c r="B62" t="s">
        <v>17</v>
      </c>
      <c r="C62" s="4">
        <v>2050</v>
      </c>
      <c r="D62" s="8">
        <v>0.35</v>
      </c>
      <c r="E62" s="8">
        <f t="shared" si="5"/>
        <v>4.9120000000000006E-3</v>
      </c>
      <c r="F62" s="5">
        <f t="shared" si="5"/>
        <v>7.9119999999999989E-3</v>
      </c>
      <c r="G62" s="5">
        <v>5.44E-4</v>
      </c>
      <c r="H62" s="7">
        <f>0.75*H64</f>
        <v>6.39</v>
      </c>
      <c r="I62" s="7"/>
    </row>
    <row r="63" spans="1:9" x14ac:dyDescent="0.2">
      <c r="A63" s="9" t="s">
        <v>3</v>
      </c>
      <c r="B63" t="s">
        <v>16</v>
      </c>
      <c r="C63" s="4">
        <v>2050</v>
      </c>
      <c r="D63" s="8">
        <v>0.33</v>
      </c>
      <c r="E63" s="8">
        <f t="shared" si="5"/>
        <v>4.9120000000000006E-3</v>
      </c>
      <c r="F63" s="5">
        <f t="shared" si="5"/>
        <v>7.9119999999999989E-3</v>
      </c>
      <c r="G63" s="5">
        <v>5.44E-4</v>
      </c>
      <c r="H63" s="7">
        <v>8.52</v>
      </c>
      <c r="I63" s="7"/>
    </row>
    <row r="64" spans="1:9" x14ac:dyDescent="0.2">
      <c r="A64" t="s">
        <v>3</v>
      </c>
      <c r="B64" t="s">
        <v>4</v>
      </c>
      <c r="C64" s="4">
        <v>2050</v>
      </c>
      <c r="D64" s="7">
        <v>0.32</v>
      </c>
      <c r="E64" s="8">
        <f>E61</f>
        <v>4.9120000000000006E-3</v>
      </c>
      <c r="F64" s="5">
        <f t="shared" ref="F64:F70" si="6">F63</f>
        <v>7.9119999999999989E-3</v>
      </c>
      <c r="G64" s="5">
        <v>5.44E-4</v>
      </c>
      <c r="H64" s="7">
        <v>8.52</v>
      </c>
      <c r="I64" s="7"/>
    </row>
    <row r="65" spans="1:9" x14ac:dyDescent="0.2">
      <c r="A65" t="s">
        <v>3</v>
      </c>
      <c r="B65" t="s">
        <v>14</v>
      </c>
      <c r="C65" s="4">
        <v>2050</v>
      </c>
      <c r="D65" s="7">
        <f>2*D64</f>
        <v>0.64</v>
      </c>
      <c r="E65" s="8">
        <f t="shared" si="5"/>
        <v>4.9120000000000006E-3</v>
      </c>
      <c r="F65" s="5">
        <f t="shared" si="6"/>
        <v>7.9119999999999989E-3</v>
      </c>
      <c r="G65" s="5">
        <v>5.44E-4</v>
      </c>
      <c r="H65" s="7">
        <v>0</v>
      </c>
      <c r="I65" s="7"/>
    </row>
    <row r="66" spans="1:9" x14ac:dyDescent="0.2">
      <c r="A66" t="s">
        <v>3</v>
      </c>
      <c r="B66" t="s">
        <v>12</v>
      </c>
      <c r="C66" s="4">
        <v>2050</v>
      </c>
      <c r="D66" s="7">
        <v>0.64</v>
      </c>
      <c r="E66" s="8">
        <f t="shared" si="5"/>
        <v>4.9120000000000006E-3</v>
      </c>
      <c r="F66" s="5">
        <f t="shared" si="6"/>
        <v>7.9119999999999989E-3</v>
      </c>
      <c r="G66" s="5">
        <v>5.44E-4</v>
      </c>
      <c r="H66" s="7">
        <v>0</v>
      </c>
      <c r="I66" s="7"/>
    </row>
    <row r="67" spans="1:9" x14ac:dyDescent="0.2">
      <c r="A67" t="s">
        <v>5</v>
      </c>
      <c r="B67" t="s">
        <v>4</v>
      </c>
      <c r="C67" s="4">
        <v>2050</v>
      </c>
      <c r="D67" s="7">
        <v>0.38</v>
      </c>
      <c r="E67" s="8">
        <f t="shared" si="5"/>
        <v>4.9120000000000006E-3</v>
      </c>
      <c r="F67" s="5">
        <f t="shared" si="6"/>
        <v>7.9119999999999989E-3</v>
      </c>
      <c r="G67" s="5">
        <v>5.44E-4</v>
      </c>
      <c r="H67" s="7">
        <v>5.8</v>
      </c>
      <c r="I67" s="7"/>
    </row>
    <row r="68" spans="1:9" x14ac:dyDescent="0.2">
      <c r="A68" t="s">
        <v>5</v>
      </c>
      <c r="B68" t="s">
        <v>14</v>
      </c>
      <c r="C68" s="4">
        <v>2050</v>
      </c>
      <c r="D68" s="7">
        <v>0.38</v>
      </c>
      <c r="E68" s="8">
        <f t="shared" si="5"/>
        <v>4.9120000000000006E-3</v>
      </c>
      <c r="F68" s="5">
        <f t="shared" si="6"/>
        <v>7.9119999999999989E-3</v>
      </c>
      <c r="G68" s="5">
        <v>5.44E-4</v>
      </c>
      <c r="H68" s="7">
        <v>0</v>
      </c>
      <c r="I68" s="7"/>
    </row>
    <row r="69" spans="1:9" x14ac:dyDescent="0.2">
      <c r="A69" t="s">
        <v>5</v>
      </c>
      <c r="B69" t="s">
        <v>10</v>
      </c>
      <c r="C69" s="4">
        <v>2050</v>
      </c>
      <c r="D69" s="7">
        <v>0.35</v>
      </c>
      <c r="E69" s="8">
        <f t="shared" si="5"/>
        <v>4.9120000000000006E-3</v>
      </c>
      <c r="F69" s="5">
        <f t="shared" si="6"/>
        <v>7.9119999999999989E-3</v>
      </c>
      <c r="G69" s="5">
        <v>5.44E-4</v>
      </c>
      <c r="H69" s="7">
        <f>0.81*H67</f>
        <v>4.6980000000000004</v>
      </c>
      <c r="I69" s="7"/>
    </row>
    <row r="70" spans="1:9" x14ac:dyDescent="0.2">
      <c r="A70" t="s">
        <v>5</v>
      </c>
      <c r="B70" t="s">
        <v>11</v>
      </c>
      <c r="C70" s="4">
        <v>2050</v>
      </c>
      <c r="D70" s="7">
        <v>0.34</v>
      </c>
      <c r="E70" s="8">
        <f t="shared" si="5"/>
        <v>4.9120000000000006E-3</v>
      </c>
      <c r="F70" s="5">
        <f t="shared" si="6"/>
        <v>7.9119999999999989E-3</v>
      </c>
      <c r="G70" s="5">
        <v>5.44E-4</v>
      </c>
      <c r="H70" s="7">
        <v>0</v>
      </c>
      <c r="I70" s="7"/>
    </row>
    <row r="71" spans="1:9" x14ac:dyDescent="0.2">
      <c r="A71" t="s">
        <v>5</v>
      </c>
      <c r="B71" t="s">
        <v>13</v>
      </c>
      <c r="C71">
        <v>2050</v>
      </c>
      <c r="D71" s="7">
        <v>0.32</v>
      </c>
      <c r="E71" s="8">
        <f t="shared" si="5"/>
        <v>4.9120000000000006E-3</v>
      </c>
      <c r="F71" s="5">
        <f>F70</f>
        <v>7.9119999999999989E-3</v>
      </c>
      <c r="G71" s="5">
        <v>5.44E-4</v>
      </c>
      <c r="H71" s="7">
        <v>0</v>
      </c>
      <c r="I71" s="7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BBFC-D3D2-4848-B82E-6E035FAABFAF}">
  <dimension ref="A1:G6"/>
  <sheetViews>
    <sheetView tabSelected="1" workbookViewId="0">
      <selection activeCell="I6" sqref="I6"/>
    </sheetView>
  </sheetViews>
  <sheetFormatPr baseColWidth="10" defaultColWidth="8.83203125" defaultRowHeight="15" x14ac:dyDescent="0.2"/>
  <cols>
    <col min="2" max="2" width="13.1640625" customWidth="1"/>
    <col min="3" max="3" width="14" customWidth="1"/>
    <col min="4" max="7" width="11.83203125" bestFit="1" customWidth="1"/>
  </cols>
  <sheetData>
    <row r="1" spans="1:7" x14ac:dyDescent="0.2">
      <c r="A1" t="s">
        <v>2</v>
      </c>
      <c r="B1" t="s">
        <v>7</v>
      </c>
      <c r="C1" t="s">
        <v>8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>
        <v>2020</v>
      </c>
      <c r="B2">
        <v>100</v>
      </c>
      <c r="C2">
        <f>3993628101243*Table2[[#This Row],[Percentage]]/100</f>
        <v>3993628101243</v>
      </c>
      <c r="D2">
        <f>Table2[[#This Row],[Cap]]</f>
        <v>3993628101243</v>
      </c>
      <c r="E2">
        <f>Table2[[#This Row],[Cap]]</f>
        <v>3993628101243</v>
      </c>
      <c r="F2">
        <f>Table2[[#This Row],[Cap]]</f>
        <v>3993628101243</v>
      </c>
      <c r="G2">
        <f>Table2[[#This Row],[Cap]]</f>
        <v>3993628101243</v>
      </c>
    </row>
    <row r="3" spans="1:7" x14ac:dyDescent="0.2">
      <c r="A3">
        <v>2025</v>
      </c>
      <c r="B3">
        <v>75</v>
      </c>
      <c r="C3">
        <f>3993628101243*Table2[[#This Row],[Percentage]]/100</f>
        <v>2995221075932.25</v>
      </c>
      <c r="D3">
        <f>Table2[[#This Row],[Cap]]</f>
        <v>2995221075932.25</v>
      </c>
      <c r="E3">
        <f>Table2[[#This Row],[Cap]]</f>
        <v>2995221075932.25</v>
      </c>
      <c r="F3">
        <f>Table2[[#This Row],[Cap]]</f>
        <v>2995221075932.25</v>
      </c>
      <c r="G3">
        <f>Table2[[#This Row],[Cap]]</f>
        <v>2995221075932.25</v>
      </c>
    </row>
    <row r="4" spans="1:7" x14ac:dyDescent="0.2">
      <c r="A4">
        <v>2030</v>
      </c>
      <c r="B4">
        <v>50</v>
      </c>
      <c r="C4">
        <f>3993628101243*Table2[[#This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">
      <c r="A5">
        <v>2040</v>
      </c>
      <c r="B5">
        <v>25</v>
      </c>
      <c r="C5">
        <f>3993628101243*Table2[[#This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">
      <c r="A6">
        <v>2050</v>
      </c>
      <c r="B6">
        <v>0</v>
      </c>
      <c r="C6">
        <f>3993628101243*Table2[[#This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011A-5018-4658-AE4C-E7AB84109B3D}">
  <dimension ref="A1:C22"/>
  <sheetViews>
    <sheetView workbookViewId="0">
      <selection activeCell="E19" sqref="E19"/>
    </sheetView>
  </sheetViews>
  <sheetFormatPr baseColWidth="10" defaultRowHeight="15" x14ac:dyDescent="0.2"/>
  <cols>
    <col min="1" max="1" width="13.83203125" bestFit="1" customWidth="1"/>
  </cols>
  <sheetData>
    <row r="1" spans="1:3" x14ac:dyDescent="0.2">
      <c r="A1" s="11" t="s">
        <v>22</v>
      </c>
      <c r="B1" s="11" t="s">
        <v>23</v>
      </c>
      <c r="C1" s="11" t="s">
        <v>34</v>
      </c>
    </row>
    <row r="2" spans="1:3" x14ac:dyDescent="0.2">
      <c r="A2" s="12" t="s">
        <v>27</v>
      </c>
      <c r="B2" s="13" t="s">
        <v>24</v>
      </c>
      <c r="C2" s="14">
        <v>106</v>
      </c>
    </row>
    <row r="3" spans="1:3" x14ac:dyDescent="0.2">
      <c r="A3" s="15" t="s">
        <v>27</v>
      </c>
      <c r="B3" s="16" t="s">
        <v>25</v>
      </c>
      <c r="C3" s="17">
        <v>108</v>
      </c>
    </row>
    <row r="4" spans="1:3" x14ac:dyDescent="0.2">
      <c r="A4" s="18" t="s">
        <v>27</v>
      </c>
      <c r="B4" s="19" t="s">
        <v>26</v>
      </c>
      <c r="C4" s="20">
        <v>4</v>
      </c>
    </row>
    <row r="5" spans="1:3" x14ac:dyDescent="0.2">
      <c r="A5" s="12" t="s">
        <v>28</v>
      </c>
      <c r="B5" s="13" t="s">
        <v>24</v>
      </c>
      <c r="C5" s="14">
        <v>66</v>
      </c>
    </row>
    <row r="6" spans="1:3" x14ac:dyDescent="0.2">
      <c r="A6" s="15" t="s">
        <v>28</v>
      </c>
      <c r="B6" s="16" t="s">
        <v>25</v>
      </c>
      <c r="C6" s="17">
        <v>356</v>
      </c>
    </row>
    <row r="7" spans="1:3" x14ac:dyDescent="0.2">
      <c r="A7" s="18" t="s">
        <v>28</v>
      </c>
      <c r="B7" s="19" t="s">
        <v>26</v>
      </c>
      <c r="C7" s="20">
        <v>381</v>
      </c>
    </row>
    <row r="8" spans="1:3" x14ac:dyDescent="0.2">
      <c r="A8" s="12" t="s">
        <v>29</v>
      </c>
      <c r="B8" s="13" t="s">
        <v>24</v>
      </c>
      <c r="C8" s="14">
        <v>66</v>
      </c>
    </row>
    <row r="9" spans="1:3" x14ac:dyDescent="0.2">
      <c r="A9" s="15" t="s">
        <v>29</v>
      </c>
      <c r="B9" s="16" t="s">
        <v>25</v>
      </c>
      <c r="C9" s="17">
        <v>26</v>
      </c>
    </row>
    <row r="10" spans="1:3" x14ac:dyDescent="0.2">
      <c r="A10" s="18" t="s">
        <v>29</v>
      </c>
      <c r="B10" s="19" t="s">
        <v>26</v>
      </c>
      <c r="C10" s="20">
        <v>57</v>
      </c>
    </row>
    <row r="11" spans="1:3" x14ac:dyDescent="0.2">
      <c r="A11" s="12" t="s">
        <v>30</v>
      </c>
      <c r="B11" s="13" t="s">
        <v>24</v>
      </c>
      <c r="C11" s="14">
        <v>293</v>
      </c>
    </row>
    <row r="12" spans="1:3" x14ac:dyDescent="0.2">
      <c r="A12" s="15" t="s">
        <v>30</v>
      </c>
      <c r="B12" s="16" t="s">
        <v>25</v>
      </c>
      <c r="C12" s="17">
        <v>254</v>
      </c>
    </row>
    <row r="13" spans="1:3" x14ac:dyDescent="0.2">
      <c r="A13" s="18" t="s">
        <v>30</v>
      </c>
      <c r="B13" s="19" t="s">
        <v>26</v>
      </c>
      <c r="C13" s="20">
        <v>57</v>
      </c>
    </row>
    <row r="14" spans="1:3" x14ac:dyDescent="0.2">
      <c r="A14" s="12" t="s">
        <v>31</v>
      </c>
      <c r="B14" s="13" t="s">
        <v>24</v>
      </c>
      <c r="C14" s="14">
        <v>66</v>
      </c>
    </row>
    <row r="15" spans="1:3" x14ac:dyDescent="0.2">
      <c r="A15" s="15" t="s">
        <v>31</v>
      </c>
      <c r="B15" s="16" t="s">
        <v>25</v>
      </c>
      <c r="C15" s="17">
        <v>356</v>
      </c>
    </row>
    <row r="16" spans="1:3" x14ac:dyDescent="0.2">
      <c r="A16" s="18" t="s">
        <v>31</v>
      </c>
      <c r="B16" s="19" t="s">
        <v>26</v>
      </c>
      <c r="C16" s="20">
        <v>381</v>
      </c>
    </row>
    <row r="17" spans="1:3" x14ac:dyDescent="0.2">
      <c r="A17" s="12" t="s">
        <v>32</v>
      </c>
      <c r="B17" s="13" t="s">
        <v>24</v>
      </c>
      <c r="C17" s="14">
        <v>133.5</v>
      </c>
    </row>
    <row r="18" spans="1:3" x14ac:dyDescent="0.2">
      <c r="A18" s="15" t="s">
        <v>32</v>
      </c>
      <c r="B18" s="16" t="s">
        <v>25</v>
      </c>
      <c r="C18" s="17">
        <v>112</v>
      </c>
    </row>
    <row r="19" spans="1:3" x14ac:dyDescent="0.2">
      <c r="A19" s="18" t="s">
        <v>32</v>
      </c>
      <c r="B19" s="19" t="s">
        <v>26</v>
      </c>
      <c r="C19" s="20">
        <v>35.5</v>
      </c>
    </row>
    <row r="20" spans="1:3" x14ac:dyDescent="0.2">
      <c r="A20" s="12" t="s">
        <v>33</v>
      </c>
      <c r="B20" s="13" t="s">
        <v>24</v>
      </c>
      <c r="C20" s="14">
        <v>111</v>
      </c>
    </row>
    <row r="21" spans="1:3" x14ac:dyDescent="0.2">
      <c r="A21" s="15" t="s">
        <v>33</v>
      </c>
      <c r="B21" s="16" t="s">
        <v>25</v>
      </c>
      <c r="C21" s="17">
        <v>116</v>
      </c>
    </row>
    <row r="22" spans="1:3" x14ac:dyDescent="0.2">
      <c r="A22" s="18" t="s">
        <v>33</v>
      </c>
      <c r="B22" s="19" t="s">
        <v>26</v>
      </c>
      <c r="C22" s="20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4" ma:contentTypeDescription="Create a new document." ma:contentTypeScope="" ma:versionID="f7b5534710389487cb20cdc8fb82d9e5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e6f95054c5c9d100d66f29884ce71db5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ECE36-DDD3-43F8-98D4-895544A9AC55}">
  <ds:schemaRefs>
    <ds:schemaRef ds:uri="e3bebc04-41cd-4c9b-8948-0bf19cce478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BB7999-87FA-46B4-809E-B66AEC3317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CCA1A2-D86E-4EDF-982E-1C6D3974A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Main</vt:lpstr>
      <vt:lpstr>EmissionCap</vt:lpstr>
      <vt:lpstr>TransferCosts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Microsoft Office-bruker</cp:lastModifiedBy>
  <dcterms:created xsi:type="dcterms:W3CDTF">2021-05-26T08:49:10Z</dcterms:created>
  <dcterms:modified xsi:type="dcterms:W3CDTF">2022-06-07T11:22:40Z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</Properties>
</file>