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Python\MTNet\"/>
    </mc:Choice>
  </mc:AlternateContent>
  <xr:revisionPtr revIDLastSave="0" documentId="13_ncr:1_{E0A8038E-F583-4EBD-B36A-4539AAF4CDC7}" xr6:coauthVersionLast="47" xr6:coauthVersionMax="47" xr10:uidLastSave="{00000000-0000-0000-0000-000000000000}"/>
  <bookViews>
    <workbookView xWindow="-96" yWindow="0" windowWidth="11712" windowHeight="12336" firstSheet="2" activeTab="4" xr2:uid="{17CBEBDE-709B-41D7-A540-C406A3987787}"/>
  </bookViews>
  <sheets>
    <sheet name="機種工時計算" sheetId="3" r:id="rId1"/>
    <sheet name="機種工時計算 (2)" sheetId="4" r:id="rId2"/>
    <sheet name="試算二" sheetId="7" r:id="rId3"/>
    <sheet name="試算一" sheetId="5" r:id="rId4"/>
    <sheet name="試算三" sheetId="6" r:id="rId5"/>
  </sheets>
  <externalReferences>
    <externalReference r:id="rId6"/>
  </externalReferences>
  <definedNames>
    <definedName name="_xlnm._FilterDatabase" localSheetId="0" hidden="1">機種工時計算!$B$2:$O$4</definedName>
    <definedName name="_xlnm._FilterDatabase" localSheetId="1" hidden="1">'機種工時計算 (2)'!$B$2:$Q$4</definedName>
    <definedName name="Priority">#REF!</definedName>
    <definedName name="Status">#REF!</definedName>
    <definedName name="Type">'[1]Towing Invoice'!#REF!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P3" i="4" s="1"/>
  <c r="H3" i="4"/>
  <c r="N4" i="5"/>
  <c r="M4" i="5"/>
  <c r="K4" i="5"/>
  <c r="J4" i="5"/>
  <c r="K4" i="7"/>
  <c r="K5" i="7" s="1"/>
  <c r="G4" i="7"/>
  <c r="J4" i="7" s="1"/>
  <c r="K3" i="7"/>
  <c r="G3" i="7"/>
  <c r="J3" i="7" s="1"/>
  <c r="M3" i="7" s="1"/>
  <c r="N3" i="7" s="1"/>
  <c r="N3" i="5"/>
  <c r="M4" i="6"/>
  <c r="N4" i="6" s="1"/>
  <c r="M3" i="5"/>
  <c r="G3" i="6"/>
  <c r="J3" i="6" s="1"/>
  <c r="M3" i="6" s="1"/>
  <c r="N3" i="6" s="1"/>
  <c r="E34" i="6"/>
  <c r="E23" i="6"/>
  <c r="E28" i="6"/>
  <c r="E14" i="6"/>
  <c r="E11" i="6"/>
  <c r="E8" i="6"/>
  <c r="E4" i="6"/>
  <c r="K4" i="6"/>
  <c r="J4" i="6"/>
  <c r="K3" i="6"/>
  <c r="K3" i="5"/>
  <c r="G3" i="5"/>
  <c r="J3" i="5" s="1"/>
  <c r="N5" i="6" l="1"/>
  <c r="K5" i="6"/>
  <c r="J5" i="7"/>
  <c r="M4" i="7"/>
  <c r="N4" i="7" s="1"/>
  <c r="N5" i="7" s="1"/>
  <c r="J5" i="6"/>
  <c r="F3" i="4"/>
  <c r="J4" i="4"/>
  <c r="F4" i="4"/>
  <c r="H4" i="4" s="1"/>
  <c r="M4" i="4" s="1"/>
  <c r="P4" i="4" s="1"/>
  <c r="J3" i="4"/>
  <c r="F4" i="3"/>
  <c r="G4" i="3" s="1"/>
  <c r="I4" i="3"/>
  <c r="I3" i="3"/>
  <c r="F3" i="3"/>
  <c r="G3" i="3" s="1"/>
  <c r="K3" i="3" s="1"/>
  <c r="N3" i="3" s="1"/>
  <c r="K4" i="3" l="1"/>
  <c r="N4" i="3" s="1"/>
</calcChain>
</file>

<file path=xl/sharedStrings.xml><?xml version="1.0" encoding="utf-8"?>
<sst xmlns="http://schemas.openxmlformats.org/spreadsheetml/2006/main" count="333" uniqueCount="148">
  <si>
    <r>
      <rPr>
        <sz val="12"/>
        <rFont val="微軟正黑體 Light"/>
        <family val="2"/>
        <charset val="136"/>
      </rPr>
      <t>(</t>
    </r>
    <r>
      <rPr>
        <sz val="12"/>
        <rFont val="宋体"/>
        <charset val="136"/>
      </rPr>
      <t>秒</t>
    </r>
    <r>
      <rPr>
        <sz val="12"/>
        <rFont val="微軟正黑體 Light"/>
        <family val="2"/>
        <charset val="136"/>
      </rPr>
      <t>)</t>
    </r>
    <phoneticPr fontId="8" type="noConversion"/>
  </si>
  <si>
    <t>(分)</t>
    <phoneticPr fontId="8" type="noConversion"/>
  </si>
  <si>
    <t>PM可依此初估投產-&gt;產出工時(不含例外)</t>
    <phoneticPr fontId="8" type="noConversion"/>
  </si>
  <si>
    <t>客戶&amp;機種</t>
    <phoneticPr fontId="8" type="noConversion"/>
  </si>
  <si>
    <t>產工
提供工時</t>
    <phoneticPr fontId="8" type="noConversion"/>
  </si>
  <si>
    <t>放寬
工時</t>
    <phoneticPr fontId="8" type="noConversion"/>
  </si>
  <si>
    <t>補償
時間</t>
    <phoneticPr fontId="8" type="noConversion"/>
  </si>
  <si>
    <t>標準工時
(放寬)</t>
    <phoneticPr fontId="8" type="noConversion"/>
  </si>
  <si>
    <t>待組裝
製程工時</t>
    <phoneticPr fontId="8" type="noConversion"/>
  </si>
  <si>
    <t>日
(HR)</t>
    <phoneticPr fontId="8" type="noConversion"/>
  </si>
  <si>
    <t>日
(分)</t>
    <phoneticPr fontId="8" type="noConversion"/>
  </si>
  <si>
    <t>加班
(分)</t>
    <phoneticPr fontId="8" type="noConversion"/>
  </si>
  <si>
    <t>每日產出
(1人)</t>
    <phoneticPr fontId="8" type="noConversion"/>
  </si>
  <si>
    <t>生產投入
組裝人力</t>
    <phoneticPr fontId="8" type="noConversion"/>
  </si>
  <si>
    <t>預計投產
數量</t>
    <phoneticPr fontId="8" type="noConversion"/>
  </si>
  <si>
    <t>組裝
天數</t>
    <phoneticPr fontId="8" type="noConversion"/>
  </si>
  <si>
    <t>備註</t>
    <phoneticPr fontId="8" type="noConversion"/>
  </si>
  <si>
    <t>8</t>
    <phoneticPr fontId="8" type="noConversion"/>
  </si>
  <si>
    <t>-</t>
    <phoneticPr fontId="8" type="noConversion"/>
  </si>
  <si>
    <t>DIP+測試+組裝+包裝</t>
    <phoneticPr fontId="8" type="noConversion"/>
  </si>
  <si>
    <r>
      <t xml:space="preserve">DIP+測試+組裝+成測+包裝
</t>
    </r>
    <r>
      <rPr>
        <b/>
        <sz val="12"/>
        <color rgb="FF0000FF"/>
        <rFont val="Microsoft JhengHei Light"/>
        <family val="2"/>
        <charset val="136"/>
      </rPr>
      <t>RMA需加入拆卸工時</t>
    </r>
    <r>
      <rPr>
        <b/>
        <sz val="12"/>
        <color rgb="FFFF0000"/>
        <rFont val="Microsoft JhengHei Light"/>
        <family val="2"/>
        <charset val="136"/>
      </rPr>
      <t>(先用放寬代替)</t>
    </r>
    <phoneticPr fontId="8" type="noConversion"/>
  </si>
  <si>
    <t>愛微科-(iWEECARE)</t>
  </si>
  <si>
    <t>瓶頸站工時</t>
    <phoneticPr fontId="1" type="noConversion"/>
  </si>
  <si>
    <t>每日產出
(瓶頸站)</t>
    <phoneticPr fontId="8" type="noConversion"/>
  </si>
  <si>
    <t>工時加總</t>
    <phoneticPr fontId="2" type="noConversion"/>
  </si>
  <si>
    <t>瓶頸站工時</t>
    <phoneticPr fontId="2" type="noConversion"/>
  </si>
  <si>
    <t>每日產能 by 工時加總</t>
    <phoneticPr fontId="2" type="noConversion"/>
  </si>
  <si>
    <t>工站代號</t>
    <phoneticPr fontId="1" type="noConversion"/>
  </si>
  <si>
    <t>工站簡稱</t>
    <phoneticPr fontId="1" type="noConversion"/>
  </si>
  <si>
    <t>UNK02</t>
  </si>
  <si>
    <t>UNK03</t>
  </si>
  <si>
    <t>UNK04</t>
  </si>
  <si>
    <t>UNK05</t>
  </si>
  <si>
    <t>UNK06</t>
  </si>
  <si>
    <t>UNK07</t>
  </si>
  <si>
    <t>UNK08</t>
  </si>
  <si>
    <t>UNK09</t>
  </si>
  <si>
    <t>UNT10</t>
  </si>
  <si>
    <t>UNT11</t>
  </si>
  <si>
    <t>UNT12</t>
  </si>
  <si>
    <t>UNT13</t>
  </si>
  <si>
    <t>UNA14</t>
  </si>
  <si>
    <t>UNA15</t>
  </si>
  <si>
    <t>UNA16</t>
  </si>
  <si>
    <t>UNA17</t>
  </si>
  <si>
    <t>UNA18</t>
  </si>
  <si>
    <t>UNA19</t>
  </si>
  <si>
    <t>UNA20</t>
  </si>
  <si>
    <t>UNA21</t>
  </si>
  <si>
    <t>UNA22</t>
  </si>
  <si>
    <t>UNA23</t>
  </si>
  <si>
    <t>UNA24</t>
  </si>
  <si>
    <t>UNA25</t>
  </si>
  <si>
    <t>UNA26</t>
  </si>
  <si>
    <t>UNA27</t>
  </si>
  <si>
    <t>UNA28</t>
  </si>
  <si>
    <t>UNA29</t>
  </si>
  <si>
    <t>UNA30</t>
  </si>
  <si>
    <t>UNA31</t>
  </si>
  <si>
    <t>UNP32</t>
  </si>
  <si>
    <t>UNP33</t>
  </si>
  <si>
    <t>UNP34</t>
  </si>
  <si>
    <t>裁板/磨板</t>
  </si>
  <si>
    <t>連接</t>
  </si>
  <si>
    <t>列印標籤</t>
  </si>
  <si>
    <t>焊接電池座</t>
  </si>
  <si>
    <t>焊接電容</t>
  </si>
  <si>
    <t>剪腳</t>
  </si>
  <si>
    <t>焊接RT1 Trace跳線</t>
  </si>
  <si>
    <t>清潔</t>
  </si>
  <si>
    <t>Unabiz測試</t>
  </si>
  <si>
    <t>筑波測試</t>
  </si>
  <si>
    <t>移除/打點(白點)</t>
  </si>
  <si>
    <t>Lady Bug/手機測試</t>
  </si>
  <si>
    <t>放入橡膠圈</t>
  </si>
  <si>
    <t>放入PCB墊片</t>
  </si>
  <si>
    <t>上蓋貼上天線</t>
  </si>
  <si>
    <t>上蓋貼上NFC</t>
  </si>
  <si>
    <t>底殼組裝泡棉</t>
  </si>
  <si>
    <t>底殼組裝導熱墊</t>
  </si>
  <si>
    <t>底殼組裝電池</t>
  </si>
  <si>
    <t>NFC天線安裝PCBA</t>
  </si>
  <si>
    <t>Sigfox天線裝上</t>
  </si>
  <si>
    <t>電池組裝PCBA</t>
  </si>
  <si>
    <t>TC2030-MCP-NL-10短路</t>
  </si>
  <si>
    <t>理線/目檢</t>
  </si>
  <si>
    <t>Sigfox天線塗黃膠</t>
  </si>
  <si>
    <t>上蓋和底蓋上鎖</t>
  </si>
  <si>
    <t>底殼金屬板黏貼導熱墊</t>
  </si>
  <si>
    <t>安裝固定支架</t>
  </si>
  <si>
    <t>將ID標籤貼紙貼在頂蓋上</t>
  </si>
  <si>
    <t>貼上保修貼紙</t>
  </si>
  <si>
    <t>將3M Tape 1.1MM Botton黏貼鐵架</t>
  </si>
  <si>
    <t>放入箱子</t>
  </si>
  <si>
    <t>外箱貼紙黏貼</t>
  </si>
  <si>
    <t>寬放工時 (min)</t>
    <phoneticPr fontId="1" type="noConversion"/>
  </si>
  <si>
    <t>每日產能 by 瓶頸站</t>
    <phoneticPr fontId="2" type="noConversion"/>
  </si>
  <si>
    <t>投入人數</t>
    <phoneticPr fontId="1" type="noConversion"/>
  </si>
  <si>
    <t>倍數</t>
    <phoneticPr fontId="1" type="noConversion"/>
  </si>
  <si>
    <t>合併工時(min)</t>
    <phoneticPr fontId="1" type="noConversion"/>
  </si>
  <si>
    <t>(min)</t>
  </si>
  <si>
    <t>預計投產量</t>
    <phoneticPr fontId="1" type="noConversion"/>
  </si>
  <si>
    <t>預計投產天數</t>
    <phoneticPr fontId="1" type="noConversion"/>
  </si>
  <si>
    <t>(pcs)</t>
    <phoneticPr fontId="1" type="noConversion"/>
  </si>
  <si>
    <t>(Pcs)</t>
    <phoneticPr fontId="1" type="noConversion"/>
  </si>
  <si>
    <t>每日工時成本</t>
    <phoneticPr fontId="1" type="noConversion"/>
  </si>
  <si>
    <t>總工時成本</t>
    <phoneticPr fontId="1" type="noConversion"/>
  </si>
  <si>
    <t>*假設每一個人都是從第一個工站做到最後一個工站</t>
    <phoneticPr fontId="1" type="noConversion"/>
  </si>
  <si>
    <t>*假設每一個工站都有一個人</t>
    <phoneticPr fontId="1" type="noConversion"/>
  </si>
  <si>
    <t>*合併工站將工時成本控制到盡量一致</t>
    <phoneticPr fontId="1" type="noConversion"/>
  </si>
  <si>
    <t>UNA</t>
    <phoneticPr fontId="8" type="noConversion"/>
  </si>
  <si>
    <t>一個人執行</t>
    <phoneticPr fontId="1" type="noConversion"/>
  </si>
  <si>
    <t>A</t>
    <phoneticPr fontId="1" type="noConversion"/>
  </si>
  <si>
    <t>工作站(製程)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</si>
  <si>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</si>
  <si>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</si>
  <si>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</si>
  <si>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</si>
  <si>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</si>
  <si>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</si>
  <si>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</si>
  <si>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</si>
  <si>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</si>
  <si>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</si>
  <si>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</si>
  <si>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</si>
  <si>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</si>
  <si>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</si>
  <si>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</si>
  <si>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</si>
  <si>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</si>
  <si>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</si>
  <si>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</si>
  <si>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</si>
  <si>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</si>
  <si>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</si>
  <si>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</si>
  <si>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</si>
  <si>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</si>
  <si>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</si>
  <si>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</si>
  <si>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</si>
  <si>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</si>
  <si>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</si>
  <si>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</si>
  <si>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</si>
  <si>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</si>
  <si>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寬放工時(min)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</si>
</sst>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76" formatCode="[$-409]dd/mmm/yy;@"/>
    <numFmt numFmtId="177" formatCode="#,##0.0"/>
    <numFmt numFmtId="178" formatCode="0.0_ "/>
    <numFmt numFmtId="179" formatCode="_(* #,##0.00_);_(* \(#,##0.00\);_(* &quot;-&quot;??_);_(@_)"/>
    <numFmt numFmtId="180" formatCode="_(* #,##0.0_);_(* \(#,##0.0\);_(* &quot;-&quot;??_);_(@_)"/>
    <numFmt numFmtId="181" formatCode="_(* #,##0.0_);_(* \(#,##0.0\);_(* &quot;-&quot;?_);_(@_)"/>
    <numFmt numFmtId="182" formatCode="_-* #,##0.0_-;\-* #,##0.0_-;_-* &quot;-&quot;??_-;_-@_-"/>
    <numFmt numFmtId="183" formatCode="_-* #,##0_-;\-* #,##0_-;_-* &quot;-&quot;??_-;_-@_-"/>
    <numFmt numFmtId="184" formatCode="_(* #,##0_);_(* \(#,##0\);_(* &quot;-&quot;??_);_(@_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name val="微軟正黑體"/>
      <family val="2"/>
      <charset val="136"/>
    </font>
    <font>
      <b/>
      <sz val="12"/>
      <color rgb="FFFF0000"/>
      <name val="Arial"/>
      <family val="2"/>
    </font>
    <font>
      <sz val="12"/>
      <name val="宋体"/>
      <family val="3"/>
      <charset val="136"/>
    </font>
    <font>
      <sz val="12"/>
      <name val="宋体"/>
      <family val="2"/>
      <charset val="136"/>
    </font>
    <font>
      <sz val="12"/>
      <name val="微軟正黑體 Light"/>
      <family val="2"/>
      <charset val="136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2"/>
      <name val="宋体"/>
      <family val="3"/>
      <charset val="134"/>
    </font>
    <font>
      <b/>
      <sz val="12"/>
      <name val="Microsoft JhengHei Light"/>
      <family val="2"/>
      <charset val="136"/>
    </font>
    <font>
      <b/>
      <sz val="12"/>
      <name val="Arial"/>
      <family val="2"/>
      <charset val="136"/>
    </font>
    <font>
      <b/>
      <sz val="12"/>
      <name val="微軟正黑體"/>
      <family val="2"/>
      <charset val="136"/>
    </font>
    <font>
      <b/>
      <sz val="12"/>
      <name val="Arial"/>
      <family val="2"/>
    </font>
    <font>
      <b/>
      <sz val="12"/>
      <color rgb="FF0000FF"/>
      <name val="Microsoft JhengHei Light"/>
      <family val="2"/>
      <charset val="136"/>
    </font>
    <font>
      <b/>
      <sz val="12"/>
      <color rgb="FFFF0000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rgb="FFFF0000"/>
      <name val="Arial"/>
      <family val="2"/>
      <charset val="136"/>
    </font>
    <font>
      <sz val="12"/>
      <color rgb="FFFF0000"/>
      <name val="新細明體"/>
      <family val="2"/>
      <scheme val="minor"/>
    </font>
    <font>
      <sz val="12"/>
      <name val="宋体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176" fontId="5" fillId="0" borderId="0"/>
    <xf numFmtId="176" fontId="10" fillId="0" borderId="0"/>
    <xf numFmtId="43" fontId="17" fillId="0" borderId="0" applyFont="0" applyFill="0" applyBorder="0" applyAlignment="0" applyProtection="0">
      <alignment vertical="center"/>
    </xf>
    <xf numFmtId="0" fontId="18" fillId="0" borderId="0"/>
    <xf numFmtId="179" fontId="18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176" fontId="5" fillId="0" borderId="0" xfId="1"/>
    <xf numFmtId="176" fontId="6" fillId="0" borderId="0" xfId="1" applyFont="1" applyAlignment="1">
      <alignment horizontal="center"/>
    </xf>
    <xf numFmtId="176" fontId="9" fillId="0" borderId="0" xfId="1" applyFont="1" applyAlignment="1">
      <alignment horizontal="center"/>
    </xf>
    <xf numFmtId="176" fontId="3" fillId="3" borderId="0" xfId="1" applyFont="1" applyFill="1"/>
    <xf numFmtId="176" fontId="3" fillId="4" borderId="0" xfId="1" applyFont="1" applyFill="1"/>
    <xf numFmtId="49" fontId="11" fillId="0" borderId="1" xfId="2" applyNumberFormat="1" applyFont="1" applyBorder="1" applyAlignment="1">
      <alignment horizontal="center" vertical="center"/>
    </xf>
    <xf numFmtId="49" fontId="11" fillId="0" borderId="1" xfId="2" applyNumberFormat="1" applyFont="1" applyBorder="1" applyAlignment="1">
      <alignment horizontal="center" vertical="center" wrapText="1"/>
    </xf>
    <xf numFmtId="49" fontId="11" fillId="3" borderId="1" xfId="2" applyNumberFormat="1" applyFont="1" applyFill="1" applyBorder="1" applyAlignment="1">
      <alignment horizontal="center" vertical="center" wrapText="1"/>
    </xf>
    <xf numFmtId="49" fontId="11" fillId="4" borderId="1" xfId="2" applyNumberFormat="1" applyFont="1" applyFill="1" applyBorder="1" applyAlignment="1">
      <alignment horizontal="center" vertical="center" wrapText="1"/>
    </xf>
    <xf numFmtId="177" fontId="12" fillId="0" borderId="1" xfId="2" applyNumberFormat="1" applyFont="1" applyBorder="1" applyAlignment="1">
      <alignment horizontal="center" vertical="center" wrapText="1"/>
    </xf>
    <xf numFmtId="4" fontId="12" fillId="0" borderId="1" xfId="2" applyNumberFormat="1" applyFont="1" applyBorder="1" applyAlignment="1">
      <alignment horizontal="center" vertical="center" wrapText="1"/>
    </xf>
    <xf numFmtId="178" fontId="14" fillId="0" borderId="1" xfId="2" applyNumberFormat="1" applyFont="1" applyBorder="1" applyAlignment="1">
      <alignment horizontal="center" vertical="center"/>
    </xf>
    <xf numFmtId="3" fontId="14" fillId="0" borderId="1" xfId="2" applyNumberFormat="1" applyFont="1" applyBorder="1" applyAlignment="1">
      <alignment horizontal="center" vertical="center"/>
    </xf>
    <xf numFmtId="177" fontId="14" fillId="0" borderId="1" xfId="2" applyNumberFormat="1" applyFont="1" applyBorder="1" applyAlignment="1">
      <alignment horizontal="center" vertical="center"/>
    </xf>
    <xf numFmtId="3" fontId="14" fillId="3" borderId="1" xfId="2" applyNumberFormat="1" applyFont="1" applyFill="1" applyBorder="1" applyAlignment="1">
      <alignment horizontal="center" vertical="center"/>
    </xf>
    <xf numFmtId="178" fontId="14" fillId="4" borderId="1" xfId="2" applyNumberFormat="1" applyFont="1" applyFill="1" applyBorder="1" applyAlignment="1">
      <alignment horizontal="center" vertical="center"/>
    </xf>
    <xf numFmtId="49" fontId="11" fillId="0" borderId="1" xfId="2" applyNumberFormat="1" applyFont="1" applyBorder="1" applyAlignment="1">
      <alignment vertical="center" wrapText="1"/>
    </xf>
    <xf numFmtId="176" fontId="5" fillId="3" borderId="0" xfId="1" applyFill="1"/>
    <xf numFmtId="176" fontId="5" fillId="4" borderId="0" xfId="1" applyFill="1"/>
    <xf numFmtId="49" fontId="18" fillId="0" borderId="0" xfId="4" applyNumberFormat="1"/>
    <xf numFmtId="180" fontId="0" fillId="0" borderId="0" xfId="5" applyNumberFormat="1" applyFont="1" applyAlignment="1"/>
    <xf numFmtId="0" fontId="18" fillId="0" borderId="0" xfId="4"/>
    <xf numFmtId="182" fontId="18" fillId="0" borderId="0" xfId="3" applyNumberFormat="1" applyFont="1" applyAlignment="1"/>
    <xf numFmtId="183" fontId="18" fillId="0" borderId="0" xfId="3" applyNumberFormat="1" applyFont="1" applyAlignment="1"/>
    <xf numFmtId="182" fontId="0" fillId="0" borderId="0" xfId="3" applyNumberFormat="1" applyFont="1" applyAlignment="1"/>
    <xf numFmtId="182" fontId="0" fillId="2" borderId="0" xfId="3" applyNumberFormat="1" applyFont="1" applyFill="1" applyAlignment="1"/>
    <xf numFmtId="0" fontId="18" fillId="0" borderId="0" xfId="4" applyAlignment="1">
      <alignment horizontal="center"/>
    </xf>
    <xf numFmtId="49" fontId="18" fillId="0" borderId="2" xfId="4" applyNumberFormat="1" applyBorder="1"/>
    <xf numFmtId="49" fontId="18" fillId="0" borderId="3" xfId="4" applyNumberFormat="1" applyBorder="1"/>
    <xf numFmtId="182" fontId="0" fillId="0" borderId="3" xfId="3" applyNumberFormat="1" applyFont="1" applyBorder="1" applyAlignment="1"/>
    <xf numFmtId="0" fontId="18" fillId="0" borderId="4" xfId="4" applyBorder="1"/>
    <xf numFmtId="49" fontId="18" fillId="0" borderId="5" xfId="4" applyNumberFormat="1" applyBorder="1"/>
    <xf numFmtId="182" fontId="0" fillId="0" borderId="0" xfId="3" applyNumberFormat="1" applyFont="1" applyBorder="1" applyAlignment="1"/>
    <xf numFmtId="0" fontId="18" fillId="0" borderId="6" xfId="4" applyBorder="1"/>
    <xf numFmtId="49" fontId="18" fillId="0" borderId="7" xfId="4" applyNumberFormat="1" applyBorder="1"/>
    <xf numFmtId="182" fontId="0" fillId="2" borderId="7" xfId="3" applyNumberFormat="1" applyFont="1" applyFill="1" applyBorder="1" applyAlignment="1"/>
    <xf numFmtId="182" fontId="18" fillId="0" borderId="8" xfId="4" applyNumberFormat="1" applyBorder="1"/>
    <xf numFmtId="182" fontId="18" fillId="0" borderId="6" xfId="4" applyNumberFormat="1" applyBorder="1"/>
    <xf numFmtId="182" fontId="0" fillId="0" borderId="7" xfId="3" applyNumberFormat="1" applyFont="1" applyBorder="1" applyAlignment="1"/>
    <xf numFmtId="182" fontId="18" fillId="0" borderId="0" xfId="3" applyNumberFormat="1" applyFont="1" applyBorder="1" applyAlignment="1"/>
    <xf numFmtId="0" fontId="18" fillId="0" borderId="7" xfId="4" applyBorder="1"/>
    <xf numFmtId="182" fontId="18" fillId="0" borderId="7" xfId="3" applyNumberFormat="1" applyFont="1" applyBorder="1" applyAlignment="1"/>
    <xf numFmtId="0" fontId="18" fillId="0" borderId="3" xfId="4" applyBorder="1"/>
    <xf numFmtId="182" fontId="18" fillId="0" borderId="3" xfId="3" applyNumberFormat="1" applyFont="1" applyBorder="1" applyAlignment="1"/>
    <xf numFmtId="182" fontId="18" fillId="2" borderId="8" xfId="4" applyNumberFormat="1" applyFill="1" applyBorder="1"/>
    <xf numFmtId="183" fontId="18" fillId="0" borderId="0" xfId="4" applyNumberFormat="1"/>
    <xf numFmtId="43" fontId="18" fillId="0" borderId="0" xfId="4" applyNumberFormat="1"/>
    <xf numFmtId="181" fontId="18" fillId="0" borderId="0" xfId="4" applyNumberFormat="1" applyAlignment="1">
      <alignment horizontal="center"/>
    </xf>
    <xf numFmtId="49" fontId="18" fillId="0" borderId="0" xfId="4" applyNumberFormat="1" applyAlignment="1">
      <alignment horizontal="left"/>
    </xf>
    <xf numFmtId="0" fontId="18" fillId="0" borderId="0" xfId="4" applyAlignment="1">
      <alignment horizontal="left"/>
    </xf>
    <xf numFmtId="0" fontId="18" fillId="0" borderId="0" xfId="4" applyAlignment="1">
      <alignment horizontal="right"/>
    </xf>
    <xf numFmtId="180" fontId="0" fillId="0" borderId="0" xfId="5" applyNumberFormat="1" applyFont="1" applyAlignment="1">
      <alignment horizontal="right"/>
    </xf>
    <xf numFmtId="184" fontId="0" fillId="0" borderId="0" xfId="5" applyNumberFormat="1" applyFont="1" applyAlignment="1">
      <alignment horizontal="right"/>
    </xf>
    <xf numFmtId="180" fontId="18" fillId="0" borderId="0" xfId="4" applyNumberFormat="1" applyAlignment="1">
      <alignment horizontal="right"/>
    </xf>
    <xf numFmtId="184" fontId="18" fillId="0" borderId="0" xfId="4" applyNumberFormat="1" applyAlignment="1">
      <alignment horizontal="right"/>
    </xf>
    <xf numFmtId="183" fontId="18" fillId="0" borderId="0" xfId="3" applyNumberFormat="1" applyFont="1" applyAlignment="1">
      <alignment horizontal="right"/>
    </xf>
    <xf numFmtId="182" fontId="18" fillId="2" borderId="0" xfId="3" applyNumberFormat="1" applyFont="1" applyFill="1" applyBorder="1" applyAlignment="1"/>
    <xf numFmtId="177" fontId="19" fillId="0" borderId="1" xfId="2" applyNumberFormat="1" applyFont="1" applyBorder="1" applyAlignment="1">
      <alignment horizontal="center" vertical="center" wrapText="1"/>
    </xf>
    <xf numFmtId="0" fontId="20" fillId="0" borderId="0" xfId="4" applyFont="1"/>
    <xf numFmtId="182" fontId="0" fillId="0" borderId="0" xfId="3" applyNumberFormat="1" applyFont="1" applyFill="1" applyAlignment="1"/>
    <xf numFmtId="4" fontId="19" fillId="0" borderId="1" xfId="2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3" fontId="4" fillId="0" borderId="1" xfId="2" applyNumberFormat="1" applyFont="1" applyBorder="1" applyAlignment="1">
      <alignment horizontal="center" vertical="center"/>
    </xf>
    <xf numFmtId="49" fontId="14" fillId="0" borderId="1" xfId="2" applyNumberFormat="1" applyFont="1" applyBorder="1" applyAlignment="1">
      <alignment horizontal="center" vertical="center" wrapText="1"/>
    </xf>
    <xf numFmtId="49" fontId="13" fillId="0" borderId="1" xfId="2" applyNumberFormat="1" applyFont="1" applyBorder="1" applyAlignment="1">
      <alignment horizontal="center" vertical="center" wrapText="1"/>
    </xf>
    <xf numFmtId="176" fontId="5" fillId="0" borderId="0" xfId="1" applyAlignment="1">
      <alignment horizontal="center" vertical="center"/>
    </xf>
    <xf numFmtId="0" fontId="18" fillId="0" borderId="0" xfId="4" applyAlignment="1">
      <alignment horizontal="center" vertical="center"/>
    </xf>
    <xf numFmtId="49" fontId="18" fillId="0" borderId="0" xfId="4" applyNumberFormat="1" applyAlignment="1">
      <alignment horizontal="center" vertical="center"/>
    </xf>
    <xf numFmtId="0" fontId="18" fillId="0" borderId="5" xfId="4" applyBorder="1" applyAlignment="1">
      <alignment horizontal="center" vertical="center"/>
    </xf>
  </cellXfs>
  <cellStyles count="6">
    <cellStyle name="一般" xfId="0" builtinId="0"/>
    <cellStyle name="一般 2" xfId="1" xr:uid="{AB68584C-E757-4A8E-8F42-7885A6F52DE0}"/>
    <cellStyle name="一般 3" xfId="4" xr:uid="{D8A6B604-5852-469F-89E4-0678A77C9FEA}"/>
    <cellStyle name="千分位" xfId="3" builtinId="3"/>
    <cellStyle name="千分位 2" xfId="5" xr:uid="{4DDCD849-F24C-435E-94D1-D03751CE1D22}"/>
    <cellStyle name="常规 2 9" xfId="2" xr:uid="{BC6B5461-18FA-407C-991B-417CD06BB641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6B8E-80AA-4286-912A-FEE7F9558EFF}">
  <sheetPr>
    <tabColor rgb="FFFFFF00"/>
  </sheetPr>
  <dimension ref="B1:O4"/>
  <sheetViews>
    <sheetView zoomScale="90" zoomScaleNormal="90" workbookViewId="0">
      <pane xSplit="5" ySplit="2" topLeftCell="K3" activePane="bottomRight" state="frozenSplit"/>
      <selection pane="topRight" activeCell="C1" sqref="C1"/>
      <selection pane="bottomLeft" activeCell="A3" sqref="A3"/>
      <selection pane="bottomRight" activeCell="O10" sqref="O10"/>
    </sheetView>
  </sheetViews>
  <sheetFormatPr defaultColWidth="15.44140625" defaultRowHeight="15.6" outlineLevelCol="1"/>
  <cols>
    <col min="1" max="1" width="1.88671875" style="1" customWidth="1"/>
    <col min="2" max="2" width="31.109375" style="66" customWidth="1"/>
    <col min="3" max="5" width="16.77734375" style="1" customWidth="1" outlineLevel="1"/>
    <col min="6" max="9" width="16.77734375" style="1" customWidth="1"/>
    <col min="10" max="10" width="16.77734375" style="18" customWidth="1"/>
    <col min="11" max="11" width="16.77734375" style="1" customWidth="1"/>
    <col min="12" max="12" width="16.77734375" style="18" customWidth="1"/>
    <col min="13" max="13" width="16.77734375" style="1" customWidth="1"/>
    <col min="14" max="14" width="16.77734375" style="19" customWidth="1"/>
    <col min="15" max="15" width="61.44140625" style="1" customWidth="1"/>
    <col min="16" max="16384" width="15.44140625" style="1"/>
  </cols>
  <sheetData>
    <row r="1" spans="2:15" ht="27.6" customHeight="1">
      <c r="C1" s="2" t="s">
        <v>0</v>
      </c>
      <c r="F1" s="3" t="s">
        <v>1</v>
      </c>
      <c r="J1" s="4"/>
      <c r="L1" s="4"/>
      <c r="N1" s="5" t="s">
        <v>2</v>
      </c>
    </row>
    <row r="2" spans="2:15" ht="31.2"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8" t="s">
        <v>11</v>
      </c>
      <c r="K2" s="7" t="s">
        <v>12</v>
      </c>
      <c r="L2" s="8" t="s">
        <v>13</v>
      </c>
      <c r="M2" s="7" t="s">
        <v>14</v>
      </c>
      <c r="N2" s="9" t="s">
        <v>15</v>
      </c>
      <c r="O2" s="6" t="s">
        <v>16</v>
      </c>
    </row>
    <row r="3" spans="2:15" ht="36.6" customHeight="1">
      <c r="B3" s="64" t="s">
        <v>110</v>
      </c>
      <c r="C3" s="58">
        <v>1308</v>
      </c>
      <c r="D3" s="11">
        <v>1</v>
      </c>
      <c r="E3" s="11">
        <v>0</v>
      </c>
      <c r="F3" s="12">
        <f t="shared" ref="F3:F4" si="0">IF(C3="","",ROUND(((C3/60)*D3)+E3,1))</f>
        <v>21.8</v>
      </c>
      <c r="G3" s="14">
        <f>IF(F3="",#REF!,F3)</f>
        <v>21.8</v>
      </c>
      <c r="H3" s="13" t="s">
        <v>17</v>
      </c>
      <c r="I3" s="13">
        <f t="shared" ref="I3:I4" si="1">H3*60</f>
        <v>480</v>
      </c>
      <c r="J3" s="15" t="s">
        <v>18</v>
      </c>
      <c r="K3" s="13">
        <f>SUM(I3:J3)/G3</f>
        <v>22.01834862385321</v>
      </c>
      <c r="L3" s="15">
        <v>4</v>
      </c>
      <c r="M3" s="13">
        <v>500</v>
      </c>
      <c r="N3" s="16">
        <f>M3/(K3*L3)</f>
        <v>5.677083333333333</v>
      </c>
      <c r="O3" s="17" t="s">
        <v>20</v>
      </c>
    </row>
    <row r="4" spans="2:15" ht="36.6" hidden="1" customHeight="1">
      <c r="B4" s="65" t="s">
        <v>21</v>
      </c>
      <c r="C4" s="10">
        <v>740.4</v>
      </c>
      <c r="D4" s="11">
        <v>1</v>
      </c>
      <c r="E4" s="11">
        <v>0</v>
      </c>
      <c r="F4" s="12">
        <f t="shared" si="0"/>
        <v>12.3</v>
      </c>
      <c r="G4" s="14">
        <f>IF(F4="",#REF!,F4)</f>
        <v>12.3</v>
      </c>
      <c r="H4" s="13" t="s">
        <v>17</v>
      </c>
      <c r="I4" s="13">
        <f t="shared" si="1"/>
        <v>480</v>
      </c>
      <c r="J4" s="15" t="s">
        <v>18</v>
      </c>
      <c r="K4" s="13">
        <f t="shared" ref="K4" si="2">SUM(I4:J4)/G4</f>
        <v>39.024390243902438</v>
      </c>
      <c r="L4" s="15">
        <v>3</v>
      </c>
      <c r="M4" s="13">
        <v>189</v>
      </c>
      <c r="N4" s="16">
        <f t="shared" ref="N4" si="3">M4/(K4*L4)</f>
        <v>1.6143750000000001</v>
      </c>
      <c r="O4" s="17" t="s">
        <v>19</v>
      </c>
    </row>
  </sheetData>
  <autoFilter ref="B2:O4" xr:uid="{00000000-0009-0000-0000-000003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7FBD-44AD-434B-A9CD-CEBD357A2A7C}">
  <dimension ref="B1:Q4"/>
  <sheetViews>
    <sheetView zoomScale="90" zoomScaleNormal="90" workbookViewId="0">
      <pane xSplit="5" ySplit="2" topLeftCell="F3" activePane="bottomRight" state="frozenSplit"/>
      <selection pane="topRight" activeCell="C1" sqref="C1"/>
      <selection pane="bottomLeft" activeCell="A3" sqref="A3"/>
      <selection pane="bottomRight" activeCell="Q10" sqref="Q10"/>
    </sheetView>
  </sheetViews>
  <sheetFormatPr defaultColWidth="15.44140625" defaultRowHeight="15.6" outlineLevelCol="1"/>
  <cols>
    <col min="1" max="1" width="1.88671875" style="1" customWidth="1"/>
    <col min="2" max="2" width="31.109375" style="66" customWidth="1"/>
    <col min="3" max="3" width="17.109375" style="1" customWidth="1" outlineLevel="1"/>
    <col min="4" max="4" width="15.77734375" style="1" customWidth="1" outlineLevel="1"/>
    <col min="5" max="5" width="15.21875" style="1" customWidth="1" outlineLevel="1"/>
    <col min="6" max="6" width="16.44140625" style="1" customWidth="1"/>
    <col min="7" max="7" width="18.44140625" style="1" customWidth="1"/>
    <col min="8" max="8" width="22.33203125" style="1" customWidth="1"/>
    <col min="9" max="9" width="14.6640625" style="1" customWidth="1"/>
    <col min="10" max="10" width="14.33203125" style="1" customWidth="1"/>
    <col min="11" max="11" width="13.44140625" style="18" customWidth="1"/>
    <col min="12" max="12" width="8" style="18" customWidth="1"/>
    <col min="13" max="13" width="19" style="1" customWidth="1"/>
    <col min="14" max="14" width="17.21875" style="18" customWidth="1"/>
    <col min="15" max="15" width="17.33203125" style="1" customWidth="1"/>
    <col min="16" max="16" width="16.77734375" style="19" customWidth="1"/>
    <col min="17" max="17" width="73" style="1" customWidth="1"/>
    <col min="18" max="16384" width="15.44140625" style="1"/>
  </cols>
  <sheetData>
    <row r="1" spans="2:17" ht="27.6" customHeight="1">
      <c r="C1" s="2" t="s">
        <v>0</v>
      </c>
      <c r="F1" s="3" t="s">
        <v>1</v>
      </c>
      <c r="G1" s="3" t="s">
        <v>1</v>
      </c>
      <c r="H1" s="3" t="s">
        <v>1</v>
      </c>
      <c r="K1" s="4"/>
      <c r="L1" s="4"/>
      <c r="N1" s="4"/>
      <c r="P1" s="5" t="s">
        <v>2</v>
      </c>
    </row>
    <row r="2" spans="2:17" ht="31.2"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22</v>
      </c>
      <c r="H2" s="7" t="s">
        <v>8</v>
      </c>
      <c r="I2" s="7" t="s">
        <v>9</v>
      </c>
      <c r="J2" s="7" t="s">
        <v>10</v>
      </c>
      <c r="K2" s="8" t="s">
        <v>11</v>
      </c>
      <c r="L2" s="8"/>
      <c r="M2" s="7" t="s">
        <v>23</v>
      </c>
      <c r="N2" s="8" t="s">
        <v>13</v>
      </c>
      <c r="O2" s="7" t="s">
        <v>14</v>
      </c>
      <c r="P2" s="9" t="s">
        <v>15</v>
      </c>
      <c r="Q2" s="6" t="s">
        <v>16</v>
      </c>
    </row>
    <row r="3" spans="2:17" ht="36.6" customHeight="1">
      <c r="B3" s="64" t="s">
        <v>110</v>
      </c>
      <c r="C3" s="58">
        <v>658</v>
      </c>
      <c r="D3" s="61">
        <v>1.2</v>
      </c>
      <c r="E3" s="11">
        <v>0</v>
      </c>
      <c r="F3" s="12">
        <f t="shared" ref="F3:F4" si="0">IF(C3="","",ROUND(((C3/60)*D3)+E3,1))</f>
        <v>13.2</v>
      </c>
      <c r="G3" s="62">
        <v>1.9</v>
      </c>
      <c r="H3" s="14">
        <f>IF(G3="",#REF!,G3)</f>
        <v>1.9</v>
      </c>
      <c r="I3" s="13" t="s">
        <v>17</v>
      </c>
      <c r="J3" s="13">
        <f t="shared" ref="J3:J4" si="1">I3*60</f>
        <v>480</v>
      </c>
      <c r="K3" s="15" t="s">
        <v>18</v>
      </c>
      <c r="L3" s="15"/>
      <c r="M3" s="63">
        <f>SUM(J3:K3)/H3</f>
        <v>252.63157894736844</v>
      </c>
      <c r="N3" s="15">
        <v>7</v>
      </c>
      <c r="O3" s="13">
        <v>500</v>
      </c>
      <c r="P3" s="16">
        <f>O3/M3</f>
        <v>1.9791666666666665</v>
      </c>
      <c r="Q3" s="17" t="s">
        <v>20</v>
      </c>
    </row>
    <row r="4" spans="2:17" ht="36.6" hidden="1" customHeight="1">
      <c r="B4" s="65" t="s">
        <v>21</v>
      </c>
      <c r="C4" s="10">
        <v>740.4</v>
      </c>
      <c r="D4" s="11">
        <v>1</v>
      </c>
      <c r="E4" s="11">
        <v>0</v>
      </c>
      <c r="F4" s="12">
        <f t="shared" si="0"/>
        <v>12.3</v>
      </c>
      <c r="G4" s="12"/>
      <c r="H4" s="14">
        <f>IF(F4="",#REF!,F4)</f>
        <v>12.3</v>
      </c>
      <c r="I4" s="13" t="s">
        <v>17</v>
      </c>
      <c r="J4" s="13">
        <f t="shared" si="1"/>
        <v>480</v>
      </c>
      <c r="K4" s="15" t="s">
        <v>18</v>
      </c>
      <c r="L4" s="15"/>
      <c r="M4" s="13">
        <f t="shared" ref="M4" si="2">SUM(J4:K4)/H4</f>
        <v>39.024390243902438</v>
      </c>
      <c r="N4" s="15">
        <v>3</v>
      </c>
      <c r="O4" s="13">
        <v>189</v>
      </c>
      <c r="P4" s="16">
        <f t="shared" ref="P4" si="3">O4/(M4*N4)</f>
        <v>1.6143750000000001</v>
      </c>
      <c r="Q4" s="17" t="s">
        <v>19</v>
      </c>
    </row>
  </sheetData>
  <autoFilter ref="B2:Q4" xr:uid="{00000000-0009-0000-0000-000003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D2CA-36ED-44E1-B21D-3E4B721D3401}">
  <dimension ref="B2:N35"/>
  <sheetViews>
    <sheetView topLeftCell="B1" workbookViewId="0">
      <selection activeCell="F16" sqref="F16"/>
    </sheetView>
  </sheetViews>
  <sheetFormatPr defaultColWidth="11" defaultRowHeight="16.2"/>
  <cols>
    <col min="1" max="1" width="4.33203125" style="22" customWidth="1"/>
    <col min="2" max="2" width="22" style="22" bestFit="1" customWidth="1"/>
    <col min="3" max="3" width="32.77734375" style="22" bestFit="1" customWidth="1"/>
    <col min="4" max="4" width="14.77734375" style="22" bestFit="1" customWidth="1"/>
    <col min="5" max="5" width="3.33203125" style="22" customWidth="1"/>
    <col min="6" max="6" width="21.6640625" style="22" bestFit="1" customWidth="1"/>
    <col min="7" max="8" width="11" style="22"/>
    <col min="9" max="9" width="21.6640625" style="22" bestFit="1" customWidth="1"/>
    <col min="10" max="10" width="11" style="24"/>
    <col min="11" max="11" width="13.88671875" style="22" bestFit="1" customWidth="1"/>
    <col min="12" max="12" width="11" style="22"/>
    <col min="13" max="13" width="13.88671875" style="22" bestFit="1" customWidth="1"/>
    <col min="14" max="14" width="11.6640625" style="22" bestFit="1" customWidth="1"/>
    <col min="15" max="16384" width="11" style="22"/>
  </cols>
  <sheetData>
    <row r="2" spans="2:14">
      <c r="B2" s="22" t="s">
        <v>27</v>
      </c>
      <c r="C2" s="22" t="s">
        <v>28</v>
      </c>
      <c r="D2" s="22" t="s">
        <v>95</v>
      </c>
      <c r="G2" s="51" t="s">
        <v>100</v>
      </c>
      <c r="H2" s="51" t="s">
        <v>97</v>
      </c>
      <c r="I2" s="27"/>
      <c r="J2" s="51" t="s">
        <v>103</v>
      </c>
      <c r="K2" s="51" t="s">
        <v>105</v>
      </c>
      <c r="L2" s="22" t="s">
        <v>101</v>
      </c>
      <c r="M2" s="22" t="s">
        <v>102</v>
      </c>
      <c r="N2" s="51" t="s">
        <v>106</v>
      </c>
    </row>
    <row r="3" spans="2:14">
      <c r="B3" s="20" t="s">
        <v>29</v>
      </c>
      <c r="C3" s="20" t="s">
        <v>62</v>
      </c>
      <c r="D3" s="25">
        <v>0.4</v>
      </c>
      <c r="F3" s="20" t="s">
        <v>24</v>
      </c>
      <c r="G3" s="52">
        <f>SUM(D3:D35)</f>
        <v>12.499999999999993</v>
      </c>
      <c r="H3" s="53">
        <v>1</v>
      </c>
      <c r="I3" s="49" t="s">
        <v>26</v>
      </c>
      <c r="J3" s="56">
        <f>480/G3</f>
        <v>38.40000000000002</v>
      </c>
      <c r="K3" s="55">
        <f>H3*2880</f>
        <v>2880</v>
      </c>
      <c r="L3" s="22">
        <v>500</v>
      </c>
      <c r="M3" s="46">
        <f>ROUNDUP(L3/J3,0)</f>
        <v>14</v>
      </c>
      <c r="N3" s="24">
        <f>H3*M3*2880</f>
        <v>40320</v>
      </c>
    </row>
    <row r="4" spans="2:14">
      <c r="B4" s="20" t="s">
        <v>30</v>
      </c>
      <c r="C4" s="20" t="s">
        <v>63</v>
      </c>
      <c r="D4" s="25">
        <v>0.1</v>
      </c>
      <c r="F4" s="20" t="s">
        <v>25</v>
      </c>
      <c r="G4" s="54">
        <f>MAX(D3:D10)</f>
        <v>1.4</v>
      </c>
      <c r="H4" s="55">
        <v>34</v>
      </c>
      <c r="I4" s="49" t="s">
        <v>96</v>
      </c>
      <c r="J4" s="56">
        <f>480/G4</f>
        <v>342.85714285714289</v>
      </c>
      <c r="K4" s="55">
        <f>H4*2880</f>
        <v>97920</v>
      </c>
      <c r="L4" s="22">
        <v>500</v>
      </c>
      <c r="M4" s="46">
        <f>ROUNDUP(L4/J4,0)</f>
        <v>2</v>
      </c>
      <c r="N4" s="24">
        <f>H4*M4*2880</f>
        <v>195840</v>
      </c>
    </row>
    <row r="5" spans="2:14">
      <c r="B5" s="20" t="s">
        <v>31</v>
      </c>
      <c r="C5" s="20" t="s">
        <v>64</v>
      </c>
      <c r="D5" s="26">
        <v>1.4</v>
      </c>
      <c r="G5" s="48"/>
      <c r="H5" s="48"/>
      <c r="I5" s="50" t="s">
        <v>98</v>
      </c>
      <c r="J5" s="56">
        <f>J4/J3</f>
        <v>8.9285714285714253</v>
      </c>
      <c r="K5" s="51">
        <f>K4/K3</f>
        <v>34</v>
      </c>
      <c r="N5" s="24">
        <f>N4/N3</f>
        <v>4.8571428571428568</v>
      </c>
    </row>
    <row r="6" spans="2:14">
      <c r="B6" s="20" t="s">
        <v>32</v>
      </c>
      <c r="C6" s="20" t="s">
        <v>65</v>
      </c>
      <c r="D6" s="25">
        <v>0.6</v>
      </c>
      <c r="I6" s="59" t="s">
        <v>108</v>
      </c>
      <c r="K6" s="47"/>
    </row>
    <row r="7" spans="2:14">
      <c r="B7" s="20" t="s">
        <v>33</v>
      </c>
      <c r="C7" s="20" t="s">
        <v>66</v>
      </c>
      <c r="D7" s="25">
        <v>0.5</v>
      </c>
    </row>
    <row r="8" spans="2:14">
      <c r="B8" s="20" t="s">
        <v>34</v>
      </c>
      <c r="C8" s="20" t="s">
        <v>67</v>
      </c>
      <c r="D8" s="25">
        <v>0.2</v>
      </c>
    </row>
    <row r="9" spans="2:14">
      <c r="B9" s="20" t="s">
        <v>35</v>
      </c>
      <c r="C9" s="20" t="s">
        <v>68</v>
      </c>
      <c r="D9" s="25">
        <v>0.6</v>
      </c>
    </row>
    <row r="10" spans="2:14">
      <c r="B10" s="20" t="s">
        <v>36</v>
      </c>
      <c r="C10" s="20" t="s">
        <v>69</v>
      </c>
      <c r="D10" s="25">
        <v>0.3</v>
      </c>
    </row>
    <row r="11" spans="2:14">
      <c r="B11" s="22" t="s">
        <v>37</v>
      </c>
      <c r="C11" s="22" t="s">
        <v>70</v>
      </c>
      <c r="D11" s="23">
        <v>1.1000000000000001</v>
      </c>
    </row>
    <row r="12" spans="2:14">
      <c r="B12" s="22" t="s">
        <v>38</v>
      </c>
      <c r="C12" s="22" t="s">
        <v>71</v>
      </c>
      <c r="D12" s="23">
        <v>0.4</v>
      </c>
    </row>
    <row r="13" spans="2:14">
      <c r="B13" s="22" t="s">
        <v>39</v>
      </c>
      <c r="C13" s="22" t="s">
        <v>72</v>
      </c>
      <c r="D13" s="23">
        <v>0.4</v>
      </c>
    </row>
    <row r="14" spans="2:14">
      <c r="B14" s="22" t="s">
        <v>40</v>
      </c>
      <c r="C14" s="22" t="s">
        <v>73</v>
      </c>
      <c r="D14" s="23">
        <v>1.2</v>
      </c>
    </row>
    <row r="15" spans="2:14">
      <c r="B15" s="22" t="s">
        <v>41</v>
      </c>
      <c r="C15" s="22" t="s">
        <v>74</v>
      </c>
      <c r="D15" s="23">
        <v>0.2</v>
      </c>
    </row>
    <row r="16" spans="2:14">
      <c r="B16" s="22" t="s">
        <v>42</v>
      </c>
      <c r="C16" s="22" t="s">
        <v>75</v>
      </c>
      <c r="D16" s="23">
        <v>0.3</v>
      </c>
    </row>
    <row r="17" spans="2:4">
      <c r="B17" s="22" t="s">
        <v>43</v>
      </c>
      <c r="C17" s="22" t="s">
        <v>76</v>
      </c>
      <c r="D17" s="23">
        <v>0.2</v>
      </c>
    </row>
    <row r="18" spans="2:4">
      <c r="B18" s="22" t="s">
        <v>44</v>
      </c>
      <c r="C18" s="22" t="s">
        <v>77</v>
      </c>
      <c r="D18" s="23">
        <v>0.2</v>
      </c>
    </row>
    <row r="19" spans="2:4">
      <c r="B19" s="22" t="s">
        <v>45</v>
      </c>
      <c r="C19" s="22" t="s">
        <v>78</v>
      </c>
      <c r="D19" s="23">
        <v>0.2</v>
      </c>
    </row>
    <row r="20" spans="2:4">
      <c r="B20" s="22" t="s">
        <v>46</v>
      </c>
      <c r="C20" s="22" t="s">
        <v>79</v>
      </c>
      <c r="D20" s="23">
        <v>0.2</v>
      </c>
    </row>
    <row r="21" spans="2:4">
      <c r="B21" s="22" t="s">
        <v>47</v>
      </c>
      <c r="C21" s="22" t="s">
        <v>80</v>
      </c>
      <c r="D21" s="23">
        <v>0.2</v>
      </c>
    </row>
    <row r="22" spans="2:4">
      <c r="B22" s="22" t="s">
        <v>48</v>
      </c>
      <c r="C22" s="22" t="s">
        <v>81</v>
      </c>
      <c r="D22" s="23">
        <v>0.2</v>
      </c>
    </row>
    <row r="23" spans="2:4">
      <c r="B23" s="22" t="s">
        <v>49</v>
      </c>
      <c r="C23" s="22" t="s">
        <v>82</v>
      </c>
      <c r="D23" s="23">
        <v>0.2</v>
      </c>
    </row>
    <row r="24" spans="2:4">
      <c r="B24" s="22" t="s">
        <v>50</v>
      </c>
      <c r="C24" s="22" t="s">
        <v>83</v>
      </c>
      <c r="D24" s="23">
        <v>0.2</v>
      </c>
    </row>
    <row r="25" spans="2:4">
      <c r="B25" s="22" t="s">
        <v>51</v>
      </c>
      <c r="C25" s="22" t="s">
        <v>84</v>
      </c>
      <c r="D25" s="23">
        <v>0.1</v>
      </c>
    </row>
    <row r="26" spans="2:4">
      <c r="B26" s="22" t="s">
        <v>52</v>
      </c>
      <c r="C26" s="22" t="s">
        <v>85</v>
      </c>
      <c r="D26" s="23">
        <v>0.6</v>
      </c>
    </row>
    <row r="27" spans="2:4">
      <c r="B27" s="22" t="s">
        <v>53</v>
      </c>
      <c r="C27" s="22" t="s">
        <v>86</v>
      </c>
      <c r="D27" s="23">
        <v>0.4</v>
      </c>
    </row>
    <row r="28" spans="2:4">
      <c r="B28" s="22" t="s">
        <v>54</v>
      </c>
      <c r="C28" s="22" t="s">
        <v>87</v>
      </c>
      <c r="D28" s="23">
        <v>0.5</v>
      </c>
    </row>
    <row r="29" spans="2:4">
      <c r="B29" s="22" t="s">
        <v>55</v>
      </c>
      <c r="C29" s="22" t="s">
        <v>88</v>
      </c>
      <c r="D29" s="23">
        <v>0.2</v>
      </c>
    </row>
    <row r="30" spans="2:4">
      <c r="B30" s="22" t="s">
        <v>56</v>
      </c>
      <c r="C30" s="22" t="s">
        <v>89</v>
      </c>
      <c r="D30" s="23">
        <v>0.2</v>
      </c>
    </row>
    <row r="31" spans="2:4">
      <c r="B31" s="22" t="s">
        <v>57</v>
      </c>
      <c r="C31" s="22" t="s">
        <v>90</v>
      </c>
      <c r="D31" s="23">
        <v>0.2</v>
      </c>
    </row>
    <row r="32" spans="2:4">
      <c r="B32" s="22" t="s">
        <v>58</v>
      </c>
      <c r="C32" s="22" t="s">
        <v>91</v>
      </c>
      <c r="D32" s="23">
        <v>0.2</v>
      </c>
    </row>
    <row r="33" spans="2:4">
      <c r="B33" s="22" t="s">
        <v>59</v>
      </c>
      <c r="C33" s="22" t="s">
        <v>92</v>
      </c>
      <c r="D33" s="23">
        <v>0.4</v>
      </c>
    </row>
    <row r="34" spans="2:4">
      <c r="B34" s="22" t="s">
        <v>60</v>
      </c>
      <c r="C34" s="22" t="s">
        <v>93</v>
      </c>
      <c r="D34" s="23">
        <v>0.2</v>
      </c>
    </row>
    <row r="35" spans="2:4">
      <c r="B35" s="22" t="s">
        <v>61</v>
      </c>
      <c r="C35" s="22" t="s">
        <v>94</v>
      </c>
      <c r="D35" s="23">
        <v>0.2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C3DA-0947-46A1-82A0-E3D4EF1B5177}">
  <dimension ref="B2:N35"/>
  <sheetViews>
    <sheetView workbookViewId="0">
      <selection activeCell="C14" sqref="C14"/>
    </sheetView>
  </sheetViews>
  <sheetFormatPr defaultColWidth="11" defaultRowHeight="16.2"/>
  <cols>
    <col min="1" max="1" width="4.33203125" style="22" customWidth="1"/>
    <col min="2" max="2" width="22" style="22" bestFit="1" customWidth="1"/>
    <col min="3" max="3" width="32.77734375" style="22" bestFit="1" customWidth="1"/>
    <col min="4" max="4" width="14.77734375" style="22" bestFit="1" customWidth="1"/>
    <col min="5" max="5" width="3.33203125" style="22" customWidth="1"/>
    <col min="6" max="6" width="21.6640625" style="22" bestFit="1" customWidth="1"/>
    <col min="7" max="8" width="11" style="22"/>
    <col min="9" max="9" width="21.6640625" style="22" bestFit="1" customWidth="1"/>
    <col min="10" max="10" width="11" style="24"/>
    <col min="11" max="11" width="13.88671875" style="22" bestFit="1" customWidth="1"/>
    <col min="12" max="12" width="11" style="22"/>
    <col min="13" max="13" width="13.88671875" style="22" bestFit="1" customWidth="1"/>
    <col min="14" max="14" width="11.6640625" style="22" bestFit="1" customWidth="1"/>
    <col min="15" max="16384" width="11" style="22"/>
  </cols>
  <sheetData>
    <row r="2" spans="2:14">
      <c r="B2" s="22" t="s">
        <v>27</v>
      </c>
      <c r="C2" s="22" t="s">
        <v>28</v>
      </c>
      <c r="D2" s="22" t="s">
        <v>95</v>
      </c>
      <c r="G2" s="51" t="s">
        <v>100</v>
      </c>
      <c r="H2" s="51" t="s">
        <v>97</v>
      </c>
      <c r="I2" s="27"/>
      <c r="J2" s="51" t="s">
        <v>103</v>
      </c>
      <c r="K2" s="51" t="s">
        <v>105</v>
      </c>
      <c r="L2" s="22" t="s">
        <v>101</v>
      </c>
      <c r="M2" s="22" t="s">
        <v>102</v>
      </c>
      <c r="N2" s="51" t="s">
        <v>106</v>
      </c>
    </row>
    <row r="3" spans="2:14">
      <c r="B3" s="20" t="s">
        <v>29</v>
      </c>
      <c r="C3" s="20" t="s">
        <v>62</v>
      </c>
      <c r="D3" s="25">
        <v>0.4</v>
      </c>
      <c r="F3" s="20" t="s">
        <v>24</v>
      </c>
      <c r="G3" s="52">
        <f>SUM(D3:D35)</f>
        <v>12.499999999999993</v>
      </c>
      <c r="H3" s="53">
        <v>1</v>
      </c>
      <c r="I3" s="49" t="s">
        <v>26</v>
      </c>
      <c r="J3" s="56">
        <f>480/G3</f>
        <v>38.40000000000002</v>
      </c>
      <c r="K3" s="55">
        <f>H3*2880</f>
        <v>2880</v>
      </c>
      <c r="L3" s="22">
        <v>500</v>
      </c>
      <c r="M3" s="46">
        <f>ROUNDUP(L3/J3,0)</f>
        <v>14</v>
      </c>
      <c r="N3" s="24">
        <f>H3*M3*2880</f>
        <v>40320</v>
      </c>
    </row>
    <row r="4" spans="2:14">
      <c r="B4" s="20" t="s">
        <v>30</v>
      </c>
      <c r="C4" s="20" t="s">
        <v>63</v>
      </c>
      <c r="D4" s="25">
        <v>0.1</v>
      </c>
      <c r="F4" s="20"/>
      <c r="G4" s="54"/>
      <c r="H4" s="55">
        <v>4</v>
      </c>
      <c r="I4" s="49" t="s">
        <v>26</v>
      </c>
      <c r="J4" s="56">
        <f>J3*H4</f>
        <v>153.60000000000008</v>
      </c>
      <c r="K4" s="55">
        <f>H4*2880</f>
        <v>11520</v>
      </c>
      <c r="L4" s="22">
        <v>500</v>
      </c>
      <c r="M4" s="46">
        <f>ROUNDUP(L4/J4,0)</f>
        <v>4</v>
      </c>
      <c r="N4" s="24">
        <f>H4*M4*2880</f>
        <v>46080</v>
      </c>
    </row>
    <row r="5" spans="2:14">
      <c r="B5" s="20" t="s">
        <v>31</v>
      </c>
      <c r="C5" s="20" t="s">
        <v>64</v>
      </c>
      <c r="D5" s="60">
        <v>1.4</v>
      </c>
      <c r="G5" s="48"/>
      <c r="H5" s="48"/>
      <c r="I5" s="59" t="s">
        <v>107</v>
      </c>
      <c r="J5" s="56"/>
      <c r="K5" s="51"/>
      <c r="N5" s="24"/>
    </row>
    <row r="6" spans="2:14">
      <c r="B6" s="20" t="s">
        <v>32</v>
      </c>
      <c r="C6" s="20" t="s">
        <v>65</v>
      </c>
      <c r="D6" s="25">
        <v>0.6</v>
      </c>
      <c r="K6" s="47"/>
    </row>
    <row r="7" spans="2:14">
      <c r="B7" s="20" t="s">
        <v>33</v>
      </c>
      <c r="C7" s="20" t="s">
        <v>66</v>
      </c>
      <c r="D7" s="25">
        <v>0.5</v>
      </c>
    </row>
    <row r="8" spans="2:14">
      <c r="B8" s="20" t="s">
        <v>34</v>
      </c>
      <c r="C8" s="20" t="s">
        <v>67</v>
      </c>
      <c r="D8" s="25">
        <v>0.2</v>
      </c>
    </row>
    <row r="9" spans="2:14">
      <c r="B9" s="20" t="s">
        <v>35</v>
      </c>
      <c r="C9" s="20" t="s">
        <v>68</v>
      </c>
      <c r="D9" s="25">
        <v>0.6</v>
      </c>
    </row>
    <row r="10" spans="2:14">
      <c r="B10" s="20" t="s">
        <v>36</v>
      </c>
      <c r="C10" s="20" t="s">
        <v>69</v>
      </c>
      <c r="D10" s="25">
        <v>0.3</v>
      </c>
    </row>
    <row r="11" spans="2:14">
      <c r="B11" s="22" t="s">
        <v>37</v>
      </c>
      <c r="C11" s="22" t="s">
        <v>70</v>
      </c>
      <c r="D11" s="23">
        <v>1.1000000000000001</v>
      </c>
    </row>
    <row r="12" spans="2:14">
      <c r="B12" s="22" t="s">
        <v>38</v>
      </c>
      <c r="C12" s="22" t="s">
        <v>71</v>
      </c>
      <c r="D12" s="23">
        <v>0.4</v>
      </c>
    </row>
    <row r="13" spans="2:14">
      <c r="B13" s="22" t="s">
        <v>39</v>
      </c>
      <c r="C13" s="22" t="s">
        <v>72</v>
      </c>
      <c r="D13" s="23">
        <v>0.4</v>
      </c>
    </row>
    <row r="14" spans="2:14">
      <c r="B14" s="22" t="s">
        <v>40</v>
      </c>
      <c r="C14" s="22" t="s">
        <v>73</v>
      </c>
      <c r="D14" s="23">
        <v>1.2</v>
      </c>
    </row>
    <row r="15" spans="2:14">
      <c r="B15" s="22" t="s">
        <v>41</v>
      </c>
      <c r="C15" s="22" t="s">
        <v>74</v>
      </c>
      <c r="D15" s="23">
        <v>0.2</v>
      </c>
    </row>
    <row r="16" spans="2:14">
      <c r="B16" s="22" t="s">
        <v>42</v>
      </c>
      <c r="C16" s="22" t="s">
        <v>75</v>
      </c>
      <c r="D16" s="23">
        <v>0.3</v>
      </c>
    </row>
    <row r="17" spans="2:4">
      <c r="B17" s="22" t="s">
        <v>43</v>
      </c>
      <c r="C17" s="22" t="s">
        <v>76</v>
      </c>
      <c r="D17" s="23">
        <v>0.2</v>
      </c>
    </row>
    <row r="18" spans="2:4">
      <c r="B18" s="22" t="s">
        <v>44</v>
      </c>
      <c r="C18" s="22" t="s">
        <v>77</v>
      </c>
      <c r="D18" s="23">
        <v>0.2</v>
      </c>
    </row>
    <row r="19" spans="2:4">
      <c r="B19" s="22" t="s">
        <v>45</v>
      </c>
      <c r="C19" s="22" t="s">
        <v>78</v>
      </c>
      <c r="D19" s="23">
        <v>0.2</v>
      </c>
    </row>
    <row r="20" spans="2:4">
      <c r="B20" s="22" t="s">
        <v>46</v>
      </c>
      <c r="C20" s="22" t="s">
        <v>79</v>
      </c>
      <c r="D20" s="23">
        <v>0.2</v>
      </c>
    </row>
    <row r="21" spans="2:4">
      <c r="B21" s="22" t="s">
        <v>47</v>
      </c>
      <c r="C21" s="22" t="s">
        <v>80</v>
      </c>
      <c r="D21" s="23">
        <v>0.2</v>
      </c>
    </row>
    <row r="22" spans="2:4">
      <c r="B22" s="22" t="s">
        <v>48</v>
      </c>
      <c r="C22" s="22" t="s">
        <v>81</v>
      </c>
      <c r="D22" s="23">
        <v>0.2</v>
      </c>
    </row>
    <row r="23" spans="2:4">
      <c r="B23" s="22" t="s">
        <v>49</v>
      </c>
      <c r="C23" s="22" t="s">
        <v>82</v>
      </c>
      <c r="D23" s="23">
        <v>0.2</v>
      </c>
    </row>
    <row r="24" spans="2:4">
      <c r="B24" s="22" t="s">
        <v>50</v>
      </c>
      <c r="C24" s="22" t="s">
        <v>83</v>
      </c>
      <c r="D24" s="23">
        <v>0.2</v>
      </c>
    </row>
    <row r="25" spans="2:4">
      <c r="B25" s="22" t="s">
        <v>51</v>
      </c>
      <c r="C25" s="22" t="s">
        <v>84</v>
      </c>
      <c r="D25" s="23">
        <v>0.1</v>
      </c>
    </row>
    <row r="26" spans="2:4">
      <c r="B26" s="22" t="s">
        <v>52</v>
      </c>
      <c r="C26" s="22" t="s">
        <v>85</v>
      </c>
      <c r="D26" s="23">
        <v>0.6</v>
      </c>
    </row>
    <row r="27" spans="2:4">
      <c r="B27" s="22" t="s">
        <v>53</v>
      </c>
      <c r="C27" s="22" t="s">
        <v>86</v>
      </c>
      <c r="D27" s="23">
        <v>0.4</v>
      </c>
    </row>
    <row r="28" spans="2:4">
      <c r="B28" s="22" t="s">
        <v>54</v>
      </c>
      <c r="C28" s="22" t="s">
        <v>87</v>
      </c>
      <c r="D28" s="23">
        <v>0.5</v>
      </c>
    </row>
    <row r="29" spans="2:4">
      <c r="B29" s="22" t="s">
        <v>55</v>
      </c>
      <c r="C29" s="22" t="s">
        <v>88</v>
      </c>
      <c r="D29" s="23">
        <v>0.2</v>
      </c>
    </row>
    <row r="30" spans="2:4">
      <c r="B30" s="22" t="s">
        <v>56</v>
      </c>
      <c r="C30" s="22" t="s">
        <v>89</v>
      </c>
      <c r="D30" s="23">
        <v>0.2</v>
      </c>
    </row>
    <row r="31" spans="2:4">
      <c r="B31" s="22" t="s">
        <v>57</v>
      </c>
      <c r="C31" s="22" t="s">
        <v>90</v>
      </c>
      <c r="D31" s="23">
        <v>0.2</v>
      </c>
    </row>
    <row r="32" spans="2:4">
      <c r="B32" s="22" t="s">
        <v>58</v>
      </c>
      <c r="C32" s="22" t="s">
        <v>91</v>
      </c>
      <c r="D32" s="23">
        <v>0.2</v>
      </c>
    </row>
    <row r="33" spans="2:4">
      <c r="B33" s="22" t="s">
        <v>59</v>
      </c>
      <c r="C33" s="22" t="s">
        <v>92</v>
      </c>
      <c r="D33" s="23">
        <v>0.4</v>
      </c>
    </row>
    <row r="34" spans="2:4">
      <c r="B34" s="22" t="s">
        <v>60</v>
      </c>
      <c r="C34" s="22" t="s">
        <v>93</v>
      </c>
      <c r="D34" s="23">
        <v>0.2</v>
      </c>
    </row>
    <row r="35" spans="2:4">
      <c r="B35" s="22" t="s">
        <v>61</v>
      </c>
      <c r="C35" s="22" t="s">
        <v>94</v>
      </c>
      <c r="D35" s="23">
        <v>0.2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9067-5D25-48AD-98BC-5F57A738413D}">
  <sheetPr>
    <tabColor rgb="FFFFFF00"/>
  </sheetPr>
  <dimension ref="A1:N36"/>
  <sheetViews>
    <sheetView tabSelected="1" workbookViewId="0">
      <selection activeCell="B1" sqref="B1"/>
    </sheetView>
  </sheetViews>
  <sheetFormatPr defaultColWidth="11" defaultRowHeight="16.2"/>
  <cols>
    <col min="1" max="1" width="10.6640625" style="22" customWidth="1"/>
    <col min="2" max="2" width="22" style="22" bestFit="1" customWidth="1"/>
    <col min="3" max="3" width="32.77734375" style="22" bestFit="1" customWidth="1"/>
    <col min="4" max="4" width="14.77734375" style="22" bestFit="1" customWidth="1"/>
    <col min="5" max="5" width="12.6640625" style="22" customWidth="1"/>
    <col min="6" max="6" width="21.6640625" style="67" bestFit="1" customWidth="1"/>
    <col min="7" max="8" width="11" style="22"/>
    <col min="9" max="9" width="21.6640625" style="22" bestFit="1" customWidth="1"/>
    <col min="10" max="10" width="11" style="24"/>
    <col min="11" max="11" width="13.88671875" style="22" bestFit="1" customWidth="1"/>
    <col min="12" max="12" width="11.6640625" style="22" bestFit="1" customWidth="1"/>
    <col min="13" max="13" width="13.88671875" style="22" bestFit="1" customWidth="1"/>
    <col min="14" max="14" width="11.6640625" style="22" bestFit="1" customWidth="1"/>
    <col min="15" max="16384" width="11" style="22"/>
  </cols>
  <sheetData>
    <row r="1" spans="1:14" ht="16.8" thickBot="1">
      <c r="A1" s="22" t="s">
        <v>113</v>
      </c>
      <c r="B1" s="22" t="s">
        <v>27</v>
      </c>
      <c r="C1" s="22" t="s">
        <v>28</v>
      </c>
      <c r="D1" s="22" t="s">
        <v>147</v>
      </c>
      <c r="E1" s="22" t="s">
        <v>99</v>
      </c>
    </row>
    <row r="2" spans="1:14">
      <c r="A2" s="22" t="s">
        <v>112</v>
      </c>
      <c r="B2" s="28" t="s">
        <v>114</v>
      </c>
      <c r="C2" s="29" t="s">
        <v>62</v>
      </c>
      <c r="D2" s="30">
        <v>0.4</v>
      </c>
      <c r="E2" s="31"/>
      <c r="G2" s="51" t="s">
        <v>100</v>
      </c>
      <c r="H2" s="51" t="s">
        <v>97</v>
      </c>
      <c r="I2" s="27"/>
      <c r="J2" s="51" t="s">
        <v>104</v>
      </c>
      <c r="K2" s="51" t="s">
        <v>105</v>
      </c>
      <c r="L2" s="22" t="s">
        <v>101</v>
      </c>
      <c r="M2" s="22" t="s">
        <v>102</v>
      </c>
      <c r="N2" s="51" t="s">
        <v>106</v>
      </c>
    </row>
    <row r="3" spans="1:14" ht="16.8" thickBot="1">
      <c r="A3" s="22" t="s">
        <v>112</v>
      </c>
      <c r="B3" s="32" t="s">
        <v>115</v>
      </c>
      <c r="C3" s="20" t="s">
        <v>63</v>
      </c>
      <c r="D3" s="33">
        <v>0.1</v>
      </c>
      <c r="E3" s="34"/>
      <c r="F3" s="68" t="s">
        <v>24</v>
      </c>
      <c r="G3" s="52">
        <f>SUM(D2:D34)</f>
        <v>12.499999999999993</v>
      </c>
      <c r="H3" s="53">
        <v>1</v>
      </c>
      <c r="I3" s="49" t="s">
        <v>26</v>
      </c>
      <c r="J3" s="56">
        <f>480/G3</f>
        <v>38.40000000000002</v>
      </c>
      <c r="K3" s="55">
        <f>H3*2880</f>
        <v>2880</v>
      </c>
      <c r="L3" s="22">
        <v>500</v>
      </c>
      <c r="M3" s="46">
        <f>ROUNDUP(L3/J3,0)</f>
        <v>14</v>
      </c>
      <c r="N3" s="24">
        <f>H3*M3*2880</f>
        <v>40320</v>
      </c>
    </row>
    <row r="4" spans="1:14" ht="16.8" thickBot="1">
      <c r="A4" s="22" t="s">
        <v>112</v>
      </c>
      <c r="B4" s="28" t="s">
        <v>116</v>
      </c>
      <c r="C4" s="35" t="s">
        <v>64</v>
      </c>
      <c r="D4" s="36">
        <v>1.4</v>
      </c>
      <c r="E4" s="45">
        <f>SUM(D2:D4)</f>
        <v>1.9</v>
      </c>
      <c r="F4" s="68" t="s">
        <v>25</v>
      </c>
      <c r="G4" s="54">
        <v>1.9</v>
      </c>
      <c r="H4" s="55">
        <v>7</v>
      </c>
      <c r="I4" s="49" t="s">
        <v>96</v>
      </c>
      <c r="J4" s="56">
        <f>480/G4</f>
        <v>252.63157894736844</v>
      </c>
      <c r="K4" s="55">
        <f>H4*2880</f>
        <v>20160</v>
      </c>
      <c r="L4" s="22">
        <v>500</v>
      </c>
      <c r="M4" s="46">
        <f>ROUNDUP(L4/J4,0)</f>
        <v>2</v>
      </c>
      <c r="N4" s="24">
        <f>H4*M4*2880</f>
        <v>40320</v>
      </c>
    </row>
    <row r="5" spans="1:14" ht="16.8" thickBot="1">
      <c r="A5" s="22" t="s">
        <v>112</v>
      </c>
      <c r="B5" s="32" t="s">
        <v>117</v>
      </c>
      <c r="C5" s="29" t="s">
        <v>65</v>
      </c>
      <c r="D5" s="30">
        <v>0.6</v>
      </c>
      <c r="E5" s="31"/>
      <c r="G5" s="48"/>
      <c r="H5" s="48"/>
      <c r="I5" s="50" t="s">
        <v>98</v>
      </c>
      <c r="J5" s="56">
        <f>J4/J3</f>
        <v>6.5789473684210495</v>
      </c>
      <c r="K5" s="51">
        <f>K4/K3</f>
        <v>7</v>
      </c>
      <c r="N5" s="22">
        <f>N4/N3</f>
        <v>1</v>
      </c>
    </row>
    <row r="6" spans="1:14">
      <c r="A6" s="22" t="s">
        <v>112</v>
      </c>
      <c r="B6" s="28" t="s">
        <v>118</v>
      </c>
      <c r="C6" s="20" t="s">
        <v>66</v>
      </c>
      <c r="D6" s="33">
        <v>0.5</v>
      </c>
      <c r="E6" s="38"/>
      <c r="I6" s="59" t="s">
        <v>109</v>
      </c>
    </row>
    <row r="7" spans="1:14" ht="16.8" thickBot="1">
      <c r="A7" s="22" t="s">
        <v>112</v>
      </c>
      <c r="B7" s="32" t="s">
        <v>119</v>
      </c>
      <c r="C7" s="20" t="s">
        <v>67</v>
      </c>
      <c r="D7" s="33">
        <v>0.2</v>
      </c>
      <c r="E7" s="38"/>
    </row>
    <row r="8" spans="1:14" ht="16.8" thickBot="1">
      <c r="A8" s="22" t="s">
        <v>112</v>
      </c>
      <c r="B8" s="28" t="s">
        <v>120</v>
      </c>
      <c r="C8" s="35" t="s">
        <v>68</v>
      </c>
      <c r="D8" s="39">
        <v>0.6</v>
      </c>
      <c r="E8" s="37">
        <f>SUM(D5:D8)</f>
        <v>1.9</v>
      </c>
    </row>
    <row r="9" spans="1:14" ht="16.8" thickBot="1">
      <c r="A9" s="22" t="s">
        <v>112</v>
      </c>
      <c r="B9" s="32" t="s">
        <v>121</v>
      </c>
      <c r="C9" s="29" t="s">
        <v>69</v>
      </c>
      <c r="D9" s="30">
        <v>0.3</v>
      </c>
      <c r="E9" s="31"/>
    </row>
    <row r="10" spans="1:14">
      <c r="A10" s="22" t="s">
        <v>112</v>
      </c>
      <c r="B10" s="28" t="s">
        <v>122</v>
      </c>
      <c r="C10" s="22" t="s">
        <v>70</v>
      </c>
      <c r="D10" s="57">
        <v>1.1000000000000001</v>
      </c>
      <c r="E10" s="34"/>
    </row>
    <row r="11" spans="1:14" ht="16.8" thickBot="1">
      <c r="A11" s="22" t="s">
        <v>112</v>
      </c>
      <c r="B11" s="32" t="s">
        <v>123</v>
      </c>
      <c r="C11" s="41" t="s">
        <v>71</v>
      </c>
      <c r="D11" s="42">
        <v>0.4</v>
      </c>
      <c r="E11" s="37">
        <f>SUM(D9:D11)</f>
        <v>1.8000000000000003</v>
      </c>
    </row>
    <row r="12" spans="1:14">
      <c r="A12" s="22" t="s">
        <v>112</v>
      </c>
      <c r="B12" s="28" t="s">
        <v>124</v>
      </c>
      <c r="C12" s="43" t="s">
        <v>72</v>
      </c>
      <c r="D12" s="44">
        <v>0.4</v>
      </c>
      <c r="E12" s="31"/>
    </row>
    <row r="13" spans="1:14" ht="16.8" thickBot="1">
      <c r="A13" s="22" t="s">
        <v>112</v>
      </c>
      <c r="B13" s="32" t="s">
        <v>125</v>
      </c>
      <c r="C13" s="22" t="s">
        <v>73</v>
      </c>
      <c r="D13" s="57">
        <v>1.2</v>
      </c>
      <c r="E13" s="34"/>
    </row>
    <row r="14" spans="1:14" ht="16.8" thickBot="1">
      <c r="A14" s="22" t="s">
        <v>112</v>
      </c>
      <c r="B14" s="28" t="s">
        <v>126</v>
      </c>
      <c r="C14" s="41" t="s">
        <v>74</v>
      </c>
      <c r="D14" s="42">
        <v>0.2</v>
      </c>
      <c r="E14" s="37">
        <f>SUM(D12:D14)</f>
        <v>1.8</v>
      </c>
    </row>
    <row r="15" spans="1:14" ht="16.8" thickBot="1">
      <c r="A15" s="22" t="s">
        <v>112</v>
      </c>
      <c r="B15" s="32" t="s">
        <v>127</v>
      </c>
      <c r="C15" s="43" t="s">
        <v>75</v>
      </c>
      <c r="D15" s="44">
        <v>0.3</v>
      </c>
      <c r="E15" s="31"/>
    </row>
    <row r="16" spans="1:14">
      <c r="A16" s="22" t="s">
        <v>112</v>
      </c>
      <c r="B16" s="28" t="s">
        <v>128</v>
      </c>
      <c r="C16" s="22" t="s">
        <v>76</v>
      </c>
      <c r="D16" s="40">
        <v>0.2</v>
      </c>
      <c r="E16" s="38"/>
      <c r="F16" s="69" t="s">
        <v>111</v>
      </c>
    </row>
    <row r="17" spans="1:6" ht="16.8" thickBot="1">
      <c r="A17" s="22" t="s">
        <v>112</v>
      </c>
      <c r="B17" s="32" t="s">
        <v>129</v>
      </c>
      <c r="C17" s="22" t="s">
        <v>77</v>
      </c>
      <c r="D17" s="40">
        <v>0.2</v>
      </c>
      <c r="E17" s="38"/>
      <c r="F17" s="69"/>
    </row>
    <row r="18" spans="1:6">
      <c r="A18" s="22" t="s">
        <v>112</v>
      </c>
      <c r="B18" s="28" t="s">
        <v>130</v>
      </c>
      <c r="C18" s="22" t="s">
        <v>78</v>
      </c>
      <c r="D18" s="40">
        <v>0.2</v>
      </c>
      <c r="E18" s="38"/>
      <c r="F18" s="69"/>
    </row>
    <row r="19" spans="1:6" ht="16.8" thickBot="1">
      <c r="A19" s="22" t="s">
        <v>112</v>
      </c>
      <c r="B19" s="32" t="s">
        <v>131</v>
      </c>
      <c r="C19" s="22" t="s">
        <v>79</v>
      </c>
      <c r="D19" s="40">
        <v>0.2</v>
      </c>
      <c r="E19" s="38"/>
      <c r="F19" s="69"/>
    </row>
    <row r="20" spans="1:6">
      <c r="A20" s="22" t="s">
        <v>112</v>
      </c>
      <c r="B20" s="28" t="s">
        <v>132</v>
      </c>
      <c r="C20" s="22" t="s">
        <v>80</v>
      </c>
      <c r="D20" s="40">
        <v>0.2</v>
      </c>
      <c r="E20" s="38"/>
      <c r="F20" s="69"/>
    </row>
    <row r="21" spans="1:6" ht="16.8" thickBot="1">
      <c r="A21" s="22" t="s">
        <v>112</v>
      </c>
      <c r="B21" s="32" t="s">
        <v>133</v>
      </c>
      <c r="C21" s="22" t="s">
        <v>81</v>
      </c>
      <c r="D21" s="40">
        <v>0.2</v>
      </c>
      <c r="E21" s="38"/>
      <c r="F21" s="69"/>
    </row>
    <row r="22" spans="1:6">
      <c r="A22" s="22" t="s">
        <v>112</v>
      </c>
      <c r="B22" s="28" t="s">
        <v>134</v>
      </c>
      <c r="C22" s="22" t="s">
        <v>82</v>
      </c>
      <c r="D22" s="40">
        <v>0.2</v>
      </c>
      <c r="E22" s="38"/>
      <c r="F22" s="69"/>
    </row>
    <row r="23" spans="1:6" ht="16.8" thickBot="1">
      <c r="A23" s="22" t="s">
        <v>112</v>
      </c>
      <c r="B23" s="32" t="s">
        <v>135</v>
      </c>
      <c r="C23" s="41" t="s">
        <v>83</v>
      </c>
      <c r="D23" s="42">
        <v>0.2</v>
      </c>
      <c r="E23" s="37">
        <f>SUM(D14:D22)</f>
        <v>1.8999999999999997</v>
      </c>
      <c r="F23" s="69"/>
    </row>
    <row r="24" spans="1:6">
      <c r="A24" s="22" t="s">
        <v>112</v>
      </c>
      <c r="B24" s="28" t="s">
        <v>136</v>
      </c>
      <c r="C24" s="43" t="s">
        <v>84</v>
      </c>
      <c r="D24" s="44">
        <v>0.1</v>
      </c>
      <c r="E24" s="31"/>
      <c r="F24" s="69"/>
    </row>
    <row r="25" spans="1:6" ht="16.8" thickBot="1">
      <c r="A25" s="22" t="s">
        <v>112</v>
      </c>
      <c r="B25" s="32" t="s">
        <v>137</v>
      </c>
      <c r="C25" s="22" t="s">
        <v>85</v>
      </c>
      <c r="D25" s="40">
        <v>0.6</v>
      </c>
      <c r="E25" s="38"/>
    </row>
    <row r="26" spans="1:6">
      <c r="A26" s="22" t="s">
        <v>112</v>
      </c>
      <c r="B26" s="28" t="s">
        <v>138</v>
      </c>
      <c r="C26" s="22" t="s">
        <v>86</v>
      </c>
      <c r="D26" s="40">
        <v>0.4</v>
      </c>
      <c r="E26" s="38"/>
    </row>
    <row r="27" spans="1:6" ht="16.8" thickBot="1">
      <c r="A27" s="22" t="s">
        <v>112</v>
      </c>
      <c r="B27" s="32" t="s">
        <v>139</v>
      </c>
      <c r="C27" s="22" t="s">
        <v>87</v>
      </c>
      <c r="D27" s="40">
        <v>0.5</v>
      </c>
      <c r="E27" s="38"/>
    </row>
    <row r="28" spans="1:6" ht="16.8" thickBot="1">
      <c r="A28" s="22" t="s">
        <v>112</v>
      </c>
      <c r="B28" s="28" t="s">
        <v>140</v>
      </c>
      <c r="C28" s="41" t="s">
        <v>88</v>
      </c>
      <c r="D28" s="42">
        <v>0.2</v>
      </c>
      <c r="E28" s="37">
        <f>SUM(D23:D27)</f>
        <v>1.8</v>
      </c>
    </row>
    <row r="29" spans="1:6" ht="16.8" thickBot="1">
      <c r="A29" s="22" t="s">
        <v>112</v>
      </c>
      <c r="B29" s="32" t="s">
        <v>141</v>
      </c>
      <c r="C29" s="43" t="s">
        <v>89</v>
      </c>
      <c r="D29" s="44">
        <v>0.2</v>
      </c>
      <c r="E29" s="31"/>
    </row>
    <row r="30" spans="1:6">
      <c r="A30" s="22" t="s">
        <v>112</v>
      </c>
      <c r="B30" s="28" t="s">
        <v>142</v>
      </c>
      <c r="C30" s="22" t="s">
        <v>90</v>
      </c>
      <c r="D30" s="40">
        <v>0.2</v>
      </c>
      <c r="E30" s="34"/>
    </row>
    <row r="31" spans="1:6" ht="16.8" thickBot="1">
      <c r="A31" s="22" t="s">
        <v>112</v>
      </c>
      <c r="B31" s="32" t="s">
        <v>143</v>
      </c>
      <c r="C31" s="22" t="s">
        <v>91</v>
      </c>
      <c r="D31" s="40">
        <v>0.2</v>
      </c>
      <c r="E31" s="34"/>
    </row>
    <row r="32" spans="1:6">
      <c r="A32" s="22" t="s">
        <v>112</v>
      </c>
      <c r="B32" s="28" t="s">
        <v>144</v>
      </c>
      <c r="C32" s="22" t="s">
        <v>92</v>
      </c>
      <c r="D32" s="40">
        <v>0.4</v>
      </c>
      <c r="E32" s="34"/>
    </row>
    <row r="33" spans="1:5" ht="16.8" thickBot="1">
      <c r="A33" s="22" t="s">
        <v>112</v>
      </c>
      <c r="B33" s="32" t="s">
        <v>145</v>
      </c>
      <c r="C33" s="22" t="s">
        <v>93</v>
      </c>
      <c r="D33" s="40">
        <v>0.2</v>
      </c>
      <c r="E33" s="34"/>
    </row>
    <row r="34" spans="1:5" ht="16.8" thickBot="1">
      <c r="A34" s="22" t="s">
        <v>112</v>
      </c>
      <c r="B34" s="28" t="s">
        <v>146</v>
      </c>
      <c r="C34" s="41" t="s">
        <v>94</v>
      </c>
      <c r="D34" s="42">
        <v>0.2</v>
      </c>
      <c r="E34" s="37">
        <f>SUM(D29:D34)</f>
        <v>1.4</v>
      </c>
    </row>
    <row r="36" spans="1:5">
      <c r="C36" s="21"/>
      <c r="D36" s="21"/>
    </row>
  </sheetData>
  <mergeCells count="1">
    <mergeCell ref="F16:F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機種工時計算</vt:lpstr>
      <vt:lpstr>機種工時計算 (2)</vt:lpstr>
      <vt:lpstr>試算二</vt:lpstr>
      <vt:lpstr>試算一</vt:lpstr>
      <vt:lpstr>試算三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 lin wu</dc:creator>
  <cp:lastModifiedBy>Daniel Su</cp:lastModifiedBy>
  <dcterms:created xsi:type="dcterms:W3CDTF">2024-04-18T00:54:33Z</dcterms:created>
  <dcterms:modified xsi:type="dcterms:W3CDTF">2024-07-18T08:34:38Z</dcterms:modified>
</cp:coreProperties>
</file>