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jpratap/Documents/ISEM/ISEM 547/"/>
    </mc:Choice>
  </mc:AlternateContent>
  <xr:revisionPtr revIDLastSave="0" documentId="13_ncr:1_{271766F2-5118-8C45-AF82-57FFB313BDF3}" xr6:coauthVersionLast="47" xr6:coauthVersionMax="47" xr10:uidLastSave="{00000000-0000-0000-0000-000000000000}"/>
  <bookViews>
    <workbookView xWindow="6580" yWindow="2440" windowWidth="30620" windowHeight="16720" activeTab="1" xr2:uid="{00000000-000D-0000-FFFF-FFFF00000000}"/>
  </bookViews>
  <sheets>
    <sheet name="Group Members" sheetId="13" r:id="rId1"/>
    <sheet name="IT Department Budget" sheetId="11" r:id="rId2"/>
    <sheet name="IT Department Budget Worksheet" sheetId="1" r:id="rId3"/>
    <sheet name="G&amp;A Work Sheet" sheetId="12" r:id="rId4"/>
    <sheet name="Software-Equipment-Services" sheetId="2" r:id="rId5"/>
    <sheet name="Personnel Work Sheet" sheetId="7" r:id="rId6"/>
    <sheet name="Referenc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G73" i="1"/>
  <c r="F73" i="1"/>
  <c r="E73" i="1"/>
  <c r="D73" i="1"/>
  <c r="C73" i="1"/>
  <c r="B73" i="1"/>
  <c r="N77" i="1"/>
  <c r="N67" i="1"/>
  <c r="N68" i="1"/>
  <c r="N69" i="1"/>
  <c r="N70" i="1"/>
  <c r="N71" i="1"/>
  <c r="N47" i="1"/>
  <c r="N48" i="1"/>
  <c r="N49" i="1"/>
  <c r="N50" i="1"/>
  <c r="N51" i="1"/>
  <c r="N52" i="1"/>
  <c r="N21" i="1"/>
  <c r="N62" i="1"/>
  <c r="N38" i="1" l="1"/>
  <c r="N39" i="1"/>
  <c r="N40" i="1"/>
  <c r="N41" i="1"/>
  <c r="N42" i="1"/>
  <c r="N43" i="1"/>
  <c r="N37" i="1"/>
  <c r="C22" i="1"/>
  <c r="D22" i="1"/>
  <c r="E22" i="1"/>
  <c r="F22" i="1"/>
  <c r="G22" i="1"/>
  <c r="H22" i="1"/>
  <c r="I22" i="1"/>
  <c r="J22" i="1"/>
  <c r="K22" i="1"/>
  <c r="L22" i="1"/>
  <c r="M22" i="1"/>
  <c r="B22" i="1"/>
  <c r="N5" i="1"/>
  <c r="N6" i="1"/>
  <c r="N7" i="1"/>
  <c r="N8" i="1"/>
  <c r="N9" i="1"/>
  <c r="N10" i="1"/>
  <c r="N11" i="1"/>
  <c r="N4" i="1"/>
  <c r="C12" i="1"/>
  <c r="D12" i="1"/>
  <c r="E12" i="1"/>
  <c r="F12" i="1"/>
  <c r="G12" i="1"/>
  <c r="H12" i="1"/>
  <c r="I12" i="1"/>
  <c r="J12" i="1"/>
  <c r="K12" i="1"/>
  <c r="L12" i="1"/>
  <c r="M12" i="1"/>
  <c r="B12" i="1"/>
  <c r="N44" i="1" l="1"/>
  <c r="N12" i="1"/>
  <c r="C55" i="1"/>
  <c r="D55" i="1"/>
  <c r="E55" i="1"/>
  <c r="F55" i="1"/>
  <c r="G55" i="1"/>
  <c r="H55" i="1"/>
  <c r="I55" i="1"/>
  <c r="J55" i="1"/>
  <c r="K55" i="1"/>
  <c r="L55" i="1"/>
  <c r="M55" i="1"/>
  <c r="N54" i="1"/>
  <c r="B55" i="1"/>
  <c r="C44" i="1"/>
  <c r="D44" i="1"/>
  <c r="E44" i="1"/>
  <c r="F44" i="1"/>
  <c r="G44" i="1"/>
  <c r="H44" i="1"/>
  <c r="I44" i="1"/>
  <c r="J44" i="1"/>
  <c r="K44" i="1"/>
  <c r="L44" i="1"/>
  <c r="M44" i="1"/>
  <c r="B44" i="1"/>
  <c r="C34" i="1"/>
  <c r="D34" i="1"/>
  <c r="E34" i="1"/>
  <c r="F34" i="1"/>
  <c r="G34" i="1"/>
  <c r="H34" i="1"/>
  <c r="I34" i="1"/>
  <c r="J34" i="1"/>
  <c r="K34" i="1"/>
  <c r="L34" i="1"/>
  <c r="M34" i="1"/>
  <c r="B34" i="1"/>
  <c r="N33" i="1"/>
  <c r="G32" i="2"/>
  <c r="N20" i="1"/>
  <c r="G16" i="2"/>
  <c r="N29" i="1"/>
  <c r="C7" i="11"/>
  <c r="B7" i="11"/>
  <c r="B17" i="11"/>
  <c r="G46" i="2"/>
  <c r="G31" i="2"/>
  <c r="G15" i="2"/>
  <c r="S36" i="7"/>
  <c r="T36" i="7" s="1"/>
  <c r="G50" i="7"/>
  <c r="H50" i="7"/>
  <c r="I50" i="7"/>
  <c r="J50" i="7"/>
  <c r="K50" i="7"/>
  <c r="L50" i="7"/>
  <c r="M50" i="7"/>
  <c r="N50" i="7"/>
  <c r="O50" i="7"/>
  <c r="P50" i="7"/>
  <c r="Q50" i="7"/>
  <c r="F50" i="7"/>
  <c r="C16" i="11"/>
  <c r="E16" i="11" s="1"/>
  <c r="B42" i="11" l="1"/>
  <c r="B40" i="11"/>
  <c r="B25" i="11"/>
  <c r="B29" i="11"/>
  <c r="B21" i="11"/>
  <c r="E5" i="11"/>
  <c r="E6" i="11"/>
  <c r="E4" i="11"/>
  <c r="B41" i="11" l="1"/>
  <c r="B44" i="11" s="1"/>
  <c r="B45" i="11" s="1"/>
  <c r="E7" i="11"/>
  <c r="N85" i="1"/>
  <c r="C39" i="11" s="1"/>
  <c r="N84" i="1"/>
  <c r="C38" i="11" s="1"/>
  <c r="N80" i="1"/>
  <c r="C34" i="11" s="1"/>
  <c r="N79" i="1"/>
  <c r="C33" i="11" s="1"/>
  <c r="N78" i="1"/>
  <c r="C32" i="11" s="1"/>
  <c r="N81" i="1"/>
  <c r="C35" i="11" s="1"/>
  <c r="N82" i="1"/>
  <c r="C36" i="11" s="1"/>
  <c r="N72" i="1"/>
  <c r="N59" i="1"/>
  <c r="N60" i="1"/>
  <c r="N61" i="1"/>
  <c r="N63" i="1"/>
  <c r="N58" i="1"/>
  <c r="G22" i="2"/>
  <c r="N18" i="1"/>
  <c r="G40" i="2"/>
  <c r="G11" i="2"/>
  <c r="N64" i="1" l="1"/>
  <c r="E35" i="11"/>
  <c r="E32" i="11"/>
  <c r="E33" i="11"/>
  <c r="E36" i="11"/>
  <c r="E38" i="11"/>
  <c r="E34" i="11"/>
  <c r="E39" i="11"/>
  <c r="G41" i="2"/>
  <c r="G39" i="2"/>
  <c r="G38" i="2"/>
  <c r="G37" i="2"/>
  <c r="C11" i="11"/>
  <c r="C13" i="11"/>
  <c r="C14" i="11"/>
  <c r="C15" i="11"/>
  <c r="C86" i="1"/>
  <c r="D86" i="1"/>
  <c r="E86" i="1"/>
  <c r="F86" i="1"/>
  <c r="G86" i="1"/>
  <c r="H86" i="1"/>
  <c r="I86" i="1"/>
  <c r="J86" i="1"/>
  <c r="K86" i="1"/>
  <c r="L86" i="1"/>
  <c r="M86" i="1"/>
  <c r="B86" i="1"/>
  <c r="C64" i="1"/>
  <c r="D64" i="1"/>
  <c r="E64" i="1"/>
  <c r="F64" i="1"/>
  <c r="G64" i="1"/>
  <c r="H64" i="1"/>
  <c r="I64" i="1"/>
  <c r="J64" i="1"/>
  <c r="K64" i="1"/>
  <c r="L64" i="1"/>
  <c r="M64" i="1"/>
  <c r="B64" i="1"/>
  <c r="N53" i="1"/>
  <c r="N26" i="1"/>
  <c r="N27" i="1"/>
  <c r="N28" i="1"/>
  <c r="N30" i="1"/>
  <c r="N31" i="1"/>
  <c r="N32" i="1"/>
  <c r="N25" i="1"/>
  <c r="N16" i="1"/>
  <c r="N17" i="1"/>
  <c r="N19" i="1"/>
  <c r="N15" i="1"/>
  <c r="N83" i="1"/>
  <c r="C37" i="11" s="1"/>
  <c r="B9" i="12"/>
  <c r="B19" i="12"/>
  <c r="D23" i="12"/>
  <c r="D24" i="12"/>
  <c r="D25" i="12"/>
  <c r="D22" i="12"/>
  <c r="B26" i="12"/>
  <c r="G5" i="2"/>
  <c r="G6" i="2"/>
  <c r="G7" i="2"/>
  <c r="G8" i="2"/>
  <c r="G42" i="2"/>
  <c r="G43" i="2"/>
  <c r="G9" i="2"/>
  <c r="G44" i="2"/>
  <c r="G45" i="2"/>
  <c r="G10" i="2"/>
  <c r="G12" i="2"/>
  <c r="G13" i="2"/>
  <c r="G14" i="2"/>
  <c r="G4" i="2"/>
  <c r="G21" i="2"/>
  <c r="G23" i="2"/>
  <c r="G24" i="2"/>
  <c r="G25" i="2"/>
  <c r="G26" i="2"/>
  <c r="G27" i="2"/>
  <c r="G28" i="2"/>
  <c r="G29" i="2"/>
  <c r="G30" i="2"/>
  <c r="G33" i="2"/>
  <c r="G20" i="2"/>
  <c r="N73" i="1" l="1"/>
  <c r="C28" i="11" s="1"/>
  <c r="N34" i="1"/>
  <c r="C20" i="11" s="1"/>
  <c r="C31" i="11"/>
  <c r="E31" i="11" s="1"/>
  <c r="N86" i="1"/>
  <c r="N55" i="1"/>
  <c r="C24" i="11" s="1"/>
  <c r="C27" i="11"/>
  <c r="N22" i="1"/>
  <c r="B91" i="1"/>
  <c r="F91" i="1"/>
  <c r="G91" i="1"/>
  <c r="M91" i="1"/>
  <c r="E91" i="1"/>
  <c r="L91" i="1"/>
  <c r="K91" i="1"/>
  <c r="C91" i="1"/>
  <c r="J91" i="1"/>
  <c r="I91" i="1"/>
  <c r="D91" i="1"/>
  <c r="D26" i="12"/>
  <c r="H91" i="1"/>
  <c r="E37" i="11"/>
  <c r="E11" i="11"/>
  <c r="E14" i="11"/>
  <c r="E15" i="11"/>
  <c r="E13" i="11"/>
  <c r="F74" i="1"/>
  <c r="C23" i="11"/>
  <c r="C19" i="11"/>
  <c r="C74" i="1"/>
  <c r="M74" i="1"/>
  <c r="E74" i="1"/>
  <c r="J74" i="1"/>
  <c r="K74" i="1"/>
  <c r="L74" i="1"/>
  <c r="D74" i="1"/>
  <c r="I74" i="1"/>
  <c r="G74" i="1"/>
  <c r="H74" i="1"/>
  <c r="B74" i="1"/>
  <c r="R49" i="7"/>
  <c r="G49" i="7"/>
  <c r="H49" i="7"/>
  <c r="I49" i="7"/>
  <c r="J49" i="7"/>
  <c r="K49" i="7"/>
  <c r="L49" i="7"/>
  <c r="M49" i="7"/>
  <c r="N49" i="7"/>
  <c r="O49" i="7"/>
  <c r="P49" i="7"/>
  <c r="Q49" i="7"/>
  <c r="F49" i="7"/>
  <c r="F6" i="7" s="1"/>
  <c r="F38" i="7" s="1"/>
  <c r="R38" i="7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7" i="7"/>
  <c r="T37" i="7" s="1"/>
  <c r="S10" i="7"/>
  <c r="S9" i="7"/>
  <c r="T9" i="7" s="1"/>
  <c r="S4" i="7"/>
  <c r="T4" i="7" s="1"/>
  <c r="S5" i="7"/>
  <c r="T5" i="7" s="1"/>
  <c r="S3" i="7"/>
  <c r="T3" i="7" s="1"/>
  <c r="S7" i="7"/>
  <c r="T7" i="7" s="1"/>
  <c r="S8" i="7"/>
  <c r="T8" i="7" s="1"/>
  <c r="S6" i="7"/>
  <c r="T6" i="7" s="1"/>
  <c r="T10" i="7"/>
  <c r="G38" i="7"/>
  <c r="H38" i="7"/>
  <c r="I38" i="7"/>
  <c r="J38" i="7"/>
  <c r="K38" i="7"/>
  <c r="L38" i="7"/>
  <c r="M38" i="7"/>
  <c r="N38" i="7"/>
  <c r="O38" i="7"/>
  <c r="P38" i="7"/>
  <c r="Q38" i="7"/>
  <c r="N74" i="1" l="1"/>
  <c r="C40" i="11"/>
  <c r="E40" i="11" s="1"/>
  <c r="H39" i="7"/>
  <c r="L39" i="7"/>
  <c r="P39" i="7"/>
  <c r="L89" i="1" s="1"/>
  <c r="N39" i="7"/>
  <c r="G39" i="7"/>
  <c r="O39" i="7"/>
  <c r="I39" i="7"/>
  <c r="M39" i="7"/>
  <c r="Q39" i="7"/>
  <c r="J39" i="7"/>
  <c r="F89" i="1" s="1"/>
  <c r="F39" i="7"/>
  <c r="K39" i="7"/>
  <c r="C42" i="11"/>
  <c r="E42" i="11" s="1"/>
  <c r="E24" i="11"/>
  <c r="E20" i="11"/>
  <c r="C25" i="11"/>
  <c r="E23" i="11"/>
  <c r="C21" i="11"/>
  <c r="E19" i="11"/>
  <c r="E27" i="11"/>
  <c r="T38" i="7"/>
  <c r="S38" i="7"/>
  <c r="C12" i="11"/>
  <c r="N91" i="1"/>
  <c r="D42" i="11" s="1"/>
  <c r="C29" i="11"/>
  <c r="E28" i="11" l="1"/>
  <c r="L93" i="1"/>
  <c r="K89" i="1"/>
  <c r="K93" i="1" s="1"/>
  <c r="C89" i="1"/>
  <c r="C93" i="1" s="1"/>
  <c r="D89" i="1"/>
  <c r="D93" i="1" s="1"/>
  <c r="F93" i="1"/>
  <c r="H89" i="1"/>
  <c r="H93" i="1" s="1"/>
  <c r="I89" i="1"/>
  <c r="I93" i="1" s="1"/>
  <c r="G89" i="1"/>
  <c r="G93" i="1" s="1"/>
  <c r="E89" i="1"/>
  <c r="E93" i="1" s="1"/>
  <c r="J89" i="1"/>
  <c r="J93" i="1" s="1"/>
  <c r="E25" i="11"/>
  <c r="E21" i="11"/>
  <c r="E12" i="11"/>
  <c r="E29" i="11"/>
  <c r="M89" i="1"/>
  <c r="M93" i="1" s="1"/>
  <c r="B89" i="1" l="1"/>
  <c r="N89" i="1" s="1"/>
  <c r="D41" i="11" s="1"/>
  <c r="D44" i="11" s="1"/>
  <c r="D45" i="11" s="1"/>
  <c r="C10" i="11"/>
  <c r="C17" i="11" s="1"/>
  <c r="B93" i="1" l="1"/>
  <c r="N93" i="1" s="1"/>
  <c r="E10" i="11"/>
  <c r="C41" i="11" l="1"/>
  <c r="C44" i="11" s="1"/>
  <c r="D16" i="11" s="1"/>
  <c r="E17" i="11"/>
  <c r="E41" i="11" l="1"/>
  <c r="D35" i="11"/>
  <c r="D38" i="11"/>
  <c r="D32" i="11"/>
  <c r="D34" i="11"/>
  <c r="D33" i="11"/>
  <c r="D39" i="11"/>
  <c r="D36" i="11"/>
  <c r="D37" i="11"/>
  <c r="D31" i="11"/>
  <c r="D11" i="11"/>
  <c r="D14" i="11"/>
  <c r="D15" i="11"/>
  <c r="D13" i="11"/>
  <c r="D20" i="11"/>
  <c r="D27" i="11"/>
  <c r="D23" i="11"/>
  <c r="D19" i="11"/>
  <c r="D28" i="11"/>
  <c r="D24" i="11"/>
  <c r="D40" i="11"/>
  <c r="D29" i="11"/>
  <c r="D25" i="11"/>
  <c r="D21" i="11"/>
  <c r="D12" i="11"/>
  <c r="D10" i="11"/>
  <c r="E44" i="11"/>
  <c r="C45" i="11"/>
  <c r="E45" i="11" s="1"/>
  <c r="D17" i="11"/>
</calcChain>
</file>

<file path=xl/sharedStrings.xml><?xml version="1.0" encoding="utf-8"?>
<sst xmlns="http://schemas.openxmlformats.org/spreadsheetml/2006/main" count="763" uniqueCount="330">
  <si>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</si>
  <si>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</si>
  <si>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</si>
  <si>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</si>
  <si>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</si>
  <si>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</si>
  <si>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</si>
  <si>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</si>
  <si>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</si>
  <si>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</si>
  <si>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</si>
  <si>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</si>
  <si>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</si>
  <si>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IT Department Personnel  Monthly Worksheet</t>
  </si>
  <si>
    <t>Salary</t>
  </si>
  <si>
    <t>Benefits</t>
  </si>
  <si>
    <t>FLR</t>
  </si>
  <si>
    <t>Chief Information Systems Officer</t>
  </si>
  <si>
    <t>Chief Technology Officer</t>
  </si>
  <si>
    <t>Chief Information Security Officer</t>
  </si>
  <si>
    <t>Enterprise Applications Director</t>
  </si>
  <si>
    <t>Enterprise I&amp;O Director</t>
  </si>
  <si>
    <t>Telecommunications Manager</t>
  </si>
  <si>
    <t>Application Manager</t>
  </si>
  <si>
    <t>Security Manager</t>
  </si>
  <si>
    <t>Network Manager</t>
  </si>
  <si>
    <t>Enterprise Architecture Director</t>
  </si>
  <si>
    <t>Business Relationship Manager</t>
  </si>
  <si>
    <t>Solutions Manager</t>
  </si>
  <si>
    <t>Helpdesk Manager</t>
  </si>
  <si>
    <t xml:space="preserve">Procurement &amp; Contracts Director </t>
  </si>
  <si>
    <t>IT Technician</t>
  </si>
  <si>
    <t>Data Storage Manager</t>
  </si>
  <si>
    <t>Service Manager</t>
  </si>
  <si>
    <t>Senior Application Developer</t>
  </si>
  <si>
    <t>Junior Application Developer</t>
  </si>
  <si>
    <t>Application Architect</t>
  </si>
  <si>
    <t>Database Architect</t>
  </si>
  <si>
    <t>Security Architect</t>
  </si>
  <si>
    <t>Data Architect</t>
  </si>
  <si>
    <t>Network Architect</t>
  </si>
  <si>
    <t>Telecommunications Architect</t>
  </si>
  <si>
    <t>Enterprise Soulutions Architect</t>
  </si>
  <si>
    <t>Business Analysts</t>
  </si>
  <si>
    <t>Security Analyst</t>
  </si>
  <si>
    <t>Systems Analyst</t>
  </si>
  <si>
    <t>Database Administrator</t>
  </si>
  <si>
    <t>Systems Administrator</t>
  </si>
  <si>
    <t>GIS Manager</t>
  </si>
  <si>
    <t>Data Center Manager</t>
  </si>
  <si>
    <t>IT Policy Specialists</t>
  </si>
  <si>
    <t>Full-Time IT  Employees Totals</t>
  </si>
  <si>
    <t>Full-Time Employ Salaries (FLR)</t>
  </si>
  <si>
    <t>Contracted Support Staff</t>
  </si>
  <si>
    <t>IT Security Auditor</t>
  </si>
  <si>
    <t>Contracted Support Staff Totals</t>
  </si>
  <si>
    <t>Supply Chain System Integration Consultant</t>
  </si>
  <si>
    <t>SAP Financial Module Consultant</t>
  </si>
  <si>
    <t>Storage Area Network Consultant</t>
  </si>
  <si>
    <t>Systems Support Engineers</t>
  </si>
  <si>
    <t>Type</t>
  </si>
  <si>
    <t>Software</t>
  </si>
  <si>
    <t>Hardware Lease</t>
  </si>
  <si>
    <t>Software Lease</t>
  </si>
  <si>
    <t>Equipment Maintenance</t>
  </si>
  <si>
    <t>Category</t>
  </si>
  <si>
    <t>Enterprise Applications</t>
  </si>
  <si>
    <t>Workstation</t>
  </si>
  <si>
    <t>Mobile Phone</t>
  </si>
  <si>
    <t>Laptop Computer</t>
  </si>
  <si>
    <t>Business Unit</t>
  </si>
  <si>
    <t>Executive Offices</t>
  </si>
  <si>
    <t>Human Resources</t>
  </si>
  <si>
    <t>Finance &amp; Accounting</t>
  </si>
  <si>
    <t>Sales &amp; Marketing</t>
  </si>
  <si>
    <t>Engineering</t>
  </si>
  <si>
    <t>Information Systems</t>
  </si>
  <si>
    <t>Customer Support</t>
  </si>
  <si>
    <t>Quality Assurance &amp; Control</t>
  </si>
  <si>
    <t>Manufacturing &amp; Production</t>
  </si>
  <si>
    <t>Legal</t>
  </si>
  <si>
    <t>Procurements &amp; Contracts</t>
  </si>
  <si>
    <t>Software as a Service</t>
  </si>
  <si>
    <t>Infrastructure as a Service</t>
  </si>
  <si>
    <t>Tablet Devices</t>
  </si>
  <si>
    <t>Expenditure Type</t>
  </si>
  <si>
    <t>CAPEX</t>
  </si>
  <si>
    <t>OPEX</t>
  </si>
  <si>
    <t xml:space="preserve">IT Department Budget  </t>
  </si>
  <si>
    <t>Training/Seminars</t>
  </si>
  <si>
    <t xml:space="preserve">Travel Expenses </t>
  </si>
  <si>
    <t>Employee Relocation</t>
  </si>
  <si>
    <t>Total Personnel Expenses</t>
  </si>
  <si>
    <t>Office Supplies</t>
  </si>
  <si>
    <t>General Supplies</t>
  </si>
  <si>
    <t>Media Costs</t>
  </si>
  <si>
    <t>Postage/Freight</t>
  </si>
  <si>
    <t>Paper</t>
  </si>
  <si>
    <t>Bonuses/Other Compensation</t>
  </si>
  <si>
    <t>Miscellaneous</t>
  </si>
  <si>
    <t>Pagers</t>
  </si>
  <si>
    <t>Communication Lines</t>
  </si>
  <si>
    <t>Internet Access</t>
  </si>
  <si>
    <t>Other</t>
  </si>
  <si>
    <t>Total Telecommunications Expenses</t>
  </si>
  <si>
    <t>Personnel Expenses</t>
  </si>
  <si>
    <t>Server</t>
  </si>
  <si>
    <t>Network Equipment</t>
  </si>
  <si>
    <t>Storage Equipment</t>
  </si>
  <si>
    <t>Peripherals</t>
  </si>
  <si>
    <t>Multi-Function Print Device</t>
  </si>
  <si>
    <t>Projects</t>
  </si>
  <si>
    <t>Desktop Refresh Phase 2</t>
  </si>
  <si>
    <t>Engineering CAD Simulation Module</t>
  </si>
  <si>
    <t>Unit Price</t>
  </si>
  <si>
    <t>Total Price</t>
  </si>
  <si>
    <t>Software  Item</t>
  </si>
  <si>
    <t>Project Name</t>
  </si>
  <si>
    <t>Total Equpiment Costs - Capital</t>
  </si>
  <si>
    <t>Total Software Costs- Capital</t>
  </si>
  <si>
    <t>Total Software Costs- Operational</t>
  </si>
  <si>
    <t>Total Equipment Costs- Operational</t>
  </si>
  <si>
    <t>Total Capital Costs</t>
  </si>
  <si>
    <t>Total Operational Expenses</t>
  </si>
  <si>
    <t>Total IT Department Spending</t>
  </si>
  <si>
    <t>IT Budget Workseet Totals</t>
  </si>
  <si>
    <t>Enterprise Data Center Expansion</t>
  </si>
  <si>
    <t>General Building Repairs</t>
  </si>
  <si>
    <t>Custodial Services</t>
  </si>
  <si>
    <t>Total EDC Costs</t>
  </si>
  <si>
    <t>Facilities Equipment</t>
  </si>
  <si>
    <t>Facilities Upgrades</t>
  </si>
  <si>
    <t>Building Maintenance</t>
  </si>
  <si>
    <t>Physical Security</t>
  </si>
  <si>
    <t>Electrical Power System</t>
  </si>
  <si>
    <t>Emergency Power</t>
  </si>
  <si>
    <t>General Facility-Grounds Services</t>
  </si>
  <si>
    <t>Custodial or Pest Control</t>
  </si>
  <si>
    <t>Software Enhancements</t>
  </si>
  <si>
    <t>Commercial Off The Shelf-Software</t>
  </si>
  <si>
    <t>Interior Painting</t>
  </si>
  <si>
    <t>Legal Council</t>
  </si>
  <si>
    <t>Utilities</t>
  </si>
  <si>
    <t>Office Space Rent</t>
  </si>
  <si>
    <t>Insurance</t>
  </si>
  <si>
    <t>Equipment Depreciation</t>
  </si>
  <si>
    <t>Membership Dues (PMI, IEEE, Gartner)</t>
  </si>
  <si>
    <t>Telecommunication Expenses</t>
  </si>
  <si>
    <t xml:space="preserve"> Telecom Expenses</t>
  </si>
  <si>
    <t>Cellular (Data Plans)</t>
  </si>
  <si>
    <t>Total Office Supplies Expenses</t>
  </si>
  <si>
    <t>Professional Subscription Expenses</t>
  </si>
  <si>
    <t>Monthly</t>
  </si>
  <si>
    <t>Gartner- CIO</t>
  </si>
  <si>
    <t>Gartner IT Leader</t>
  </si>
  <si>
    <t>Quantity</t>
  </si>
  <si>
    <t>IEEE Membership</t>
  </si>
  <si>
    <t>PMI Membership</t>
  </si>
  <si>
    <t>Billing Month</t>
  </si>
  <si>
    <t>Total Membership/Subscription Expenses</t>
  </si>
  <si>
    <t>July</t>
  </si>
  <si>
    <t>October</t>
  </si>
  <si>
    <t>January</t>
  </si>
  <si>
    <t>Telephone</t>
  </si>
  <si>
    <t>Other General Administrative Overhead Expenses</t>
  </si>
  <si>
    <t>Budget Line Item</t>
  </si>
  <si>
    <t>Parking Fees</t>
  </si>
  <si>
    <t>General &amp; Administrative Expenses</t>
  </si>
  <si>
    <t>Total G&amp;A Expenses</t>
  </si>
  <si>
    <t>Quarterly</t>
  </si>
  <si>
    <t>Semi-Annually</t>
  </si>
  <si>
    <t>Annually</t>
  </si>
  <si>
    <t>Billing Frequency</t>
  </si>
  <si>
    <t>Non-Reoccurring</t>
  </si>
  <si>
    <t>Reoccurring</t>
  </si>
  <si>
    <t>Telecommunications Equipment</t>
  </si>
  <si>
    <t>Occurrence</t>
  </si>
  <si>
    <t xml:space="preserve"> Infrastructure Upgrades</t>
  </si>
  <si>
    <t>Bimonthly</t>
  </si>
  <si>
    <t>One-Time</t>
  </si>
  <si>
    <t>Estimated  Costs</t>
  </si>
  <si>
    <t>Estimated Costs</t>
  </si>
  <si>
    <t>Printer Cartridges</t>
  </si>
  <si>
    <t>February</t>
  </si>
  <si>
    <t>Estimated Cost</t>
  </si>
  <si>
    <t>Other Pesonnel Expenditures</t>
  </si>
  <si>
    <t>Billing Month(s)</t>
  </si>
  <si>
    <t>Each Month</t>
  </si>
  <si>
    <t>February &amp; October</t>
  </si>
  <si>
    <t xml:space="preserve">Total  Costs </t>
  </si>
  <si>
    <t>Budget line Item</t>
  </si>
  <si>
    <t>Telecommunications Expenses</t>
  </si>
  <si>
    <t>Dell Desktop Computers</t>
  </si>
  <si>
    <t>Cisco Fast Ethernet Switches</t>
  </si>
  <si>
    <t>Hardware Purchase</t>
  </si>
  <si>
    <t>Software Purchase</t>
  </si>
  <si>
    <t>March</t>
  </si>
  <si>
    <t>Cisco  Routers</t>
  </si>
  <si>
    <t xml:space="preserve">January </t>
  </si>
  <si>
    <t>Bio-Metric Access System</t>
  </si>
  <si>
    <t>September</t>
  </si>
  <si>
    <t>Microsoft Azure Cloud Storage</t>
  </si>
  <si>
    <t>Cloud-Based Services</t>
  </si>
  <si>
    <t>Electrical Power Systems</t>
  </si>
  <si>
    <t>April</t>
  </si>
  <si>
    <t>June</t>
  </si>
  <si>
    <t xml:space="preserve">Emergency Generator Maintenance </t>
  </si>
  <si>
    <t>Systems/Solution Support</t>
  </si>
  <si>
    <t>Infrastructure Support Services</t>
  </si>
  <si>
    <t>Software Development Services</t>
  </si>
  <si>
    <t>Office Cleaning</t>
  </si>
  <si>
    <t>Desktop Support Services</t>
  </si>
  <si>
    <t>Phone Installations</t>
  </si>
  <si>
    <t>N/A</t>
  </si>
  <si>
    <t>Kronos ETTS Software</t>
  </si>
  <si>
    <t>Kronos ETTS Maintenance Support</t>
  </si>
  <si>
    <t>Systems Support Agreements</t>
  </si>
  <si>
    <t>Employee Time Tracking Software</t>
  </si>
  <si>
    <t>December</t>
  </si>
  <si>
    <t>Microsoft Server O.S.</t>
  </si>
  <si>
    <t>Februray</t>
  </si>
  <si>
    <t>Storage Tech LLC Services</t>
  </si>
  <si>
    <t>HVAC System &amp; Controllers</t>
  </si>
  <si>
    <t>Equipment  Item</t>
  </si>
  <si>
    <t>CAD PSIM Software</t>
  </si>
  <si>
    <t>CAD Software Maintenance</t>
  </si>
  <si>
    <t>ERP Software Maintenance</t>
  </si>
  <si>
    <t>Cable Masters Inc.</t>
  </si>
  <si>
    <t>TechNet LLC</t>
  </si>
  <si>
    <t>ISO QA Software</t>
  </si>
  <si>
    <t>ISO Compliance &amp; Audits</t>
  </si>
  <si>
    <t>ISO QA Software Maintenance</t>
  </si>
  <si>
    <t>O365 Enterprise Business Suite</t>
  </si>
  <si>
    <t>Enterprise Security Suite</t>
  </si>
  <si>
    <t>January, April, July,October</t>
  </si>
  <si>
    <t>June, December</t>
  </si>
  <si>
    <t>Software  &amp; Related Service Costs (Capital &amp; Operational)</t>
  </si>
  <si>
    <t>SAP Finance Software Enhancement</t>
  </si>
  <si>
    <t>Tax Legislation Software Enhancement</t>
  </si>
  <si>
    <t>Enterprise Data Center Facility - Operational Expenditures</t>
  </si>
  <si>
    <t>Enterprise Data Center Facility - Capital Expenditures</t>
  </si>
  <si>
    <t>Software Costs - Operational Expenditures</t>
  </si>
  <si>
    <t>Software Costs - Capital Expenditures</t>
  </si>
  <si>
    <t>Total EDC Facilities Cost - Capital</t>
  </si>
  <si>
    <t>Facilities Equipment &amp; Service  Item</t>
  </si>
  <si>
    <t>Computer Equipment  &amp; Related Service Costs (Capital &amp; Operational)</t>
  </si>
  <si>
    <t>Enterprise Data Center Facilities Equipment &amp; Service Costs (Operational)</t>
  </si>
  <si>
    <t>Computing Equipment Costs - Operational Expenditures</t>
  </si>
  <si>
    <t>Computing Equipment Cost-Captial Expenditures</t>
  </si>
  <si>
    <r>
      <rPr>
        <b/>
        <u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Use Total Subscription Expense Figure and divide by 12 for budget worksheet</t>
    </r>
  </si>
  <si>
    <t>Department Revenues</t>
  </si>
  <si>
    <t>Fees for IT Services Performed</t>
  </si>
  <si>
    <t>Proceeds from Sales of Assets</t>
  </si>
  <si>
    <t>Last Years Budget</t>
  </si>
  <si>
    <t>This Years Budget</t>
  </si>
  <si>
    <t>% of Total IT Spend</t>
  </si>
  <si>
    <t>% Change from Last Year</t>
  </si>
  <si>
    <t>Information Systems Department Expenses</t>
  </si>
  <si>
    <t>Bonuses &amp; Other Compensation</t>
  </si>
  <si>
    <t>Consultants</t>
  </si>
  <si>
    <t>Consultant Staff</t>
  </si>
  <si>
    <t xml:space="preserve">Travel </t>
  </si>
  <si>
    <t>Computing Equipment Costs- Capital</t>
  </si>
  <si>
    <t>Computing Equipment Costs- Expenses</t>
  </si>
  <si>
    <t xml:space="preserve">Computing Equipment </t>
  </si>
  <si>
    <t>Software Costs- Capital</t>
  </si>
  <si>
    <t>Software Costs- Expenses</t>
  </si>
  <si>
    <t>Enterprise Data Center Facility</t>
  </si>
  <si>
    <t>EDC Facility  Costs- Capital</t>
  </si>
  <si>
    <t>EDC Facility Costs- Expenses</t>
  </si>
  <si>
    <t>General &amp; Administrative</t>
  </si>
  <si>
    <t>Full Time Employee Salaries w Benefits</t>
  </si>
  <si>
    <t>Rent</t>
  </si>
  <si>
    <t>Total Expenses</t>
  </si>
  <si>
    <t>Total Department Budget (Net of Revnues)</t>
  </si>
  <si>
    <t>Total Department Spending</t>
  </si>
  <si>
    <t>Totals:</t>
  </si>
  <si>
    <t>Information Technology Budegt Summary</t>
  </si>
  <si>
    <t xml:space="preserve"> December</t>
  </si>
  <si>
    <t>Monthly Employee Salary</t>
  </si>
  <si>
    <t>Employee Clothing Allowance</t>
  </si>
  <si>
    <t>March, June,September, &amp; Decoember</t>
  </si>
  <si>
    <t>ERP Soultions Consultant</t>
  </si>
  <si>
    <t>Data Scientist</t>
  </si>
  <si>
    <t>AI Engineer</t>
  </si>
  <si>
    <t>Mac Pro</t>
  </si>
  <si>
    <t>EDC Optical Disk Storage Array</t>
  </si>
  <si>
    <t>March, June, Sep, &amp; Dec</t>
  </si>
  <si>
    <t>Enterprise Tape Storage System</t>
  </si>
  <si>
    <t>Server Load Balancer</t>
  </si>
  <si>
    <t>ERP SCM Module</t>
  </si>
  <si>
    <t>Security Cameras &amp; Services</t>
  </si>
  <si>
    <t>March &amp; November</t>
  </si>
  <si>
    <t>Blade Server Chassis</t>
  </si>
  <si>
    <t>Mid-Range Servers</t>
  </si>
  <si>
    <t>Daptiv Project/Portfolio Management</t>
  </si>
  <si>
    <t xml:space="preserve">125KW Diesel Generator </t>
  </si>
  <si>
    <t>Monthly Contractor Salaries</t>
  </si>
  <si>
    <t>August</t>
  </si>
  <si>
    <t>Total EDC Facilities Cost - Operational</t>
  </si>
  <si>
    <t>Budget Analysis Summary</t>
  </si>
  <si>
    <t>1. What is the largest percent change in your IT budget from last year?  What is the reason for this difference?</t>
  </si>
  <si>
    <t>2. What category in the IT budget has the largest percentage of the total IT budget?</t>
  </si>
  <si>
    <t>3. What is the importance of comparing last year's budget to the current year budget?</t>
  </si>
  <si>
    <t>4. What was the largest capital expenditure item for this year's IT budget?</t>
  </si>
  <si>
    <t>5. What was the largest monthly reoccuring expenditure this year's IT budget?</t>
  </si>
  <si>
    <t>6. What are the largest software and computer equipment lease expenditures in this year's IT budget?</t>
  </si>
  <si>
    <t>7. What do you believe is the most value-add capital expenditure in this year's IT budget and why?</t>
  </si>
  <si>
    <t>Kronos ETTS Softare</t>
  </si>
  <si>
    <t>Telecommunication expenses, due to switching from 4G to 5G technology</t>
  </si>
  <si>
    <t xml:space="preserve">To know the difference in Total Department Spending </t>
  </si>
  <si>
    <t>Capital Software Costs</t>
  </si>
  <si>
    <t>Technet LLC</t>
  </si>
  <si>
    <t>ISO QA Software and Server Load Balancer</t>
  </si>
  <si>
    <t>Blade Server Chassis, to add resources and providing us with room for turning up additional Virtual machines</t>
  </si>
  <si>
    <t>First Name</t>
  </si>
  <si>
    <t>Last Name</t>
  </si>
  <si>
    <t>Staudent ID</t>
  </si>
  <si>
    <t>Percentage</t>
  </si>
  <si>
    <t>Suraj Pratap</t>
  </si>
  <si>
    <t>Samirlal Poddar</t>
  </si>
  <si>
    <t xml:space="preserve">Rajan </t>
  </si>
  <si>
    <t>Pawar</t>
  </si>
  <si>
    <t xml:space="preserve">Dan </t>
  </si>
  <si>
    <t>Sun</t>
  </si>
  <si>
    <t>Vishnu Vardhan</t>
  </si>
  <si>
    <t>Pisati</t>
  </si>
  <si>
    <t xml:space="preserve">Vikas Reddy </t>
  </si>
  <si>
    <t>Sarasam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</si>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</sst>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.00"/>
    <numFmt numFmtId="165" formatCode="&quot;$&quot;#,##0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9393B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87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0" fontId="1" fillId="0" borderId="0" xfId="0" applyFont="1"/>
    <xf numFmtId="165" fontId="0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Border="1" applyAlignment="1"/>
    <xf numFmtId="0" fontId="3" fillId="0" borderId="0" xfId="0" applyFont="1" applyFill="1" applyBorder="1" applyAlignment="1"/>
    <xf numFmtId="0" fontId="0" fillId="0" borderId="0" xfId="0" applyFill="1" applyBorder="1" applyAlignmen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/>
    <xf numFmtId="0" fontId="0" fillId="0" borderId="18" xfId="0" applyBorder="1" applyAlignment="1"/>
    <xf numFmtId="165" fontId="0" fillId="0" borderId="19" xfId="0" applyNumberFormat="1" applyBorder="1"/>
    <xf numFmtId="165" fontId="0" fillId="0" borderId="17" xfId="0" applyNumberFormat="1" applyBorder="1"/>
    <xf numFmtId="0" fontId="1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" fillId="0" borderId="18" xfId="0" applyFont="1" applyBorder="1" applyAlignment="1"/>
    <xf numFmtId="165" fontId="1" fillId="0" borderId="19" xfId="0" applyNumberFormat="1" applyFont="1" applyBorder="1" applyAlignment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/>
    </xf>
    <xf numFmtId="0" fontId="0" fillId="0" borderId="16" xfId="0" applyBorder="1"/>
    <xf numFmtId="0" fontId="1" fillId="0" borderId="18" xfId="0" applyFont="1" applyFill="1" applyBorder="1"/>
    <xf numFmtId="165" fontId="1" fillId="0" borderId="19" xfId="0" applyNumberFormat="1" applyFont="1" applyBorder="1" applyAlignment="1">
      <alignment horizontal="center"/>
    </xf>
    <xf numFmtId="0" fontId="0" fillId="7" borderId="20" xfId="0" applyFill="1" applyBorder="1"/>
    <xf numFmtId="0" fontId="4" fillId="0" borderId="16" xfId="0" applyFont="1" applyFill="1" applyBorder="1" applyAlignment="1"/>
    <xf numFmtId="0" fontId="4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5" fontId="0" fillId="0" borderId="19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 wrapText="1"/>
    </xf>
    <xf numFmtId="0" fontId="5" fillId="0" borderId="28" xfId="0" applyFont="1" applyBorder="1"/>
    <xf numFmtId="0" fontId="1" fillId="10" borderId="23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/>
    <xf numFmtId="0" fontId="3" fillId="8" borderId="7" xfId="0" applyFont="1" applyFill="1" applyBorder="1" applyAlignment="1"/>
    <xf numFmtId="0" fontId="0" fillId="0" borderId="2" xfId="0" applyBorder="1" applyAlignment="1"/>
    <xf numFmtId="0" fontId="1" fillId="0" borderId="2" xfId="0" applyFont="1" applyBorder="1" applyAlignment="1"/>
    <xf numFmtId="0" fontId="3" fillId="0" borderId="1" xfId="0" applyFont="1" applyBorder="1" applyAlignment="1"/>
    <xf numFmtId="0" fontId="0" fillId="6" borderId="4" xfId="0" applyFill="1" applyBorder="1" applyAlignment="1"/>
    <xf numFmtId="0" fontId="3" fillId="8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28" xfId="0" applyFont="1" applyBorder="1"/>
    <xf numFmtId="0" fontId="0" fillId="0" borderId="1" xfId="0" applyFill="1" applyBorder="1" applyAlignment="1"/>
    <xf numFmtId="0" fontId="0" fillId="0" borderId="30" xfId="0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9" fillId="0" borderId="16" xfId="0" applyFont="1" applyBorder="1"/>
    <xf numFmtId="165" fontId="9" fillId="0" borderId="1" xfId="0" applyNumberFormat="1" applyFont="1" applyBorder="1"/>
    <xf numFmtId="9" fontId="9" fillId="0" borderId="17" xfId="0" applyNumberFormat="1" applyFont="1" applyBorder="1" applyAlignment="1">
      <alignment horizontal="center"/>
    </xf>
    <xf numFmtId="0" fontId="13" fillId="12" borderId="16" xfId="0" applyFont="1" applyFill="1" applyBorder="1" applyAlignment="1"/>
    <xf numFmtId="165" fontId="13" fillId="12" borderId="1" xfId="0" applyNumberFormat="1" applyFont="1" applyFill="1" applyBorder="1" applyAlignment="1"/>
    <xf numFmtId="9" fontId="13" fillId="0" borderId="17" xfId="0" applyNumberFormat="1" applyFont="1" applyBorder="1" applyAlignment="1">
      <alignment horizontal="center"/>
    </xf>
    <xf numFmtId="165" fontId="9" fillId="0" borderId="0" xfId="0" applyNumberFormat="1" applyFont="1"/>
    <xf numFmtId="0" fontId="12" fillId="0" borderId="16" xfId="0" applyFont="1" applyBorder="1"/>
    <xf numFmtId="0" fontId="12" fillId="0" borderId="16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13" fillId="12" borderId="1" xfId="0" applyNumberFormat="1" applyFont="1" applyFill="1" applyBorder="1" applyAlignment="1">
      <alignment horizontal="center"/>
    </xf>
    <xf numFmtId="9" fontId="13" fillId="12" borderId="17" xfId="0" applyNumberFormat="1" applyFont="1" applyFill="1" applyBorder="1" applyAlignment="1">
      <alignment horizontal="center"/>
    </xf>
    <xf numFmtId="0" fontId="13" fillId="12" borderId="32" xfId="0" applyFont="1" applyFill="1" applyBorder="1" applyAlignment="1"/>
    <xf numFmtId="9" fontId="9" fillId="12" borderId="17" xfId="0" applyNumberFormat="1" applyFont="1" applyFill="1" applyBorder="1" applyAlignment="1">
      <alignment horizontal="center"/>
    </xf>
    <xf numFmtId="165" fontId="13" fillId="12" borderId="3" xfId="0" applyNumberFormat="1" applyFont="1" applyFill="1" applyBorder="1" applyAlignment="1"/>
    <xf numFmtId="0" fontId="9" fillId="0" borderId="16" xfId="0" applyFont="1" applyBorder="1" applyAlignment="1"/>
    <xf numFmtId="0" fontId="9" fillId="0" borderId="16" xfId="0" applyFont="1" applyFill="1" applyBorder="1" applyAlignment="1"/>
    <xf numFmtId="165" fontId="13" fillId="0" borderId="1" xfId="0" applyNumberFormat="1" applyFont="1" applyBorder="1"/>
    <xf numFmtId="166" fontId="13" fillId="0" borderId="1" xfId="0" applyNumberFormat="1" applyFont="1" applyFill="1" applyBorder="1" applyAlignment="1">
      <alignment horizontal="center"/>
    </xf>
    <xf numFmtId="9" fontId="13" fillId="0" borderId="17" xfId="0" applyNumberFormat="1" applyFont="1" applyFill="1" applyBorder="1" applyAlignment="1">
      <alignment horizontal="center"/>
    </xf>
    <xf numFmtId="0" fontId="13" fillId="0" borderId="16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2" fillId="0" borderId="18" xfId="0" applyFont="1" applyBorder="1"/>
    <xf numFmtId="6" fontId="9" fillId="0" borderId="19" xfId="0" applyNumberFormat="1" applyFont="1" applyBorder="1"/>
    <xf numFmtId="9" fontId="13" fillId="0" borderId="20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1" fillId="2" borderId="21" xfId="0" applyFont="1" applyFill="1" applyBorder="1" applyAlignment="1">
      <alignment horizontal="center"/>
    </xf>
    <xf numFmtId="0" fontId="0" fillId="0" borderId="33" xfId="0" applyBorder="1" applyAlignment="1"/>
    <xf numFmtId="165" fontId="0" fillId="0" borderId="29" xfId="0" applyNumberFormat="1" applyBorder="1"/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0" fillId="0" borderId="18" xfId="0" applyFill="1" applyBorder="1" applyAlignment="1"/>
    <xf numFmtId="165" fontId="1" fillId="14" borderId="1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65" fontId="1" fillId="0" borderId="34" xfId="0" applyNumberFormat="1" applyFont="1" applyBorder="1"/>
    <xf numFmtId="0" fontId="1" fillId="6" borderId="20" xfId="0" applyFont="1" applyFill="1" applyBorder="1"/>
    <xf numFmtId="165" fontId="1" fillId="14" borderId="19" xfId="0" applyNumberFormat="1" applyFont="1" applyFill="1" applyBorder="1"/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horizontal="center" wrapText="1"/>
    </xf>
    <xf numFmtId="0" fontId="0" fillId="0" borderId="16" xfId="0" applyFont="1" applyBorder="1"/>
    <xf numFmtId="0" fontId="0" fillId="0" borderId="18" xfId="0" applyFill="1" applyBorder="1"/>
    <xf numFmtId="0" fontId="0" fillId="0" borderId="4" xfId="0" applyBorder="1"/>
    <xf numFmtId="0" fontId="0" fillId="0" borderId="6" xfId="0" applyBorder="1"/>
    <xf numFmtId="0" fontId="9" fillId="0" borderId="1" xfId="0" applyFont="1" applyBorder="1" applyAlignment="1">
      <alignment horizontal="left" vertical="top"/>
    </xf>
    <xf numFmtId="0" fontId="4" fillId="14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0" fillId="13" borderId="11" xfId="0" applyFont="1" applyFill="1" applyBorder="1" applyAlignment="1">
      <alignment horizontal="center"/>
    </xf>
    <xf numFmtId="0" fontId="10" fillId="13" borderId="12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0" fontId="3" fillId="8" borderId="2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5" xfId="0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35" xfId="0" applyNumberFormat="1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19" xfId="0" applyFont="1" applyFill="1" applyBorder="1" applyAlignment="1">
      <alignment horizontal="center"/>
    </xf>
    <xf numFmtId="0" fontId="0" fillId="0" borderId="32" xfId="0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16" xfId="0" applyBorder="1" applyAlignment="1">
      <alignment horizontal="left"/>
    </xf>
    <xf numFmtId="6" fontId="15" fillId="0" borderId="1" xfId="0" applyNumberFormat="1" applyFont="1" applyBorder="1"/>
    <xf numFmtId="6" fontId="15" fillId="0" borderId="10" xfId="0" applyNumberFormat="1" applyFont="1" applyBorder="1"/>
    <xf numFmtId="0" fontId="0" fillId="0" borderId="2" xfId="0" applyBorder="1"/>
    <xf numFmtId="0" fontId="15" fillId="0" borderId="16" xfId="0" applyFont="1" applyBorder="1"/>
    <xf numFmtId="0" fontId="15" fillId="0" borderId="14" xfId="0" applyFont="1" applyBorder="1"/>
    <xf numFmtId="0" fontId="1" fillId="0" borderId="2" xfId="0" applyFont="1" applyBorder="1"/>
    <xf numFmtId="0" fontId="15" fillId="0" borderId="1" xfId="0" applyFont="1" applyBorder="1"/>
    <xf numFmtId="0" fontId="16" fillId="15" borderId="1" xfId="0" applyFont="1" applyFill="1" applyBorder="1" applyAlignment="1">
      <alignment horizontal="center"/>
    </xf>
    <xf numFmtId="0" fontId="16" fillId="15" borderId="35" xfId="0" applyFont="1" applyFill="1" applyBorder="1" applyAlignment="1">
      <alignment horizontal="center"/>
    </xf>
    <xf numFmtId="0" fontId="14" fillId="0" borderId="10" xfId="0" applyFont="1" applyBorder="1"/>
    <xf numFmtId="0" fontId="14" fillId="0" borderId="9" xfId="0" applyFont="1" applyBorder="1"/>
    <xf numFmtId="9" fontId="14" fillId="0" borderId="0" xfId="0" applyNumberFormat="1" applyFont="1"/>
    <xf numFmtId="0" fontId="14" fillId="0" borderId="0" xfId="0" applyFont="1"/>
    <xf numFmtId="0" fontId="14" fillId="0" borderId="27" xfId="0" applyFont="1" applyBorder="1"/>
    <xf numFmtId="0" fontId="17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Personnel &amp; Conntractor Support Staff</a:t>
            </a:r>
          </a:p>
        </c:rich>
      </c:tx>
      <c:layout>
        <c:manualLayout>
          <c:xMode val="edge"/>
          <c:yMode val="edge"/>
          <c:x val="0.108533482618860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'Personnel Work Sheet'!$A$2:$E$2</c:f>
              <c:strCache>
                <c:ptCount val="5"/>
                <c:pt idx="0">
                  <c:v>IT Department Personnel  Monthly Worksheet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'Personnel Work Sheet'!$F$2:$Q$2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'Personnel Work Sheet'!$F$38:$Q$38</c:f>
              <c:numCache>
                <c:formatCode>0</c:formatCode>
                <c:ptCount val="12"/>
                <c:pt idx="0">
                  <c:v>95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92</c:v>
                </c:pt>
                <c:pt idx="8">
                  <c:v>95</c:v>
                </c:pt>
                <c:pt idx="9">
                  <c:v>107</c:v>
                </c:pt>
                <c:pt idx="10">
                  <c:v>109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7E9-866E-93F8C862320C}"/>
            </c:ext>
          </c:extLst>
        </c:ser>
        <c:ser>
          <c:idx val="1"/>
          <c:order val="1"/>
          <c:tx>
            <c:strRef>
              <c:f>'Personnel Work Sheet'!$A$41:$E$41</c:f>
              <c:strCache>
                <c:ptCount val="5"/>
                <c:pt idx="0">
                  <c:v>Contracted Support Staff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'Personnel Work Sheet'!$F$2:$Q$2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'Personnel Work Sheet'!$F$49:$Q$49</c:f>
              <c:numCache>
                <c:formatCode>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9-47E9-866E-93F8C8623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9271136"/>
        <c:axId val="399270352"/>
      </c:barChart>
      <c:catAx>
        <c:axId val="3992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0352"/>
        <c:crosses val="autoZero"/>
        <c:auto val="1"/>
        <c:lblAlgn val="ctr"/>
        <c:lblOffset val="100"/>
        <c:noMultiLvlLbl val="0"/>
      </c:catAx>
      <c:valAx>
        <c:axId val="3992703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992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 Budget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6-4802-A387-05B727B3F7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6-4802-A387-05B727B3F7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('IT Department Budget'!$A$41,'IT Department Budget'!$A$42)</c:f>
              <c:strCache>
                <c:ptCount val="2"/>
                <c:pt idx="0">
                  <c:v>Total Expenses</c:v>
                </c:pt>
                <c:pt idx="1">
                  <c:v>Total Capital Costs</c:v>
                </c:pt>
              </c:strCache>
            </c:strRef>
          </c:cat>
          <c:val>
            <c:numRef>
              <c:f>('IT Department Budget'!$C$41,'IT Department Budget'!$C$42)</c:f>
              <c:numCache>
                <c:formatCode>"$"#,##0</c:formatCode>
                <c:ptCount val="2"/>
                <c:pt idx="0">
                  <c:v>244971855</c:v>
                </c:pt>
                <c:pt idx="1">
                  <c:v>8636965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6-4802-A387-05B727B3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32</xdr:row>
      <xdr:rowOff>9525</xdr:rowOff>
    </xdr:from>
    <xdr:to>
      <xdr:col>17</xdr:col>
      <xdr:colOff>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180975</xdr:rowOff>
    </xdr:from>
    <xdr:to>
      <xdr:col>16</xdr:col>
      <xdr:colOff>590550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C49B-1A9F-2C47-829B-CB07E3C92FD9}">
  <dimension ref="A1:D9"/>
  <sheetViews>
    <sheetView workbookViewId="0">
      <selection activeCell="D10" sqref="D10"/>
    </sheetView>
  </sheetViews>
  <sheetFormatPr baseColWidth="10" defaultRowHeight="15" x14ac:dyDescent="0.2"/>
  <cols>
    <col min="1" max="1" width="13" bestFit="1" customWidth="1"/>
    <col min="2" max="2" width="13.1640625" bestFit="1" customWidth="1"/>
    <col min="3" max="3" width="13" bestFit="1" customWidth="1"/>
    <col min="4" max="4" width="12.1640625" bestFit="1" customWidth="1"/>
  </cols>
  <sheetData>
    <row r="1" spans="1:4" ht="19" x14ac:dyDescent="0.25">
      <c r="A1" s="220" t="s">
        <v>315</v>
      </c>
      <c r="B1" s="221" t="s">
        <v>316</v>
      </c>
      <c r="C1" s="221" t="s">
        <v>317</v>
      </c>
      <c r="D1" s="221" t="s">
        <v>318</v>
      </c>
    </row>
    <row r="2" spans="1:4" x14ac:dyDescent="0.2">
      <c r="A2" s="222" t="s">
        <v>319</v>
      </c>
      <c r="B2" s="223" t="s">
        <v>320</v>
      </c>
      <c r="C2" s="223">
        <v>275644</v>
      </c>
      <c r="D2" s="224">
        <v>0.25</v>
      </c>
    </row>
    <row r="3" spans="1:4" x14ac:dyDescent="0.2">
      <c r="A3" s="222" t="s">
        <v>321</v>
      </c>
      <c r="B3" s="223" t="s">
        <v>322</v>
      </c>
      <c r="C3" s="223">
        <v>279292</v>
      </c>
      <c r="D3" s="224">
        <v>0.25</v>
      </c>
    </row>
    <row r="4" spans="1:4" x14ac:dyDescent="0.2">
      <c r="A4" s="222" t="s">
        <v>323</v>
      </c>
      <c r="B4" s="223" t="s">
        <v>324</v>
      </c>
      <c r="C4" s="223">
        <v>235091</v>
      </c>
      <c r="D4" s="224">
        <v>0.17</v>
      </c>
    </row>
    <row r="5" spans="1:4" x14ac:dyDescent="0.2">
      <c r="A5" s="222" t="s">
        <v>325</v>
      </c>
      <c r="B5" s="223" t="s">
        <v>326</v>
      </c>
      <c r="C5" s="223">
        <v>287964</v>
      </c>
      <c r="D5" s="224">
        <v>0.17</v>
      </c>
    </row>
    <row r="6" spans="1:4" x14ac:dyDescent="0.2">
      <c r="A6" s="222" t="s">
        <v>327</v>
      </c>
      <c r="B6" s="223" t="s">
        <v>328</v>
      </c>
      <c r="C6" s="223">
        <v>288175</v>
      </c>
      <c r="D6" s="224">
        <v>0.17</v>
      </c>
    </row>
    <row r="7" spans="1:4" x14ac:dyDescent="0.2">
      <c r="A7" s="222"/>
      <c r="B7" s="223"/>
      <c r="C7" s="223"/>
      <c r="D7" s="225"/>
    </row>
    <row r="8" spans="1:4" x14ac:dyDescent="0.2">
      <c r="A8" s="226" t="s">
        <v>329</v>
      </c>
      <c r="B8" s="225"/>
      <c r="C8" s="225"/>
      <c r="D8" s="224">
        <v>1</v>
      </c>
    </row>
    <row r="9" spans="1:4" x14ac:dyDescent="0.2">
      <c r="A9" s="225"/>
      <c r="B9" s="225"/>
      <c r="C9" s="227"/>
      <c r="D9" s="2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40" zoomScale="141" zoomScaleNormal="69" workbookViewId="0">
      <selection activeCell="A52" sqref="A52:F62"/>
    </sheetView>
  </sheetViews>
  <sheetFormatPr baseColWidth="10" defaultColWidth="9.1640625" defaultRowHeight="15" x14ac:dyDescent="0.2"/>
  <cols>
    <col min="1" max="1" width="45.5" style="87" customWidth="1"/>
    <col min="2" max="2" width="19.1640625" style="87" customWidth="1"/>
    <col min="3" max="3" width="20.5" style="87" customWidth="1"/>
    <col min="4" max="4" width="17" style="88" customWidth="1"/>
    <col min="5" max="5" width="13.1640625" style="88" customWidth="1"/>
    <col min="6" max="8" width="9.1640625" style="87"/>
    <col min="9" max="9" width="30.33203125" style="87" customWidth="1"/>
    <col min="10" max="16384" width="9.1640625" style="87"/>
  </cols>
  <sheetData>
    <row r="1" spans="1:9" ht="16" thickBot="1" x14ac:dyDescent="0.25"/>
    <row r="2" spans="1:9" ht="22" thickBot="1" x14ac:dyDescent="0.3">
      <c r="A2" s="152" t="s">
        <v>277</v>
      </c>
      <c r="B2" s="153"/>
      <c r="C2" s="153"/>
      <c r="D2" s="153"/>
      <c r="E2" s="154"/>
    </row>
    <row r="3" spans="1:9" ht="52" x14ac:dyDescent="0.25">
      <c r="A3" s="89" t="s">
        <v>250</v>
      </c>
      <c r="B3" s="90" t="s">
        <v>253</v>
      </c>
      <c r="C3" s="90" t="s">
        <v>254</v>
      </c>
      <c r="D3" s="90" t="s">
        <v>255</v>
      </c>
      <c r="E3" s="91" t="s">
        <v>256</v>
      </c>
    </row>
    <row r="4" spans="1:9" x14ac:dyDescent="0.2">
      <c r="A4" s="92" t="s">
        <v>251</v>
      </c>
      <c r="B4" s="93">
        <v>143785300</v>
      </c>
      <c r="C4" s="93">
        <v>195959500</v>
      </c>
      <c r="D4" s="146"/>
      <c r="E4" s="94">
        <f>-1*(1-(C4/B4))</f>
        <v>0.36286185027259399</v>
      </c>
    </row>
    <row r="5" spans="1:9" x14ac:dyDescent="0.2">
      <c r="A5" s="92" t="s">
        <v>252</v>
      </c>
      <c r="B5" s="93">
        <v>135700</v>
      </c>
      <c r="C5" s="93">
        <v>142800</v>
      </c>
      <c r="D5" s="147"/>
      <c r="E5" s="94">
        <f t="shared" ref="E5:E7" si="0">-1*(1-(C5/B5))</f>
        <v>5.2321296978629306E-2</v>
      </c>
    </row>
    <row r="6" spans="1:9" x14ac:dyDescent="0.2">
      <c r="A6" s="92" t="s">
        <v>103</v>
      </c>
      <c r="B6" s="93">
        <v>5956</v>
      </c>
      <c r="C6" s="93">
        <v>3187</v>
      </c>
      <c r="D6" s="147"/>
      <c r="E6" s="94">
        <f t="shared" si="0"/>
        <v>-0.46490933512424448</v>
      </c>
    </row>
    <row r="7" spans="1:9" x14ac:dyDescent="0.2">
      <c r="A7" s="95" t="s">
        <v>276</v>
      </c>
      <c r="B7" s="96">
        <f>SUM(B4:B6)</f>
        <v>143926956</v>
      </c>
      <c r="C7" s="96">
        <f>SUM(C4:C6)</f>
        <v>196105487</v>
      </c>
      <c r="D7" s="148"/>
      <c r="E7" s="97">
        <f t="shared" si="0"/>
        <v>0.36253480550231321</v>
      </c>
      <c r="I7" s="98"/>
    </row>
    <row r="8" spans="1:9" ht="16" x14ac:dyDescent="0.2">
      <c r="A8" s="99" t="s">
        <v>257</v>
      </c>
      <c r="B8" s="143"/>
      <c r="C8" s="144"/>
      <c r="D8" s="144"/>
      <c r="E8" s="145"/>
    </row>
    <row r="9" spans="1:9" ht="16" x14ac:dyDescent="0.2">
      <c r="A9" s="100" t="s">
        <v>105</v>
      </c>
      <c r="B9" s="149"/>
      <c r="C9" s="150"/>
      <c r="D9" s="150"/>
      <c r="E9" s="151"/>
    </row>
    <row r="10" spans="1:9" x14ac:dyDescent="0.2">
      <c r="A10" s="92" t="s">
        <v>271</v>
      </c>
      <c r="B10" s="93">
        <v>201789532</v>
      </c>
      <c r="C10" s="93">
        <f>'IT Department Budget Worksheet'!N4</f>
        <v>232391301</v>
      </c>
      <c r="D10" s="101">
        <f>(C10/$C$44)</f>
        <v>0.9163376139678423</v>
      </c>
      <c r="E10" s="94">
        <f t="shared" ref="E10:E17" si="1">-1*(1-(C10/B10))</f>
        <v>0.15165191522422483</v>
      </c>
      <c r="F10" s="102"/>
    </row>
    <row r="11" spans="1:9" x14ac:dyDescent="0.2">
      <c r="A11" s="92" t="s">
        <v>258</v>
      </c>
      <c r="B11" s="93">
        <v>1950000</v>
      </c>
      <c r="C11" s="93">
        <f>'IT Department Budget Worksheet'!N6</f>
        <v>2000000</v>
      </c>
      <c r="D11" s="101">
        <f t="shared" ref="D11:D17" si="2">(C11/$C$44)</f>
        <v>7.8861610570168661E-3</v>
      </c>
      <c r="E11" s="94">
        <f t="shared" si="1"/>
        <v>2.564102564102555E-2</v>
      </c>
    </row>
    <row r="12" spans="1:9" x14ac:dyDescent="0.2">
      <c r="A12" s="92" t="s">
        <v>259</v>
      </c>
      <c r="B12" s="93">
        <v>2738500</v>
      </c>
      <c r="C12" s="93">
        <f>'IT Department Budget Worksheet'!N5</f>
        <v>7325000</v>
      </c>
      <c r="D12" s="101">
        <f t="shared" si="2"/>
        <v>2.888306487132427E-2</v>
      </c>
      <c r="E12" s="94">
        <f t="shared" si="1"/>
        <v>1.6748219828373196</v>
      </c>
    </row>
    <row r="13" spans="1:9" x14ac:dyDescent="0.2">
      <c r="A13" s="92" t="s">
        <v>89</v>
      </c>
      <c r="B13" s="93">
        <v>98750</v>
      </c>
      <c r="C13" s="93">
        <f>'IT Department Budget Worksheet'!N7</f>
        <v>180000</v>
      </c>
      <c r="D13" s="101">
        <f t="shared" si="2"/>
        <v>7.0975449513151787E-4</v>
      </c>
      <c r="E13" s="94">
        <f t="shared" si="1"/>
        <v>0.82278481012658222</v>
      </c>
    </row>
    <row r="14" spans="1:9" x14ac:dyDescent="0.2">
      <c r="A14" s="92" t="s">
        <v>261</v>
      </c>
      <c r="B14" s="93">
        <v>17530</v>
      </c>
      <c r="C14" s="93">
        <f>'IT Department Budget Worksheet'!N8</f>
        <v>28800</v>
      </c>
      <c r="D14" s="101">
        <f t="shared" si="2"/>
        <v>1.1356071922104286E-4</v>
      </c>
      <c r="E14" s="94">
        <f t="shared" si="1"/>
        <v>0.64289788933257275</v>
      </c>
    </row>
    <row r="15" spans="1:9" x14ac:dyDescent="0.2">
      <c r="A15" s="92" t="s">
        <v>91</v>
      </c>
      <c r="B15" s="93">
        <v>11600</v>
      </c>
      <c r="C15" s="93">
        <f>'IT Department Budget Worksheet'!N9</f>
        <v>26600</v>
      </c>
      <c r="D15" s="101">
        <f t="shared" si="2"/>
        <v>1.0488594205832432E-4</v>
      </c>
      <c r="E15" s="94">
        <f t="shared" si="1"/>
        <v>1.2931034482758621</v>
      </c>
    </row>
    <row r="16" spans="1:9" x14ac:dyDescent="0.2">
      <c r="A16" s="137" t="s">
        <v>99</v>
      </c>
      <c r="B16" s="93">
        <v>10500</v>
      </c>
      <c r="C16" s="93">
        <f>'IT Department Budget Worksheet'!N10</f>
        <v>13700</v>
      </c>
      <c r="D16" s="101">
        <f t="shared" si="2"/>
        <v>5.4020203240565532E-5</v>
      </c>
      <c r="E16" s="94">
        <f t="shared" si="1"/>
        <v>0.30476190476190479</v>
      </c>
    </row>
    <row r="17" spans="1:5" x14ac:dyDescent="0.2">
      <c r="A17" s="95" t="s">
        <v>276</v>
      </c>
      <c r="B17" s="96">
        <f>SUM(B10:B16)</f>
        <v>206616412</v>
      </c>
      <c r="C17" s="96">
        <f>SUM(C10:C16)</f>
        <v>241965401</v>
      </c>
      <c r="D17" s="103">
        <f t="shared" si="2"/>
        <v>0.95408906125583492</v>
      </c>
      <c r="E17" s="104">
        <f t="shared" si="1"/>
        <v>0.1710850975381375</v>
      </c>
    </row>
    <row r="18" spans="1:5" ht="16" x14ac:dyDescent="0.2">
      <c r="A18" s="100" t="s">
        <v>264</v>
      </c>
      <c r="B18" s="143"/>
      <c r="C18" s="144"/>
      <c r="D18" s="144"/>
      <c r="E18" s="145"/>
    </row>
    <row r="19" spans="1:5" x14ac:dyDescent="0.2">
      <c r="A19" s="92" t="s">
        <v>262</v>
      </c>
      <c r="B19" s="93">
        <v>1078950</v>
      </c>
      <c r="C19" s="93">
        <f>'IT Department Budget Worksheet'!N22</f>
        <v>1506200</v>
      </c>
      <c r="D19" s="101">
        <f>(C19/$C$44)</f>
        <v>5.9390678920394017E-3</v>
      </c>
      <c r="E19" s="94">
        <f t="shared" ref="E19:E21" si="3">-1*(1-(C19/B19))</f>
        <v>0.39598683905649001</v>
      </c>
    </row>
    <row r="20" spans="1:5" x14ac:dyDescent="0.2">
      <c r="A20" s="92" t="s">
        <v>263</v>
      </c>
      <c r="B20" s="93">
        <v>823985</v>
      </c>
      <c r="C20" s="93">
        <f>'IT Department Budget Worksheet'!N34</f>
        <v>2451032</v>
      </c>
      <c r="D20" s="101">
        <f>(C20/$C$44)</f>
        <v>9.6646165539510803E-3</v>
      </c>
      <c r="E20" s="94">
        <f t="shared" si="3"/>
        <v>1.9746075474674902</v>
      </c>
    </row>
    <row r="21" spans="1:5" x14ac:dyDescent="0.2">
      <c r="A21" s="105" t="s">
        <v>276</v>
      </c>
      <c r="B21" s="96">
        <f>SUM(B19:B20)</f>
        <v>1902935</v>
      </c>
      <c r="C21" s="96">
        <f>SUM(C19:C20)</f>
        <v>3957232</v>
      </c>
      <c r="D21" s="103">
        <f>(C21/$C$44)</f>
        <v>1.5603684445990482E-2</v>
      </c>
      <c r="E21" s="104">
        <f t="shared" si="3"/>
        <v>1.0795413400878116</v>
      </c>
    </row>
    <row r="22" spans="1:5" ht="16" x14ac:dyDescent="0.2">
      <c r="A22" s="100" t="s">
        <v>61</v>
      </c>
      <c r="B22" s="143"/>
      <c r="C22" s="144"/>
      <c r="D22" s="144"/>
      <c r="E22" s="145"/>
    </row>
    <row r="23" spans="1:5" x14ac:dyDescent="0.2">
      <c r="A23" s="92" t="s">
        <v>265</v>
      </c>
      <c r="B23" s="93">
        <v>1087537</v>
      </c>
      <c r="C23" s="93">
        <f>'IT Department Budget Worksheet'!N44</f>
        <v>6097840</v>
      </c>
      <c r="D23" s="101">
        <f>(C23/$C$44)</f>
        <v>2.4044274169959863E-2</v>
      </c>
      <c r="E23" s="94">
        <f t="shared" ref="E23:E25" si="4">-1*(1-(C23/B23))</f>
        <v>4.607018427878776</v>
      </c>
    </row>
    <row r="24" spans="1:5" x14ac:dyDescent="0.2">
      <c r="A24" s="92" t="s">
        <v>266</v>
      </c>
      <c r="B24" s="93">
        <v>603798</v>
      </c>
      <c r="C24" s="93">
        <f>'IT Department Budget Worksheet'!N55</f>
        <v>207350</v>
      </c>
      <c r="D24" s="101">
        <f>(C24/$C$44)</f>
        <v>8.1759774758622349E-4</v>
      </c>
      <c r="E24" s="94">
        <f t="shared" si="4"/>
        <v>-0.65659044912371356</v>
      </c>
    </row>
    <row r="25" spans="1:5" x14ac:dyDescent="0.2">
      <c r="A25" s="105" t="s">
        <v>276</v>
      </c>
      <c r="B25" s="96">
        <f>SUM(B23:B24)</f>
        <v>1691335</v>
      </c>
      <c r="C25" s="96">
        <f>SUM(C23:C24)</f>
        <v>6305190</v>
      </c>
      <c r="D25" s="103">
        <f>(C25/$C$44)</f>
        <v>2.4861871917546085E-2</v>
      </c>
      <c r="E25" s="106">
        <f t="shared" si="4"/>
        <v>2.7279368073149315</v>
      </c>
    </row>
    <row r="26" spans="1:5" ht="16" x14ac:dyDescent="0.2">
      <c r="A26" s="100" t="s">
        <v>267</v>
      </c>
      <c r="B26" s="143"/>
      <c r="C26" s="144"/>
      <c r="D26" s="144"/>
      <c r="E26" s="145"/>
    </row>
    <row r="27" spans="1:5" x14ac:dyDescent="0.2">
      <c r="A27" s="92" t="s">
        <v>268</v>
      </c>
      <c r="B27" s="93">
        <v>838223</v>
      </c>
      <c r="C27" s="93">
        <f>'IT Department Budget Worksheet'!N64</f>
        <v>1032925</v>
      </c>
      <c r="D27" s="101">
        <f>(C27/$C$44)</f>
        <v>4.072906454909573E-3</v>
      </c>
      <c r="E27" s="94">
        <f t="shared" ref="E27:E29" si="5">-1*(1-(C27/B27))</f>
        <v>0.23227947694110029</v>
      </c>
    </row>
    <row r="28" spans="1:5" x14ac:dyDescent="0.2">
      <c r="A28" s="92" t="s">
        <v>269</v>
      </c>
      <c r="B28" s="93">
        <v>120587</v>
      </c>
      <c r="C28" s="93">
        <f>'IT Department Budget Worksheet'!N73</f>
        <v>114456</v>
      </c>
      <c r="D28" s="101">
        <f>(C28/$C$44)</f>
        <v>4.5130922497096118E-4</v>
      </c>
      <c r="E28" s="94">
        <f t="shared" si="5"/>
        <v>-5.0842959854710656E-2</v>
      </c>
    </row>
    <row r="29" spans="1:5" x14ac:dyDescent="0.2">
      <c r="A29" s="105" t="s">
        <v>276</v>
      </c>
      <c r="B29" s="107">
        <f>SUM(B27:B28)</f>
        <v>958810</v>
      </c>
      <c r="C29" s="107">
        <f>SUM(C27:C28)</f>
        <v>1147381</v>
      </c>
      <c r="D29" s="103">
        <f>(C29/$C$44)</f>
        <v>4.5242156798805345E-3</v>
      </c>
      <c r="E29" s="104">
        <f t="shared" si="5"/>
        <v>0.19667191622949276</v>
      </c>
    </row>
    <row r="30" spans="1:5" ht="16" x14ac:dyDescent="0.2">
      <c r="A30" s="100" t="s">
        <v>270</v>
      </c>
      <c r="B30" s="143"/>
      <c r="C30" s="144"/>
      <c r="D30" s="144"/>
      <c r="E30" s="145"/>
    </row>
    <row r="31" spans="1:5" x14ac:dyDescent="0.2">
      <c r="A31" s="108" t="s">
        <v>141</v>
      </c>
      <c r="B31" s="93">
        <v>5600</v>
      </c>
      <c r="C31" s="93">
        <f>'IT Department Budget Worksheet'!N77</f>
        <v>17700</v>
      </c>
      <c r="D31" s="101">
        <f>(C31/$C$44)</f>
        <v>6.9792525354599259E-5</v>
      </c>
      <c r="E31" s="94">
        <f t="shared" ref="E31:E45" si="6">-1*(1-(C31/B31))</f>
        <v>2.1607142857142856</v>
      </c>
    </row>
    <row r="32" spans="1:5" x14ac:dyDescent="0.2">
      <c r="A32" s="108" t="s">
        <v>142</v>
      </c>
      <c r="B32" s="93">
        <v>11895</v>
      </c>
      <c r="C32" s="93">
        <f>'IT Department Budget Worksheet'!N78</f>
        <v>18300</v>
      </c>
      <c r="D32" s="101">
        <f t="shared" ref="D32:D40" si="7">(C32/$C$44)</f>
        <v>7.215837367170432E-5</v>
      </c>
      <c r="E32" s="94">
        <f t="shared" si="6"/>
        <v>0.53846153846153855</v>
      </c>
    </row>
    <row r="33" spans="1:6" x14ac:dyDescent="0.2">
      <c r="A33" s="108" t="s">
        <v>272</v>
      </c>
      <c r="B33" s="93">
        <v>28000</v>
      </c>
      <c r="C33" s="93">
        <f>'IT Department Budget Worksheet'!N79</f>
        <v>42000</v>
      </c>
      <c r="D33" s="101">
        <f t="shared" si="7"/>
        <v>1.6560938219735419E-4</v>
      </c>
      <c r="E33" s="94">
        <f t="shared" si="6"/>
        <v>0.5</v>
      </c>
    </row>
    <row r="34" spans="1:6" x14ac:dyDescent="0.2">
      <c r="A34" s="108" t="s">
        <v>146</v>
      </c>
      <c r="B34" s="93">
        <v>275300</v>
      </c>
      <c r="C34" s="93">
        <f>'IT Department Budget Worksheet'!N80</f>
        <v>17760</v>
      </c>
      <c r="D34" s="101">
        <f t="shared" si="7"/>
        <v>7.0029110186309773E-5</v>
      </c>
      <c r="E34" s="94">
        <f t="shared" si="6"/>
        <v>-0.93548855793679619</v>
      </c>
    </row>
    <row r="35" spans="1:6" x14ac:dyDescent="0.2">
      <c r="A35" s="108" t="s">
        <v>93</v>
      </c>
      <c r="B35" s="93">
        <v>23940</v>
      </c>
      <c r="C35" s="93">
        <f>'IT Department Budget Worksheet'!N81</f>
        <v>24420</v>
      </c>
      <c r="D35" s="101">
        <f t="shared" si="7"/>
        <v>9.6290026506175931E-5</v>
      </c>
      <c r="E35" s="94">
        <f t="shared" si="6"/>
        <v>2.0050125313283207E-2</v>
      </c>
    </row>
    <row r="36" spans="1:6" x14ac:dyDescent="0.2">
      <c r="A36" s="108" t="s">
        <v>144</v>
      </c>
      <c r="B36" s="93">
        <v>44850</v>
      </c>
      <c r="C36" s="93">
        <f>'IT Department Budget Worksheet'!N82</f>
        <v>46200</v>
      </c>
      <c r="D36" s="101">
        <f t="shared" si="7"/>
        <v>1.8217032041708959E-4</v>
      </c>
      <c r="E36" s="94">
        <f t="shared" si="6"/>
        <v>3.0100334448160515E-2</v>
      </c>
    </row>
    <row r="37" spans="1:6" x14ac:dyDescent="0.2">
      <c r="A37" s="108" t="s">
        <v>147</v>
      </c>
      <c r="B37" s="93">
        <v>3700</v>
      </c>
      <c r="C37" s="93">
        <f>'IT Department Budget Worksheet'!N83</f>
        <v>45336</v>
      </c>
      <c r="D37" s="101">
        <f t="shared" si="7"/>
        <v>1.787634988404583E-4</v>
      </c>
      <c r="E37" s="94">
        <f t="shared" si="6"/>
        <v>11.252972972972973</v>
      </c>
    </row>
    <row r="38" spans="1:6" x14ac:dyDescent="0.2">
      <c r="A38" s="109" t="s">
        <v>166</v>
      </c>
      <c r="B38" s="93">
        <v>17500</v>
      </c>
      <c r="C38" s="93">
        <f>'IT Department Budget Worksheet'!N84</f>
        <v>20400</v>
      </c>
      <c r="D38" s="101">
        <f t="shared" si="7"/>
        <v>8.0438842781572033E-5</v>
      </c>
      <c r="E38" s="94">
        <f t="shared" si="6"/>
        <v>0.1657142857142857</v>
      </c>
    </row>
    <row r="39" spans="1:6" x14ac:dyDescent="0.2">
      <c r="A39" s="108" t="s">
        <v>99</v>
      </c>
      <c r="B39" s="93">
        <v>1835</v>
      </c>
      <c r="C39" s="93">
        <f>'IT Department Budget Worksheet'!N85</f>
        <v>1500</v>
      </c>
      <c r="D39" s="101">
        <f t="shared" si="7"/>
        <v>5.9146207927626491E-6</v>
      </c>
      <c r="E39" s="94">
        <f t="shared" si="6"/>
        <v>-0.18256130790190739</v>
      </c>
    </row>
    <row r="40" spans="1:6" x14ac:dyDescent="0.2">
      <c r="A40" s="105" t="s">
        <v>276</v>
      </c>
      <c r="B40" s="96">
        <f>SUM(B31:B39)</f>
        <v>412620</v>
      </c>
      <c r="C40" s="96">
        <f>SUM(C31:C39)</f>
        <v>233616</v>
      </c>
      <c r="D40" s="103">
        <f t="shared" si="7"/>
        <v>9.2116670074802608E-4</v>
      </c>
      <c r="E40" s="104">
        <f t="shared" si="6"/>
        <v>-0.43382288788716006</v>
      </c>
    </row>
    <row r="41" spans="1:6" ht="16" x14ac:dyDescent="0.2">
      <c r="A41" s="99" t="s">
        <v>273</v>
      </c>
      <c r="B41" s="110">
        <f>(B17+B20+B24+B28+B40)</f>
        <v>208577402</v>
      </c>
      <c r="C41" s="110">
        <f>C17+C20+C24+C28+C40</f>
        <v>244971855</v>
      </c>
      <c r="D41" s="111">
        <f>'IT Department Budget Worksheet'!N89</f>
        <v>246004780</v>
      </c>
      <c r="E41" s="112">
        <f t="shared" si="6"/>
        <v>0.17448895542384779</v>
      </c>
    </row>
    <row r="42" spans="1:6" ht="16" x14ac:dyDescent="0.2">
      <c r="A42" s="99" t="s">
        <v>122</v>
      </c>
      <c r="B42" s="110">
        <f>(B27+B23+B19)</f>
        <v>3004710</v>
      </c>
      <c r="C42" s="110">
        <f>(C27+C23+C19)</f>
        <v>8636965</v>
      </c>
      <c r="D42" s="111">
        <f>'IT Department Budget Worksheet'!N91</f>
        <v>8636965</v>
      </c>
      <c r="E42" s="112">
        <f t="shared" si="6"/>
        <v>1.8744754069444305</v>
      </c>
    </row>
    <row r="43" spans="1:6" x14ac:dyDescent="0.2">
      <c r="A43" s="113"/>
      <c r="B43" s="114"/>
      <c r="C43" s="114"/>
      <c r="D43" s="115"/>
      <c r="E43" s="112"/>
    </row>
    <row r="44" spans="1:6" ht="16" x14ac:dyDescent="0.2">
      <c r="A44" s="99" t="s">
        <v>275</v>
      </c>
      <c r="B44" s="93">
        <f>B41+B42</f>
        <v>211582112</v>
      </c>
      <c r="C44" s="93">
        <f>C41+C42</f>
        <v>253608820</v>
      </c>
      <c r="D44" s="93">
        <f>D41+D42</f>
        <v>254641745</v>
      </c>
      <c r="E44" s="112">
        <f t="shared" si="6"/>
        <v>0.19863072356513767</v>
      </c>
    </row>
    <row r="45" spans="1:6" ht="17" thickBot="1" x14ac:dyDescent="0.25">
      <c r="A45" s="116" t="s">
        <v>274</v>
      </c>
      <c r="B45" s="117">
        <f>B7-B44</f>
        <v>-67655156</v>
      </c>
      <c r="C45" s="117">
        <f>C7-C44</f>
        <v>-57503333</v>
      </c>
      <c r="D45" s="117">
        <f>D7-D44</f>
        <v>-254641745</v>
      </c>
      <c r="E45" s="118">
        <f t="shared" si="6"/>
        <v>-0.15005246606777467</v>
      </c>
    </row>
    <row r="48" spans="1:6" ht="16" x14ac:dyDescent="0.2">
      <c r="A48" s="142" t="s">
        <v>300</v>
      </c>
      <c r="B48" s="142"/>
      <c r="C48" s="142"/>
      <c r="D48" s="142"/>
      <c r="E48" s="142"/>
      <c r="F48" s="142"/>
    </row>
    <row r="49" spans="1:6" x14ac:dyDescent="0.2">
      <c r="A49" s="141" t="s">
        <v>301</v>
      </c>
      <c r="B49" s="141"/>
      <c r="C49" s="141"/>
      <c r="D49" s="141"/>
      <c r="E49" s="141"/>
      <c r="F49" s="141"/>
    </row>
    <row r="50" spans="1:6" x14ac:dyDescent="0.2">
      <c r="A50" s="228" t="s">
        <v>309</v>
      </c>
      <c r="B50" s="229"/>
      <c r="C50" s="229"/>
      <c r="D50" s="229"/>
      <c r="E50" s="229"/>
      <c r="F50" s="230"/>
    </row>
    <row r="51" spans="1:6" x14ac:dyDescent="0.2">
      <c r="A51" s="141" t="s">
        <v>302</v>
      </c>
      <c r="B51" s="141"/>
      <c r="C51" s="141"/>
      <c r="D51" s="141"/>
      <c r="E51" s="141"/>
      <c r="F51" s="141"/>
    </row>
    <row r="52" spans="1:6" x14ac:dyDescent="0.2">
      <c r="A52" s="231" t="s">
        <v>271</v>
      </c>
      <c r="B52" s="232"/>
      <c r="C52" s="232"/>
      <c r="D52" s="232"/>
      <c r="E52" s="232"/>
      <c r="F52" s="233"/>
    </row>
    <row r="53" spans="1:6" x14ac:dyDescent="0.2">
      <c r="A53" s="141" t="s">
        <v>303</v>
      </c>
      <c r="B53" s="141"/>
      <c r="C53" s="141"/>
      <c r="D53" s="141"/>
      <c r="E53" s="141"/>
      <c r="F53" s="141"/>
    </row>
    <row r="54" spans="1:6" x14ac:dyDescent="0.2">
      <c r="A54" s="228" t="s">
        <v>310</v>
      </c>
      <c r="B54" s="229"/>
      <c r="C54" s="229"/>
      <c r="D54" s="229"/>
      <c r="E54" s="229"/>
      <c r="F54" s="230"/>
    </row>
    <row r="55" spans="1:6" x14ac:dyDescent="0.2">
      <c r="A55" s="141" t="s">
        <v>304</v>
      </c>
      <c r="B55" s="141"/>
      <c r="C55" s="141"/>
      <c r="D55" s="141"/>
      <c r="E55" s="141"/>
      <c r="F55" s="141"/>
    </row>
    <row r="56" spans="1:6" x14ac:dyDescent="0.2">
      <c r="A56" s="231" t="s">
        <v>311</v>
      </c>
      <c r="B56" s="232"/>
      <c r="C56" s="232"/>
      <c r="D56" s="232"/>
      <c r="E56" s="232"/>
      <c r="F56" s="233"/>
    </row>
    <row r="57" spans="1:6" x14ac:dyDescent="0.2">
      <c r="A57" s="141" t="s">
        <v>305</v>
      </c>
      <c r="B57" s="141"/>
      <c r="C57" s="141"/>
      <c r="D57" s="141"/>
      <c r="E57" s="141"/>
      <c r="F57" s="141"/>
    </row>
    <row r="58" spans="1:6" x14ac:dyDescent="0.2">
      <c r="A58" s="228" t="s">
        <v>312</v>
      </c>
      <c r="B58" s="229"/>
      <c r="C58" s="229"/>
      <c r="D58" s="229"/>
      <c r="E58" s="229"/>
      <c r="F58" s="230"/>
    </row>
    <row r="59" spans="1:6" x14ac:dyDescent="0.2">
      <c r="A59" s="141" t="s">
        <v>306</v>
      </c>
      <c r="B59" s="141"/>
      <c r="C59" s="141"/>
      <c r="D59" s="141"/>
      <c r="E59" s="141"/>
      <c r="F59" s="141"/>
    </row>
    <row r="60" spans="1:6" x14ac:dyDescent="0.2">
      <c r="A60" s="228" t="s">
        <v>313</v>
      </c>
      <c r="B60" s="229"/>
      <c r="C60" s="229"/>
      <c r="D60" s="229"/>
      <c r="E60" s="229"/>
      <c r="F60" s="230"/>
    </row>
    <row r="61" spans="1:6" x14ac:dyDescent="0.2">
      <c r="A61" s="141" t="s">
        <v>307</v>
      </c>
      <c r="B61" s="141"/>
      <c r="C61" s="141"/>
      <c r="D61" s="141"/>
      <c r="E61" s="141"/>
      <c r="F61" s="141"/>
    </row>
    <row r="62" spans="1:6" x14ac:dyDescent="0.2">
      <c r="A62" s="234" t="s">
        <v>314</v>
      </c>
      <c r="B62" s="235"/>
      <c r="C62" s="235"/>
      <c r="D62" s="235"/>
      <c r="E62" s="235"/>
      <c r="F62" s="235"/>
    </row>
  </sheetData>
  <mergeCells count="23">
    <mergeCell ref="A62:F62"/>
    <mergeCell ref="A60:F60"/>
    <mergeCell ref="A58:F58"/>
    <mergeCell ref="A56:F56"/>
    <mergeCell ref="A54:F54"/>
    <mergeCell ref="B30:E30"/>
    <mergeCell ref="D4:D7"/>
    <mergeCell ref="B9:E9"/>
    <mergeCell ref="A2:E2"/>
    <mergeCell ref="B8:E8"/>
    <mergeCell ref="B18:E18"/>
    <mergeCell ref="B22:E22"/>
    <mergeCell ref="B26:E26"/>
    <mergeCell ref="A57:F57"/>
    <mergeCell ref="A59:F59"/>
    <mergeCell ref="A61:F61"/>
    <mergeCell ref="A48:F48"/>
    <mergeCell ref="A49:F49"/>
    <mergeCell ref="A51:F51"/>
    <mergeCell ref="A53:F53"/>
    <mergeCell ref="A55:F55"/>
    <mergeCell ref="A52:F52"/>
    <mergeCell ref="A50:F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3"/>
  <sheetViews>
    <sheetView zoomScale="82" zoomScaleNormal="82" workbookViewId="0">
      <pane ySplit="1" topLeftCell="A59" activePane="bottomLeft" state="frozen"/>
      <selection pane="bottomLeft" activeCell="A19" sqref="A19"/>
    </sheetView>
  </sheetViews>
  <sheetFormatPr baseColWidth="10" defaultColWidth="8.83203125" defaultRowHeight="15" x14ac:dyDescent="0.2"/>
  <cols>
    <col min="1" max="1" width="70.1640625" customWidth="1"/>
    <col min="2" max="2" width="18.5" customWidth="1"/>
    <col min="3" max="3" width="17" customWidth="1"/>
    <col min="4" max="4" width="17.5" customWidth="1"/>
    <col min="5" max="6" width="16.33203125" customWidth="1"/>
    <col min="7" max="7" width="16.1640625" customWidth="1"/>
    <col min="8" max="8" width="16" customWidth="1"/>
    <col min="9" max="9" width="16.1640625" customWidth="1"/>
    <col min="10" max="10" width="15.6640625" customWidth="1"/>
    <col min="11" max="11" width="16.5" customWidth="1"/>
    <col min="12" max="12" width="16.1640625" customWidth="1"/>
    <col min="13" max="13" width="17.5" customWidth="1"/>
    <col min="14" max="14" width="17.6640625" customWidth="1"/>
  </cols>
  <sheetData>
    <row r="1" spans="1:14" ht="35.25" customHeight="1" x14ac:dyDescent="0.25">
      <c r="A1" s="83" t="s">
        <v>88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ht="15" customHeight="1" x14ac:dyDescent="0.2">
      <c r="A2" s="155" t="s">
        <v>105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ht="15" customHeight="1" x14ac:dyDescent="0.2">
      <c r="A3" s="156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x14ac:dyDescent="0.2">
      <c r="A4" s="75" t="s">
        <v>52</v>
      </c>
      <c r="B4" s="3">
        <v>19399465</v>
      </c>
      <c r="C4" s="119">
        <v>18789300</v>
      </c>
      <c r="D4" s="119">
        <v>18789300</v>
      </c>
      <c r="E4" s="119">
        <v>18789300</v>
      </c>
      <c r="F4" s="119">
        <v>18789300</v>
      </c>
      <c r="G4" s="119">
        <v>18789300</v>
      </c>
      <c r="H4" s="119">
        <v>18789300</v>
      </c>
      <c r="I4" s="119">
        <v>18989300</v>
      </c>
      <c r="J4" s="119">
        <v>19989300</v>
      </c>
      <c r="K4" s="119">
        <v>20200567</v>
      </c>
      <c r="L4" s="119">
        <v>20200567</v>
      </c>
      <c r="M4" s="119">
        <v>20876302</v>
      </c>
      <c r="N4" s="6">
        <f>SUM(B4:M4)</f>
        <v>232391301</v>
      </c>
    </row>
    <row r="5" spans="1:14" x14ac:dyDescent="0.2">
      <c r="A5" s="75" t="s">
        <v>260</v>
      </c>
      <c r="B5" s="119">
        <v>700500</v>
      </c>
      <c r="C5" s="119">
        <v>700500</v>
      </c>
      <c r="D5" s="119">
        <v>720000</v>
      </c>
      <c r="E5" s="119">
        <v>730000</v>
      </c>
      <c r="F5" s="119">
        <v>555000</v>
      </c>
      <c r="G5" s="119">
        <v>499000</v>
      </c>
      <c r="H5" s="119">
        <v>420000</v>
      </c>
      <c r="I5" s="119">
        <v>420000</v>
      </c>
      <c r="J5" s="119">
        <v>620000</v>
      </c>
      <c r="K5" s="119">
        <v>620000</v>
      </c>
      <c r="L5" s="119">
        <v>620000</v>
      </c>
      <c r="M5" s="119">
        <v>720000</v>
      </c>
      <c r="N5" s="6">
        <f t="shared" ref="N5:N11" si="0">SUM(B5:M5)</f>
        <v>7325000</v>
      </c>
    </row>
    <row r="6" spans="1:14" x14ac:dyDescent="0.2">
      <c r="A6" s="75" t="s">
        <v>98</v>
      </c>
      <c r="B6" s="119">
        <v>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2000000</v>
      </c>
      <c r="N6" s="6">
        <f t="shared" si="0"/>
        <v>2000000</v>
      </c>
    </row>
    <row r="7" spans="1:14" x14ac:dyDescent="0.2">
      <c r="A7" s="75" t="s">
        <v>89</v>
      </c>
      <c r="B7" s="119">
        <v>15000</v>
      </c>
      <c r="C7" s="119">
        <v>15000</v>
      </c>
      <c r="D7" s="119">
        <v>15000</v>
      </c>
      <c r="E7" s="119">
        <v>15000</v>
      </c>
      <c r="F7" s="119">
        <v>15000</v>
      </c>
      <c r="G7" s="119">
        <v>15000</v>
      </c>
      <c r="H7" s="119">
        <v>15000</v>
      </c>
      <c r="I7" s="119">
        <v>15000</v>
      </c>
      <c r="J7" s="119">
        <v>15000</v>
      </c>
      <c r="K7" s="119">
        <v>15000</v>
      </c>
      <c r="L7" s="119">
        <v>15000</v>
      </c>
      <c r="M7" s="119">
        <v>15000</v>
      </c>
      <c r="N7" s="6">
        <f t="shared" si="0"/>
        <v>180000</v>
      </c>
    </row>
    <row r="8" spans="1:14" x14ac:dyDescent="0.2">
      <c r="A8" s="75" t="s">
        <v>90</v>
      </c>
      <c r="B8" s="119">
        <v>2300</v>
      </c>
      <c r="C8" s="119">
        <v>2300</v>
      </c>
      <c r="D8" s="119">
        <v>2300</v>
      </c>
      <c r="E8" s="119">
        <v>2300</v>
      </c>
      <c r="F8" s="119">
        <v>2300</v>
      </c>
      <c r="G8" s="119">
        <v>2300</v>
      </c>
      <c r="H8" s="119">
        <v>2300</v>
      </c>
      <c r="I8" s="119">
        <v>2300</v>
      </c>
      <c r="J8" s="119">
        <v>2300</v>
      </c>
      <c r="K8" s="119">
        <v>2300</v>
      </c>
      <c r="L8" s="119">
        <v>2300</v>
      </c>
      <c r="M8" s="119">
        <v>3500</v>
      </c>
      <c r="N8" s="6">
        <f t="shared" si="0"/>
        <v>28800</v>
      </c>
    </row>
    <row r="9" spans="1:14" x14ac:dyDescent="0.2">
      <c r="A9" s="75" t="s">
        <v>91</v>
      </c>
      <c r="B9" s="119">
        <v>0</v>
      </c>
      <c r="C9" s="119">
        <v>0</v>
      </c>
      <c r="D9" s="119">
        <v>13600</v>
      </c>
      <c r="E9" s="119">
        <v>0</v>
      </c>
      <c r="F9" s="119">
        <v>0</v>
      </c>
      <c r="G9" s="119">
        <v>0</v>
      </c>
      <c r="H9" s="119">
        <v>0</v>
      </c>
      <c r="I9" s="119">
        <v>0</v>
      </c>
      <c r="J9" s="119">
        <v>13000</v>
      </c>
      <c r="K9" s="119">
        <v>0</v>
      </c>
      <c r="L9" s="119">
        <v>0</v>
      </c>
      <c r="M9" s="119">
        <v>0</v>
      </c>
      <c r="N9" s="6">
        <f t="shared" si="0"/>
        <v>26600</v>
      </c>
    </row>
    <row r="10" spans="1:14" x14ac:dyDescent="0.2">
      <c r="A10" s="75" t="s">
        <v>280</v>
      </c>
      <c r="B10" s="119">
        <v>0</v>
      </c>
      <c r="C10" s="119">
        <v>0</v>
      </c>
      <c r="D10" s="119">
        <v>3400</v>
      </c>
      <c r="E10" s="119">
        <v>0</v>
      </c>
      <c r="F10" s="119">
        <v>2900</v>
      </c>
      <c r="G10" s="119">
        <v>0</v>
      </c>
      <c r="H10" s="119">
        <v>0</v>
      </c>
      <c r="I10" s="119">
        <v>3200</v>
      </c>
      <c r="J10" s="119">
        <v>0</v>
      </c>
      <c r="K10" s="119">
        <v>0</v>
      </c>
      <c r="L10" s="119">
        <v>0</v>
      </c>
      <c r="M10" s="119">
        <v>4200</v>
      </c>
      <c r="N10" s="6">
        <f t="shared" si="0"/>
        <v>13700</v>
      </c>
    </row>
    <row r="11" spans="1:14" x14ac:dyDescent="0.2">
      <c r="A11" s="75"/>
      <c r="B11" s="119">
        <v>0</v>
      </c>
      <c r="C11" s="119">
        <v>0</v>
      </c>
      <c r="D11" s="119">
        <v>0</v>
      </c>
      <c r="E11" s="119">
        <v>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19">
        <v>0</v>
      </c>
      <c r="N11" s="6">
        <f t="shared" si="0"/>
        <v>0</v>
      </c>
    </row>
    <row r="12" spans="1:14" x14ac:dyDescent="0.2">
      <c r="A12" s="76" t="s">
        <v>92</v>
      </c>
      <c r="B12" s="4">
        <f>SUM(B4:B11)</f>
        <v>20117265</v>
      </c>
      <c r="C12" s="4">
        <f t="shared" ref="C12:N12" si="1">SUM(C4:C11)</f>
        <v>19507100</v>
      </c>
      <c r="D12" s="4">
        <f t="shared" si="1"/>
        <v>19543600</v>
      </c>
      <c r="E12" s="4">
        <f t="shared" si="1"/>
        <v>19536600</v>
      </c>
      <c r="F12" s="4">
        <f t="shared" si="1"/>
        <v>19364500</v>
      </c>
      <c r="G12" s="4">
        <f t="shared" si="1"/>
        <v>19305600</v>
      </c>
      <c r="H12" s="4">
        <f t="shared" si="1"/>
        <v>19226600</v>
      </c>
      <c r="I12" s="4">
        <f t="shared" si="1"/>
        <v>19429800</v>
      </c>
      <c r="J12" s="4">
        <f t="shared" si="1"/>
        <v>20639600</v>
      </c>
      <c r="K12" s="4">
        <f t="shared" si="1"/>
        <v>20837867</v>
      </c>
      <c r="L12" s="4">
        <f t="shared" si="1"/>
        <v>20837867</v>
      </c>
      <c r="M12" s="4">
        <f t="shared" si="1"/>
        <v>23619002</v>
      </c>
      <c r="N12" s="4">
        <f t="shared" si="1"/>
        <v>241965401</v>
      </c>
    </row>
    <row r="13" spans="1:14" ht="15" customHeight="1" x14ac:dyDescent="0.2">
      <c r="A13" s="82" t="s">
        <v>248</v>
      </c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5"/>
    </row>
    <row r="14" spans="1:14" ht="15" customHeight="1" x14ac:dyDescent="0.25">
      <c r="A14" s="77"/>
      <c r="B14" s="176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8"/>
    </row>
    <row r="15" spans="1:14" x14ac:dyDescent="0.2">
      <c r="A15" s="50" t="s">
        <v>193</v>
      </c>
      <c r="B15" s="119">
        <v>0</v>
      </c>
      <c r="C15" s="119">
        <v>0</v>
      </c>
      <c r="D15" s="119">
        <v>0</v>
      </c>
      <c r="E15" s="119">
        <v>125750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3">
        <f>SUM(B15:M15)</f>
        <v>125750</v>
      </c>
    </row>
    <row r="16" spans="1:14" x14ac:dyDescent="0.2">
      <c r="A16" s="63" t="s">
        <v>197</v>
      </c>
      <c r="B16" s="119">
        <v>0</v>
      </c>
      <c r="C16" s="119">
        <v>0</v>
      </c>
      <c r="D16" s="119">
        <v>0</v>
      </c>
      <c r="E16" s="119">
        <v>0</v>
      </c>
      <c r="F16" s="119">
        <v>0</v>
      </c>
      <c r="G16" s="119">
        <v>293750</v>
      </c>
      <c r="H16" s="119">
        <v>0</v>
      </c>
      <c r="I16" s="119">
        <v>0</v>
      </c>
      <c r="J16" s="119">
        <v>0</v>
      </c>
      <c r="K16" s="119">
        <v>0</v>
      </c>
      <c r="L16" s="119">
        <v>0</v>
      </c>
      <c r="M16" s="119">
        <v>0</v>
      </c>
      <c r="N16" s="3">
        <f t="shared" ref="N16:N21" si="2">SUM(B16:M16)</f>
        <v>293750</v>
      </c>
    </row>
    <row r="17" spans="1:14" x14ac:dyDescent="0.2">
      <c r="A17" s="50" t="s">
        <v>294</v>
      </c>
      <c r="B17" s="119">
        <v>0</v>
      </c>
      <c r="C17" s="119">
        <v>225000</v>
      </c>
      <c r="D17" s="119">
        <v>0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  <c r="M17" s="119">
        <v>0</v>
      </c>
      <c r="N17" s="3">
        <f t="shared" si="2"/>
        <v>225000</v>
      </c>
    </row>
    <row r="18" spans="1:14" x14ac:dyDescent="0.2">
      <c r="A18" s="50" t="s">
        <v>289</v>
      </c>
      <c r="B18" s="119">
        <v>111200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9">
        <v>0</v>
      </c>
      <c r="J18" s="119">
        <v>0</v>
      </c>
      <c r="K18" s="119">
        <v>0</v>
      </c>
      <c r="L18" s="119">
        <v>0</v>
      </c>
      <c r="M18" s="119">
        <v>0</v>
      </c>
      <c r="N18" s="3">
        <f>SUM(B18:M18)</f>
        <v>111200</v>
      </c>
    </row>
    <row r="19" spans="1:14" x14ac:dyDescent="0.2">
      <c r="A19" s="7" t="s">
        <v>293</v>
      </c>
      <c r="B19" s="119">
        <v>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750500</v>
      </c>
      <c r="J19" s="119">
        <v>0</v>
      </c>
      <c r="K19" s="119">
        <v>0</v>
      </c>
      <c r="L19" s="119">
        <v>0</v>
      </c>
      <c r="M19" s="119">
        <v>0</v>
      </c>
      <c r="N19" s="3">
        <f t="shared" si="2"/>
        <v>750500</v>
      </c>
    </row>
    <row r="20" spans="1:14" x14ac:dyDescent="0.2">
      <c r="A20" s="7"/>
      <c r="B20" s="119">
        <v>0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f t="shared" si="2"/>
        <v>0</v>
      </c>
    </row>
    <row r="21" spans="1:14" x14ac:dyDescent="0.2">
      <c r="A21" s="215"/>
      <c r="B21" s="119">
        <v>0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f t="shared" si="2"/>
        <v>0</v>
      </c>
    </row>
    <row r="22" spans="1:14" x14ac:dyDescent="0.2">
      <c r="A22" s="79" t="s">
        <v>118</v>
      </c>
      <c r="B22" s="4">
        <f>SUM(B15:B21)</f>
        <v>111200</v>
      </c>
      <c r="C22" s="4">
        <f t="shared" ref="C22:N22" si="3">SUM(C15:C21)</f>
        <v>225000</v>
      </c>
      <c r="D22" s="4">
        <f t="shared" si="3"/>
        <v>0</v>
      </c>
      <c r="E22" s="4">
        <f t="shared" si="3"/>
        <v>125750</v>
      </c>
      <c r="F22" s="4">
        <f t="shared" si="3"/>
        <v>0</v>
      </c>
      <c r="G22" s="4">
        <f t="shared" si="3"/>
        <v>293750</v>
      </c>
      <c r="H22" s="4">
        <f t="shared" si="3"/>
        <v>0</v>
      </c>
      <c r="I22" s="4">
        <f t="shared" si="3"/>
        <v>750500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1506200</v>
      </c>
    </row>
    <row r="23" spans="1:14" ht="15" customHeight="1" x14ac:dyDescent="0.2">
      <c r="A23" s="82" t="s">
        <v>247</v>
      </c>
      <c r="B23" s="1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5"/>
    </row>
    <row r="24" spans="1:14" ht="15" customHeight="1" x14ac:dyDescent="0.25">
      <c r="A24" s="77"/>
      <c r="B24" s="176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8"/>
    </row>
    <row r="25" spans="1:14" x14ac:dyDescent="0.2">
      <c r="A25" s="50" t="s">
        <v>192</v>
      </c>
      <c r="B25" s="119">
        <v>2500</v>
      </c>
      <c r="C25" s="119">
        <v>2500</v>
      </c>
      <c r="D25" s="119">
        <v>2500</v>
      </c>
      <c r="E25" s="119">
        <v>2500</v>
      </c>
      <c r="F25" s="119">
        <v>2500</v>
      </c>
      <c r="G25" s="119">
        <v>2500</v>
      </c>
      <c r="H25" s="119">
        <v>2500</v>
      </c>
      <c r="I25" s="119">
        <v>2500</v>
      </c>
      <c r="J25" s="119">
        <v>2500</v>
      </c>
      <c r="K25" s="119">
        <v>2500</v>
      </c>
      <c r="L25" s="119">
        <v>2500</v>
      </c>
      <c r="M25" s="119">
        <v>2500</v>
      </c>
      <c r="N25" s="3">
        <f>SUM(B25:M25)</f>
        <v>30000</v>
      </c>
    </row>
    <row r="26" spans="1:14" x14ac:dyDescent="0.2">
      <c r="A26" s="50" t="s">
        <v>285</v>
      </c>
      <c r="B26" s="119">
        <v>6525</v>
      </c>
      <c r="C26" s="119">
        <v>6525</v>
      </c>
      <c r="D26" s="119">
        <v>6525</v>
      </c>
      <c r="E26" s="119">
        <v>6525</v>
      </c>
      <c r="F26" s="119">
        <v>6525</v>
      </c>
      <c r="G26" s="119">
        <v>6525</v>
      </c>
      <c r="H26" s="119">
        <v>6525</v>
      </c>
      <c r="I26" s="119">
        <v>6525</v>
      </c>
      <c r="J26" s="119">
        <v>6525</v>
      </c>
      <c r="K26" s="119">
        <v>6525</v>
      </c>
      <c r="L26" s="119">
        <v>6525</v>
      </c>
      <c r="M26" s="119">
        <v>6525</v>
      </c>
      <c r="N26" s="3">
        <f t="shared" ref="N26:N33" si="4">SUM(B26:M26)</f>
        <v>78300</v>
      </c>
    </row>
    <row r="27" spans="1:14" x14ac:dyDescent="0.2">
      <c r="A27" s="50" t="s">
        <v>288</v>
      </c>
      <c r="B27" s="119">
        <v>0</v>
      </c>
      <c r="C27" s="119">
        <v>0</v>
      </c>
      <c r="D27" s="119">
        <v>550600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550600</v>
      </c>
      <c r="M27" s="119">
        <v>0</v>
      </c>
      <c r="N27" s="3">
        <f t="shared" si="4"/>
        <v>1101200</v>
      </c>
    </row>
    <row r="28" spans="1:14" x14ac:dyDescent="0.2">
      <c r="A28" s="50" t="s">
        <v>201</v>
      </c>
      <c r="B28" s="119">
        <v>2553</v>
      </c>
      <c r="C28" s="119">
        <v>2553</v>
      </c>
      <c r="D28" s="119">
        <v>2553</v>
      </c>
      <c r="E28" s="119">
        <v>2553</v>
      </c>
      <c r="F28" s="119">
        <v>2553</v>
      </c>
      <c r="G28" s="119">
        <v>2553</v>
      </c>
      <c r="H28" s="119">
        <v>2553</v>
      </c>
      <c r="I28" s="119">
        <v>2553</v>
      </c>
      <c r="J28" s="119">
        <v>2553</v>
      </c>
      <c r="K28" s="119">
        <v>2553</v>
      </c>
      <c r="L28" s="119">
        <v>2553</v>
      </c>
      <c r="M28" s="119">
        <v>2553</v>
      </c>
      <c r="N28" s="3">
        <f t="shared" si="4"/>
        <v>30636</v>
      </c>
    </row>
    <row r="29" spans="1:14" x14ac:dyDescent="0.2">
      <c r="A29" s="50" t="s">
        <v>221</v>
      </c>
      <c r="B29" s="119">
        <v>7500</v>
      </c>
      <c r="C29" s="119">
        <v>7500</v>
      </c>
      <c r="D29" s="119">
        <v>7500</v>
      </c>
      <c r="E29" s="119">
        <v>7500</v>
      </c>
      <c r="F29" s="119">
        <v>7500</v>
      </c>
      <c r="G29" s="119">
        <v>7500</v>
      </c>
      <c r="H29" s="119">
        <v>7500</v>
      </c>
      <c r="I29" s="119">
        <v>7500</v>
      </c>
      <c r="J29" s="119">
        <v>7500</v>
      </c>
      <c r="K29" s="119">
        <v>7500</v>
      </c>
      <c r="L29" s="119">
        <v>7500</v>
      </c>
      <c r="M29" s="119">
        <v>7500</v>
      </c>
      <c r="N29" s="119">
        <f t="shared" si="4"/>
        <v>90000</v>
      </c>
    </row>
    <row r="30" spans="1:14" x14ac:dyDescent="0.2">
      <c r="A30" s="50" t="s">
        <v>227</v>
      </c>
      <c r="B30" s="119">
        <v>15833</v>
      </c>
      <c r="C30" s="119">
        <v>15833</v>
      </c>
      <c r="D30" s="119">
        <v>15833</v>
      </c>
      <c r="E30" s="119">
        <v>15833</v>
      </c>
      <c r="F30" s="119">
        <v>15833</v>
      </c>
      <c r="G30" s="119">
        <v>15833</v>
      </c>
      <c r="H30" s="119">
        <v>15833</v>
      </c>
      <c r="I30" s="119">
        <v>15833</v>
      </c>
      <c r="J30" s="119">
        <v>15833</v>
      </c>
      <c r="K30" s="119">
        <v>15833</v>
      </c>
      <c r="L30" s="119">
        <v>15833</v>
      </c>
      <c r="M30" s="119">
        <v>15833</v>
      </c>
      <c r="N30" s="3">
        <f t="shared" si="4"/>
        <v>189996</v>
      </c>
    </row>
    <row r="31" spans="1:14" x14ac:dyDescent="0.2">
      <c r="A31" s="50" t="s">
        <v>228</v>
      </c>
      <c r="B31" s="119">
        <v>29375</v>
      </c>
      <c r="C31" s="119">
        <v>29375</v>
      </c>
      <c r="D31" s="119">
        <v>29375</v>
      </c>
      <c r="E31" s="119">
        <v>29375</v>
      </c>
      <c r="F31" s="119">
        <v>29375</v>
      </c>
      <c r="G31" s="119">
        <v>29375</v>
      </c>
      <c r="H31" s="119">
        <v>29375</v>
      </c>
      <c r="I31" s="119">
        <v>29375</v>
      </c>
      <c r="J31" s="119">
        <v>29375</v>
      </c>
      <c r="K31" s="119">
        <v>29375</v>
      </c>
      <c r="L31" s="119">
        <v>29375</v>
      </c>
      <c r="M31" s="119">
        <v>29375</v>
      </c>
      <c r="N31" s="3">
        <f t="shared" si="4"/>
        <v>352500</v>
      </c>
    </row>
    <row r="32" spans="1:14" x14ac:dyDescent="0.2">
      <c r="A32" s="134" t="s">
        <v>286</v>
      </c>
      <c r="B32" s="119">
        <v>0</v>
      </c>
      <c r="C32" s="119">
        <v>0</v>
      </c>
      <c r="D32" s="119">
        <v>144600</v>
      </c>
      <c r="E32" s="119">
        <v>0</v>
      </c>
      <c r="F32" s="119">
        <v>0</v>
      </c>
      <c r="G32" s="119">
        <v>144600</v>
      </c>
      <c r="H32" s="119">
        <v>0</v>
      </c>
      <c r="I32" s="119">
        <v>0</v>
      </c>
      <c r="J32" s="119">
        <v>144600</v>
      </c>
      <c r="K32" s="119">
        <v>0</v>
      </c>
      <c r="L32" s="119">
        <v>0</v>
      </c>
      <c r="M32" s="119">
        <v>144600</v>
      </c>
      <c r="N32" s="3">
        <f t="shared" si="4"/>
        <v>578400</v>
      </c>
    </row>
    <row r="33" spans="1:14" x14ac:dyDescent="0.2">
      <c r="A33" s="140"/>
      <c r="B33" s="119">
        <v>0</v>
      </c>
      <c r="C33" s="119">
        <v>0</v>
      </c>
      <c r="D33" s="119">
        <v>0</v>
      </c>
      <c r="E33" s="119">
        <v>0</v>
      </c>
      <c r="F33" s="119">
        <v>0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f t="shared" si="4"/>
        <v>0</v>
      </c>
    </row>
    <row r="34" spans="1:14" x14ac:dyDescent="0.2">
      <c r="A34" s="76" t="s">
        <v>121</v>
      </c>
      <c r="B34" s="4">
        <f>SUM(B25:B33)</f>
        <v>64286</v>
      </c>
      <c r="C34" s="4">
        <f t="shared" ref="C34:M34" si="5">SUM(C25:C33)</f>
        <v>64286</v>
      </c>
      <c r="D34" s="4">
        <f t="shared" si="5"/>
        <v>759486</v>
      </c>
      <c r="E34" s="4">
        <f t="shared" si="5"/>
        <v>64286</v>
      </c>
      <c r="F34" s="4">
        <f t="shared" si="5"/>
        <v>64286</v>
      </c>
      <c r="G34" s="4">
        <f t="shared" si="5"/>
        <v>208886</v>
      </c>
      <c r="H34" s="4">
        <f t="shared" si="5"/>
        <v>64286</v>
      </c>
      <c r="I34" s="4">
        <f t="shared" si="5"/>
        <v>64286</v>
      </c>
      <c r="J34" s="4">
        <f t="shared" si="5"/>
        <v>208886</v>
      </c>
      <c r="K34" s="4">
        <f t="shared" si="5"/>
        <v>64286</v>
      </c>
      <c r="L34" s="4">
        <f t="shared" si="5"/>
        <v>614886</v>
      </c>
      <c r="M34" s="4">
        <f t="shared" si="5"/>
        <v>208886</v>
      </c>
      <c r="N34" s="4">
        <f>SUM(N25:N33)</f>
        <v>2451032</v>
      </c>
    </row>
    <row r="35" spans="1:14" ht="15" customHeight="1" x14ac:dyDescent="0.2">
      <c r="A35" s="82" t="s">
        <v>242</v>
      </c>
      <c r="B35" s="173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5"/>
    </row>
    <row r="36" spans="1:14" ht="15" customHeight="1" x14ac:dyDescent="0.25">
      <c r="A36" s="77"/>
      <c r="B36" s="176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8"/>
    </row>
    <row r="37" spans="1:14" x14ac:dyDescent="0.2">
      <c r="A37" s="50" t="s">
        <v>308</v>
      </c>
      <c r="B37" s="119">
        <v>0</v>
      </c>
      <c r="C37" s="119">
        <v>0</v>
      </c>
      <c r="D37" s="119">
        <v>0</v>
      </c>
      <c r="E37" s="119">
        <v>375000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3">
        <f>SUM(B37:M37)</f>
        <v>375000</v>
      </c>
    </row>
    <row r="38" spans="1:14" x14ac:dyDescent="0.2">
      <c r="A38" s="50" t="s">
        <v>219</v>
      </c>
      <c r="B38" s="119">
        <v>0</v>
      </c>
      <c r="C38" s="119">
        <v>18790</v>
      </c>
      <c r="D38" s="119">
        <v>0</v>
      </c>
      <c r="E38" s="119">
        <v>0</v>
      </c>
      <c r="F38" s="119">
        <v>0</v>
      </c>
      <c r="G38" s="119">
        <v>0</v>
      </c>
      <c r="H38" s="119">
        <v>0</v>
      </c>
      <c r="I38" s="119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f t="shared" ref="N38:N43" si="6">SUM(B38:M38)</f>
        <v>18790</v>
      </c>
    </row>
    <row r="39" spans="1:14" x14ac:dyDescent="0.2">
      <c r="A39" s="50" t="s">
        <v>224</v>
      </c>
      <c r="B39" s="119">
        <v>0</v>
      </c>
      <c r="C39" s="119">
        <v>0</v>
      </c>
      <c r="D39" s="119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v>275300</v>
      </c>
      <c r="L39" s="119">
        <v>0</v>
      </c>
      <c r="M39" s="119">
        <v>0</v>
      </c>
      <c r="N39" s="119">
        <f t="shared" si="6"/>
        <v>275300</v>
      </c>
    </row>
    <row r="40" spans="1:14" x14ac:dyDescent="0.2">
      <c r="A40" s="7" t="s">
        <v>229</v>
      </c>
      <c r="B40" s="119">
        <v>0</v>
      </c>
      <c r="C40" s="119">
        <v>0</v>
      </c>
      <c r="D40" s="119">
        <v>0</v>
      </c>
      <c r="E40" s="119">
        <v>0</v>
      </c>
      <c r="F40" s="119">
        <v>53750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f t="shared" si="6"/>
        <v>53750</v>
      </c>
    </row>
    <row r="41" spans="1:14" x14ac:dyDescent="0.2">
      <c r="A41" s="215" t="s">
        <v>290</v>
      </c>
      <c r="B41" s="119">
        <v>0</v>
      </c>
      <c r="C41" s="119">
        <v>0</v>
      </c>
      <c r="D41" s="119">
        <v>0</v>
      </c>
      <c r="E41" s="119">
        <v>5375000</v>
      </c>
      <c r="F41" s="119">
        <v>0</v>
      </c>
      <c r="G41" s="119">
        <v>0</v>
      </c>
      <c r="H41" s="119">
        <v>0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f t="shared" si="6"/>
        <v>5375000</v>
      </c>
    </row>
    <row r="42" spans="1:14" x14ac:dyDescent="0.2">
      <c r="A42" s="14"/>
      <c r="B42" s="119">
        <v>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f t="shared" si="6"/>
        <v>0</v>
      </c>
    </row>
    <row r="43" spans="1:14" x14ac:dyDescent="0.2">
      <c r="A43" s="14"/>
      <c r="B43" s="119">
        <v>0</v>
      </c>
      <c r="C43" s="119">
        <v>0</v>
      </c>
      <c r="D43" s="119">
        <v>0</v>
      </c>
      <c r="E43" s="119">
        <v>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f t="shared" si="6"/>
        <v>0</v>
      </c>
    </row>
    <row r="44" spans="1:14" x14ac:dyDescent="0.2">
      <c r="A44" s="79" t="s">
        <v>119</v>
      </c>
      <c r="B44" s="4">
        <f>SUM(B37:B43)</f>
        <v>0</v>
      </c>
      <c r="C44" s="4">
        <f t="shared" ref="C44:M44" si="7">SUM(C37:C43)</f>
        <v>18790</v>
      </c>
      <c r="D44" s="4">
        <f t="shared" si="7"/>
        <v>0</v>
      </c>
      <c r="E44" s="4">
        <f t="shared" si="7"/>
        <v>5750000</v>
      </c>
      <c r="F44" s="4">
        <f t="shared" si="7"/>
        <v>53750</v>
      </c>
      <c r="G44" s="4">
        <f t="shared" si="7"/>
        <v>0</v>
      </c>
      <c r="H44" s="4">
        <f t="shared" si="7"/>
        <v>0</v>
      </c>
      <c r="I44" s="4">
        <f t="shared" si="7"/>
        <v>0</v>
      </c>
      <c r="J44" s="4">
        <f t="shared" si="7"/>
        <v>0</v>
      </c>
      <c r="K44" s="4">
        <f t="shared" si="7"/>
        <v>275300</v>
      </c>
      <c r="L44" s="4">
        <f t="shared" si="7"/>
        <v>0</v>
      </c>
      <c r="M44" s="4">
        <f t="shared" si="7"/>
        <v>0</v>
      </c>
      <c r="N44" s="4">
        <f>SUM(N37:N43)</f>
        <v>6097840</v>
      </c>
    </row>
    <row r="45" spans="1:14" ht="15" customHeight="1" x14ac:dyDescent="0.2">
      <c r="A45" s="82" t="s">
        <v>241</v>
      </c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5"/>
    </row>
    <row r="46" spans="1:14" ht="15" customHeight="1" x14ac:dyDescent="0.25">
      <c r="A46" s="77"/>
      <c r="B46" s="176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8"/>
    </row>
    <row r="47" spans="1:14" x14ac:dyDescent="0.2">
      <c r="A47" s="50" t="s">
        <v>215</v>
      </c>
      <c r="B47" s="119">
        <v>0</v>
      </c>
      <c r="C47" s="119">
        <v>0</v>
      </c>
      <c r="D47" s="119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58000</v>
      </c>
      <c r="N47" s="3">
        <f>SUM(B47:M47)</f>
        <v>58000</v>
      </c>
    </row>
    <row r="48" spans="1:14" x14ac:dyDescent="0.2">
      <c r="A48" s="50" t="s">
        <v>232</v>
      </c>
      <c r="B48" s="119">
        <v>2000</v>
      </c>
      <c r="C48" s="119">
        <v>2000</v>
      </c>
      <c r="D48" s="119">
        <v>2000</v>
      </c>
      <c r="E48" s="119">
        <v>2000</v>
      </c>
      <c r="F48" s="119">
        <v>2000</v>
      </c>
      <c r="G48" s="119">
        <v>2000</v>
      </c>
      <c r="H48" s="119">
        <v>2000</v>
      </c>
      <c r="I48" s="119">
        <v>2000</v>
      </c>
      <c r="J48" s="119">
        <v>2000</v>
      </c>
      <c r="K48" s="119">
        <v>2000</v>
      </c>
      <c r="L48" s="119">
        <v>2000</v>
      </c>
      <c r="M48" s="119">
        <v>3835</v>
      </c>
      <c r="N48" s="3">
        <f t="shared" ref="N48:N54" si="8">SUM(B48:M48)</f>
        <v>25835</v>
      </c>
    </row>
    <row r="49" spans="1:14" x14ac:dyDescent="0.2">
      <c r="A49" s="50" t="s">
        <v>225</v>
      </c>
      <c r="B49" s="119">
        <v>500</v>
      </c>
      <c r="C49" s="119">
        <v>500</v>
      </c>
      <c r="D49" s="119">
        <v>500</v>
      </c>
      <c r="E49" s="119">
        <v>500</v>
      </c>
      <c r="F49" s="119">
        <v>500</v>
      </c>
      <c r="G49" s="119">
        <v>500</v>
      </c>
      <c r="H49" s="119">
        <v>500</v>
      </c>
      <c r="I49" s="119">
        <v>500</v>
      </c>
      <c r="J49" s="119">
        <v>500</v>
      </c>
      <c r="K49" s="119">
        <v>500</v>
      </c>
      <c r="L49" s="119">
        <v>500</v>
      </c>
      <c r="M49" s="119">
        <v>1075</v>
      </c>
      <c r="N49" s="3">
        <f t="shared" si="8"/>
        <v>6575</v>
      </c>
    </row>
    <row r="50" spans="1:14" x14ac:dyDescent="0.2">
      <c r="A50" s="50" t="s">
        <v>226</v>
      </c>
      <c r="B50" s="119">
        <v>1000</v>
      </c>
      <c r="C50" s="119">
        <v>1000</v>
      </c>
      <c r="D50" s="119">
        <v>1000</v>
      </c>
      <c r="E50" s="119">
        <v>1000</v>
      </c>
      <c r="F50" s="119">
        <v>1000</v>
      </c>
      <c r="G50" s="119">
        <v>1000</v>
      </c>
      <c r="H50" s="119">
        <v>1000</v>
      </c>
      <c r="I50" s="119">
        <v>1000</v>
      </c>
      <c r="J50" s="119">
        <v>1000</v>
      </c>
      <c r="K50" s="119">
        <v>1000</v>
      </c>
      <c r="L50" s="119">
        <v>1000</v>
      </c>
      <c r="M50" s="119">
        <v>1500</v>
      </c>
      <c r="N50" s="3">
        <f t="shared" si="8"/>
        <v>12500</v>
      </c>
    </row>
    <row r="51" spans="1:14" x14ac:dyDescent="0.2">
      <c r="A51" s="139" t="s">
        <v>231</v>
      </c>
      <c r="B51" s="119">
        <v>100</v>
      </c>
      <c r="C51" s="119">
        <v>100</v>
      </c>
      <c r="D51" s="119">
        <v>100</v>
      </c>
      <c r="E51" s="119">
        <v>100</v>
      </c>
      <c r="F51" s="119">
        <v>100</v>
      </c>
      <c r="G51" s="119">
        <v>100</v>
      </c>
      <c r="H51" s="119">
        <v>100</v>
      </c>
      <c r="I51" s="119">
        <v>100</v>
      </c>
      <c r="J51" s="119">
        <v>100</v>
      </c>
      <c r="K51" s="119">
        <v>100</v>
      </c>
      <c r="L51" s="119">
        <v>100</v>
      </c>
      <c r="M51" s="119">
        <v>100</v>
      </c>
      <c r="N51" s="3">
        <f t="shared" si="8"/>
        <v>1200</v>
      </c>
    </row>
    <row r="52" spans="1:14" x14ac:dyDescent="0.2">
      <c r="A52" s="139" t="s">
        <v>233</v>
      </c>
      <c r="B52" s="119">
        <v>1000</v>
      </c>
      <c r="C52" s="119">
        <v>1000</v>
      </c>
      <c r="D52" s="119">
        <v>1000</v>
      </c>
      <c r="E52" s="119">
        <v>1000</v>
      </c>
      <c r="F52" s="119">
        <v>1000</v>
      </c>
      <c r="G52" s="119">
        <v>1000</v>
      </c>
      <c r="H52" s="119">
        <v>1000</v>
      </c>
      <c r="I52" s="119">
        <v>1000</v>
      </c>
      <c r="J52" s="119">
        <v>1000</v>
      </c>
      <c r="K52" s="119">
        <v>1000</v>
      </c>
      <c r="L52" s="119">
        <v>1000</v>
      </c>
      <c r="M52" s="119">
        <v>1800</v>
      </c>
      <c r="N52" s="3">
        <f t="shared" si="8"/>
        <v>12800</v>
      </c>
    </row>
    <row r="53" spans="1:14" x14ac:dyDescent="0.2">
      <c r="A53" s="139" t="s">
        <v>295</v>
      </c>
      <c r="B53" s="119">
        <v>5000</v>
      </c>
      <c r="C53" s="119">
        <v>5000</v>
      </c>
      <c r="D53" s="119">
        <v>5000</v>
      </c>
      <c r="E53" s="119">
        <v>5000</v>
      </c>
      <c r="F53" s="119">
        <v>5000</v>
      </c>
      <c r="G53" s="119">
        <v>5000</v>
      </c>
      <c r="H53" s="119">
        <v>5000</v>
      </c>
      <c r="I53" s="119">
        <v>5000</v>
      </c>
      <c r="J53" s="119">
        <v>5000</v>
      </c>
      <c r="K53" s="119">
        <v>8000</v>
      </c>
      <c r="L53" s="119">
        <v>7000</v>
      </c>
      <c r="M53" s="119">
        <v>7830</v>
      </c>
      <c r="N53" s="3">
        <f t="shared" si="8"/>
        <v>67830</v>
      </c>
    </row>
    <row r="54" spans="1:14" x14ac:dyDescent="0.2">
      <c r="A54" s="139" t="s">
        <v>237</v>
      </c>
      <c r="B54" s="119">
        <v>5652.5</v>
      </c>
      <c r="C54" s="119">
        <v>0</v>
      </c>
      <c r="D54" s="119">
        <v>0</v>
      </c>
      <c r="E54" s="119">
        <v>5652.5</v>
      </c>
      <c r="F54" s="119">
        <v>0</v>
      </c>
      <c r="G54" s="119">
        <v>0</v>
      </c>
      <c r="H54" s="119">
        <v>5652.5</v>
      </c>
      <c r="I54" s="119">
        <v>0</v>
      </c>
      <c r="J54" s="119">
        <v>0</v>
      </c>
      <c r="K54" s="119">
        <v>5652.5</v>
      </c>
      <c r="L54" s="119">
        <v>0</v>
      </c>
      <c r="M54" s="119">
        <v>0</v>
      </c>
      <c r="N54" s="119">
        <f t="shared" si="8"/>
        <v>22610</v>
      </c>
    </row>
    <row r="55" spans="1:14" x14ac:dyDescent="0.2">
      <c r="A55" s="79" t="s">
        <v>120</v>
      </c>
      <c r="B55" s="4">
        <f>SUM(B47:B54)</f>
        <v>15252.5</v>
      </c>
      <c r="C55" s="4">
        <f t="shared" ref="C55:M55" si="9">SUM(C47:C54)</f>
        <v>9600</v>
      </c>
      <c r="D55" s="4">
        <f t="shared" si="9"/>
        <v>9600</v>
      </c>
      <c r="E55" s="4">
        <f t="shared" si="9"/>
        <v>15252.5</v>
      </c>
      <c r="F55" s="4">
        <f t="shared" si="9"/>
        <v>9600</v>
      </c>
      <c r="G55" s="4">
        <f t="shared" si="9"/>
        <v>9600</v>
      </c>
      <c r="H55" s="4">
        <f t="shared" si="9"/>
        <v>15252.5</v>
      </c>
      <c r="I55" s="4">
        <f t="shared" si="9"/>
        <v>9600</v>
      </c>
      <c r="J55" s="4">
        <f t="shared" si="9"/>
        <v>9600</v>
      </c>
      <c r="K55" s="4">
        <f t="shared" si="9"/>
        <v>18252.5</v>
      </c>
      <c r="L55" s="4">
        <f t="shared" si="9"/>
        <v>11600</v>
      </c>
      <c r="M55" s="4">
        <f t="shared" si="9"/>
        <v>74140</v>
      </c>
      <c r="N55" s="4">
        <f>SUM(N47:N54)</f>
        <v>207350</v>
      </c>
    </row>
    <row r="56" spans="1:14" ht="15" customHeight="1" x14ac:dyDescent="0.2">
      <c r="A56" s="171" t="s">
        <v>240</v>
      </c>
      <c r="B56" s="165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7"/>
    </row>
    <row r="57" spans="1:14" ht="15" customHeight="1" x14ac:dyDescent="0.2">
      <c r="A57" s="172"/>
      <c r="B57" s="168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70"/>
    </row>
    <row r="58" spans="1:14" x14ac:dyDescent="0.2">
      <c r="A58" s="216" t="s">
        <v>140</v>
      </c>
      <c r="B58" s="213">
        <v>0</v>
      </c>
      <c r="C58" s="119">
        <v>0</v>
      </c>
      <c r="D58" s="213">
        <v>0</v>
      </c>
      <c r="E58" s="119">
        <v>0</v>
      </c>
      <c r="F58" s="119">
        <v>0</v>
      </c>
      <c r="G58" s="213">
        <v>28500</v>
      </c>
      <c r="H58" s="119">
        <v>0</v>
      </c>
      <c r="I58" s="119">
        <v>0</v>
      </c>
      <c r="J58" s="213">
        <v>0</v>
      </c>
      <c r="K58" s="119">
        <v>0</v>
      </c>
      <c r="L58" s="119">
        <v>0</v>
      </c>
      <c r="M58" s="213">
        <v>28500</v>
      </c>
      <c r="N58" s="3">
        <f>SUM(B58:M58)</f>
        <v>57000</v>
      </c>
    </row>
    <row r="59" spans="1:14" x14ac:dyDescent="0.2">
      <c r="A59" s="217" t="s">
        <v>199</v>
      </c>
      <c r="B59" s="214">
        <v>0</v>
      </c>
      <c r="C59" s="119">
        <v>0</v>
      </c>
      <c r="D59" s="214">
        <v>0</v>
      </c>
      <c r="E59" s="119">
        <v>0</v>
      </c>
      <c r="F59" s="119">
        <v>0</v>
      </c>
      <c r="G59" s="214">
        <v>0</v>
      </c>
      <c r="H59" s="119">
        <v>0</v>
      </c>
      <c r="I59" s="119">
        <v>0</v>
      </c>
      <c r="J59" s="214">
        <v>83500</v>
      </c>
      <c r="K59" s="119">
        <v>0</v>
      </c>
      <c r="L59" s="119">
        <v>0</v>
      </c>
      <c r="M59" s="214">
        <v>0</v>
      </c>
      <c r="N59" s="3">
        <f t="shared" ref="N59:N63" si="10">SUM(B59:M59)</f>
        <v>83500</v>
      </c>
    </row>
    <row r="60" spans="1:14" x14ac:dyDescent="0.2">
      <c r="A60" s="217" t="s">
        <v>203</v>
      </c>
      <c r="B60" s="214">
        <v>675250</v>
      </c>
      <c r="C60" s="119">
        <v>0</v>
      </c>
      <c r="D60" s="214">
        <v>0</v>
      </c>
      <c r="E60" s="119">
        <v>0</v>
      </c>
      <c r="F60" s="119">
        <v>0</v>
      </c>
      <c r="G60" s="214">
        <v>0</v>
      </c>
      <c r="H60" s="119">
        <v>0</v>
      </c>
      <c r="I60" s="119">
        <v>0</v>
      </c>
      <c r="J60" s="214">
        <v>0</v>
      </c>
      <c r="K60" s="119">
        <v>0</v>
      </c>
      <c r="L60" s="119">
        <v>0</v>
      </c>
      <c r="M60" s="214">
        <v>0</v>
      </c>
      <c r="N60" s="3">
        <f t="shared" si="10"/>
        <v>675250</v>
      </c>
    </row>
    <row r="61" spans="1:14" x14ac:dyDescent="0.2">
      <c r="A61" s="217" t="s">
        <v>222</v>
      </c>
      <c r="B61" s="214">
        <v>0</v>
      </c>
      <c r="C61" s="119">
        <v>0</v>
      </c>
      <c r="D61" s="214">
        <v>11800</v>
      </c>
      <c r="E61" s="119">
        <v>0</v>
      </c>
      <c r="F61" s="119">
        <v>0</v>
      </c>
      <c r="G61" s="214">
        <v>0</v>
      </c>
      <c r="H61" s="119">
        <v>0</v>
      </c>
      <c r="I61" s="119">
        <v>0</v>
      </c>
      <c r="J61" s="214">
        <v>0</v>
      </c>
      <c r="K61" s="119">
        <v>0</v>
      </c>
      <c r="L61" s="119">
        <v>0</v>
      </c>
      <c r="M61" s="214">
        <v>0</v>
      </c>
      <c r="N61" s="3">
        <f t="shared" si="10"/>
        <v>11800</v>
      </c>
    </row>
    <row r="62" spans="1:14" x14ac:dyDescent="0.2">
      <c r="A62" s="219" t="s">
        <v>296</v>
      </c>
      <c r="B62" s="213">
        <v>205375</v>
      </c>
      <c r="C62" s="119">
        <v>0</v>
      </c>
      <c r="D62" s="214">
        <v>0</v>
      </c>
      <c r="E62" s="119">
        <v>0</v>
      </c>
      <c r="F62" s="119">
        <v>0</v>
      </c>
      <c r="G62" s="214">
        <v>0</v>
      </c>
      <c r="H62" s="119">
        <v>0</v>
      </c>
      <c r="I62" s="119">
        <v>0</v>
      </c>
      <c r="J62" s="214">
        <v>0</v>
      </c>
      <c r="K62" s="119">
        <v>0</v>
      </c>
      <c r="L62" s="119">
        <v>0</v>
      </c>
      <c r="M62" s="214">
        <v>0</v>
      </c>
      <c r="N62" s="119">
        <f t="shared" si="10"/>
        <v>205375</v>
      </c>
    </row>
    <row r="63" spans="1:14" x14ac:dyDescent="0.2">
      <c r="A63" s="7"/>
      <c r="B63" s="119">
        <v>0</v>
      </c>
      <c r="C63" s="119">
        <v>0</v>
      </c>
      <c r="D63" s="119">
        <v>0</v>
      </c>
      <c r="E63" s="119">
        <v>0</v>
      </c>
      <c r="F63" s="119">
        <v>0</v>
      </c>
      <c r="G63" s="119">
        <v>0</v>
      </c>
      <c r="H63" s="119">
        <v>0</v>
      </c>
      <c r="I63" s="119">
        <v>0</v>
      </c>
      <c r="J63" s="119">
        <v>0</v>
      </c>
      <c r="K63" s="119">
        <v>0</v>
      </c>
      <c r="L63" s="119">
        <v>0</v>
      </c>
      <c r="M63" s="119">
        <v>0</v>
      </c>
      <c r="N63" s="3">
        <f t="shared" si="10"/>
        <v>0</v>
      </c>
    </row>
    <row r="64" spans="1:14" x14ac:dyDescent="0.2">
      <c r="A64" s="79" t="s">
        <v>243</v>
      </c>
      <c r="B64" s="4">
        <f t="shared" ref="B64:M64" si="11">SUM(B58:B63)</f>
        <v>880625</v>
      </c>
      <c r="C64" s="4">
        <f t="shared" si="11"/>
        <v>0</v>
      </c>
      <c r="D64" s="4">
        <f t="shared" si="11"/>
        <v>11800</v>
      </c>
      <c r="E64" s="4">
        <f t="shared" si="11"/>
        <v>0</v>
      </c>
      <c r="F64" s="4">
        <f t="shared" si="11"/>
        <v>0</v>
      </c>
      <c r="G64" s="4">
        <f t="shared" si="11"/>
        <v>28500</v>
      </c>
      <c r="H64" s="4">
        <f t="shared" si="11"/>
        <v>0</v>
      </c>
      <c r="I64" s="4">
        <f t="shared" si="11"/>
        <v>0</v>
      </c>
      <c r="J64" s="4">
        <f t="shared" si="11"/>
        <v>83500</v>
      </c>
      <c r="K64" s="4">
        <f t="shared" si="11"/>
        <v>0</v>
      </c>
      <c r="L64" s="4">
        <f t="shared" si="11"/>
        <v>0</v>
      </c>
      <c r="M64" s="4">
        <f t="shared" si="11"/>
        <v>28500</v>
      </c>
      <c r="N64" s="4">
        <f>SUM(N58:N63)</f>
        <v>1032925</v>
      </c>
    </row>
    <row r="65" spans="1:14" ht="15" customHeight="1" x14ac:dyDescent="0.2">
      <c r="A65" s="171" t="s">
        <v>239</v>
      </c>
      <c r="B65" s="165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7"/>
    </row>
    <row r="66" spans="1:14" ht="15" customHeight="1" x14ac:dyDescent="0.2">
      <c r="A66" s="172"/>
      <c r="B66" s="168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70"/>
    </row>
    <row r="67" spans="1:14" x14ac:dyDescent="0.2">
      <c r="A67" s="216" t="s">
        <v>127</v>
      </c>
      <c r="B67" s="213">
        <v>1250</v>
      </c>
      <c r="C67" s="213">
        <v>1250</v>
      </c>
      <c r="D67" s="213">
        <v>1250</v>
      </c>
      <c r="E67" s="213">
        <v>1250</v>
      </c>
      <c r="F67" s="213">
        <v>1250</v>
      </c>
      <c r="G67" s="213">
        <v>1250</v>
      </c>
      <c r="H67" s="213">
        <v>1250</v>
      </c>
      <c r="I67" s="213">
        <v>1250</v>
      </c>
      <c r="J67" s="213">
        <v>1250</v>
      </c>
      <c r="K67" s="213">
        <v>1250</v>
      </c>
      <c r="L67" s="213">
        <v>1250</v>
      </c>
      <c r="M67" s="213">
        <v>1250</v>
      </c>
      <c r="N67" s="3">
        <f>SUM(B67:M67)</f>
        <v>15000</v>
      </c>
    </row>
    <row r="68" spans="1:14" x14ac:dyDescent="0.2">
      <c r="A68" s="217" t="s">
        <v>206</v>
      </c>
      <c r="B68" s="214">
        <v>1483</v>
      </c>
      <c r="C68" s="214">
        <v>1483</v>
      </c>
      <c r="D68" s="214">
        <v>1483</v>
      </c>
      <c r="E68" s="214">
        <v>1483</v>
      </c>
      <c r="F68" s="214">
        <v>1483</v>
      </c>
      <c r="G68" s="214">
        <v>1483</v>
      </c>
      <c r="H68" s="214">
        <v>1483</v>
      </c>
      <c r="I68" s="214">
        <v>1483</v>
      </c>
      <c r="J68" s="214">
        <v>1483</v>
      </c>
      <c r="K68" s="214">
        <v>1483</v>
      </c>
      <c r="L68" s="214">
        <v>1483</v>
      </c>
      <c r="M68" s="214">
        <v>1483</v>
      </c>
      <c r="N68" s="3">
        <f t="shared" ref="N68" si="12">SUM(B68:M68)</f>
        <v>17796</v>
      </c>
    </row>
    <row r="69" spans="1:14" x14ac:dyDescent="0.2">
      <c r="A69" s="217" t="s">
        <v>210</v>
      </c>
      <c r="B69" s="214">
        <v>2300</v>
      </c>
      <c r="C69" s="214">
        <v>2300</v>
      </c>
      <c r="D69" s="214">
        <v>2300</v>
      </c>
      <c r="E69" s="214">
        <v>2300</v>
      </c>
      <c r="F69" s="214">
        <v>2300</v>
      </c>
      <c r="G69" s="214">
        <v>2300</v>
      </c>
      <c r="H69" s="214">
        <v>2300</v>
      </c>
      <c r="I69" s="214">
        <v>2300</v>
      </c>
      <c r="J69" s="214">
        <v>2300</v>
      </c>
      <c r="K69" s="214">
        <v>2300</v>
      </c>
      <c r="L69" s="214">
        <v>2300</v>
      </c>
      <c r="M69" s="214">
        <v>2300</v>
      </c>
      <c r="N69" s="3">
        <f>SUM(B69:M69)</f>
        <v>27600</v>
      </c>
    </row>
    <row r="70" spans="1:14" x14ac:dyDescent="0.2">
      <c r="A70" s="217" t="s">
        <v>212</v>
      </c>
      <c r="B70" s="214">
        <v>1080</v>
      </c>
      <c r="C70" s="214">
        <v>1080</v>
      </c>
      <c r="D70" s="214">
        <v>1080</v>
      </c>
      <c r="E70" s="214">
        <v>1080</v>
      </c>
      <c r="F70" s="214">
        <v>1080</v>
      </c>
      <c r="G70" s="214">
        <v>1080</v>
      </c>
      <c r="H70" s="214">
        <v>1080</v>
      </c>
      <c r="I70" s="214">
        <v>1080</v>
      </c>
      <c r="J70" s="214">
        <v>1080</v>
      </c>
      <c r="K70" s="214">
        <v>1080</v>
      </c>
      <c r="L70" s="214">
        <v>1080</v>
      </c>
      <c r="M70" s="214">
        <v>1080</v>
      </c>
      <c r="N70" s="3">
        <f>SUM(B70:M70)</f>
        <v>12960</v>
      </c>
    </row>
    <row r="71" spans="1:14" x14ac:dyDescent="0.2">
      <c r="A71" s="217" t="s">
        <v>291</v>
      </c>
      <c r="B71" s="214">
        <v>3425</v>
      </c>
      <c r="C71" s="214">
        <v>3425</v>
      </c>
      <c r="D71" s="214">
        <v>3425</v>
      </c>
      <c r="E71" s="214">
        <v>3425</v>
      </c>
      <c r="F71" s="214">
        <v>3425</v>
      </c>
      <c r="G71" s="214">
        <v>3425</v>
      </c>
      <c r="H71" s="214">
        <v>3425</v>
      </c>
      <c r="I71" s="214">
        <v>3425</v>
      </c>
      <c r="J71" s="214">
        <v>3425</v>
      </c>
      <c r="K71" s="214">
        <v>3425</v>
      </c>
      <c r="L71" s="214">
        <v>3425</v>
      </c>
      <c r="M71" s="214">
        <v>3425</v>
      </c>
      <c r="N71" s="3">
        <f>SUM(B71:M71)</f>
        <v>41100</v>
      </c>
    </row>
    <row r="72" spans="1:14" x14ac:dyDescent="0.2">
      <c r="A72" s="50"/>
      <c r="B72" s="119">
        <v>0</v>
      </c>
      <c r="C72" s="119">
        <v>0</v>
      </c>
      <c r="D72" s="119">
        <v>0</v>
      </c>
      <c r="E72" s="119">
        <v>0</v>
      </c>
      <c r="F72" s="119">
        <v>0</v>
      </c>
      <c r="G72" s="119">
        <v>0</v>
      </c>
      <c r="H72" s="119">
        <v>0</v>
      </c>
      <c r="I72" s="119">
        <v>0</v>
      </c>
      <c r="J72" s="119">
        <v>0</v>
      </c>
      <c r="K72" s="119">
        <v>0</v>
      </c>
      <c r="L72" s="119">
        <v>0</v>
      </c>
      <c r="M72" s="119">
        <v>0</v>
      </c>
      <c r="N72" s="3">
        <f>SUM(B72:M72)</f>
        <v>0</v>
      </c>
    </row>
    <row r="73" spans="1:14" x14ac:dyDescent="0.2">
      <c r="A73" s="218" t="s">
        <v>299</v>
      </c>
      <c r="B73" s="119">
        <f t="shared" ref="B73:M73" si="13">SUM(B67:B72)</f>
        <v>9538</v>
      </c>
      <c r="C73" s="119">
        <f t="shared" si="13"/>
        <v>9538</v>
      </c>
      <c r="D73" s="119">
        <f t="shared" si="13"/>
        <v>9538</v>
      </c>
      <c r="E73" s="119">
        <f t="shared" si="13"/>
        <v>9538</v>
      </c>
      <c r="F73" s="119">
        <f t="shared" si="13"/>
        <v>9538</v>
      </c>
      <c r="G73" s="119">
        <f t="shared" si="13"/>
        <v>9538</v>
      </c>
      <c r="H73" s="119">
        <f t="shared" si="13"/>
        <v>9538</v>
      </c>
      <c r="I73" s="119">
        <f t="shared" si="13"/>
        <v>9538</v>
      </c>
      <c r="J73" s="119">
        <f t="shared" si="13"/>
        <v>9538</v>
      </c>
      <c r="K73" s="119">
        <f t="shared" si="13"/>
        <v>9538</v>
      </c>
      <c r="L73" s="119">
        <f t="shared" si="13"/>
        <v>9538</v>
      </c>
      <c r="M73" s="119">
        <f t="shared" si="13"/>
        <v>9538</v>
      </c>
      <c r="N73" s="119">
        <f t="shared" ref="C73:N73" si="14">SUM(N67:N71)</f>
        <v>114456</v>
      </c>
    </row>
    <row r="74" spans="1:14" x14ac:dyDescent="0.2">
      <c r="A74" s="79" t="s">
        <v>129</v>
      </c>
      <c r="B74" s="4">
        <f t="shared" ref="B74:M74" si="15">(B64+B73)</f>
        <v>890163</v>
      </c>
      <c r="C74" s="4">
        <f t="shared" si="15"/>
        <v>9538</v>
      </c>
      <c r="D74" s="4">
        <f t="shared" si="15"/>
        <v>21338</v>
      </c>
      <c r="E74" s="4">
        <f t="shared" si="15"/>
        <v>9538</v>
      </c>
      <c r="F74" s="4">
        <f t="shared" si="15"/>
        <v>9538</v>
      </c>
      <c r="G74" s="4">
        <f t="shared" si="15"/>
        <v>38038</v>
      </c>
      <c r="H74" s="4">
        <f t="shared" si="15"/>
        <v>9538</v>
      </c>
      <c r="I74" s="4">
        <f t="shared" si="15"/>
        <v>9538</v>
      </c>
      <c r="J74" s="4">
        <f t="shared" si="15"/>
        <v>93038</v>
      </c>
      <c r="K74" s="4">
        <f t="shared" si="15"/>
        <v>9538</v>
      </c>
      <c r="L74" s="4">
        <f t="shared" si="15"/>
        <v>9538</v>
      </c>
      <c r="M74" s="4">
        <f t="shared" si="15"/>
        <v>38038</v>
      </c>
      <c r="N74" s="4">
        <f>N64+N73</f>
        <v>1147381</v>
      </c>
    </row>
    <row r="75" spans="1:14" ht="15" customHeight="1" x14ac:dyDescent="0.2">
      <c r="A75" s="171" t="s">
        <v>167</v>
      </c>
      <c r="B75" s="173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5"/>
    </row>
    <row r="76" spans="1:14" ht="15" customHeight="1" x14ac:dyDescent="0.2">
      <c r="A76" s="172"/>
      <c r="B76" s="176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8"/>
    </row>
    <row r="77" spans="1:14" x14ac:dyDescent="0.2">
      <c r="A77" s="78" t="s">
        <v>141</v>
      </c>
      <c r="B77" s="119">
        <v>1475</v>
      </c>
      <c r="C77" s="119">
        <v>1475</v>
      </c>
      <c r="D77" s="119">
        <v>1475</v>
      </c>
      <c r="E77" s="119">
        <v>1475</v>
      </c>
      <c r="F77" s="119">
        <v>1475</v>
      </c>
      <c r="G77" s="119">
        <v>1475</v>
      </c>
      <c r="H77" s="119">
        <v>1475</v>
      </c>
      <c r="I77" s="119">
        <v>1475</v>
      </c>
      <c r="J77" s="119">
        <v>1475</v>
      </c>
      <c r="K77" s="119">
        <v>1475</v>
      </c>
      <c r="L77" s="119">
        <v>1475</v>
      </c>
      <c r="M77" s="119">
        <v>1475</v>
      </c>
      <c r="N77" s="3">
        <f t="shared" ref="N77:N85" si="16">SUM(B77:M77)</f>
        <v>17700</v>
      </c>
    </row>
    <row r="78" spans="1:14" x14ac:dyDescent="0.2">
      <c r="A78" s="78" t="s">
        <v>142</v>
      </c>
      <c r="B78" s="119">
        <v>1525</v>
      </c>
      <c r="C78" s="119">
        <v>1525</v>
      </c>
      <c r="D78" s="119">
        <v>1525</v>
      </c>
      <c r="E78" s="119">
        <v>1525</v>
      </c>
      <c r="F78" s="119">
        <v>1525</v>
      </c>
      <c r="G78" s="119">
        <v>1525</v>
      </c>
      <c r="H78" s="119">
        <v>1525</v>
      </c>
      <c r="I78" s="119">
        <v>1525</v>
      </c>
      <c r="J78" s="119">
        <v>1525</v>
      </c>
      <c r="K78" s="119">
        <v>1525</v>
      </c>
      <c r="L78" s="119">
        <v>1525</v>
      </c>
      <c r="M78" s="119">
        <v>1525</v>
      </c>
      <c r="N78" s="3">
        <f t="shared" si="16"/>
        <v>18300</v>
      </c>
    </row>
    <row r="79" spans="1:14" x14ac:dyDescent="0.2">
      <c r="A79" s="78" t="s">
        <v>143</v>
      </c>
      <c r="B79" s="119">
        <v>3500</v>
      </c>
      <c r="C79" s="119">
        <v>3500</v>
      </c>
      <c r="D79" s="119">
        <v>3500</v>
      </c>
      <c r="E79" s="119">
        <v>3500</v>
      </c>
      <c r="F79" s="119">
        <v>3500</v>
      </c>
      <c r="G79" s="119">
        <v>3500</v>
      </c>
      <c r="H79" s="119">
        <v>3500</v>
      </c>
      <c r="I79" s="119">
        <v>3500</v>
      </c>
      <c r="J79" s="119">
        <v>3500</v>
      </c>
      <c r="K79" s="119">
        <v>3500</v>
      </c>
      <c r="L79" s="119">
        <v>3500</v>
      </c>
      <c r="M79" s="119">
        <v>3500</v>
      </c>
      <c r="N79" s="3">
        <f t="shared" si="16"/>
        <v>42000</v>
      </c>
    </row>
    <row r="80" spans="1:14" x14ac:dyDescent="0.2">
      <c r="A80" s="78" t="s">
        <v>146</v>
      </c>
      <c r="B80" s="119">
        <v>1480</v>
      </c>
      <c r="C80" s="119">
        <v>1480</v>
      </c>
      <c r="D80" s="119">
        <v>1480</v>
      </c>
      <c r="E80" s="119">
        <v>1480</v>
      </c>
      <c r="F80" s="119">
        <v>1480</v>
      </c>
      <c r="G80" s="119">
        <v>1480</v>
      </c>
      <c r="H80" s="119">
        <v>1480</v>
      </c>
      <c r="I80" s="119">
        <v>1480</v>
      </c>
      <c r="J80" s="119">
        <v>1480</v>
      </c>
      <c r="K80" s="119">
        <v>1480</v>
      </c>
      <c r="L80" s="119">
        <v>1480</v>
      </c>
      <c r="M80" s="119">
        <v>1480</v>
      </c>
      <c r="N80" s="3">
        <f t="shared" si="16"/>
        <v>17760</v>
      </c>
    </row>
    <row r="81" spans="1:14" x14ac:dyDescent="0.2">
      <c r="A81" s="78" t="s">
        <v>93</v>
      </c>
      <c r="B81" s="119">
        <v>2035</v>
      </c>
      <c r="C81" s="119">
        <v>2035</v>
      </c>
      <c r="D81" s="119">
        <v>2035</v>
      </c>
      <c r="E81" s="119">
        <v>2035</v>
      </c>
      <c r="F81" s="119">
        <v>2035</v>
      </c>
      <c r="G81" s="119">
        <v>2035</v>
      </c>
      <c r="H81" s="119">
        <v>2035</v>
      </c>
      <c r="I81" s="119">
        <v>2035</v>
      </c>
      <c r="J81" s="119">
        <v>2035</v>
      </c>
      <c r="K81" s="119">
        <v>2035</v>
      </c>
      <c r="L81" s="119">
        <v>2035</v>
      </c>
      <c r="M81" s="119">
        <v>2035</v>
      </c>
      <c r="N81" s="3">
        <f t="shared" si="16"/>
        <v>24420</v>
      </c>
    </row>
    <row r="82" spans="1:14" x14ac:dyDescent="0.2">
      <c r="A82" s="78" t="s">
        <v>144</v>
      </c>
      <c r="B82" s="119">
        <v>3850</v>
      </c>
      <c r="C82" s="119">
        <v>3850</v>
      </c>
      <c r="D82" s="119">
        <v>3850</v>
      </c>
      <c r="E82" s="119">
        <v>3850</v>
      </c>
      <c r="F82" s="119">
        <v>3850</v>
      </c>
      <c r="G82" s="119">
        <v>3850</v>
      </c>
      <c r="H82" s="119">
        <v>3850</v>
      </c>
      <c r="I82" s="119">
        <v>3850</v>
      </c>
      <c r="J82" s="119">
        <v>3850</v>
      </c>
      <c r="K82" s="119">
        <v>3850</v>
      </c>
      <c r="L82" s="119">
        <v>3850</v>
      </c>
      <c r="M82" s="119">
        <v>3850</v>
      </c>
      <c r="N82" s="3">
        <f t="shared" si="16"/>
        <v>46200</v>
      </c>
    </row>
    <row r="83" spans="1:14" x14ac:dyDescent="0.2">
      <c r="A83" s="78" t="s">
        <v>147</v>
      </c>
      <c r="B83" s="119">
        <v>3778</v>
      </c>
      <c r="C83" s="119">
        <v>3778</v>
      </c>
      <c r="D83" s="119">
        <v>3778</v>
      </c>
      <c r="E83" s="119">
        <v>3778</v>
      </c>
      <c r="F83" s="119">
        <v>3778</v>
      </c>
      <c r="G83" s="119">
        <v>3778</v>
      </c>
      <c r="H83" s="119">
        <v>3778</v>
      </c>
      <c r="I83" s="119">
        <v>3778</v>
      </c>
      <c r="J83" s="119">
        <v>3778</v>
      </c>
      <c r="K83" s="119">
        <v>3778</v>
      </c>
      <c r="L83" s="119">
        <v>3778</v>
      </c>
      <c r="M83" s="119">
        <v>3778</v>
      </c>
      <c r="N83" s="3">
        <f t="shared" si="16"/>
        <v>45336</v>
      </c>
    </row>
    <row r="84" spans="1:14" x14ac:dyDescent="0.2">
      <c r="A84" s="85" t="s">
        <v>166</v>
      </c>
      <c r="B84" s="119">
        <v>1700</v>
      </c>
      <c r="C84" s="119">
        <v>1700</v>
      </c>
      <c r="D84" s="119">
        <v>1700</v>
      </c>
      <c r="E84" s="119">
        <v>1700</v>
      </c>
      <c r="F84" s="119">
        <v>1700</v>
      </c>
      <c r="G84" s="119">
        <v>1700</v>
      </c>
      <c r="H84" s="119">
        <v>1700</v>
      </c>
      <c r="I84" s="119">
        <v>1700</v>
      </c>
      <c r="J84" s="119">
        <v>1700</v>
      </c>
      <c r="K84" s="119">
        <v>1700</v>
      </c>
      <c r="L84" s="119">
        <v>1700</v>
      </c>
      <c r="M84" s="119">
        <v>1700</v>
      </c>
      <c r="N84" s="3">
        <f t="shared" si="16"/>
        <v>20400</v>
      </c>
    </row>
    <row r="85" spans="1:14" x14ac:dyDescent="0.2">
      <c r="A85" s="75" t="s">
        <v>99</v>
      </c>
      <c r="B85" s="119">
        <v>125</v>
      </c>
      <c r="C85" s="119">
        <v>125</v>
      </c>
      <c r="D85" s="119">
        <v>125</v>
      </c>
      <c r="E85" s="119">
        <v>125</v>
      </c>
      <c r="F85" s="119">
        <v>125</v>
      </c>
      <c r="G85" s="119">
        <v>125</v>
      </c>
      <c r="H85" s="119">
        <v>125</v>
      </c>
      <c r="I85" s="119">
        <v>125</v>
      </c>
      <c r="J85" s="119">
        <v>125</v>
      </c>
      <c r="K85" s="119">
        <v>125</v>
      </c>
      <c r="L85" s="119">
        <v>125</v>
      </c>
      <c r="M85" s="119">
        <v>125</v>
      </c>
      <c r="N85" s="3">
        <f t="shared" si="16"/>
        <v>1500</v>
      </c>
    </row>
    <row r="86" spans="1:14" x14ac:dyDescent="0.2">
      <c r="A86" s="79" t="s">
        <v>168</v>
      </c>
      <c r="B86" s="4">
        <f t="shared" ref="B86:M86" si="17">SUM(B77:B85)</f>
        <v>19468</v>
      </c>
      <c r="C86" s="4">
        <f t="shared" si="17"/>
        <v>19468</v>
      </c>
      <c r="D86" s="4">
        <f t="shared" si="17"/>
        <v>19468</v>
      </c>
      <c r="E86" s="4">
        <f t="shared" si="17"/>
        <v>19468</v>
      </c>
      <c r="F86" s="4">
        <f t="shared" si="17"/>
        <v>19468</v>
      </c>
      <c r="G86" s="4">
        <f t="shared" si="17"/>
        <v>19468</v>
      </c>
      <c r="H86" s="4">
        <f t="shared" si="17"/>
        <v>19468</v>
      </c>
      <c r="I86" s="4">
        <f t="shared" si="17"/>
        <v>19468</v>
      </c>
      <c r="J86" s="4">
        <f t="shared" si="17"/>
        <v>19468</v>
      </c>
      <c r="K86" s="4">
        <f t="shared" si="17"/>
        <v>19468</v>
      </c>
      <c r="L86" s="4">
        <f t="shared" si="17"/>
        <v>19468</v>
      </c>
      <c r="M86" s="4">
        <f t="shared" si="17"/>
        <v>19468</v>
      </c>
      <c r="N86" s="4">
        <f>SUM(N77:N85)</f>
        <v>233616</v>
      </c>
    </row>
    <row r="87" spans="1:14" ht="15" customHeight="1" x14ac:dyDescent="0.2">
      <c r="A87" s="157" t="s">
        <v>125</v>
      </c>
      <c r="B87" s="159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1"/>
    </row>
    <row r="88" spans="1:14" ht="15" customHeight="1" x14ac:dyDescent="0.2">
      <c r="A88" s="158"/>
      <c r="B88" s="162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4"/>
    </row>
    <row r="89" spans="1:14" ht="19" x14ac:dyDescent="0.25">
      <c r="A89" s="13" t="s">
        <v>123</v>
      </c>
      <c r="B89" s="4">
        <f t="shared" ref="B89:M89" si="18">(B86+B74+B55+B34+B12)</f>
        <v>21106434.5</v>
      </c>
      <c r="C89" s="4">
        <f t="shared" si="18"/>
        <v>19609992</v>
      </c>
      <c r="D89" s="4">
        <f t="shared" si="18"/>
        <v>20353492</v>
      </c>
      <c r="E89" s="4">
        <f t="shared" si="18"/>
        <v>19645144.5</v>
      </c>
      <c r="F89" s="4">
        <f t="shared" si="18"/>
        <v>19467392</v>
      </c>
      <c r="G89" s="4">
        <f t="shared" si="18"/>
        <v>19581592</v>
      </c>
      <c r="H89" s="4">
        <f t="shared" si="18"/>
        <v>19335144.5</v>
      </c>
      <c r="I89" s="4">
        <f t="shared" si="18"/>
        <v>19532692</v>
      </c>
      <c r="J89" s="4">
        <f t="shared" si="18"/>
        <v>20970592</v>
      </c>
      <c r="K89" s="4">
        <f t="shared" si="18"/>
        <v>20949411.5</v>
      </c>
      <c r="L89" s="4">
        <f t="shared" si="18"/>
        <v>21493359</v>
      </c>
      <c r="M89" s="4">
        <f t="shared" si="18"/>
        <v>23959534</v>
      </c>
      <c r="N89" s="4">
        <f>SUM(B89:M89)</f>
        <v>246004780</v>
      </c>
    </row>
    <row r="90" spans="1:14" x14ac:dyDescent="0.2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1:14" ht="19" x14ac:dyDescent="0.25">
      <c r="A91" s="13" t="s">
        <v>122</v>
      </c>
      <c r="B91" s="4">
        <f t="shared" ref="B91:M91" si="19">(B64+B44+B22)</f>
        <v>991825</v>
      </c>
      <c r="C91" s="4">
        <f t="shared" si="19"/>
        <v>243790</v>
      </c>
      <c r="D91" s="4">
        <f t="shared" si="19"/>
        <v>11800</v>
      </c>
      <c r="E91" s="4">
        <f t="shared" si="19"/>
        <v>5875750</v>
      </c>
      <c r="F91" s="4">
        <f t="shared" si="19"/>
        <v>53750</v>
      </c>
      <c r="G91" s="4">
        <f t="shared" si="19"/>
        <v>322250</v>
      </c>
      <c r="H91" s="4">
        <f t="shared" si="19"/>
        <v>0</v>
      </c>
      <c r="I91" s="4">
        <f t="shared" si="19"/>
        <v>750500</v>
      </c>
      <c r="J91" s="4">
        <f t="shared" si="19"/>
        <v>83500</v>
      </c>
      <c r="K91" s="4">
        <f t="shared" si="19"/>
        <v>275300</v>
      </c>
      <c r="L91" s="4">
        <f t="shared" si="19"/>
        <v>0</v>
      </c>
      <c r="M91" s="4">
        <f t="shared" si="19"/>
        <v>28500</v>
      </c>
      <c r="N91" s="4">
        <f>SUM(B91:M91)</f>
        <v>8636965</v>
      </c>
    </row>
    <row r="92" spans="1:14" x14ac:dyDescent="0.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1:14" ht="19" x14ac:dyDescent="0.25">
      <c r="A93" s="80" t="s">
        <v>124</v>
      </c>
      <c r="B93" s="4">
        <f>(B89+B91)</f>
        <v>22098259.5</v>
      </c>
      <c r="C93" s="4">
        <f t="shared" ref="C93:M93" si="20">(C89+C91)</f>
        <v>19853782</v>
      </c>
      <c r="D93" s="4">
        <f t="shared" si="20"/>
        <v>20365292</v>
      </c>
      <c r="E93" s="4">
        <f t="shared" si="20"/>
        <v>25520894.5</v>
      </c>
      <c r="F93" s="4">
        <f t="shared" si="20"/>
        <v>19521142</v>
      </c>
      <c r="G93" s="4">
        <f t="shared" si="20"/>
        <v>19903842</v>
      </c>
      <c r="H93" s="4">
        <f t="shared" si="20"/>
        <v>19335144.5</v>
      </c>
      <c r="I93" s="4">
        <f t="shared" si="20"/>
        <v>20283192</v>
      </c>
      <c r="J93" s="4">
        <f t="shared" si="20"/>
        <v>21054092</v>
      </c>
      <c r="K93" s="4">
        <f t="shared" si="20"/>
        <v>21224711.5</v>
      </c>
      <c r="L93" s="4">
        <f t="shared" si="20"/>
        <v>21493359</v>
      </c>
      <c r="M93" s="4">
        <f t="shared" si="20"/>
        <v>23988034</v>
      </c>
      <c r="N93" s="4">
        <f>SUM(B93:M93)</f>
        <v>254641745</v>
      </c>
    </row>
  </sheetData>
  <mergeCells count="14">
    <mergeCell ref="A2:A3"/>
    <mergeCell ref="A87:A88"/>
    <mergeCell ref="B87:N88"/>
    <mergeCell ref="B65:N66"/>
    <mergeCell ref="A56:A57"/>
    <mergeCell ref="A65:A66"/>
    <mergeCell ref="B75:N76"/>
    <mergeCell ref="B56:N57"/>
    <mergeCell ref="A75:A76"/>
    <mergeCell ref="B2:N3"/>
    <mergeCell ref="B13:N14"/>
    <mergeCell ref="B23:N24"/>
    <mergeCell ref="B35:N36"/>
    <mergeCell ref="B45:N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H44" sqref="H44"/>
    </sheetView>
  </sheetViews>
  <sheetFormatPr baseColWidth="10" defaultColWidth="8.83203125" defaultRowHeight="15" x14ac:dyDescent="0.2"/>
  <cols>
    <col min="1" max="1" width="46" customWidth="1"/>
    <col min="2" max="2" width="15.33203125" customWidth="1"/>
    <col min="3" max="3" width="19.33203125" style="1" customWidth="1"/>
    <col min="4" max="4" width="14.83203125" style="1" customWidth="1"/>
    <col min="5" max="5" width="18.6640625" style="1" customWidth="1"/>
    <col min="6" max="6" width="14.83203125" style="1" customWidth="1"/>
    <col min="7" max="7" width="16.5" customWidth="1"/>
  </cols>
  <sheetData>
    <row r="1" spans="1:6" ht="17" thickBot="1" x14ac:dyDescent="0.25">
      <c r="A1" s="183" t="s">
        <v>191</v>
      </c>
      <c r="B1" s="184"/>
      <c r="C1" s="184"/>
      <c r="D1" s="185"/>
    </row>
    <row r="2" spans="1:6" ht="35.25" customHeight="1" x14ac:dyDescent="0.2">
      <c r="A2" s="40" t="s">
        <v>148</v>
      </c>
      <c r="B2" s="39" t="s">
        <v>180</v>
      </c>
      <c r="C2" s="38" t="s">
        <v>172</v>
      </c>
      <c r="D2" s="41" t="s">
        <v>176</v>
      </c>
      <c r="E2" s="11"/>
      <c r="F2" s="11"/>
    </row>
    <row r="3" spans="1:6" x14ac:dyDescent="0.2">
      <c r="A3" s="29" t="s">
        <v>163</v>
      </c>
      <c r="B3" s="15">
        <v>300</v>
      </c>
      <c r="C3" s="8" t="s">
        <v>152</v>
      </c>
      <c r="D3" s="35" t="s">
        <v>174</v>
      </c>
      <c r="E3" s="23"/>
      <c r="F3" s="23"/>
    </row>
    <row r="4" spans="1:6" x14ac:dyDescent="0.2">
      <c r="A4" s="29" t="s">
        <v>149</v>
      </c>
      <c r="B4" s="15">
        <v>500</v>
      </c>
      <c r="C4" s="8" t="s">
        <v>152</v>
      </c>
      <c r="D4" s="35" t="s">
        <v>174</v>
      </c>
      <c r="E4" s="23"/>
      <c r="F4" s="23"/>
    </row>
    <row r="5" spans="1:6" x14ac:dyDescent="0.2">
      <c r="A5" s="29" t="s">
        <v>100</v>
      </c>
      <c r="B5" s="15">
        <v>125</v>
      </c>
      <c r="C5" s="8" t="s">
        <v>152</v>
      </c>
      <c r="D5" s="35" t="s">
        <v>174</v>
      </c>
      <c r="E5" s="23"/>
      <c r="F5" s="23"/>
    </row>
    <row r="6" spans="1:6" x14ac:dyDescent="0.2">
      <c r="A6" s="29" t="s">
        <v>101</v>
      </c>
      <c r="B6" s="15">
        <v>228</v>
      </c>
      <c r="C6" s="8" t="s">
        <v>152</v>
      </c>
      <c r="D6" s="35" t="s">
        <v>174</v>
      </c>
      <c r="E6" s="23"/>
      <c r="F6" s="23"/>
    </row>
    <row r="7" spans="1:6" x14ac:dyDescent="0.2">
      <c r="A7" s="29" t="s">
        <v>102</v>
      </c>
      <c r="B7" s="15">
        <v>2500</v>
      </c>
      <c r="C7" s="8" t="s">
        <v>152</v>
      </c>
      <c r="D7" s="35" t="s">
        <v>174</v>
      </c>
      <c r="E7" s="23"/>
      <c r="F7" s="23"/>
    </row>
    <row r="8" spans="1:6" x14ac:dyDescent="0.2">
      <c r="A8" s="29" t="s">
        <v>99</v>
      </c>
      <c r="B8" s="15">
        <v>125</v>
      </c>
      <c r="C8" s="8" t="s">
        <v>152</v>
      </c>
      <c r="D8" s="35" t="s">
        <v>174</v>
      </c>
      <c r="E8" s="23"/>
      <c r="F8" s="23"/>
    </row>
    <row r="9" spans="1:6" ht="16" thickBot="1" x14ac:dyDescent="0.25">
      <c r="A9" s="42" t="s">
        <v>104</v>
      </c>
      <c r="B9" s="43">
        <f>SUM(B3:B8)</f>
        <v>3778</v>
      </c>
      <c r="C9" s="44"/>
      <c r="D9" s="45"/>
      <c r="E9" s="23"/>
      <c r="F9" s="23"/>
    </row>
    <row r="10" spans="1:6" ht="16" thickBot="1" x14ac:dyDescent="0.25">
      <c r="E10" s="23"/>
      <c r="F10" s="23"/>
    </row>
    <row r="11" spans="1:6" ht="17" thickBot="1" x14ac:dyDescent="0.25">
      <c r="A11" s="183" t="s">
        <v>93</v>
      </c>
      <c r="B11" s="184"/>
      <c r="C11" s="184"/>
      <c r="D11" s="185"/>
      <c r="E11" s="23"/>
      <c r="F11" s="23"/>
    </row>
    <row r="12" spans="1:6" ht="41.25" customHeight="1" x14ac:dyDescent="0.2">
      <c r="A12" s="40" t="s">
        <v>190</v>
      </c>
      <c r="B12" s="39" t="s">
        <v>181</v>
      </c>
      <c r="C12" s="38" t="s">
        <v>172</v>
      </c>
      <c r="D12" s="41" t="s">
        <v>176</v>
      </c>
      <c r="E12" s="11"/>
      <c r="F12" s="11"/>
    </row>
    <row r="13" spans="1:6" x14ac:dyDescent="0.2">
      <c r="A13" s="29" t="s">
        <v>94</v>
      </c>
      <c r="B13" s="15">
        <v>65</v>
      </c>
      <c r="C13" s="8" t="s">
        <v>152</v>
      </c>
      <c r="D13" s="35" t="s">
        <v>174</v>
      </c>
    </row>
    <row r="14" spans="1:6" x14ac:dyDescent="0.2">
      <c r="A14" s="29" t="s">
        <v>95</v>
      </c>
      <c r="B14" s="15">
        <v>15</v>
      </c>
      <c r="C14" s="8" t="s">
        <v>152</v>
      </c>
      <c r="D14" s="35" t="s">
        <v>174</v>
      </c>
    </row>
    <row r="15" spans="1:6" x14ac:dyDescent="0.2">
      <c r="A15" s="29" t="s">
        <v>96</v>
      </c>
      <c r="B15" s="15">
        <v>45</v>
      </c>
      <c r="C15" s="8" t="s">
        <v>152</v>
      </c>
      <c r="D15" s="35" t="s">
        <v>174</v>
      </c>
    </row>
    <row r="16" spans="1:6" x14ac:dyDescent="0.2">
      <c r="A16" s="29" t="s">
        <v>97</v>
      </c>
      <c r="B16" s="15">
        <v>1750</v>
      </c>
      <c r="C16" s="8" t="s">
        <v>152</v>
      </c>
      <c r="D16" s="35" t="s">
        <v>174</v>
      </c>
    </row>
    <row r="17" spans="1:7" x14ac:dyDescent="0.2">
      <c r="A17" s="29" t="s">
        <v>182</v>
      </c>
      <c r="B17" s="15">
        <v>85</v>
      </c>
      <c r="C17" s="8" t="s">
        <v>152</v>
      </c>
      <c r="D17" s="35" t="s">
        <v>174</v>
      </c>
    </row>
    <row r="18" spans="1:7" x14ac:dyDescent="0.2">
      <c r="A18" s="29" t="s">
        <v>99</v>
      </c>
      <c r="B18" s="15">
        <v>75</v>
      </c>
      <c r="C18" s="8" t="s">
        <v>152</v>
      </c>
      <c r="D18" s="35" t="s">
        <v>174</v>
      </c>
    </row>
    <row r="19" spans="1:7" ht="16" thickBot="1" x14ac:dyDescent="0.25">
      <c r="A19" s="42" t="s">
        <v>150</v>
      </c>
      <c r="B19" s="43">
        <f>SUM(B13:B18)</f>
        <v>2035</v>
      </c>
      <c r="C19" s="44"/>
      <c r="D19" s="45"/>
    </row>
    <row r="20" spans="1:7" ht="16" thickBot="1" x14ac:dyDescent="0.25"/>
    <row r="21" spans="1:7" ht="17" x14ac:dyDescent="0.2">
      <c r="A21" s="46" t="s">
        <v>151</v>
      </c>
      <c r="B21" s="47" t="s">
        <v>155</v>
      </c>
      <c r="C21" s="47" t="s">
        <v>114</v>
      </c>
      <c r="D21" s="48" t="s">
        <v>189</v>
      </c>
      <c r="E21" s="47" t="s">
        <v>172</v>
      </c>
      <c r="F21" s="47" t="s">
        <v>176</v>
      </c>
      <c r="G21" s="49" t="s">
        <v>158</v>
      </c>
    </row>
    <row r="22" spans="1:7" x14ac:dyDescent="0.2">
      <c r="A22" s="50" t="s">
        <v>153</v>
      </c>
      <c r="B22" s="8">
        <v>1</v>
      </c>
      <c r="C22" s="18">
        <v>73500</v>
      </c>
      <c r="D22" s="18">
        <f>B22*C22</f>
        <v>73500</v>
      </c>
      <c r="E22" s="18" t="s">
        <v>171</v>
      </c>
      <c r="F22" s="18" t="s">
        <v>174</v>
      </c>
      <c r="G22" s="35" t="s">
        <v>160</v>
      </c>
    </row>
    <row r="23" spans="1:7" x14ac:dyDescent="0.2">
      <c r="A23" s="50" t="s">
        <v>154</v>
      </c>
      <c r="B23" s="8">
        <v>4</v>
      </c>
      <c r="C23" s="18">
        <v>50300</v>
      </c>
      <c r="D23" s="18">
        <f t="shared" ref="D23:D25" si="0">B23*C23</f>
        <v>201200</v>
      </c>
      <c r="E23" s="18" t="s">
        <v>171</v>
      </c>
      <c r="F23" s="18" t="s">
        <v>174</v>
      </c>
      <c r="G23" s="35" t="s">
        <v>183</v>
      </c>
    </row>
    <row r="24" spans="1:7" x14ac:dyDescent="0.2">
      <c r="A24" s="50" t="s">
        <v>156</v>
      </c>
      <c r="B24" s="8">
        <v>5</v>
      </c>
      <c r="C24" s="18">
        <v>400</v>
      </c>
      <c r="D24" s="18">
        <f t="shared" si="0"/>
        <v>2000</v>
      </c>
      <c r="E24" s="18" t="s">
        <v>171</v>
      </c>
      <c r="F24" s="18" t="s">
        <v>174</v>
      </c>
      <c r="G24" s="35" t="s">
        <v>161</v>
      </c>
    </row>
    <row r="25" spans="1:7" x14ac:dyDescent="0.2">
      <c r="A25" s="50" t="s">
        <v>157</v>
      </c>
      <c r="B25" s="8">
        <v>8</v>
      </c>
      <c r="C25" s="18">
        <v>185</v>
      </c>
      <c r="D25" s="18">
        <f t="shared" si="0"/>
        <v>1480</v>
      </c>
      <c r="E25" s="18" t="s">
        <v>171</v>
      </c>
      <c r="F25" s="18" t="s">
        <v>174</v>
      </c>
      <c r="G25" s="35" t="s">
        <v>162</v>
      </c>
    </row>
    <row r="26" spans="1:7" ht="16" thickBot="1" x14ac:dyDescent="0.25">
      <c r="A26" s="51" t="s">
        <v>159</v>
      </c>
      <c r="B26" s="34">
        <f>SUM(B22:B25)</f>
        <v>18</v>
      </c>
      <c r="C26" s="44"/>
      <c r="D26" s="52">
        <f>SUM(D22:D25)</f>
        <v>278180</v>
      </c>
      <c r="E26" s="44"/>
      <c r="F26" s="44"/>
      <c r="G26" s="53"/>
    </row>
    <row r="27" spans="1:7" x14ac:dyDescent="0.2">
      <c r="A27" s="86" t="s">
        <v>249</v>
      </c>
    </row>
    <row r="29" spans="1:7" ht="16" thickBot="1" x14ac:dyDescent="0.25"/>
    <row r="30" spans="1:7" ht="15" customHeight="1" x14ac:dyDescent="0.25">
      <c r="A30" s="180" t="s">
        <v>164</v>
      </c>
      <c r="B30" s="181"/>
      <c r="C30" s="181"/>
      <c r="D30" s="182"/>
      <c r="E30" s="21"/>
      <c r="F30" s="21"/>
      <c r="G30" s="16"/>
    </row>
    <row r="31" spans="1:7" ht="35.25" customHeight="1" x14ac:dyDescent="0.25">
      <c r="A31" s="54" t="s">
        <v>165</v>
      </c>
      <c r="B31" s="20" t="s">
        <v>181</v>
      </c>
      <c r="C31" s="37" t="s">
        <v>172</v>
      </c>
      <c r="D31" s="55" t="s">
        <v>176</v>
      </c>
      <c r="E31" s="21"/>
      <c r="F31" s="21"/>
      <c r="G31" s="16"/>
    </row>
    <row r="32" spans="1:7" x14ac:dyDescent="0.2">
      <c r="A32" s="29" t="s">
        <v>141</v>
      </c>
      <c r="B32" s="19">
        <v>1475</v>
      </c>
      <c r="C32" s="22" t="s">
        <v>152</v>
      </c>
      <c r="D32" s="56" t="s">
        <v>174</v>
      </c>
      <c r="E32" s="24"/>
      <c r="F32" s="24"/>
      <c r="G32" s="17"/>
    </row>
    <row r="33" spans="1:7" x14ac:dyDescent="0.2">
      <c r="A33" s="29" t="s">
        <v>142</v>
      </c>
      <c r="B33" s="19">
        <v>1525</v>
      </c>
      <c r="C33" s="22" t="s">
        <v>152</v>
      </c>
      <c r="D33" s="56" t="s">
        <v>174</v>
      </c>
      <c r="E33" s="24"/>
      <c r="F33" s="24"/>
      <c r="G33" s="17"/>
    </row>
    <row r="34" spans="1:7" x14ac:dyDescent="0.2">
      <c r="A34" s="29" t="s">
        <v>143</v>
      </c>
      <c r="B34" s="19">
        <v>2350</v>
      </c>
      <c r="C34" s="22" t="s">
        <v>152</v>
      </c>
      <c r="D34" s="56" t="s">
        <v>174</v>
      </c>
      <c r="E34" s="24"/>
      <c r="F34" s="24"/>
      <c r="G34" s="17"/>
    </row>
    <row r="35" spans="1:7" x14ac:dyDescent="0.2">
      <c r="A35" s="29" t="s">
        <v>144</v>
      </c>
      <c r="B35" s="19">
        <v>3850</v>
      </c>
      <c r="C35" s="22" t="s">
        <v>152</v>
      </c>
      <c r="D35" s="56" t="s">
        <v>174</v>
      </c>
      <c r="E35" s="24"/>
      <c r="F35" s="24"/>
      <c r="G35" s="17"/>
    </row>
    <row r="36" spans="1:7" x14ac:dyDescent="0.2">
      <c r="A36" s="29" t="s">
        <v>145</v>
      </c>
      <c r="B36" s="19">
        <v>10350</v>
      </c>
      <c r="C36" s="22" t="s">
        <v>152</v>
      </c>
      <c r="D36" s="56" t="s">
        <v>174</v>
      </c>
      <c r="E36" s="24"/>
      <c r="F36" s="24"/>
      <c r="G36" s="17"/>
    </row>
    <row r="37" spans="1:7" x14ac:dyDescent="0.2">
      <c r="A37" s="29" t="s">
        <v>166</v>
      </c>
      <c r="B37" s="19">
        <v>1700</v>
      </c>
      <c r="C37" s="22" t="s">
        <v>152</v>
      </c>
      <c r="D37" s="56" t="s">
        <v>174</v>
      </c>
      <c r="E37" s="24"/>
      <c r="F37" s="24"/>
      <c r="G37" s="17"/>
    </row>
    <row r="38" spans="1:7" ht="16" thickBot="1" x14ac:dyDescent="0.25">
      <c r="A38" s="30" t="s">
        <v>99</v>
      </c>
      <c r="B38" s="57">
        <v>125</v>
      </c>
      <c r="C38" s="44"/>
      <c r="D38" s="45"/>
      <c r="E38" s="24"/>
      <c r="F38" s="24"/>
      <c r="G38" s="17"/>
    </row>
  </sheetData>
  <dataConsolidate/>
  <mergeCells count="3">
    <mergeCell ref="A30:D30"/>
    <mergeCell ref="A11:D11"/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References!$K$3:$K$8</xm:f>
          </x14:formula1>
          <xm:sqref>C13:C18 C3:C8 E22:E25 C32:C38</xm:sqref>
        </x14:dataValidation>
        <x14:dataValidation type="list" allowBlank="1" showInputMessage="1" showErrorMessage="1" xr:uid="{00000000-0002-0000-0200-000001000000}">
          <x14:formula1>
            <xm:f>References!$M$3:$M$4</xm:f>
          </x14:formula1>
          <xm:sqref>F22:F25 D3:D8 D13:D18 D32:D37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topLeftCell="A16" workbookViewId="0">
      <selection activeCell="F27" sqref="F27"/>
    </sheetView>
  </sheetViews>
  <sheetFormatPr baseColWidth="10" defaultColWidth="8.83203125" defaultRowHeight="15" x14ac:dyDescent="0.2"/>
  <cols>
    <col min="1" max="1" width="35.5" customWidth="1"/>
    <col min="2" max="2" width="32.6640625" customWidth="1"/>
    <col min="3" max="3" width="32.5" customWidth="1"/>
    <col min="4" max="4" width="13.5" style="1" customWidth="1"/>
    <col min="5" max="5" width="14.6640625" style="1" customWidth="1"/>
    <col min="6" max="6" width="12.83203125" customWidth="1"/>
    <col min="7" max="7" width="19.1640625" customWidth="1"/>
    <col min="8" max="8" width="39.83203125" style="1" customWidth="1"/>
    <col min="9" max="9" width="25.5" customWidth="1"/>
    <col min="10" max="10" width="13.5" customWidth="1"/>
    <col min="11" max="11" width="17" customWidth="1"/>
    <col min="12" max="12" width="25" style="1" customWidth="1"/>
  </cols>
  <sheetData>
    <row r="1" spans="1:12" ht="16" thickBot="1" x14ac:dyDescent="0.25"/>
    <row r="2" spans="1:12" ht="26.25" customHeight="1" thickBot="1" x14ac:dyDescent="0.3">
      <c r="A2" s="186" t="s">
        <v>245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8"/>
    </row>
    <row r="3" spans="1:12" ht="36" customHeight="1" x14ac:dyDescent="0.2">
      <c r="A3" s="69" t="s">
        <v>223</v>
      </c>
      <c r="B3" s="70" t="s">
        <v>60</v>
      </c>
      <c r="C3" s="70" t="s">
        <v>65</v>
      </c>
      <c r="D3" s="71" t="s">
        <v>85</v>
      </c>
      <c r="E3" s="71" t="s">
        <v>155</v>
      </c>
      <c r="F3" s="71" t="s">
        <v>114</v>
      </c>
      <c r="G3" s="71" t="s">
        <v>115</v>
      </c>
      <c r="H3" s="70" t="s">
        <v>117</v>
      </c>
      <c r="I3" s="72" t="s">
        <v>70</v>
      </c>
      <c r="J3" s="71" t="s">
        <v>172</v>
      </c>
      <c r="K3" s="71" t="s">
        <v>176</v>
      </c>
      <c r="L3" s="73" t="s">
        <v>186</v>
      </c>
    </row>
    <row r="4" spans="1:12" ht="16" x14ac:dyDescent="0.2">
      <c r="A4" s="50" t="s">
        <v>192</v>
      </c>
      <c r="B4" s="7" t="s">
        <v>62</v>
      </c>
      <c r="C4" s="7" t="s">
        <v>67</v>
      </c>
      <c r="D4" s="8"/>
      <c r="E4" s="8">
        <v>20</v>
      </c>
      <c r="F4" s="119">
        <v>125</v>
      </c>
      <c r="G4" s="119">
        <f>E4*F4</f>
        <v>2500</v>
      </c>
      <c r="H4" s="58" t="s">
        <v>112</v>
      </c>
      <c r="I4" s="7" t="s">
        <v>73</v>
      </c>
      <c r="J4" s="7" t="s">
        <v>152</v>
      </c>
      <c r="K4" s="7" t="s">
        <v>174</v>
      </c>
      <c r="L4" s="35" t="s">
        <v>187</v>
      </c>
    </row>
    <row r="5" spans="1:12" ht="16" x14ac:dyDescent="0.2">
      <c r="A5" s="50" t="s">
        <v>285</v>
      </c>
      <c r="B5" s="7" t="s">
        <v>62</v>
      </c>
      <c r="C5" s="7" t="s">
        <v>69</v>
      </c>
      <c r="D5" s="8"/>
      <c r="E5" s="8">
        <v>45</v>
      </c>
      <c r="F5" s="119">
        <v>145</v>
      </c>
      <c r="G5" s="119">
        <f t="shared" ref="G5:G16" si="0">E5*F5</f>
        <v>6525</v>
      </c>
      <c r="H5" s="58" t="s">
        <v>112</v>
      </c>
      <c r="I5" s="7" t="s">
        <v>73</v>
      </c>
      <c r="J5" s="7" t="s">
        <v>152</v>
      </c>
      <c r="K5" s="7" t="s">
        <v>174</v>
      </c>
      <c r="L5" s="35" t="s">
        <v>187</v>
      </c>
    </row>
    <row r="6" spans="1:12" ht="16" x14ac:dyDescent="0.2">
      <c r="A6" s="50" t="s">
        <v>193</v>
      </c>
      <c r="B6" s="7" t="s">
        <v>194</v>
      </c>
      <c r="C6" s="7" t="s">
        <v>107</v>
      </c>
      <c r="D6" s="8"/>
      <c r="E6" s="8">
        <v>10</v>
      </c>
      <c r="F6" s="119">
        <v>12575</v>
      </c>
      <c r="G6" s="119">
        <f t="shared" si="0"/>
        <v>125750</v>
      </c>
      <c r="H6" s="58" t="s">
        <v>177</v>
      </c>
      <c r="I6" s="7" t="s">
        <v>76</v>
      </c>
      <c r="J6" s="7" t="s">
        <v>179</v>
      </c>
      <c r="K6" s="7" t="s">
        <v>173</v>
      </c>
      <c r="L6" s="35" t="s">
        <v>204</v>
      </c>
    </row>
    <row r="7" spans="1:12" ht="16" x14ac:dyDescent="0.2">
      <c r="A7" s="84" t="s">
        <v>197</v>
      </c>
      <c r="B7" s="7" t="s">
        <v>194</v>
      </c>
      <c r="C7" s="7" t="s">
        <v>107</v>
      </c>
      <c r="D7" s="8"/>
      <c r="E7" s="8">
        <v>5</v>
      </c>
      <c r="F7" s="119">
        <v>58750</v>
      </c>
      <c r="G7" s="119">
        <f t="shared" si="0"/>
        <v>293750</v>
      </c>
      <c r="H7" s="58" t="s">
        <v>177</v>
      </c>
      <c r="I7" s="7" t="s">
        <v>76</v>
      </c>
      <c r="J7" s="7" t="s">
        <v>179</v>
      </c>
      <c r="K7" s="7" t="s">
        <v>173</v>
      </c>
      <c r="L7" s="35" t="s">
        <v>205</v>
      </c>
    </row>
    <row r="8" spans="1:12" ht="16" x14ac:dyDescent="0.2">
      <c r="A8" s="50" t="s">
        <v>288</v>
      </c>
      <c r="B8" s="7" t="s">
        <v>62</v>
      </c>
      <c r="C8" s="7" t="s">
        <v>108</v>
      </c>
      <c r="D8" s="8"/>
      <c r="E8" s="8">
        <v>2</v>
      </c>
      <c r="F8" s="119">
        <v>275300</v>
      </c>
      <c r="G8" s="119">
        <f t="shared" si="0"/>
        <v>550600</v>
      </c>
      <c r="H8" s="58" t="s">
        <v>177</v>
      </c>
      <c r="I8" s="7" t="s">
        <v>76</v>
      </c>
      <c r="J8" s="7" t="s">
        <v>170</v>
      </c>
      <c r="K8" s="7" t="s">
        <v>174</v>
      </c>
      <c r="L8" s="35" t="s">
        <v>292</v>
      </c>
    </row>
    <row r="9" spans="1:12" ht="16" x14ac:dyDescent="0.2">
      <c r="A9" s="50" t="s">
        <v>201</v>
      </c>
      <c r="B9" s="7" t="s">
        <v>202</v>
      </c>
      <c r="C9" s="7" t="s">
        <v>83</v>
      </c>
      <c r="D9" s="8"/>
      <c r="E9" s="8">
        <v>1</v>
      </c>
      <c r="F9" s="119">
        <v>2553</v>
      </c>
      <c r="G9" s="119">
        <f t="shared" si="0"/>
        <v>2553</v>
      </c>
      <c r="H9" s="58" t="s">
        <v>126</v>
      </c>
      <c r="I9" s="7" t="s">
        <v>76</v>
      </c>
      <c r="J9" s="7" t="s">
        <v>152</v>
      </c>
      <c r="K9" s="7" t="s">
        <v>174</v>
      </c>
      <c r="L9" s="35" t="s">
        <v>187</v>
      </c>
    </row>
    <row r="10" spans="1:12" ht="16" x14ac:dyDescent="0.2">
      <c r="A10" s="50" t="s">
        <v>294</v>
      </c>
      <c r="B10" s="7" t="s">
        <v>194</v>
      </c>
      <c r="C10" s="7" t="s">
        <v>66</v>
      </c>
      <c r="D10" s="8"/>
      <c r="E10" s="8">
        <v>12</v>
      </c>
      <c r="F10" s="119">
        <v>18750</v>
      </c>
      <c r="G10" s="119">
        <f t="shared" si="0"/>
        <v>225000</v>
      </c>
      <c r="H10" s="58" t="s">
        <v>217</v>
      </c>
      <c r="I10" s="7" t="s">
        <v>72</v>
      </c>
      <c r="J10" s="7" t="s">
        <v>179</v>
      </c>
      <c r="K10" s="7" t="s">
        <v>173</v>
      </c>
      <c r="L10" s="35" t="s">
        <v>183</v>
      </c>
    </row>
    <row r="11" spans="1:12" ht="16" x14ac:dyDescent="0.2">
      <c r="A11" s="50" t="s">
        <v>221</v>
      </c>
      <c r="B11" s="7" t="s">
        <v>207</v>
      </c>
      <c r="C11" s="7" t="s">
        <v>216</v>
      </c>
      <c r="D11" s="8"/>
      <c r="E11" s="8">
        <v>1</v>
      </c>
      <c r="F11" s="119">
        <v>7500</v>
      </c>
      <c r="G11" s="119">
        <f t="shared" si="0"/>
        <v>7500</v>
      </c>
      <c r="H11" s="58" t="s">
        <v>213</v>
      </c>
      <c r="I11" s="7" t="s">
        <v>76</v>
      </c>
      <c r="J11" s="7" t="s">
        <v>152</v>
      </c>
      <c r="K11" s="7" t="s">
        <v>174</v>
      </c>
      <c r="L11" s="35" t="s">
        <v>187</v>
      </c>
    </row>
    <row r="12" spans="1:12" ht="16" x14ac:dyDescent="0.2">
      <c r="A12" s="50" t="s">
        <v>227</v>
      </c>
      <c r="B12" s="7" t="s">
        <v>207</v>
      </c>
      <c r="C12" s="7" t="s">
        <v>216</v>
      </c>
      <c r="D12" s="8"/>
      <c r="E12" s="8">
        <v>1</v>
      </c>
      <c r="F12" s="119">
        <v>15833</v>
      </c>
      <c r="G12" s="119">
        <f t="shared" si="0"/>
        <v>15833</v>
      </c>
      <c r="H12" s="58" t="s">
        <v>126</v>
      </c>
      <c r="I12" s="7" t="s">
        <v>76</v>
      </c>
      <c r="J12" s="7" t="s">
        <v>152</v>
      </c>
      <c r="K12" s="7" t="s">
        <v>174</v>
      </c>
      <c r="L12" s="35" t="s">
        <v>187</v>
      </c>
    </row>
    <row r="13" spans="1:12" ht="16" x14ac:dyDescent="0.2">
      <c r="A13" s="50" t="s">
        <v>228</v>
      </c>
      <c r="B13" s="7" t="s">
        <v>207</v>
      </c>
      <c r="C13" s="7" t="s">
        <v>216</v>
      </c>
      <c r="D13" s="8"/>
      <c r="E13" s="8">
        <v>1</v>
      </c>
      <c r="F13" s="119">
        <v>29375</v>
      </c>
      <c r="G13" s="119">
        <f t="shared" si="0"/>
        <v>29375</v>
      </c>
      <c r="H13" s="58" t="s">
        <v>213</v>
      </c>
      <c r="I13" s="7" t="s">
        <v>76</v>
      </c>
      <c r="J13" s="7" t="s">
        <v>152</v>
      </c>
      <c r="K13" s="7" t="s">
        <v>174</v>
      </c>
      <c r="L13" s="35" t="s">
        <v>187</v>
      </c>
    </row>
    <row r="14" spans="1:12" ht="16" x14ac:dyDescent="0.2">
      <c r="A14" s="134" t="s">
        <v>286</v>
      </c>
      <c r="B14" s="135" t="s">
        <v>62</v>
      </c>
      <c r="C14" s="135" t="s">
        <v>108</v>
      </c>
      <c r="D14" s="123"/>
      <c r="E14" s="123">
        <v>2</v>
      </c>
      <c r="F14" s="122">
        <v>72300</v>
      </c>
      <c r="G14" s="122">
        <f t="shared" si="0"/>
        <v>144600</v>
      </c>
      <c r="H14" s="136" t="s">
        <v>177</v>
      </c>
      <c r="I14" s="135" t="s">
        <v>76</v>
      </c>
      <c r="J14" s="135" t="s">
        <v>169</v>
      </c>
      <c r="K14" s="135" t="s">
        <v>174</v>
      </c>
      <c r="L14" s="124" t="s">
        <v>287</v>
      </c>
    </row>
    <row r="15" spans="1:12" ht="16" x14ac:dyDescent="0.2">
      <c r="A15" s="50" t="s">
        <v>289</v>
      </c>
      <c r="B15" s="7" t="s">
        <v>194</v>
      </c>
      <c r="C15" s="7" t="s">
        <v>106</v>
      </c>
      <c r="D15" s="8"/>
      <c r="E15" s="8">
        <v>4</v>
      </c>
      <c r="F15" s="119">
        <v>27800</v>
      </c>
      <c r="G15" s="119">
        <f t="shared" si="0"/>
        <v>111200</v>
      </c>
      <c r="H15" s="58" t="s">
        <v>177</v>
      </c>
      <c r="I15" s="7" t="s">
        <v>76</v>
      </c>
      <c r="J15" s="7" t="s">
        <v>179</v>
      </c>
      <c r="K15" s="7" t="s">
        <v>173</v>
      </c>
      <c r="L15" s="35" t="s">
        <v>162</v>
      </c>
    </row>
    <row r="16" spans="1:12" ht="17" thickBot="1" x14ac:dyDescent="0.25">
      <c r="A16" s="138" t="s">
        <v>293</v>
      </c>
      <c r="B16" s="61" t="s">
        <v>194</v>
      </c>
      <c r="C16" s="61" t="s">
        <v>106</v>
      </c>
      <c r="D16" s="34"/>
      <c r="E16" s="34">
        <v>2</v>
      </c>
      <c r="F16" s="31">
        <v>375250</v>
      </c>
      <c r="G16" s="31">
        <f t="shared" si="0"/>
        <v>750500</v>
      </c>
      <c r="H16" s="62" t="s">
        <v>177</v>
      </c>
      <c r="I16" s="61" t="s">
        <v>76</v>
      </c>
      <c r="J16" s="61" t="s">
        <v>179</v>
      </c>
      <c r="K16" s="61" t="s">
        <v>173</v>
      </c>
      <c r="L16" s="36" t="s">
        <v>298</v>
      </c>
    </row>
    <row r="17" spans="1:12" ht="16" thickBot="1" x14ac:dyDescent="0.25">
      <c r="A17" s="59"/>
      <c r="B17" s="59"/>
      <c r="C17" s="59"/>
      <c r="D17" s="9"/>
      <c r="E17" s="59"/>
      <c r="F17" s="59"/>
      <c r="G17" s="59"/>
      <c r="H17" s="59"/>
      <c r="I17" s="59"/>
    </row>
    <row r="18" spans="1:12" ht="26.25" customHeight="1" thickBot="1" x14ac:dyDescent="0.3">
      <c r="A18" s="189" t="s">
        <v>236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1"/>
    </row>
    <row r="19" spans="1:12" ht="36" customHeight="1" x14ac:dyDescent="0.2">
      <c r="A19" s="69" t="s">
        <v>116</v>
      </c>
      <c r="B19" s="70" t="s">
        <v>60</v>
      </c>
      <c r="C19" s="70" t="s">
        <v>65</v>
      </c>
      <c r="D19" s="71" t="s">
        <v>85</v>
      </c>
      <c r="E19" s="71" t="s">
        <v>155</v>
      </c>
      <c r="F19" s="71" t="s">
        <v>114</v>
      </c>
      <c r="G19" s="71" t="s">
        <v>115</v>
      </c>
      <c r="H19" s="70" t="s">
        <v>117</v>
      </c>
      <c r="I19" s="72" t="s">
        <v>70</v>
      </c>
      <c r="J19" s="72" t="s">
        <v>172</v>
      </c>
      <c r="K19" s="72" t="s">
        <v>176</v>
      </c>
      <c r="L19" s="74" t="s">
        <v>158</v>
      </c>
    </row>
    <row r="20" spans="1:12" ht="16" x14ac:dyDescent="0.2">
      <c r="A20" s="50" t="s">
        <v>214</v>
      </c>
      <c r="B20" s="7" t="s">
        <v>195</v>
      </c>
      <c r="C20" s="7" t="s">
        <v>139</v>
      </c>
      <c r="D20" s="8"/>
      <c r="E20" s="8">
        <v>1</v>
      </c>
      <c r="F20" s="3">
        <v>375000</v>
      </c>
      <c r="G20" s="3">
        <f>E20*F20</f>
        <v>375000</v>
      </c>
      <c r="H20" s="58" t="s">
        <v>217</v>
      </c>
      <c r="I20" s="7" t="s">
        <v>72</v>
      </c>
      <c r="J20" s="7" t="s">
        <v>179</v>
      </c>
      <c r="K20" s="7" t="s">
        <v>173</v>
      </c>
      <c r="L20" s="35" t="s">
        <v>204</v>
      </c>
    </row>
    <row r="21" spans="1:12" ht="16" x14ac:dyDescent="0.2">
      <c r="A21" s="50" t="s">
        <v>215</v>
      </c>
      <c r="B21" s="7" t="s">
        <v>207</v>
      </c>
      <c r="C21" s="7" t="s">
        <v>216</v>
      </c>
      <c r="D21" s="8"/>
      <c r="E21" s="8">
        <v>1</v>
      </c>
      <c r="F21" s="3">
        <v>58000</v>
      </c>
      <c r="G21" s="3">
        <f t="shared" ref="G21:G33" si="1">E21*F21</f>
        <v>58000</v>
      </c>
      <c r="H21" s="58" t="s">
        <v>213</v>
      </c>
      <c r="I21" s="7" t="s">
        <v>72</v>
      </c>
      <c r="J21" s="7" t="s">
        <v>171</v>
      </c>
      <c r="K21" s="7" t="s">
        <v>174</v>
      </c>
      <c r="L21" s="35" t="s">
        <v>218</v>
      </c>
    </row>
    <row r="22" spans="1:12" ht="16" x14ac:dyDescent="0.2">
      <c r="A22" s="50" t="s">
        <v>232</v>
      </c>
      <c r="B22" s="7" t="s">
        <v>63</v>
      </c>
      <c r="C22" s="7" t="s">
        <v>82</v>
      </c>
      <c r="D22" s="8"/>
      <c r="E22" s="8">
        <v>1</v>
      </c>
      <c r="F22" s="3">
        <v>25835</v>
      </c>
      <c r="G22" s="3">
        <f>E22*F22</f>
        <v>25835</v>
      </c>
      <c r="H22" s="58" t="s">
        <v>213</v>
      </c>
      <c r="I22" s="7" t="s">
        <v>76</v>
      </c>
      <c r="J22" s="7" t="s">
        <v>152</v>
      </c>
      <c r="K22" s="7" t="s">
        <v>174</v>
      </c>
      <c r="L22" s="35" t="s">
        <v>187</v>
      </c>
    </row>
    <row r="23" spans="1:12" ht="16" x14ac:dyDescent="0.2">
      <c r="A23" s="50" t="s">
        <v>219</v>
      </c>
      <c r="B23" s="7" t="s">
        <v>195</v>
      </c>
      <c r="C23" s="7" t="s">
        <v>139</v>
      </c>
      <c r="D23" s="8"/>
      <c r="E23" s="8">
        <v>5</v>
      </c>
      <c r="F23" s="3">
        <v>3758</v>
      </c>
      <c r="G23" s="3">
        <f t="shared" si="1"/>
        <v>18790</v>
      </c>
      <c r="H23" s="58" t="s">
        <v>217</v>
      </c>
      <c r="I23" s="7" t="s">
        <v>72</v>
      </c>
      <c r="J23" s="7" t="s">
        <v>179</v>
      </c>
      <c r="K23" s="7" t="s">
        <v>173</v>
      </c>
      <c r="L23" s="35" t="s">
        <v>220</v>
      </c>
    </row>
    <row r="24" spans="1:12" ht="16" x14ac:dyDescent="0.2">
      <c r="A24" s="50" t="s">
        <v>224</v>
      </c>
      <c r="B24" s="7" t="s">
        <v>195</v>
      </c>
      <c r="C24" s="7" t="s">
        <v>139</v>
      </c>
      <c r="D24" s="8"/>
      <c r="E24" s="8">
        <v>1</v>
      </c>
      <c r="F24" s="3">
        <v>275300</v>
      </c>
      <c r="G24" s="3">
        <f t="shared" si="1"/>
        <v>275300</v>
      </c>
      <c r="H24" s="58" t="s">
        <v>113</v>
      </c>
      <c r="I24" s="7" t="s">
        <v>75</v>
      </c>
      <c r="J24" s="7" t="s">
        <v>179</v>
      </c>
      <c r="K24" s="7" t="s">
        <v>173</v>
      </c>
      <c r="L24" s="35" t="s">
        <v>161</v>
      </c>
    </row>
    <row r="25" spans="1:12" ht="16" x14ac:dyDescent="0.2">
      <c r="A25" s="50" t="s">
        <v>225</v>
      </c>
      <c r="B25" s="7" t="s">
        <v>207</v>
      </c>
      <c r="C25" s="7" t="s">
        <v>216</v>
      </c>
      <c r="D25" s="8"/>
      <c r="E25" s="8">
        <v>1</v>
      </c>
      <c r="F25" s="3">
        <v>6575</v>
      </c>
      <c r="G25" s="3">
        <f t="shared" si="1"/>
        <v>6575</v>
      </c>
      <c r="H25" s="58" t="s">
        <v>213</v>
      </c>
      <c r="I25" s="7" t="s">
        <v>75</v>
      </c>
      <c r="J25" s="7" t="s">
        <v>152</v>
      </c>
      <c r="K25" s="7" t="s">
        <v>174</v>
      </c>
      <c r="L25" s="35" t="s">
        <v>187</v>
      </c>
    </row>
    <row r="26" spans="1:12" ht="16" x14ac:dyDescent="0.2">
      <c r="A26" s="50" t="s">
        <v>226</v>
      </c>
      <c r="B26" s="7" t="s">
        <v>207</v>
      </c>
      <c r="C26" s="7" t="s">
        <v>216</v>
      </c>
      <c r="D26" s="8"/>
      <c r="E26" s="8">
        <v>1</v>
      </c>
      <c r="F26" s="3">
        <v>12500</v>
      </c>
      <c r="G26" s="3">
        <f t="shared" si="1"/>
        <v>12500</v>
      </c>
      <c r="H26" s="58" t="s">
        <v>213</v>
      </c>
      <c r="I26" s="7" t="s">
        <v>76</v>
      </c>
      <c r="J26" s="7" t="s">
        <v>152</v>
      </c>
      <c r="K26" s="7" t="s">
        <v>174</v>
      </c>
      <c r="L26" s="35" t="s">
        <v>187</v>
      </c>
    </row>
    <row r="27" spans="1:12" ht="16" x14ac:dyDescent="0.2">
      <c r="A27" s="50" t="s">
        <v>229</v>
      </c>
      <c r="B27" s="7" t="s">
        <v>195</v>
      </c>
      <c r="C27" s="7" t="s">
        <v>139</v>
      </c>
      <c r="D27" s="8"/>
      <c r="E27" s="8">
        <v>1</v>
      </c>
      <c r="F27" s="3">
        <v>53750</v>
      </c>
      <c r="G27" s="3">
        <f t="shared" si="1"/>
        <v>53750</v>
      </c>
      <c r="H27" s="58" t="s">
        <v>230</v>
      </c>
      <c r="I27" s="7" t="s">
        <v>78</v>
      </c>
      <c r="J27" s="7" t="s">
        <v>179</v>
      </c>
      <c r="K27" s="7" t="s">
        <v>173</v>
      </c>
      <c r="L27" s="35" t="s">
        <v>4</v>
      </c>
    </row>
    <row r="28" spans="1:12" ht="16" x14ac:dyDescent="0.2">
      <c r="A28" s="50" t="s">
        <v>231</v>
      </c>
      <c r="B28" s="7" t="s">
        <v>207</v>
      </c>
      <c r="C28" s="7" t="s">
        <v>216</v>
      </c>
      <c r="D28" s="8"/>
      <c r="E28" s="8">
        <v>1</v>
      </c>
      <c r="F28" s="3">
        <v>1200</v>
      </c>
      <c r="G28" s="3">
        <f t="shared" si="1"/>
        <v>1200</v>
      </c>
      <c r="H28" s="58" t="s">
        <v>213</v>
      </c>
      <c r="I28" s="7" t="s">
        <v>78</v>
      </c>
      <c r="J28" s="7" t="s">
        <v>152</v>
      </c>
      <c r="K28" s="7" t="s">
        <v>174</v>
      </c>
      <c r="L28" s="35" t="s">
        <v>187</v>
      </c>
    </row>
    <row r="29" spans="1:12" ht="16" x14ac:dyDescent="0.2">
      <c r="A29" s="50" t="s">
        <v>233</v>
      </c>
      <c r="B29" s="7" t="s">
        <v>63</v>
      </c>
      <c r="C29" s="7" t="s">
        <v>82</v>
      </c>
      <c r="D29" s="8"/>
      <c r="E29" s="8">
        <v>1</v>
      </c>
      <c r="F29" s="3">
        <v>12800</v>
      </c>
      <c r="G29" s="3">
        <f t="shared" si="1"/>
        <v>12800</v>
      </c>
      <c r="H29" s="58" t="s">
        <v>213</v>
      </c>
      <c r="I29" s="7" t="s">
        <v>76</v>
      </c>
      <c r="J29" s="7" t="s">
        <v>152</v>
      </c>
      <c r="K29" s="7" t="s">
        <v>174</v>
      </c>
      <c r="L29" s="35" t="s">
        <v>187</v>
      </c>
    </row>
    <row r="30" spans="1:12" ht="16" x14ac:dyDescent="0.2">
      <c r="A30" s="50" t="s">
        <v>237</v>
      </c>
      <c r="B30" s="7" t="s">
        <v>207</v>
      </c>
      <c r="C30" s="7" t="s">
        <v>138</v>
      </c>
      <c r="D30" s="8"/>
      <c r="E30" s="8">
        <v>1</v>
      </c>
      <c r="F30" s="3">
        <v>67830</v>
      </c>
      <c r="G30" s="3">
        <f t="shared" si="1"/>
        <v>67830</v>
      </c>
      <c r="H30" s="58" t="s">
        <v>238</v>
      </c>
      <c r="I30" s="7" t="s">
        <v>73</v>
      </c>
      <c r="J30" s="7" t="s">
        <v>169</v>
      </c>
      <c r="K30" s="7" t="s">
        <v>174</v>
      </c>
      <c r="L30" s="35" t="s">
        <v>234</v>
      </c>
    </row>
    <row r="31" spans="1:12" ht="16" x14ac:dyDescent="0.2">
      <c r="A31" s="134" t="s">
        <v>290</v>
      </c>
      <c r="B31" s="135" t="s">
        <v>195</v>
      </c>
      <c r="C31" s="135" t="s">
        <v>138</v>
      </c>
      <c r="D31" s="123"/>
      <c r="E31" s="123">
        <v>1</v>
      </c>
      <c r="F31" s="122">
        <v>725350</v>
      </c>
      <c r="G31" s="122">
        <f t="shared" si="1"/>
        <v>725350</v>
      </c>
      <c r="H31" s="136" t="s">
        <v>213</v>
      </c>
      <c r="I31" s="135" t="s">
        <v>74</v>
      </c>
      <c r="J31" s="135" t="s">
        <v>179</v>
      </c>
      <c r="K31" s="135" t="s">
        <v>173</v>
      </c>
      <c r="L31" s="124" t="s">
        <v>204</v>
      </c>
    </row>
    <row r="32" spans="1:12" ht="16" x14ac:dyDescent="0.2">
      <c r="A32" s="134" t="s">
        <v>295</v>
      </c>
      <c r="B32" s="135" t="s">
        <v>63</v>
      </c>
      <c r="C32" s="135" t="s">
        <v>82</v>
      </c>
      <c r="D32" s="123"/>
      <c r="E32" s="123">
        <v>1</v>
      </c>
      <c r="F32" s="122">
        <v>59350</v>
      </c>
      <c r="G32" s="122">
        <f t="shared" si="1"/>
        <v>59350</v>
      </c>
      <c r="H32" s="136" t="s">
        <v>213</v>
      </c>
      <c r="I32" s="135" t="s">
        <v>76</v>
      </c>
      <c r="J32" s="135" t="s">
        <v>152</v>
      </c>
      <c r="K32" s="135" t="s">
        <v>174</v>
      </c>
      <c r="L32" s="124" t="s">
        <v>187</v>
      </c>
    </row>
    <row r="33" spans="1:12" ht="16" thickBot="1" x14ac:dyDescent="0.25">
      <c r="A33" s="60"/>
      <c r="B33" s="61"/>
      <c r="C33" s="61"/>
      <c r="D33" s="34"/>
      <c r="E33" s="34"/>
      <c r="F33" s="31">
        <v>0</v>
      </c>
      <c r="G33" s="31">
        <f t="shared" si="1"/>
        <v>0</v>
      </c>
      <c r="H33" s="62"/>
      <c r="I33" s="61"/>
      <c r="J33" s="61"/>
      <c r="K33" s="61"/>
      <c r="L33" s="36"/>
    </row>
    <row r="34" spans="1:12" ht="16" thickBot="1" x14ac:dyDescent="0.25"/>
    <row r="35" spans="1:12" ht="26.25" customHeight="1" thickBot="1" x14ac:dyDescent="0.3">
      <c r="A35" s="189" t="s">
        <v>246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1"/>
    </row>
    <row r="36" spans="1:12" ht="36" customHeight="1" x14ac:dyDescent="0.2">
      <c r="A36" s="64" t="s">
        <v>244</v>
      </c>
      <c r="B36" s="65" t="s">
        <v>60</v>
      </c>
      <c r="C36" s="65" t="s">
        <v>65</v>
      </c>
      <c r="D36" s="66" t="s">
        <v>85</v>
      </c>
      <c r="E36" s="66" t="s">
        <v>155</v>
      </c>
      <c r="F36" s="66" t="s">
        <v>114</v>
      </c>
      <c r="G36" s="66" t="s">
        <v>115</v>
      </c>
      <c r="H36" s="65" t="s">
        <v>117</v>
      </c>
      <c r="I36" s="67" t="s">
        <v>70</v>
      </c>
      <c r="J36" s="67" t="s">
        <v>172</v>
      </c>
      <c r="K36" s="67" t="s">
        <v>176</v>
      </c>
      <c r="L36" s="68" t="s">
        <v>158</v>
      </c>
    </row>
    <row r="37" spans="1:12" ht="16" x14ac:dyDescent="0.2">
      <c r="A37" s="50" t="s">
        <v>127</v>
      </c>
      <c r="B37" s="7" t="s">
        <v>136</v>
      </c>
      <c r="C37" s="7" t="s">
        <v>132</v>
      </c>
      <c r="D37" s="8"/>
      <c r="E37" s="8">
        <v>1</v>
      </c>
      <c r="F37" s="3">
        <v>1250</v>
      </c>
      <c r="G37" s="3">
        <f>E37*F37</f>
        <v>1250</v>
      </c>
      <c r="H37" s="58" t="s">
        <v>213</v>
      </c>
      <c r="I37" s="7" t="s">
        <v>76</v>
      </c>
      <c r="J37" s="7" t="s">
        <v>152</v>
      </c>
      <c r="K37" s="7" t="s">
        <v>174</v>
      </c>
      <c r="L37" s="35" t="s">
        <v>187</v>
      </c>
    </row>
    <row r="38" spans="1:12" ht="16" x14ac:dyDescent="0.2">
      <c r="A38" s="50" t="s">
        <v>206</v>
      </c>
      <c r="B38" s="7" t="s">
        <v>136</v>
      </c>
      <c r="C38" s="7" t="s">
        <v>130</v>
      </c>
      <c r="D38" s="8"/>
      <c r="E38" s="8">
        <v>1</v>
      </c>
      <c r="F38" s="3">
        <v>1483</v>
      </c>
      <c r="G38" s="3">
        <f t="shared" ref="G38:G41" si="2">E38*F38</f>
        <v>1483</v>
      </c>
      <c r="H38" s="58" t="s">
        <v>213</v>
      </c>
      <c r="I38" s="7" t="s">
        <v>76</v>
      </c>
      <c r="J38" s="7" t="s">
        <v>152</v>
      </c>
      <c r="K38" s="7" t="s">
        <v>174</v>
      </c>
      <c r="L38" s="35" t="s">
        <v>187</v>
      </c>
    </row>
    <row r="39" spans="1:12" ht="16" x14ac:dyDescent="0.2">
      <c r="A39" s="50" t="s">
        <v>210</v>
      </c>
      <c r="B39" s="7" t="s">
        <v>136</v>
      </c>
      <c r="C39" s="7" t="s">
        <v>137</v>
      </c>
      <c r="D39" s="8"/>
      <c r="E39" s="8">
        <v>1</v>
      </c>
      <c r="F39" s="3">
        <v>2300</v>
      </c>
      <c r="G39" s="3">
        <f t="shared" si="2"/>
        <v>2300</v>
      </c>
      <c r="H39" s="58" t="s">
        <v>213</v>
      </c>
      <c r="I39" s="7" t="s">
        <v>76</v>
      </c>
      <c r="J39" s="7" t="s">
        <v>152</v>
      </c>
      <c r="K39" s="7" t="s">
        <v>174</v>
      </c>
      <c r="L39" s="35" t="s">
        <v>187</v>
      </c>
    </row>
    <row r="40" spans="1:12" ht="16" x14ac:dyDescent="0.2">
      <c r="A40" s="50" t="s">
        <v>140</v>
      </c>
      <c r="B40" s="7" t="s">
        <v>136</v>
      </c>
      <c r="C40" s="7" t="s">
        <v>132</v>
      </c>
      <c r="D40" s="8"/>
      <c r="E40" s="8">
        <v>1</v>
      </c>
      <c r="F40" s="3">
        <v>28500</v>
      </c>
      <c r="G40" s="3">
        <f>E40*F40</f>
        <v>28500</v>
      </c>
      <c r="H40" s="58" t="s">
        <v>126</v>
      </c>
      <c r="I40" s="7" t="s">
        <v>76</v>
      </c>
      <c r="J40" s="7" t="s">
        <v>170</v>
      </c>
      <c r="K40" s="7" t="s">
        <v>173</v>
      </c>
      <c r="L40" s="35" t="s">
        <v>235</v>
      </c>
    </row>
    <row r="41" spans="1:12" ht="16" x14ac:dyDescent="0.2">
      <c r="A41" s="50" t="s">
        <v>212</v>
      </c>
      <c r="B41" s="7" t="s">
        <v>207</v>
      </c>
      <c r="C41" s="7" t="s">
        <v>211</v>
      </c>
      <c r="D41" s="8"/>
      <c r="E41" s="8">
        <v>10</v>
      </c>
      <c r="F41" s="3">
        <v>108</v>
      </c>
      <c r="G41" s="3">
        <f t="shared" si="2"/>
        <v>1080</v>
      </c>
      <c r="H41" s="58" t="s">
        <v>213</v>
      </c>
      <c r="I41" s="7" t="s">
        <v>76</v>
      </c>
      <c r="J41" s="7" t="s">
        <v>152</v>
      </c>
      <c r="K41" s="7" t="s">
        <v>174</v>
      </c>
      <c r="L41" s="35" t="s">
        <v>187</v>
      </c>
    </row>
    <row r="42" spans="1:12" ht="16" x14ac:dyDescent="0.2">
      <c r="A42" s="50" t="s">
        <v>199</v>
      </c>
      <c r="B42" s="7" t="s">
        <v>194</v>
      </c>
      <c r="C42" s="7" t="s">
        <v>133</v>
      </c>
      <c r="D42" s="8"/>
      <c r="E42" s="8">
        <v>1</v>
      </c>
      <c r="F42" s="3">
        <v>83500</v>
      </c>
      <c r="G42" s="3">
        <f>E42*F42</f>
        <v>83500</v>
      </c>
      <c r="H42" s="58" t="s">
        <v>126</v>
      </c>
      <c r="I42" s="7" t="s">
        <v>76</v>
      </c>
      <c r="J42" s="7" t="s">
        <v>179</v>
      </c>
      <c r="K42" s="7" t="s">
        <v>173</v>
      </c>
      <c r="L42" s="35" t="s">
        <v>200</v>
      </c>
    </row>
    <row r="43" spans="1:12" ht="16" x14ac:dyDescent="0.2">
      <c r="A43" s="50" t="s">
        <v>291</v>
      </c>
      <c r="B43" s="7" t="s">
        <v>62</v>
      </c>
      <c r="C43" s="7" t="s">
        <v>130</v>
      </c>
      <c r="D43" s="8"/>
      <c r="E43" s="8">
        <v>5</v>
      </c>
      <c r="F43" s="3">
        <v>685</v>
      </c>
      <c r="G43" s="3">
        <f>E43*F43</f>
        <v>3425</v>
      </c>
      <c r="H43" s="58" t="s">
        <v>126</v>
      </c>
      <c r="I43" s="7" t="s">
        <v>76</v>
      </c>
      <c r="J43" s="7" t="s">
        <v>152</v>
      </c>
      <c r="K43" s="7" t="s">
        <v>174</v>
      </c>
      <c r="L43" s="35" t="s">
        <v>187</v>
      </c>
    </row>
    <row r="44" spans="1:12" ht="16" x14ac:dyDescent="0.2">
      <c r="A44" s="50" t="s">
        <v>203</v>
      </c>
      <c r="B44" s="7" t="s">
        <v>131</v>
      </c>
      <c r="C44" s="7" t="s">
        <v>130</v>
      </c>
      <c r="D44" s="8"/>
      <c r="E44" s="8">
        <v>1</v>
      </c>
      <c r="F44" s="3">
        <v>675250</v>
      </c>
      <c r="G44" s="3">
        <f>E44*F44</f>
        <v>675250</v>
      </c>
      <c r="H44" s="58" t="s">
        <v>126</v>
      </c>
      <c r="I44" s="7" t="s">
        <v>76</v>
      </c>
      <c r="J44" s="7" t="s">
        <v>179</v>
      </c>
      <c r="K44" s="7" t="s">
        <v>173</v>
      </c>
      <c r="L44" s="35" t="s">
        <v>198</v>
      </c>
    </row>
    <row r="45" spans="1:12" ht="16" x14ac:dyDescent="0.2">
      <c r="A45" s="50" t="s">
        <v>222</v>
      </c>
      <c r="B45" s="7" t="s">
        <v>131</v>
      </c>
      <c r="C45" s="7" t="s">
        <v>130</v>
      </c>
      <c r="D45" s="8"/>
      <c r="E45" s="8">
        <v>1</v>
      </c>
      <c r="F45" s="3">
        <v>11800</v>
      </c>
      <c r="G45" s="3">
        <f>E45*F45</f>
        <v>11800</v>
      </c>
      <c r="H45" s="58" t="s">
        <v>126</v>
      </c>
      <c r="I45" s="7" t="s">
        <v>76</v>
      </c>
      <c r="J45" s="7" t="s">
        <v>179</v>
      </c>
      <c r="K45" s="7" t="s">
        <v>173</v>
      </c>
      <c r="L45" s="35" t="s">
        <v>196</v>
      </c>
    </row>
    <row r="46" spans="1:12" ht="17" thickBot="1" x14ac:dyDescent="0.25">
      <c r="A46" s="60" t="s">
        <v>296</v>
      </c>
      <c r="B46" s="61" t="s">
        <v>194</v>
      </c>
      <c r="C46" s="61" t="s">
        <v>130</v>
      </c>
      <c r="D46" s="34"/>
      <c r="E46" s="34">
        <v>1</v>
      </c>
      <c r="F46" s="31">
        <v>205375</v>
      </c>
      <c r="G46" s="31">
        <f>E46*F46</f>
        <v>205375</v>
      </c>
      <c r="H46" s="62" t="s">
        <v>126</v>
      </c>
      <c r="I46" s="61" t="s">
        <v>76</v>
      </c>
      <c r="J46" s="61" t="s">
        <v>179</v>
      </c>
      <c r="K46" s="61" t="s">
        <v>173</v>
      </c>
      <c r="L46" s="36" t="s">
        <v>198</v>
      </c>
    </row>
  </sheetData>
  <mergeCells count="3">
    <mergeCell ref="A2:L2"/>
    <mergeCell ref="A18:L18"/>
    <mergeCell ref="A35:L3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References!$G$3:$G$4</xm:f>
          </x14:formula1>
          <xm:sqref>D20:D33 D37:D46 D4:D16</xm:sqref>
        </x14:dataValidation>
        <x14:dataValidation type="list" allowBlank="1" showInputMessage="1" showErrorMessage="1" xr:uid="{00000000-0002-0000-0300-000001000000}">
          <x14:formula1>
            <xm:f>References!$I$3:$I$8</xm:f>
          </x14:formula1>
          <xm:sqref>H28:H29 H20:H26 H37:H46 H4:H16</xm:sqref>
        </x14:dataValidation>
        <x14:dataValidation type="list" allowBlank="1" showInputMessage="1" showErrorMessage="1" xr:uid="{00000000-0002-0000-0300-000002000000}">
          <x14:formula1>
            <xm:f>References!$E$3:$E$13</xm:f>
          </x14:formula1>
          <xm:sqref>I20:I33 I37:I46 I4:I16</xm:sqref>
        </x14:dataValidation>
        <x14:dataValidation type="list" allowBlank="1" showInputMessage="1" showErrorMessage="1" xr:uid="{00000000-0002-0000-0300-000003000000}">
          <x14:formula1>
            <xm:f>References!$K$3:$K$8</xm:f>
          </x14:formula1>
          <xm:sqref>J20:J33 J37:J46 J4:J16</xm:sqref>
        </x14:dataValidation>
        <x14:dataValidation type="list" allowBlank="1" showInputMessage="1" showErrorMessage="1" xr:uid="{00000000-0002-0000-0300-000004000000}">
          <x14:formula1>
            <xm:f>References!$M$3:$M$5</xm:f>
          </x14:formula1>
          <xm:sqref>K20:K33 K37:K46 K4:K16</xm:sqref>
        </x14:dataValidation>
        <x14:dataValidation type="list" allowBlank="1" showInputMessage="1" showErrorMessage="1" xr:uid="{00000000-0002-0000-0300-000005000000}">
          <x14:formula1>
            <xm:f>References!$C$3:$C$27</xm:f>
          </x14:formula1>
          <xm:sqref>C20:C33 C37:C46 C4:C16</xm:sqref>
        </x14:dataValidation>
        <x14:dataValidation type="list" allowBlank="1" showInputMessage="1" showErrorMessage="1" xr:uid="{00000000-0002-0000-0300-000006000000}">
          <x14:formula1>
            <xm:f>References!$A$3:$A$14</xm:f>
          </x14:formula1>
          <xm:sqref>B20:B33 B37:B46 B4:B16</xm:sqref>
        </x14:dataValidation>
        <x14:dataValidation type="list" allowBlank="1" showInputMessage="1" showErrorMessage="1" xr:uid="{00000000-0002-0000-0300-000007000000}">
          <x14:formula1>
            <xm:f>References!$I$3:$I$9</xm:f>
          </x14:formula1>
          <xm:sqref>H27</xm:sqref>
        </x14:dataValidation>
        <x14:dataValidation type="list" allowBlank="1" showInputMessage="1" showErrorMessage="1" xr:uid="{00000000-0002-0000-0300-000008000000}">
          <x14:formula1>
            <xm:f>References!$I$3:$I$10</xm:f>
          </x14:formula1>
          <xm:sqref>H30:H33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50"/>
  <sheetViews>
    <sheetView topLeftCell="Q1" zoomScaleNormal="100" workbookViewId="0">
      <selection activeCell="X8" sqref="X8"/>
    </sheetView>
  </sheetViews>
  <sheetFormatPr baseColWidth="10" defaultColWidth="8.83203125" defaultRowHeight="15" x14ac:dyDescent="0.2"/>
  <cols>
    <col min="6" max="6" width="11.33203125" customWidth="1"/>
    <col min="7" max="7" width="11.1640625" customWidth="1"/>
    <col min="8" max="9" width="11.33203125" customWidth="1"/>
    <col min="10" max="10" width="11.6640625" customWidth="1"/>
    <col min="11" max="11" width="12.1640625" customWidth="1"/>
    <col min="12" max="12" width="11.83203125" customWidth="1"/>
    <col min="13" max="13" width="13.5" customWidth="1"/>
    <col min="14" max="14" width="12.1640625" customWidth="1"/>
    <col min="15" max="16" width="11.83203125" customWidth="1"/>
    <col min="17" max="17" width="13.1640625" customWidth="1"/>
    <col min="18" max="18" width="14.33203125" customWidth="1"/>
    <col min="19" max="19" width="12.5" customWidth="1"/>
    <col min="20" max="20" width="12.1640625" customWidth="1"/>
    <col min="21" max="21" width="7.5" customWidth="1"/>
    <col min="22" max="22" width="31.5" customWidth="1"/>
    <col min="23" max="23" width="22.33203125" customWidth="1"/>
    <col min="24" max="24" width="20.6640625" style="1" customWidth="1"/>
    <col min="25" max="25" width="17" style="1" customWidth="1"/>
    <col min="26" max="26" width="42" style="1" customWidth="1"/>
  </cols>
  <sheetData>
    <row r="2" spans="1:26" x14ac:dyDescent="0.2">
      <c r="A2" s="200" t="s">
        <v>13</v>
      </c>
      <c r="B2" s="200"/>
      <c r="C2" s="200"/>
      <c r="D2" s="200"/>
      <c r="E2" s="200"/>
      <c r="F2" s="125" t="s">
        <v>0</v>
      </c>
      <c r="G2" s="125" t="s">
        <v>1</v>
      </c>
      <c r="H2" s="125" t="s">
        <v>2</v>
      </c>
      <c r="I2" s="125" t="s">
        <v>3</v>
      </c>
      <c r="J2" s="125" t="s">
        <v>4</v>
      </c>
      <c r="K2" s="125" t="s">
        <v>5</v>
      </c>
      <c r="L2" s="125" t="s">
        <v>6</v>
      </c>
      <c r="M2" s="125" t="s">
        <v>7</v>
      </c>
      <c r="N2" s="125" t="s">
        <v>8</v>
      </c>
      <c r="O2" s="125" t="s">
        <v>9</v>
      </c>
      <c r="P2" s="125" t="s">
        <v>10</v>
      </c>
      <c r="Q2" s="125" t="s">
        <v>11</v>
      </c>
      <c r="R2" s="125" t="s">
        <v>14</v>
      </c>
      <c r="S2" s="125" t="s">
        <v>15</v>
      </c>
      <c r="T2" s="125" t="s">
        <v>16</v>
      </c>
      <c r="V2" s="25"/>
    </row>
    <row r="3" spans="1:26" x14ac:dyDescent="0.2">
      <c r="A3" s="193" t="s">
        <v>17</v>
      </c>
      <c r="B3" s="193"/>
      <c r="C3" s="193"/>
      <c r="D3" s="193"/>
      <c r="E3" s="193"/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9">
        <v>225385.5</v>
      </c>
      <c r="S3" s="119">
        <f>R3*1.7</f>
        <v>383155.35</v>
      </c>
      <c r="T3" s="119">
        <f>R3+S3</f>
        <v>608540.85</v>
      </c>
    </row>
    <row r="4" spans="1:26" ht="16" thickBot="1" x14ac:dyDescent="0.25">
      <c r="A4" s="193" t="s">
        <v>18</v>
      </c>
      <c r="B4" s="193"/>
      <c r="C4" s="193"/>
      <c r="D4" s="193"/>
      <c r="E4" s="193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9">
        <v>195500</v>
      </c>
      <c r="S4" s="119">
        <f t="shared" ref="S4:S5" si="0">R4*1.7</f>
        <v>332350</v>
      </c>
      <c r="T4" s="119">
        <f t="shared" ref="T4:T37" si="1">R4+S4</f>
        <v>527850</v>
      </c>
    </row>
    <row r="5" spans="1:26" ht="16" thickBot="1" x14ac:dyDescent="0.25">
      <c r="A5" s="193" t="s">
        <v>19</v>
      </c>
      <c r="B5" s="193"/>
      <c r="C5" s="193"/>
      <c r="D5" s="193"/>
      <c r="E5" s="193"/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19">
        <v>197785</v>
      </c>
      <c r="S5" s="119">
        <f t="shared" si="0"/>
        <v>336234.5</v>
      </c>
      <c r="T5" s="119">
        <f t="shared" si="1"/>
        <v>534019.5</v>
      </c>
      <c r="V5" s="197" t="s">
        <v>185</v>
      </c>
      <c r="W5" s="198"/>
      <c r="X5" s="198"/>
      <c r="Y5" s="198"/>
      <c r="Z5" s="199"/>
    </row>
    <row r="6" spans="1:26" x14ac:dyDescent="0.2">
      <c r="A6" s="193" t="s">
        <v>20</v>
      </c>
      <c r="B6" s="193"/>
      <c r="C6" s="193"/>
      <c r="D6" s="193"/>
      <c r="E6" s="193"/>
      <c r="F6" s="2">
        <f>('Personnel Work Sheet'!F49)</f>
        <v>5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9">
        <v>113300</v>
      </c>
      <c r="S6" s="119">
        <f t="shared" ref="S6:S8" si="2">R6*1.6</f>
        <v>181280</v>
      </c>
      <c r="T6" s="119">
        <f t="shared" si="1"/>
        <v>294580</v>
      </c>
      <c r="V6" s="27" t="s">
        <v>165</v>
      </c>
      <c r="W6" s="26" t="s">
        <v>184</v>
      </c>
      <c r="X6" s="26" t="s">
        <v>172</v>
      </c>
      <c r="Y6" s="26" t="s">
        <v>176</v>
      </c>
      <c r="Z6" s="28" t="s">
        <v>186</v>
      </c>
    </row>
    <row r="7" spans="1:26" x14ac:dyDescent="0.2">
      <c r="A7" s="193" t="s">
        <v>21</v>
      </c>
      <c r="B7" s="193"/>
      <c r="C7" s="193"/>
      <c r="D7" s="193"/>
      <c r="E7" s="193"/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19">
        <v>118375</v>
      </c>
      <c r="S7" s="119">
        <f t="shared" si="2"/>
        <v>189400</v>
      </c>
      <c r="T7" s="119">
        <f t="shared" si="1"/>
        <v>307775</v>
      </c>
      <c r="V7" s="29" t="s">
        <v>98</v>
      </c>
      <c r="W7" s="119">
        <v>1975000</v>
      </c>
      <c r="X7" s="8" t="s">
        <v>171</v>
      </c>
      <c r="Y7" s="8" t="s">
        <v>174</v>
      </c>
      <c r="Z7" s="35" t="s">
        <v>278</v>
      </c>
    </row>
    <row r="8" spans="1:26" x14ac:dyDescent="0.2">
      <c r="A8" s="193" t="s">
        <v>26</v>
      </c>
      <c r="B8" s="193"/>
      <c r="C8" s="193"/>
      <c r="D8" s="193"/>
      <c r="E8" s="193"/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9">
        <v>115300</v>
      </c>
      <c r="S8" s="119">
        <f t="shared" si="2"/>
        <v>184480</v>
      </c>
      <c r="T8" s="119">
        <f t="shared" si="1"/>
        <v>299780</v>
      </c>
      <c r="V8" s="29" t="s">
        <v>89</v>
      </c>
      <c r="W8" s="119">
        <v>12550</v>
      </c>
      <c r="X8" s="8" t="s">
        <v>152</v>
      </c>
      <c r="Y8" s="8" t="s">
        <v>174</v>
      </c>
      <c r="Z8" s="35" t="s">
        <v>187</v>
      </c>
    </row>
    <row r="9" spans="1:26" x14ac:dyDescent="0.2">
      <c r="A9" s="193" t="s">
        <v>30</v>
      </c>
      <c r="B9" s="193"/>
      <c r="C9" s="193"/>
      <c r="D9" s="193"/>
      <c r="E9" s="193"/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9">
        <v>98500</v>
      </c>
      <c r="S9" s="119">
        <f>R9*1.5</f>
        <v>147750</v>
      </c>
      <c r="T9" s="119">
        <f t="shared" si="1"/>
        <v>246250</v>
      </c>
      <c r="V9" s="29" t="s">
        <v>90</v>
      </c>
      <c r="W9" s="119">
        <v>2850</v>
      </c>
      <c r="X9" s="8" t="s">
        <v>152</v>
      </c>
      <c r="Y9" s="8" t="s">
        <v>174</v>
      </c>
      <c r="Z9" s="35" t="s">
        <v>187</v>
      </c>
    </row>
    <row r="10" spans="1:26" x14ac:dyDescent="0.2">
      <c r="A10" s="193" t="s">
        <v>22</v>
      </c>
      <c r="B10" s="193"/>
      <c r="C10" s="193"/>
      <c r="D10" s="193"/>
      <c r="E10" s="193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119">
        <v>83400</v>
      </c>
      <c r="S10" s="119">
        <f>R10*1.5</f>
        <v>125100</v>
      </c>
      <c r="T10" s="119">
        <f t="shared" si="1"/>
        <v>208500</v>
      </c>
      <c r="V10" s="121" t="s">
        <v>91</v>
      </c>
      <c r="W10" s="122">
        <v>14650</v>
      </c>
      <c r="X10" s="123" t="s">
        <v>170</v>
      </c>
      <c r="Y10" s="123" t="s">
        <v>173</v>
      </c>
      <c r="Z10" s="124" t="s">
        <v>188</v>
      </c>
    </row>
    <row r="11" spans="1:26" ht="16" thickBot="1" x14ac:dyDescent="0.25">
      <c r="A11" s="193" t="s">
        <v>23</v>
      </c>
      <c r="B11" s="193"/>
      <c r="C11" s="193"/>
      <c r="D11" s="193"/>
      <c r="E11" s="193"/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6</v>
      </c>
      <c r="P11" s="2">
        <v>6</v>
      </c>
      <c r="Q11" s="2">
        <v>6</v>
      </c>
      <c r="R11" s="119">
        <v>76800</v>
      </c>
      <c r="S11" s="119">
        <f t="shared" ref="S11:S37" si="3">R11*1.5</f>
        <v>115200</v>
      </c>
      <c r="T11" s="119">
        <f t="shared" si="1"/>
        <v>192000</v>
      </c>
      <c r="V11" s="128" t="s">
        <v>280</v>
      </c>
      <c r="W11" s="31">
        <v>3850</v>
      </c>
      <c r="X11" s="34" t="s">
        <v>169</v>
      </c>
      <c r="Y11" s="34" t="s">
        <v>174</v>
      </c>
      <c r="Z11" s="36" t="s">
        <v>281</v>
      </c>
    </row>
    <row r="12" spans="1:26" x14ac:dyDescent="0.2">
      <c r="A12" s="193" t="s">
        <v>24</v>
      </c>
      <c r="B12" s="193"/>
      <c r="C12" s="193"/>
      <c r="D12" s="193"/>
      <c r="E12" s="193"/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119">
        <v>93700</v>
      </c>
      <c r="S12" s="119">
        <f t="shared" si="3"/>
        <v>140550</v>
      </c>
      <c r="T12" s="119">
        <f t="shared" si="1"/>
        <v>234250</v>
      </c>
      <c r="V12" s="17"/>
    </row>
    <row r="13" spans="1:26" x14ac:dyDescent="0.2">
      <c r="A13" s="193" t="s">
        <v>25</v>
      </c>
      <c r="B13" s="193"/>
      <c r="C13" s="193"/>
      <c r="D13" s="193"/>
      <c r="E13" s="193"/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119">
        <v>95600</v>
      </c>
      <c r="S13" s="119">
        <f t="shared" si="3"/>
        <v>143400</v>
      </c>
      <c r="T13" s="119">
        <f t="shared" si="1"/>
        <v>239000</v>
      </c>
    </row>
    <row r="14" spans="1:26" x14ac:dyDescent="0.2">
      <c r="A14" s="193" t="s">
        <v>49</v>
      </c>
      <c r="B14" s="193"/>
      <c r="C14" s="193"/>
      <c r="D14" s="193"/>
      <c r="E14" s="193"/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119">
        <v>85300</v>
      </c>
      <c r="S14" s="119">
        <f t="shared" si="3"/>
        <v>127950</v>
      </c>
      <c r="T14" s="119">
        <f t="shared" si="1"/>
        <v>213250</v>
      </c>
    </row>
    <row r="15" spans="1:26" x14ac:dyDescent="0.2">
      <c r="A15" s="193" t="s">
        <v>27</v>
      </c>
      <c r="B15" s="193"/>
      <c r="C15" s="193"/>
      <c r="D15" s="193"/>
      <c r="E15" s="193"/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6</v>
      </c>
      <c r="P15" s="2">
        <v>6</v>
      </c>
      <c r="Q15" s="2">
        <v>6</v>
      </c>
      <c r="R15" s="119">
        <v>70500</v>
      </c>
      <c r="S15" s="119">
        <f t="shared" si="3"/>
        <v>105750</v>
      </c>
      <c r="T15" s="119">
        <f t="shared" si="1"/>
        <v>176250</v>
      </c>
    </row>
    <row r="16" spans="1:26" x14ac:dyDescent="0.2">
      <c r="A16" s="193" t="s">
        <v>28</v>
      </c>
      <c r="B16" s="193"/>
      <c r="C16" s="193"/>
      <c r="D16" s="193"/>
      <c r="E16" s="193"/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3</v>
      </c>
      <c r="O16" s="2">
        <v>3</v>
      </c>
      <c r="P16" s="2">
        <v>3</v>
      </c>
      <c r="Q16" s="2">
        <v>4</v>
      </c>
      <c r="R16" s="119">
        <v>63700</v>
      </c>
      <c r="S16" s="119">
        <f t="shared" si="3"/>
        <v>95550</v>
      </c>
      <c r="T16" s="119">
        <f t="shared" si="1"/>
        <v>159250</v>
      </c>
    </row>
    <row r="17" spans="1:20" x14ac:dyDescent="0.2">
      <c r="A17" s="193" t="s">
        <v>29</v>
      </c>
      <c r="B17" s="193"/>
      <c r="C17" s="193"/>
      <c r="D17" s="193"/>
      <c r="E17" s="193"/>
      <c r="F17" s="2">
        <v>2</v>
      </c>
      <c r="G17" s="2">
        <v>2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3</v>
      </c>
      <c r="P17" s="2">
        <v>3</v>
      </c>
      <c r="Q17" s="2">
        <v>3</v>
      </c>
      <c r="R17" s="119">
        <v>57800</v>
      </c>
      <c r="S17" s="119">
        <f t="shared" si="3"/>
        <v>86700</v>
      </c>
      <c r="T17" s="119">
        <f t="shared" si="1"/>
        <v>144500</v>
      </c>
    </row>
    <row r="18" spans="1:20" x14ac:dyDescent="0.2">
      <c r="A18" s="193" t="s">
        <v>32</v>
      </c>
      <c r="B18" s="193"/>
      <c r="C18" s="193"/>
      <c r="D18" s="193"/>
      <c r="E18" s="193"/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119">
        <v>73200</v>
      </c>
      <c r="S18" s="119">
        <f t="shared" si="3"/>
        <v>109800</v>
      </c>
      <c r="T18" s="119">
        <f t="shared" si="1"/>
        <v>183000</v>
      </c>
    </row>
    <row r="19" spans="1:20" x14ac:dyDescent="0.2">
      <c r="A19" s="193" t="s">
        <v>48</v>
      </c>
      <c r="B19" s="193"/>
      <c r="C19" s="193"/>
      <c r="D19" s="193"/>
      <c r="E19" s="193"/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9">
        <v>62500</v>
      </c>
      <c r="S19" s="119">
        <f t="shared" si="3"/>
        <v>93750</v>
      </c>
      <c r="T19" s="119">
        <f t="shared" si="1"/>
        <v>156250</v>
      </c>
    </row>
    <row r="20" spans="1:20" x14ac:dyDescent="0.2">
      <c r="A20" s="193" t="s">
        <v>33</v>
      </c>
      <c r="B20" s="193"/>
      <c r="C20" s="193"/>
      <c r="D20" s="193"/>
      <c r="E20" s="193"/>
      <c r="F20" s="2">
        <v>4</v>
      </c>
      <c r="G20" s="2">
        <v>4</v>
      </c>
      <c r="H20" s="2">
        <v>4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119">
        <v>63800</v>
      </c>
      <c r="S20" s="119">
        <f t="shared" si="3"/>
        <v>95700</v>
      </c>
      <c r="T20" s="119">
        <f t="shared" si="1"/>
        <v>159500</v>
      </c>
    </row>
    <row r="21" spans="1:20" x14ac:dyDescent="0.2">
      <c r="A21" s="193" t="s">
        <v>36</v>
      </c>
      <c r="B21" s="193"/>
      <c r="C21" s="193"/>
      <c r="D21" s="193"/>
      <c r="E21" s="193"/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119">
        <v>86500</v>
      </c>
      <c r="S21" s="119">
        <f t="shared" si="3"/>
        <v>129750</v>
      </c>
      <c r="T21" s="119">
        <f t="shared" si="1"/>
        <v>216250</v>
      </c>
    </row>
    <row r="22" spans="1:20" x14ac:dyDescent="0.2">
      <c r="A22" s="193" t="s">
        <v>37</v>
      </c>
      <c r="B22" s="193"/>
      <c r="C22" s="193"/>
      <c r="D22" s="193"/>
      <c r="E22" s="193"/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119">
        <v>92300</v>
      </c>
      <c r="S22" s="119">
        <f t="shared" si="3"/>
        <v>138450</v>
      </c>
      <c r="T22" s="119">
        <f t="shared" si="1"/>
        <v>230750</v>
      </c>
    </row>
    <row r="23" spans="1:20" x14ac:dyDescent="0.2">
      <c r="A23" s="193" t="s">
        <v>38</v>
      </c>
      <c r="B23" s="193"/>
      <c r="C23" s="193"/>
      <c r="D23" s="193"/>
      <c r="E23" s="193"/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119">
        <v>92500</v>
      </c>
      <c r="S23" s="119">
        <f t="shared" si="3"/>
        <v>138750</v>
      </c>
      <c r="T23" s="119">
        <f t="shared" si="1"/>
        <v>231250</v>
      </c>
    </row>
    <row r="24" spans="1:20" x14ac:dyDescent="0.2">
      <c r="A24" s="193" t="s">
        <v>39</v>
      </c>
      <c r="B24" s="193"/>
      <c r="C24" s="193"/>
      <c r="D24" s="193"/>
      <c r="E24" s="193"/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3</v>
      </c>
      <c r="O24" s="2">
        <v>4</v>
      </c>
      <c r="P24" s="2">
        <v>4</v>
      </c>
      <c r="Q24" s="2">
        <v>4</v>
      </c>
      <c r="R24" s="119">
        <v>83700</v>
      </c>
      <c r="S24" s="119">
        <f t="shared" si="3"/>
        <v>125550</v>
      </c>
      <c r="T24" s="119">
        <f t="shared" si="1"/>
        <v>209250</v>
      </c>
    </row>
    <row r="25" spans="1:20" x14ac:dyDescent="0.2">
      <c r="A25" s="193" t="s">
        <v>40</v>
      </c>
      <c r="B25" s="193"/>
      <c r="C25" s="193"/>
      <c r="D25" s="193"/>
      <c r="E25" s="193"/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119">
        <v>100500</v>
      </c>
      <c r="S25" s="119">
        <f t="shared" si="3"/>
        <v>150750</v>
      </c>
      <c r="T25" s="119">
        <f t="shared" si="1"/>
        <v>251250</v>
      </c>
    </row>
    <row r="26" spans="1:20" x14ac:dyDescent="0.2">
      <c r="A26" s="193" t="s">
        <v>41</v>
      </c>
      <c r="B26" s="193"/>
      <c r="C26" s="193"/>
      <c r="D26" s="193"/>
      <c r="E26" s="193"/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119">
        <v>83700</v>
      </c>
      <c r="S26" s="119">
        <f t="shared" si="3"/>
        <v>125550</v>
      </c>
      <c r="T26" s="119">
        <f t="shared" si="1"/>
        <v>209250</v>
      </c>
    </row>
    <row r="27" spans="1:20" x14ac:dyDescent="0.2">
      <c r="A27" s="193" t="s">
        <v>42</v>
      </c>
      <c r="B27" s="193"/>
      <c r="C27" s="193"/>
      <c r="D27" s="193"/>
      <c r="E27" s="193"/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119">
        <v>97500</v>
      </c>
      <c r="S27" s="119">
        <f t="shared" si="3"/>
        <v>146250</v>
      </c>
      <c r="T27" s="119">
        <f t="shared" si="1"/>
        <v>243750</v>
      </c>
    </row>
    <row r="28" spans="1:20" x14ac:dyDescent="0.2">
      <c r="A28" s="193" t="s">
        <v>43</v>
      </c>
      <c r="B28" s="193"/>
      <c r="C28" s="193"/>
      <c r="D28" s="193"/>
      <c r="E28" s="193"/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6</v>
      </c>
      <c r="P28" s="2">
        <v>6</v>
      </c>
      <c r="Q28" s="2">
        <v>6</v>
      </c>
      <c r="R28" s="119">
        <v>47200</v>
      </c>
      <c r="S28" s="119">
        <f t="shared" si="3"/>
        <v>70800</v>
      </c>
      <c r="T28" s="119">
        <f t="shared" si="1"/>
        <v>118000</v>
      </c>
    </row>
    <row r="29" spans="1:20" x14ac:dyDescent="0.2">
      <c r="A29" s="193" t="s">
        <v>44</v>
      </c>
      <c r="B29" s="193"/>
      <c r="C29" s="193"/>
      <c r="D29" s="193"/>
      <c r="E29" s="193"/>
      <c r="F29" s="2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2">
        <v>4</v>
      </c>
      <c r="M29" s="2">
        <v>4</v>
      </c>
      <c r="N29" s="2">
        <v>5</v>
      </c>
      <c r="O29" s="2">
        <v>5</v>
      </c>
      <c r="P29" s="2">
        <v>6</v>
      </c>
      <c r="Q29" s="2">
        <v>6</v>
      </c>
      <c r="R29" s="119">
        <v>51700</v>
      </c>
      <c r="S29" s="119">
        <f t="shared" si="3"/>
        <v>77550</v>
      </c>
      <c r="T29" s="119">
        <f t="shared" si="1"/>
        <v>129250</v>
      </c>
    </row>
    <row r="30" spans="1:20" x14ac:dyDescent="0.2">
      <c r="A30" s="193" t="s">
        <v>45</v>
      </c>
      <c r="B30" s="193"/>
      <c r="C30" s="193"/>
      <c r="D30" s="193"/>
      <c r="E30" s="193"/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4</v>
      </c>
      <c r="P30" s="2">
        <v>4</v>
      </c>
      <c r="Q30" s="2">
        <v>4</v>
      </c>
      <c r="R30" s="119">
        <v>55300</v>
      </c>
      <c r="S30" s="119">
        <f t="shared" si="3"/>
        <v>82950</v>
      </c>
      <c r="T30" s="119">
        <f t="shared" si="1"/>
        <v>138250</v>
      </c>
    </row>
    <row r="31" spans="1:20" x14ac:dyDescent="0.2">
      <c r="A31" s="193" t="s">
        <v>46</v>
      </c>
      <c r="B31" s="193"/>
      <c r="C31" s="193"/>
      <c r="D31" s="193"/>
      <c r="E31" s="193"/>
      <c r="F31" s="2">
        <v>3</v>
      </c>
      <c r="G31" s="2">
        <v>3</v>
      </c>
      <c r="H31" s="2">
        <v>3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119">
        <v>76800</v>
      </c>
      <c r="S31" s="119">
        <f t="shared" si="3"/>
        <v>115200</v>
      </c>
      <c r="T31" s="119">
        <f t="shared" si="1"/>
        <v>192000</v>
      </c>
    </row>
    <row r="32" spans="1:20" x14ac:dyDescent="0.2">
      <c r="A32" s="193" t="s">
        <v>47</v>
      </c>
      <c r="B32" s="193"/>
      <c r="C32" s="193"/>
      <c r="D32" s="193"/>
      <c r="E32" s="193"/>
      <c r="F32" s="2">
        <v>3</v>
      </c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3</v>
      </c>
      <c r="M32" s="2">
        <v>3</v>
      </c>
      <c r="N32" s="2">
        <v>3</v>
      </c>
      <c r="O32" s="2">
        <v>4</v>
      </c>
      <c r="P32" s="2">
        <v>4</v>
      </c>
      <c r="Q32" s="2">
        <v>4</v>
      </c>
      <c r="R32" s="119">
        <v>47800</v>
      </c>
      <c r="S32" s="119">
        <f t="shared" si="3"/>
        <v>71700</v>
      </c>
      <c r="T32" s="119">
        <f t="shared" si="1"/>
        <v>119500</v>
      </c>
    </row>
    <row r="33" spans="1:20" x14ac:dyDescent="0.2">
      <c r="A33" s="193" t="s">
        <v>50</v>
      </c>
      <c r="B33" s="193"/>
      <c r="C33" s="193"/>
      <c r="D33" s="193"/>
      <c r="E33" s="193"/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3</v>
      </c>
      <c r="R33" s="119">
        <v>51300</v>
      </c>
      <c r="S33" s="119">
        <f t="shared" si="3"/>
        <v>76950</v>
      </c>
      <c r="T33" s="119">
        <f t="shared" si="1"/>
        <v>128250</v>
      </c>
    </row>
    <row r="34" spans="1:20" x14ac:dyDescent="0.2">
      <c r="A34" s="193" t="s">
        <v>34</v>
      </c>
      <c r="B34" s="193"/>
      <c r="C34" s="193"/>
      <c r="D34" s="193"/>
      <c r="E34" s="193"/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6</v>
      </c>
      <c r="L34" s="2">
        <v>6</v>
      </c>
      <c r="M34" s="2">
        <v>6</v>
      </c>
      <c r="N34" s="2">
        <v>6</v>
      </c>
      <c r="O34" s="2">
        <v>7</v>
      </c>
      <c r="P34" s="2">
        <v>7</v>
      </c>
      <c r="Q34" s="2">
        <v>7</v>
      </c>
      <c r="R34" s="119">
        <v>88500</v>
      </c>
      <c r="S34" s="119">
        <f t="shared" si="3"/>
        <v>132750</v>
      </c>
      <c r="T34" s="119">
        <f t="shared" si="1"/>
        <v>221250</v>
      </c>
    </row>
    <row r="35" spans="1:20" x14ac:dyDescent="0.2">
      <c r="A35" s="193" t="s">
        <v>35</v>
      </c>
      <c r="B35" s="193"/>
      <c r="C35" s="193"/>
      <c r="D35" s="193"/>
      <c r="E35" s="193"/>
      <c r="F35" s="2">
        <v>8</v>
      </c>
      <c r="G35" s="2">
        <v>8</v>
      </c>
      <c r="H35" s="2">
        <v>8</v>
      </c>
      <c r="I35" s="2">
        <v>8</v>
      </c>
      <c r="J35" s="2">
        <v>8</v>
      </c>
      <c r="K35" s="2">
        <v>8</v>
      </c>
      <c r="L35" s="2">
        <v>8</v>
      </c>
      <c r="M35" s="2">
        <v>9</v>
      </c>
      <c r="N35" s="2">
        <v>9</v>
      </c>
      <c r="O35" s="2">
        <v>9</v>
      </c>
      <c r="P35" s="2">
        <v>9</v>
      </c>
      <c r="Q35" s="2">
        <v>9</v>
      </c>
      <c r="R35" s="119">
        <v>63500</v>
      </c>
      <c r="S35" s="119">
        <f t="shared" si="3"/>
        <v>95250</v>
      </c>
      <c r="T35" s="119">
        <f t="shared" si="1"/>
        <v>158750</v>
      </c>
    </row>
    <row r="36" spans="1:20" x14ac:dyDescent="0.2">
      <c r="A36" s="194" t="s">
        <v>283</v>
      </c>
      <c r="B36" s="195"/>
      <c r="C36" s="195"/>
      <c r="D36" s="195"/>
      <c r="E36" s="196"/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3</v>
      </c>
      <c r="Q36" s="2">
        <v>3</v>
      </c>
      <c r="R36" s="119">
        <v>101300</v>
      </c>
      <c r="S36" s="119">
        <f t="shared" si="3"/>
        <v>151950</v>
      </c>
      <c r="T36" s="119">
        <f t="shared" si="1"/>
        <v>253250</v>
      </c>
    </row>
    <row r="37" spans="1:20" x14ac:dyDescent="0.2">
      <c r="A37" s="193" t="s">
        <v>31</v>
      </c>
      <c r="B37" s="193"/>
      <c r="C37" s="193"/>
      <c r="D37" s="193"/>
      <c r="E37" s="193"/>
      <c r="F37" s="2">
        <v>5</v>
      </c>
      <c r="G37" s="2">
        <v>5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2">
        <v>5</v>
      </c>
      <c r="O37" s="2">
        <v>7</v>
      </c>
      <c r="P37" s="2">
        <v>7</v>
      </c>
      <c r="Q37" s="2">
        <v>7</v>
      </c>
      <c r="R37" s="119">
        <v>32500</v>
      </c>
      <c r="S37" s="119">
        <f t="shared" si="3"/>
        <v>48750</v>
      </c>
      <c r="T37" s="119">
        <f t="shared" si="1"/>
        <v>81250</v>
      </c>
    </row>
    <row r="38" spans="1:20" x14ac:dyDescent="0.2">
      <c r="A38" s="192" t="s">
        <v>51</v>
      </c>
      <c r="B38" s="192"/>
      <c r="C38" s="192"/>
      <c r="D38" s="192"/>
      <c r="E38" s="192"/>
      <c r="F38" s="126">
        <f>SUM(F3:F37)</f>
        <v>95</v>
      </c>
      <c r="G38" s="126">
        <f t="shared" ref="G38:Q38" si="4">SUM(G3:G37)</f>
        <v>91</v>
      </c>
      <c r="H38" s="126">
        <f t="shared" si="4"/>
        <v>91</v>
      </c>
      <c r="I38" s="126">
        <f t="shared" si="4"/>
        <v>91</v>
      </c>
      <c r="J38" s="126">
        <f t="shared" si="4"/>
        <v>91</v>
      </c>
      <c r="K38" s="126">
        <f t="shared" si="4"/>
        <v>91</v>
      </c>
      <c r="L38" s="126">
        <f t="shared" si="4"/>
        <v>91</v>
      </c>
      <c r="M38" s="126">
        <f t="shared" si="4"/>
        <v>92</v>
      </c>
      <c r="N38" s="126">
        <f t="shared" si="4"/>
        <v>95</v>
      </c>
      <c r="O38" s="126">
        <f t="shared" si="4"/>
        <v>107</v>
      </c>
      <c r="P38" s="126">
        <f t="shared" si="4"/>
        <v>109</v>
      </c>
      <c r="Q38" s="126">
        <f t="shared" si="4"/>
        <v>111</v>
      </c>
      <c r="R38" s="127">
        <f>SUM(R3:R37)</f>
        <v>3143045.5</v>
      </c>
      <c r="S38" s="4">
        <f>SUM(S3:S37)</f>
        <v>4872999.8499999996</v>
      </c>
      <c r="T38" s="4">
        <f>SUM(T3:T37)</f>
        <v>8016045.3499999996</v>
      </c>
    </row>
    <row r="39" spans="1:20" x14ac:dyDescent="0.2">
      <c r="A39" s="201" t="s">
        <v>279</v>
      </c>
      <c r="B39" s="201"/>
      <c r="C39" s="201"/>
      <c r="D39" s="201"/>
      <c r="E39" s="201"/>
      <c r="F39" s="129">
        <f>(F3*$T$3)+(F4*$T$4)+(F5*$T$5)+(F6*$T$6)+(F7*$T$7)+(F8*$T$8)+(F9*$T$9)+(F10*$T$10)+(F11*$T$11)+(F12*$T$12)+(F13*$T$13)+(F14*$T$14)+(F15*$T$15)+(F16*$T$16)+(F17*$T$17)+(F18*$T$18)+(F19*$T$19)+(F20*$T$20)+(F21*$T$21)+(F22*$T$22)+(F23*$T$23)+(F24*$T$24)+(F25*$T$25)+(F26*$T$26)+(F27*$T$27)+(F28*$T$28)+(F29*$T$29)+(F30*$T$30)+(F31+$T$31)+(F32+$T$32)+(F33*$T$33)+(F34*$T$34)+(F35*$T$35)+(F36*$T$36)+(F37*$T$37)</f>
        <v>18289371.350000001</v>
      </c>
      <c r="G39" s="129">
        <f t="shared" ref="G39:Q39" si="5">(G3*$T$3)+(G4*$T$4)+(G5*$T$5)+(G6*$T$6)+(G7*$T$7)+(G8*$T$8)+(G9*$T$9)+(G10*$T$10)+(G11*$T$11)+(G12*$T$12)+(G13*$T$13)+(G14*$T$14)+(G15*$T$15)+(G16*$T$16)+(G17*$T$17)+(G18*$T$18)+(G19*$T$19)+(G20*$T$20)+(G21*$T$21)+(G22*$T$22)+(G23*$T$23)+(G24*$T$24)+(G25*$T$25)+(G26*$T$26)+(G27*$T$27)+(G28*$T$28)+(G29*$T$29)+(G30*$T$30)+(G31+$T$31)+(G32+$T$32)+(G33*$T$33)+(G34*$T$34)+(G35*$T$35)+(G36*$T$36)+(G37*$T$37)</f>
        <v>17111051.350000001</v>
      </c>
      <c r="H39" s="129">
        <f t="shared" si="5"/>
        <v>17111051.350000001</v>
      </c>
      <c r="I39" s="129">
        <f t="shared" si="5"/>
        <v>17111051.350000001</v>
      </c>
      <c r="J39" s="129">
        <f t="shared" si="5"/>
        <v>17111051.350000001</v>
      </c>
      <c r="K39" s="129">
        <f t="shared" si="5"/>
        <v>17111051.350000001</v>
      </c>
      <c r="L39" s="129">
        <f t="shared" si="5"/>
        <v>17111051.350000001</v>
      </c>
      <c r="M39" s="129">
        <f t="shared" si="5"/>
        <v>17269801.350000001</v>
      </c>
      <c r="N39" s="129">
        <f t="shared" si="5"/>
        <v>17767551.350000001</v>
      </c>
      <c r="O39" s="129">
        <f t="shared" si="5"/>
        <v>19497802.350000001</v>
      </c>
      <c r="P39" s="129">
        <f t="shared" si="5"/>
        <v>19880302.350000001</v>
      </c>
      <c r="Q39" s="129">
        <f t="shared" si="5"/>
        <v>20167802.350000001</v>
      </c>
      <c r="R39" s="202"/>
      <c r="S39" s="203"/>
      <c r="T39" s="204"/>
    </row>
    <row r="40" spans="1:20" ht="16" thickBot="1" x14ac:dyDescent="0.25"/>
    <row r="41" spans="1:20" x14ac:dyDescent="0.2">
      <c r="A41" s="210" t="s">
        <v>53</v>
      </c>
      <c r="B41" s="211"/>
      <c r="C41" s="211"/>
      <c r="D41" s="211"/>
      <c r="E41" s="211"/>
      <c r="F41" s="120" t="s">
        <v>0</v>
      </c>
      <c r="G41" s="120" t="s">
        <v>1</v>
      </c>
      <c r="H41" s="120" t="s">
        <v>2</v>
      </c>
      <c r="I41" s="120" t="s">
        <v>3</v>
      </c>
      <c r="J41" s="120" t="s">
        <v>4</v>
      </c>
      <c r="K41" s="120" t="s">
        <v>5</v>
      </c>
      <c r="L41" s="120" t="s">
        <v>6</v>
      </c>
      <c r="M41" s="120" t="s">
        <v>7</v>
      </c>
      <c r="N41" s="120" t="s">
        <v>8</v>
      </c>
      <c r="O41" s="120" t="s">
        <v>9</v>
      </c>
      <c r="P41" s="120" t="s">
        <v>10</v>
      </c>
      <c r="Q41" s="120" t="s">
        <v>11</v>
      </c>
      <c r="R41" s="33" t="s">
        <v>14</v>
      </c>
    </row>
    <row r="42" spans="1:20" x14ac:dyDescent="0.2">
      <c r="A42" s="212" t="s">
        <v>54</v>
      </c>
      <c r="B42" s="193"/>
      <c r="C42" s="193"/>
      <c r="D42" s="193"/>
      <c r="E42" s="193"/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1</v>
      </c>
      <c r="R42" s="32">
        <v>98750</v>
      </c>
    </row>
    <row r="43" spans="1:20" x14ac:dyDescent="0.2">
      <c r="A43" s="212" t="s">
        <v>56</v>
      </c>
      <c r="B43" s="193"/>
      <c r="C43" s="193"/>
      <c r="D43" s="193"/>
      <c r="E43" s="193"/>
      <c r="F43" s="2">
        <v>0</v>
      </c>
      <c r="G43" s="2">
        <v>0</v>
      </c>
      <c r="H43" s="2">
        <v>0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32">
        <v>125500</v>
      </c>
    </row>
    <row r="44" spans="1:20" x14ac:dyDescent="0.2">
      <c r="A44" s="212" t="s">
        <v>57</v>
      </c>
      <c r="B44" s="193"/>
      <c r="C44" s="193"/>
      <c r="D44" s="193"/>
      <c r="E44" s="193"/>
      <c r="F44" s="2">
        <v>2</v>
      </c>
      <c r="G44" s="2">
        <v>2</v>
      </c>
      <c r="H44" s="2">
        <v>2</v>
      </c>
      <c r="I44" s="2">
        <v>2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1</v>
      </c>
      <c r="R44" s="32">
        <v>157500</v>
      </c>
    </row>
    <row r="45" spans="1:20" x14ac:dyDescent="0.2">
      <c r="A45" s="212" t="s">
        <v>58</v>
      </c>
      <c r="B45" s="193"/>
      <c r="C45" s="193"/>
      <c r="D45" s="193"/>
      <c r="E45" s="193"/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1</v>
      </c>
      <c r="R45" s="32">
        <v>107300</v>
      </c>
    </row>
    <row r="46" spans="1:20" x14ac:dyDescent="0.2">
      <c r="A46" s="207" t="s">
        <v>282</v>
      </c>
      <c r="B46" s="195"/>
      <c r="C46" s="195"/>
      <c r="D46" s="195"/>
      <c r="E46" s="196"/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1</v>
      </c>
      <c r="Q46" s="2">
        <v>1</v>
      </c>
      <c r="R46" s="32">
        <v>120500</v>
      </c>
    </row>
    <row r="47" spans="1:20" x14ac:dyDescent="0.2">
      <c r="A47" s="207" t="s">
        <v>284</v>
      </c>
      <c r="B47" s="195"/>
      <c r="C47" s="195"/>
      <c r="D47" s="195"/>
      <c r="E47" s="196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32">
        <v>130800</v>
      </c>
    </row>
    <row r="48" spans="1:20" x14ac:dyDescent="0.2">
      <c r="A48" s="212" t="s">
        <v>59</v>
      </c>
      <c r="B48" s="193"/>
      <c r="C48" s="193"/>
      <c r="D48" s="193"/>
      <c r="E48" s="193"/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1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32">
        <v>115500</v>
      </c>
    </row>
    <row r="49" spans="1:18" x14ac:dyDescent="0.2">
      <c r="A49" s="208" t="s">
        <v>55</v>
      </c>
      <c r="B49" s="209"/>
      <c r="C49" s="209"/>
      <c r="D49" s="209"/>
      <c r="E49" s="209"/>
      <c r="F49" s="130">
        <f>SUM(F42:F48)</f>
        <v>5</v>
      </c>
      <c r="G49" s="130">
        <f t="shared" ref="G49:Q49" si="6">SUM(G42:G48)</f>
        <v>5</v>
      </c>
      <c r="H49" s="130">
        <f t="shared" si="6"/>
        <v>6</v>
      </c>
      <c r="I49" s="130">
        <f t="shared" si="6"/>
        <v>6</v>
      </c>
      <c r="J49" s="130">
        <f t="shared" si="6"/>
        <v>4</v>
      </c>
      <c r="K49" s="130">
        <f t="shared" si="6"/>
        <v>4</v>
      </c>
      <c r="L49" s="130">
        <f t="shared" si="6"/>
        <v>3</v>
      </c>
      <c r="M49" s="130">
        <f t="shared" si="6"/>
        <v>3</v>
      </c>
      <c r="N49" s="130">
        <f t="shared" si="6"/>
        <v>5</v>
      </c>
      <c r="O49" s="130">
        <f t="shared" si="6"/>
        <v>5</v>
      </c>
      <c r="P49" s="130">
        <f t="shared" si="6"/>
        <v>5</v>
      </c>
      <c r="Q49" s="130">
        <f t="shared" si="6"/>
        <v>6</v>
      </c>
      <c r="R49" s="131">
        <f>SUM(R42:R48)</f>
        <v>855850</v>
      </c>
    </row>
    <row r="50" spans="1:18" ht="16" thickBot="1" x14ac:dyDescent="0.25">
      <c r="A50" s="205" t="s">
        <v>297</v>
      </c>
      <c r="B50" s="206"/>
      <c r="C50" s="206"/>
      <c r="D50" s="206"/>
      <c r="E50" s="206"/>
      <c r="F50" s="133">
        <f>(F42*$R$42)+(F43*$R$43)+(F44*$R$44)+(F45*$R$45)+(F46*$R$46)+(F47*$R$47)+(F48*$R$48)</f>
        <v>681800</v>
      </c>
      <c r="G50" s="133">
        <f t="shared" ref="G50:Q50" si="7">(G42*$R$42)+(G43*$R$43)+(G44*$R$44)+(G45*$R$45)+(G46*$R$46)+(G47*$R$47)+(G48*$R$48)</f>
        <v>681800</v>
      </c>
      <c r="H50" s="133">
        <f t="shared" si="7"/>
        <v>780550</v>
      </c>
      <c r="I50" s="133">
        <f t="shared" si="7"/>
        <v>799100</v>
      </c>
      <c r="J50" s="133">
        <f t="shared" si="7"/>
        <v>521100</v>
      </c>
      <c r="K50" s="133">
        <f t="shared" si="7"/>
        <v>462350</v>
      </c>
      <c r="L50" s="133">
        <f t="shared" si="7"/>
        <v>371800</v>
      </c>
      <c r="M50" s="133">
        <f t="shared" si="7"/>
        <v>371800</v>
      </c>
      <c r="N50" s="133">
        <f t="shared" si="7"/>
        <v>591050</v>
      </c>
      <c r="O50" s="133">
        <f t="shared" si="7"/>
        <v>641600</v>
      </c>
      <c r="P50" s="133">
        <f t="shared" si="7"/>
        <v>641600</v>
      </c>
      <c r="Q50" s="133">
        <f t="shared" si="7"/>
        <v>740350</v>
      </c>
      <c r="R50" s="132"/>
    </row>
  </sheetData>
  <mergeCells count="50">
    <mergeCell ref="A39:E39"/>
    <mergeCell ref="R39:T39"/>
    <mergeCell ref="A50:E50"/>
    <mergeCell ref="A46:E46"/>
    <mergeCell ref="A47:E47"/>
    <mergeCell ref="A49:E49"/>
    <mergeCell ref="A41:E41"/>
    <mergeCell ref="A42:E42"/>
    <mergeCell ref="A43:E43"/>
    <mergeCell ref="A44:E44"/>
    <mergeCell ref="A45:E45"/>
    <mergeCell ref="A48:E48"/>
    <mergeCell ref="V5:Z5"/>
    <mergeCell ref="A15:E15"/>
    <mergeCell ref="A2:E2"/>
    <mergeCell ref="A3:E3"/>
    <mergeCell ref="A4:E4"/>
    <mergeCell ref="A5:E5"/>
    <mergeCell ref="A6:E6"/>
    <mergeCell ref="A7:E7"/>
    <mergeCell ref="A10:E10"/>
    <mergeCell ref="A11:E11"/>
    <mergeCell ref="A12:E12"/>
    <mergeCell ref="A13:E13"/>
    <mergeCell ref="A14:E14"/>
    <mergeCell ref="A32:E32"/>
    <mergeCell ref="A16:E16"/>
    <mergeCell ref="A17:E17"/>
    <mergeCell ref="A37:E37"/>
    <mergeCell ref="A20:E20"/>
    <mergeCell ref="A34:E34"/>
    <mergeCell ref="A35:E35"/>
    <mergeCell ref="A19:E19"/>
    <mergeCell ref="A36:E36"/>
    <mergeCell ref="A38:E38"/>
    <mergeCell ref="A8:E8"/>
    <mergeCell ref="A9:E9"/>
    <mergeCell ref="A18:E18"/>
    <mergeCell ref="A21:E21"/>
    <mergeCell ref="A22:E22"/>
    <mergeCell ref="A23:E23"/>
    <mergeCell ref="A24:E24"/>
    <mergeCell ref="A25:E25"/>
    <mergeCell ref="A26:E26"/>
    <mergeCell ref="A27:E27"/>
    <mergeCell ref="A28:E28"/>
    <mergeCell ref="A33:E33"/>
    <mergeCell ref="A30:E30"/>
    <mergeCell ref="A31:E31"/>
    <mergeCell ref="A29:E29"/>
  </mergeCells>
  <pageMargins left="0.7" right="0.7" top="0.75" bottom="0.75" header="0.3" footer="0.3"/>
  <pageSetup orientation="portrait" r:id="rId1"/>
  <ignoredErrors>
    <ignoredError sqref="S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References!$K$3:$K$8</xm:f>
          </x14:formula1>
          <xm:sqref>X7:X11</xm:sqref>
        </x14:dataValidation>
        <x14:dataValidation type="list" allowBlank="1" showInputMessage="1" showErrorMessage="1" xr:uid="{00000000-0002-0000-0400-000001000000}">
          <x14:formula1>
            <xm:f>References!$M$3:$M$4</xm:f>
          </x14:formula1>
          <xm:sqref>Y7:Y11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7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30.33203125" customWidth="1"/>
    <col min="2" max="2" width="5.1640625" customWidth="1"/>
    <col min="3" max="3" width="39" customWidth="1"/>
    <col min="4" max="4" width="5" customWidth="1"/>
    <col min="5" max="5" width="28.5" customWidth="1"/>
    <col min="6" max="6" width="5.83203125" customWidth="1"/>
    <col min="7" max="7" width="20.33203125" customWidth="1"/>
    <col min="8" max="8" width="5.83203125" customWidth="1"/>
    <col min="9" max="9" width="48.5" customWidth="1"/>
    <col min="11" max="11" width="26.83203125" customWidth="1"/>
    <col min="12" max="12" width="7.33203125" customWidth="1"/>
    <col min="13" max="13" width="17.6640625" customWidth="1"/>
  </cols>
  <sheetData>
    <row r="2" spans="1:13" x14ac:dyDescent="0.2">
      <c r="A2" s="10" t="s">
        <v>60</v>
      </c>
      <c r="C2" s="10" t="s">
        <v>65</v>
      </c>
      <c r="E2" s="10" t="s">
        <v>70</v>
      </c>
      <c r="F2" s="11"/>
      <c r="G2" s="10" t="s">
        <v>85</v>
      </c>
      <c r="H2" s="5"/>
      <c r="I2" s="10" t="s">
        <v>111</v>
      </c>
      <c r="K2" s="10" t="s">
        <v>172</v>
      </c>
      <c r="M2" s="10" t="s">
        <v>176</v>
      </c>
    </row>
    <row r="3" spans="1:13" x14ac:dyDescent="0.2">
      <c r="A3" s="7" t="s">
        <v>195</v>
      </c>
      <c r="C3" s="7" t="s">
        <v>107</v>
      </c>
      <c r="E3" s="7" t="s">
        <v>71</v>
      </c>
      <c r="G3" s="7" t="s">
        <v>86</v>
      </c>
      <c r="I3" s="7" t="s">
        <v>112</v>
      </c>
      <c r="K3" s="7" t="s">
        <v>152</v>
      </c>
      <c r="M3" s="7" t="s">
        <v>173</v>
      </c>
    </row>
    <row r="4" spans="1:13" x14ac:dyDescent="0.2">
      <c r="A4" s="7" t="s">
        <v>194</v>
      </c>
      <c r="C4" s="7" t="s">
        <v>66</v>
      </c>
      <c r="E4" s="7" t="s">
        <v>72</v>
      </c>
      <c r="G4" s="7" t="s">
        <v>87</v>
      </c>
      <c r="I4" s="7" t="s">
        <v>177</v>
      </c>
      <c r="K4" s="7" t="s">
        <v>178</v>
      </c>
      <c r="M4" s="7" t="s">
        <v>174</v>
      </c>
    </row>
    <row r="5" spans="1:13" x14ac:dyDescent="0.2">
      <c r="A5" s="7" t="s">
        <v>62</v>
      </c>
      <c r="C5" s="7" t="s">
        <v>139</v>
      </c>
      <c r="E5" s="7" t="s">
        <v>73</v>
      </c>
      <c r="I5" s="7" t="s">
        <v>217</v>
      </c>
      <c r="K5" s="7" t="s">
        <v>169</v>
      </c>
    </row>
    <row r="6" spans="1:13" x14ac:dyDescent="0.2">
      <c r="A6" s="7" t="s">
        <v>63</v>
      </c>
      <c r="C6" s="7" t="s">
        <v>82</v>
      </c>
      <c r="E6" s="7" t="s">
        <v>74</v>
      </c>
      <c r="I6" s="7" t="s">
        <v>113</v>
      </c>
      <c r="K6" s="7" t="s">
        <v>170</v>
      </c>
    </row>
    <row r="7" spans="1:13" x14ac:dyDescent="0.2">
      <c r="A7" s="7" t="s">
        <v>64</v>
      </c>
      <c r="C7" s="7" t="s">
        <v>83</v>
      </c>
      <c r="E7" s="7" t="s">
        <v>75</v>
      </c>
      <c r="I7" s="7" t="s">
        <v>126</v>
      </c>
      <c r="K7" s="7" t="s">
        <v>171</v>
      </c>
    </row>
    <row r="8" spans="1:13" x14ac:dyDescent="0.2">
      <c r="A8" s="7" t="s">
        <v>207</v>
      </c>
      <c r="C8" s="7" t="s">
        <v>67</v>
      </c>
      <c r="E8" s="7" t="s">
        <v>79</v>
      </c>
      <c r="I8" s="7" t="s">
        <v>213</v>
      </c>
      <c r="K8" s="7" t="s">
        <v>179</v>
      </c>
    </row>
    <row r="9" spans="1:13" x14ac:dyDescent="0.2">
      <c r="A9" s="7" t="s">
        <v>132</v>
      </c>
      <c r="C9" s="7" t="s">
        <v>69</v>
      </c>
      <c r="E9" s="7" t="s">
        <v>78</v>
      </c>
      <c r="I9" s="14" t="s">
        <v>230</v>
      </c>
    </row>
    <row r="10" spans="1:13" x14ac:dyDescent="0.2">
      <c r="A10" s="7" t="s">
        <v>131</v>
      </c>
      <c r="C10" s="7" t="s">
        <v>84</v>
      </c>
      <c r="E10" s="7" t="s">
        <v>76</v>
      </c>
      <c r="I10" s="14" t="s">
        <v>238</v>
      </c>
    </row>
    <row r="11" spans="1:13" x14ac:dyDescent="0.2">
      <c r="A11" s="14" t="s">
        <v>136</v>
      </c>
      <c r="C11" s="7" t="s">
        <v>68</v>
      </c>
      <c r="E11" s="7" t="s">
        <v>77</v>
      </c>
    </row>
    <row r="12" spans="1:13" x14ac:dyDescent="0.2">
      <c r="A12" s="14" t="s">
        <v>202</v>
      </c>
      <c r="C12" s="7" t="s">
        <v>110</v>
      </c>
      <c r="E12" s="7" t="s">
        <v>80</v>
      </c>
    </row>
    <row r="13" spans="1:13" x14ac:dyDescent="0.2">
      <c r="A13" s="14" t="s">
        <v>103</v>
      </c>
      <c r="C13" s="7" t="s">
        <v>106</v>
      </c>
      <c r="E13" s="7" t="s">
        <v>81</v>
      </c>
    </row>
    <row r="14" spans="1:13" x14ac:dyDescent="0.2">
      <c r="A14" s="14" t="s">
        <v>103</v>
      </c>
      <c r="C14" s="7" t="s">
        <v>108</v>
      </c>
    </row>
    <row r="15" spans="1:13" x14ac:dyDescent="0.2">
      <c r="C15" s="7" t="s">
        <v>109</v>
      </c>
    </row>
    <row r="16" spans="1:13" x14ac:dyDescent="0.2">
      <c r="C16" s="7" t="s">
        <v>175</v>
      </c>
    </row>
    <row r="17" spans="3:3" x14ac:dyDescent="0.2">
      <c r="C17" s="7" t="s">
        <v>130</v>
      </c>
    </row>
    <row r="18" spans="3:3" x14ac:dyDescent="0.2">
      <c r="C18" s="14" t="s">
        <v>128</v>
      </c>
    </row>
    <row r="19" spans="3:3" x14ac:dyDescent="0.2">
      <c r="C19" s="14" t="s">
        <v>134</v>
      </c>
    </row>
    <row r="20" spans="3:3" x14ac:dyDescent="0.2">
      <c r="C20" s="14" t="s">
        <v>133</v>
      </c>
    </row>
    <row r="21" spans="3:3" x14ac:dyDescent="0.2">
      <c r="C21" s="14" t="s">
        <v>135</v>
      </c>
    </row>
    <row r="22" spans="3:3" x14ac:dyDescent="0.2">
      <c r="C22" s="14" t="s">
        <v>138</v>
      </c>
    </row>
    <row r="23" spans="3:3" x14ac:dyDescent="0.2">
      <c r="C23" s="14" t="s">
        <v>132</v>
      </c>
    </row>
    <row r="24" spans="3:3" x14ac:dyDescent="0.2">
      <c r="C24" s="14" t="s">
        <v>208</v>
      </c>
    </row>
    <row r="25" spans="3:3" x14ac:dyDescent="0.2">
      <c r="C25" s="14" t="s">
        <v>209</v>
      </c>
    </row>
    <row r="26" spans="3:3" x14ac:dyDescent="0.2">
      <c r="C26" s="14" t="s">
        <v>211</v>
      </c>
    </row>
    <row r="27" spans="3:3" x14ac:dyDescent="0.2">
      <c r="C27" s="1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 Members</vt:lpstr>
      <vt:lpstr>IT Department Budget</vt:lpstr>
      <vt:lpstr>IT Department Budget Worksheet</vt:lpstr>
      <vt:lpstr>G&amp;A Work Sheet</vt:lpstr>
      <vt:lpstr>Software-Equipment-Services</vt:lpstr>
      <vt:lpstr>Personnel Work Sheet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William</dc:creator>
  <cp:lastModifiedBy>Microsoft Office User</cp:lastModifiedBy>
  <dcterms:created xsi:type="dcterms:W3CDTF">2017-07-12T15:11:53Z</dcterms:created>
  <dcterms:modified xsi:type="dcterms:W3CDTF">2021-08-11T20:27:45Z</dcterms:modified>
</cp:coreProperties>
</file>