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1" defaultThemeVersion="124226"/>
  <xr:revisionPtr revIDLastSave="0" documentId="13_ncr:1_{C75483CE-EBFC-40AB-BE38-D4A636951B8D}" xr6:coauthVersionLast="47" xr6:coauthVersionMax="47" xr10:uidLastSave="{00000000-0000-0000-0000-000000000000}"/>
  <bookViews>
    <workbookView xWindow="-108" yWindow="-108" windowWidth="23256" windowHeight="12456" activeTab="5" xr2:uid="{00000000-000D-0000-FFFF-FFFF00000000}"/>
  </bookViews>
  <sheets>
    <sheet name="Identifikacija" sheetId="9" r:id="rId1"/>
    <sheet name="Podaci" sheetId="11" r:id="rId2"/>
    <sheet name="Zad1" sheetId="1" r:id="rId3"/>
    <sheet name="Zad2" sheetId="12" r:id="rId4"/>
    <sheet name="Zad3" sheetId="13" r:id="rId5"/>
    <sheet name="Zad4" sheetId="14" r:id="rId6"/>
  </sheets>
  <calcPr calcId="191029"/>
  <pivotCaches>
    <pivotCache cacheId="13"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1" i="14" l="1"/>
  <c r="J32" i="14"/>
  <c r="F13" i="14"/>
  <c r="E14" i="14" s="1"/>
  <c r="F14" i="14"/>
  <c r="E15" i="14" s="1"/>
  <c r="D15" i="14" s="1"/>
  <c r="F12" i="14"/>
  <c r="E13" i="14" s="1"/>
  <c r="F11" i="14"/>
  <c r="D11" i="14"/>
  <c r="F15" i="14"/>
  <c r="E11" i="14"/>
  <c r="B12" i="14"/>
  <c r="B11" i="14"/>
  <c r="D33" i="13"/>
  <c r="D29" i="13"/>
  <c r="D24" i="13"/>
  <c r="C29" i="13"/>
  <c r="D16" i="13"/>
  <c r="D20" i="13"/>
  <c r="L18" i="12"/>
  <c r="M18" i="12"/>
  <c r="N18" i="12"/>
  <c r="O18" i="12"/>
  <c r="P18" i="12"/>
  <c r="G26" i="12"/>
  <c r="E27" i="12"/>
  <c r="F27" i="12"/>
  <c r="G27" i="12"/>
  <c r="H27" i="12"/>
  <c r="I27" i="12"/>
  <c r="J27" i="12"/>
  <c r="F26" i="12"/>
  <c r="E26" i="12" s="1"/>
  <c r="J26" i="12"/>
  <c r="I26" i="12"/>
  <c r="M17" i="12"/>
  <c r="N17" i="12"/>
  <c r="O17" i="12"/>
  <c r="P17" i="12"/>
  <c r="L17" i="12"/>
  <c r="E14" i="12" a="1"/>
  <c r="E14" i="12" s="1"/>
  <c r="D11" i="12"/>
  <c r="D10" i="12"/>
  <c r="G15" i="14" l="1"/>
  <c r="D14" i="14"/>
  <c r="G14" i="14"/>
  <c r="G13" i="14"/>
  <c r="D13" i="14"/>
  <c r="H11" i="14" a="1"/>
  <c r="H11" i="14" s="1"/>
  <c r="G11" i="14"/>
  <c r="E12" i="14"/>
  <c r="E19" i="12"/>
  <c r="E18" i="12"/>
  <c r="E17" i="12"/>
  <c r="E16" i="12"/>
  <c r="E15" i="12"/>
  <c r="H14" i="14" l="1"/>
  <c r="H12" i="14"/>
  <c r="H13" i="14"/>
  <c r="H15" i="14"/>
  <c r="G12" i="14"/>
  <c r="D12" i="14"/>
  <c r="I14" i="14"/>
  <c r="I13" i="14"/>
  <c r="I11" i="14"/>
  <c r="I15" i="14"/>
  <c r="H16" i="14"/>
  <c r="I12" i="14" l="1"/>
  <c r="I16" i="14" s="1"/>
  <c r="E19" i="14" s="1"/>
  <c r="J13" i="14" l="1"/>
  <c r="J15" i="14"/>
  <c r="J14" i="14"/>
  <c r="J11" i="14"/>
  <c r="J12" i="14"/>
  <c r="E18" i="9"/>
  <c r="D18" i="9"/>
  <c r="C18" i="9"/>
  <c r="I187" i="11"/>
  <c r="F187" i="11"/>
  <c r="I186" i="11"/>
  <c r="F186" i="11"/>
  <c r="I185" i="11"/>
  <c r="F185" i="11"/>
  <c r="I184" i="11"/>
  <c r="F184" i="11"/>
  <c r="I183" i="11"/>
  <c r="F183" i="11"/>
  <c r="I182" i="11"/>
  <c r="F182" i="11"/>
  <c r="I181" i="11"/>
  <c r="F181" i="11"/>
  <c r="I180" i="11"/>
  <c r="F180" i="11"/>
  <c r="I179" i="11"/>
  <c r="F179" i="11"/>
  <c r="I178" i="11"/>
  <c r="F178" i="11"/>
  <c r="I177" i="11"/>
  <c r="F177" i="11"/>
  <c r="I176" i="11"/>
  <c r="F176" i="11"/>
  <c r="I175" i="11"/>
  <c r="F175" i="11"/>
  <c r="I174" i="11"/>
  <c r="F174" i="11"/>
  <c r="I173" i="11"/>
  <c r="F173" i="11"/>
  <c r="I172" i="11"/>
  <c r="F172" i="11"/>
  <c r="I171" i="11"/>
  <c r="F171" i="11"/>
  <c r="I170" i="11"/>
  <c r="F170" i="11"/>
  <c r="I169" i="11"/>
  <c r="F169" i="11"/>
  <c r="I168" i="11"/>
  <c r="F168" i="11"/>
  <c r="I167" i="11"/>
  <c r="F167" i="11"/>
  <c r="I166" i="11"/>
  <c r="F166" i="11"/>
  <c r="I165" i="11"/>
  <c r="F165" i="11"/>
  <c r="I164" i="11"/>
  <c r="F164" i="11"/>
  <c r="I163" i="11"/>
  <c r="F163" i="11"/>
  <c r="I162" i="11"/>
  <c r="F162" i="11"/>
  <c r="I161" i="11"/>
  <c r="F161" i="11"/>
  <c r="I160" i="11"/>
  <c r="F160" i="11"/>
  <c r="I159" i="11"/>
  <c r="F159" i="11"/>
  <c r="I158" i="11"/>
  <c r="F158" i="11"/>
  <c r="I157" i="11"/>
  <c r="F157" i="11"/>
  <c r="I156" i="11"/>
  <c r="F156" i="11"/>
  <c r="I155" i="11"/>
  <c r="F155" i="11"/>
  <c r="I154" i="11"/>
  <c r="F154" i="11"/>
  <c r="I153" i="11"/>
  <c r="F153" i="11"/>
  <c r="I152" i="11"/>
  <c r="F152" i="11"/>
  <c r="I151" i="11"/>
  <c r="F151" i="11"/>
  <c r="I150" i="11"/>
  <c r="F150" i="11"/>
  <c r="I149" i="11"/>
  <c r="F149" i="11"/>
  <c r="I148" i="11"/>
  <c r="F148" i="11"/>
  <c r="I147" i="11"/>
  <c r="F147" i="11"/>
  <c r="I146" i="11"/>
  <c r="F146" i="11"/>
  <c r="I145" i="11"/>
  <c r="F145" i="11"/>
  <c r="I144" i="11"/>
  <c r="F144" i="11"/>
  <c r="I143" i="11"/>
  <c r="F143" i="11"/>
  <c r="I142" i="11"/>
  <c r="F142" i="11"/>
  <c r="I141" i="11"/>
  <c r="F141" i="11"/>
  <c r="I140" i="11"/>
  <c r="F140" i="11"/>
  <c r="I139" i="11"/>
  <c r="F139" i="11"/>
  <c r="I138" i="11"/>
  <c r="F138" i="11"/>
  <c r="I137" i="11"/>
  <c r="F137" i="11"/>
  <c r="I136" i="11"/>
  <c r="F136" i="11"/>
  <c r="I135" i="11"/>
  <c r="F135" i="11"/>
  <c r="I134" i="11"/>
  <c r="F134" i="11"/>
  <c r="I133" i="11"/>
  <c r="F133" i="11"/>
  <c r="I132" i="11"/>
  <c r="F132" i="11"/>
  <c r="I131" i="11"/>
  <c r="F131" i="11"/>
  <c r="I130" i="11"/>
  <c r="F130" i="11"/>
  <c r="I129" i="11"/>
  <c r="F129" i="11"/>
  <c r="I128" i="11"/>
  <c r="F128" i="11"/>
  <c r="I127" i="11"/>
  <c r="F127" i="11"/>
  <c r="I126" i="11"/>
  <c r="F126" i="11"/>
  <c r="I125" i="11"/>
  <c r="F125" i="11"/>
  <c r="I124" i="11"/>
  <c r="F124" i="11"/>
  <c r="I123" i="11"/>
  <c r="F123" i="11"/>
  <c r="I122" i="11"/>
  <c r="F122" i="11"/>
  <c r="I121" i="11"/>
  <c r="F121" i="11"/>
  <c r="I120" i="11"/>
  <c r="F120" i="11"/>
  <c r="I119" i="11"/>
  <c r="F119" i="11"/>
  <c r="I118" i="11"/>
  <c r="F118" i="11"/>
  <c r="I117" i="11"/>
  <c r="F117" i="11"/>
  <c r="I116" i="11"/>
  <c r="F116" i="11"/>
  <c r="I115" i="11"/>
  <c r="F115" i="11"/>
  <c r="I114" i="11"/>
  <c r="F114" i="11"/>
  <c r="I113" i="11"/>
  <c r="F113" i="11"/>
  <c r="I112" i="11"/>
  <c r="F112" i="11"/>
  <c r="I111" i="11"/>
  <c r="F111" i="11"/>
  <c r="I110" i="11"/>
  <c r="F110" i="11"/>
  <c r="I109" i="11"/>
  <c r="F109" i="11"/>
  <c r="I108" i="11"/>
  <c r="F108" i="11"/>
  <c r="I107" i="11"/>
  <c r="F107" i="11"/>
  <c r="I106" i="11"/>
  <c r="F106" i="11"/>
  <c r="I105" i="11"/>
  <c r="F105" i="11"/>
  <c r="I104" i="11"/>
  <c r="F104" i="11"/>
  <c r="I103" i="11"/>
  <c r="F103" i="11"/>
  <c r="I102" i="11"/>
  <c r="F102" i="11"/>
  <c r="I101" i="11"/>
  <c r="F101" i="11"/>
  <c r="I100" i="11"/>
  <c r="F100" i="11"/>
  <c r="I99" i="11"/>
  <c r="F99" i="11"/>
  <c r="I98" i="11"/>
  <c r="F98" i="11"/>
  <c r="I97" i="11"/>
  <c r="F97" i="11"/>
  <c r="I96" i="11"/>
  <c r="F96" i="11"/>
  <c r="I95" i="11"/>
  <c r="F95" i="11"/>
  <c r="I94" i="11"/>
  <c r="F94" i="11"/>
  <c r="I93" i="11"/>
  <c r="F93" i="11"/>
  <c r="I92" i="11"/>
  <c r="F92" i="11"/>
  <c r="I91" i="11"/>
  <c r="F91" i="11"/>
  <c r="I90" i="11"/>
  <c r="F90" i="11"/>
  <c r="I89" i="11"/>
  <c r="F89" i="11"/>
  <c r="I88" i="11"/>
  <c r="F88" i="11"/>
  <c r="I87" i="11"/>
  <c r="F87" i="11"/>
  <c r="I86" i="11"/>
  <c r="F86" i="11"/>
  <c r="I85" i="11"/>
  <c r="F85" i="11"/>
  <c r="I84" i="11"/>
  <c r="F84" i="11"/>
  <c r="I83" i="11"/>
  <c r="F83" i="11"/>
  <c r="I82" i="11"/>
  <c r="F82" i="11"/>
  <c r="I81" i="11"/>
  <c r="F81" i="11"/>
  <c r="I80" i="11"/>
  <c r="F80" i="11"/>
  <c r="I79" i="11"/>
  <c r="F79" i="11"/>
  <c r="I78" i="11"/>
  <c r="F78" i="11"/>
  <c r="I77" i="11"/>
  <c r="F77" i="11"/>
  <c r="I76" i="11"/>
  <c r="F76" i="11"/>
  <c r="I75" i="11"/>
  <c r="F75" i="11"/>
  <c r="I74" i="11"/>
  <c r="F74" i="11"/>
  <c r="I73" i="11"/>
  <c r="F73" i="11"/>
  <c r="I72" i="11"/>
  <c r="F72" i="11"/>
  <c r="I71" i="11"/>
  <c r="F71" i="11"/>
  <c r="I70" i="11"/>
  <c r="F70" i="11"/>
  <c r="I69" i="11"/>
  <c r="F69" i="11"/>
  <c r="I68" i="11"/>
  <c r="F68" i="11"/>
  <c r="I67" i="11"/>
  <c r="F67" i="11"/>
  <c r="I66" i="11"/>
  <c r="F66" i="11"/>
  <c r="I65" i="11"/>
  <c r="F65" i="11"/>
  <c r="I64" i="11"/>
  <c r="F64" i="11"/>
  <c r="I63" i="11"/>
  <c r="F63" i="11"/>
  <c r="I62" i="11"/>
  <c r="F62" i="11"/>
  <c r="I61" i="11"/>
  <c r="F61" i="11"/>
  <c r="I60" i="11"/>
  <c r="F60" i="11"/>
  <c r="I59" i="11"/>
  <c r="F59" i="11"/>
  <c r="I58" i="11"/>
  <c r="F58" i="11"/>
  <c r="I57" i="11"/>
  <c r="F57" i="11"/>
  <c r="I56" i="11"/>
  <c r="F56" i="11"/>
  <c r="I55" i="11"/>
  <c r="F55" i="11"/>
  <c r="I54" i="11"/>
  <c r="F54" i="11"/>
  <c r="I53" i="11"/>
  <c r="F53" i="11"/>
  <c r="I52" i="11"/>
  <c r="F52" i="11"/>
  <c r="I51" i="11"/>
  <c r="F51" i="11"/>
  <c r="I50" i="11"/>
  <c r="F50" i="11"/>
  <c r="I49" i="11"/>
  <c r="F49" i="11"/>
  <c r="I48" i="11"/>
  <c r="F48" i="11"/>
  <c r="I47" i="11"/>
  <c r="F47" i="11"/>
  <c r="I46" i="11"/>
  <c r="F46" i="11"/>
  <c r="I45" i="11"/>
  <c r="F45" i="11"/>
  <c r="I44" i="11"/>
  <c r="F44" i="11"/>
  <c r="I43" i="11"/>
  <c r="F43" i="11"/>
  <c r="I42" i="11"/>
  <c r="F42" i="11"/>
  <c r="I41" i="11"/>
  <c r="F41" i="11"/>
  <c r="I40" i="11"/>
  <c r="F40" i="11"/>
  <c r="I39" i="11"/>
  <c r="F39" i="11"/>
  <c r="I38" i="11"/>
  <c r="F38" i="11"/>
  <c r="I37" i="11"/>
  <c r="F37" i="11"/>
  <c r="I36" i="11"/>
  <c r="F36" i="11"/>
  <c r="I35" i="11"/>
  <c r="F35" i="11"/>
  <c r="I34" i="11"/>
  <c r="F34" i="11"/>
  <c r="I33" i="11"/>
  <c r="F33" i="11"/>
  <c r="I32" i="11"/>
  <c r="F32" i="11"/>
  <c r="I31" i="11"/>
  <c r="F31" i="11"/>
  <c r="I30" i="11"/>
  <c r="F30" i="11"/>
  <c r="I29" i="11"/>
  <c r="F29" i="11"/>
  <c r="I28" i="11"/>
  <c r="F28" i="11"/>
  <c r="I27" i="11"/>
  <c r="F27" i="11"/>
  <c r="I26" i="11"/>
  <c r="F26" i="11"/>
  <c r="I25" i="11"/>
  <c r="F25" i="11"/>
  <c r="I24" i="11"/>
  <c r="F24" i="11"/>
  <c r="I23" i="11"/>
  <c r="F23" i="11"/>
  <c r="I22" i="11"/>
  <c r="F22" i="11"/>
  <c r="I21" i="11"/>
  <c r="F21" i="11"/>
  <c r="I20" i="11"/>
  <c r="F20" i="11"/>
  <c r="I19" i="11"/>
  <c r="F19" i="11"/>
  <c r="I18" i="11"/>
  <c r="F18" i="11"/>
  <c r="I17" i="11"/>
  <c r="F17" i="11"/>
  <c r="I16" i="11"/>
  <c r="F16" i="11"/>
  <c r="I15" i="11"/>
  <c r="F15" i="11"/>
  <c r="I14" i="11"/>
  <c r="F14" i="11"/>
  <c r="I13" i="11"/>
  <c r="F13" i="11"/>
  <c r="I12" i="11"/>
  <c r="F12" i="11"/>
  <c r="I11" i="11"/>
  <c r="F11" i="11"/>
  <c r="I10" i="11"/>
  <c r="F10" i="11"/>
  <c r="I9" i="11"/>
  <c r="F9" i="11"/>
  <c r="I8" i="11"/>
  <c r="F8" i="11"/>
  <c r="I7" i="11"/>
  <c r="F7" i="11"/>
  <c r="I6" i="11"/>
  <c r="F6" i="11"/>
  <c r="I5" i="11"/>
  <c r="F5" i="11"/>
  <c r="I4" i="11"/>
  <c r="F4" i="11"/>
  <c r="I3" i="11"/>
  <c r="F3" i="11"/>
  <c r="I2" i="11"/>
  <c r="F2" i="11"/>
  <c r="L14" i="14" l="1"/>
  <c r="K14" i="14"/>
  <c r="M14" i="14"/>
  <c r="K12" i="14"/>
  <c r="L12" i="14"/>
  <c r="M12" i="14"/>
  <c r="J16" i="14"/>
  <c r="M11" i="14"/>
  <c r="L11" i="14"/>
  <c r="K11" i="14"/>
  <c r="K15" i="14"/>
  <c r="M15" i="14"/>
  <c r="L15" i="14"/>
  <c r="K13" i="14"/>
  <c r="L13" i="14"/>
  <c r="M13" i="14"/>
  <c r="F17" i="9"/>
  <c r="G17" i="9" s="1"/>
  <c r="B18" i="9"/>
  <c r="L16" i="14" l="1"/>
  <c r="K16" i="14"/>
  <c r="E20" i="14" s="1"/>
  <c r="E21" i="14" s="1"/>
  <c r="M16" i="14"/>
  <c r="F18" i="9"/>
  <c r="G18" i="9" s="1"/>
  <c r="E22" i="14" l="1"/>
  <c r="E25" i="14"/>
  <c r="E24" i="14"/>
  <c r="E23" i="14"/>
  <c r="E26" i="14" l="1"/>
  <c r="E27" i="14"/>
</calcChain>
</file>

<file path=xl/sharedStrings.xml><?xml version="1.0" encoding="utf-8"?>
<sst xmlns="http://schemas.openxmlformats.org/spreadsheetml/2006/main" count="351" uniqueCount="117">
  <si>
    <t>Primjenjena statistika</t>
  </si>
  <si>
    <t>Fakultet informacijskih tehnologija</t>
  </si>
  <si>
    <t>Univerzitet "Džemal Bijedić" u Mostaru</t>
  </si>
  <si>
    <t>Prvi parcijalni ispit</t>
  </si>
  <si>
    <t>Datum ispita:</t>
  </si>
  <si>
    <t>Podaci o studentu:</t>
  </si>
  <si>
    <t>Index</t>
  </si>
  <si>
    <t>Prezime</t>
  </si>
  <si>
    <t>Ime</t>
  </si>
  <si>
    <t>Podaci o ispitu</t>
  </si>
  <si>
    <t xml:space="preserve">Zadatak 1 </t>
  </si>
  <si>
    <t>Zadatak 2</t>
  </si>
  <si>
    <t>Zadatak 3</t>
  </si>
  <si>
    <t>Ukupno</t>
  </si>
  <si>
    <t>Ocjena</t>
  </si>
  <si>
    <t>Max</t>
  </si>
  <si>
    <t>Bodova</t>
  </si>
  <si>
    <t>Zadatak 1</t>
  </si>
  <si>
    <t>Zadatak 4</t>
  </si>
  <si>
    <t>dd.mm.2018.</t>
  </si>
  <si>
    <t>PID</t>
  </si>
  <si>
    <t>God</t>
  </si>
  <si>
    <t>Pol</t>
  </si>
  <si>
    <t>GodR</t>
  </si>
  <si>
    <t>Starost</t>
  </si>
  <si>
    <t>Visina</t>
  </si>
  <si>
    <t>Težina</t>
  </si>
  <si>
    <t>BMI</t>
  </si>
  <si>
    <t>HCVRNA0</t>
  </si>
  <si>
    <t>FibrSt</t>
  </si>
  <si>
    <t>Steat</t>
  </si>
  <si>
    <t>m</t>
  </si>
  <si>
    <t>ž</t>
  </si>
  <si>
    <t>Na radnom listu Podaci su dati provizorni podaci o pacijentima.</t>
  </si>
  <si>
    <t>Na ovom radnom listu sastaviti PIVOT tabele iz kojih će se moći odgovoriti na sljedeća pitanja:</t>
  </si>
  <si>
    <t>PrekLN</t>
  </si>
  <si>
    <t>Za svako pitanje kreirati samo JEDNU pivot tabelu!</t>
  </si>
  <si>
    <t>Kolika je prosječna starost pacijenata (Starost) u zavisnosti od toga jesu li su odustali od liječenja (PrekLN) po polu (Pol)?</t>
  </si>
  <si>
    <t>Kakva je raspodjela učestalosti stadija fibroze (FibrSt) po godinama prijema u bolnicu (God)?</t>
  </si>
  <si>
    <t>Kakva je struktura stadija fibroze (FibrSt) po godinama prijema u bolnicu (God) u odnosu na ukupan broj pacijenata?</t>
  </si>
  <si>
    <t>Koliko je muškaraca, a koliko žena imalo steatozu i koliko ih nije imalo steatozu (Steat)?</t>
  </si>
  <si>
    <t>Primjenom naredbe FREQUENCY odrediti broj pacijenata primljenih u bolnicu po godinama (God).</t>
  </si>
  <si>
    <t>Izračunati lančane indekse broja oboljelih po godinama.</t>
  </si>
  <si>
    <t>Pretvoriti lančane indekse u bazne sa bazom u 2008. godini.</t>
  </si>
  <si>
    <t>Objasnikti dinamiku i grafički je ilustrovati.</t>
  </si>
  <si>
    <t>Kontrolisati rezultat i obrazložiti postupak.</t>
  </si>
  <si>
    <t>Ako se pretpostavi da se pod normalnim BMI smatraju srednjih 50% vrijednosti, koje su granice normalnog BMI iz dobijenih podataka?</t>
  </si>
  <si>
    <t>Do koje godine je primljeno pola pacijenata?</t>
  </si>
  <si>
    <t>Koja je granica koja označava 10% pacijenata sa najvišim HCVRNA0?</t>
  </si>
  <si>
    <t>Obrazložiti odgovore!</t>
  </si>
  <si>
    <t>Koja je granica koja označava 10% pacijenata sa najmanjom težinom?</t>
  </si>
  <si>
    <t>Razrednu sredinu, varijansu, standardnu devijaciju, koeficijent varijacije.</t>
  </si>
  <si>
    <t>Sa radnog lista podaci napraviti raspodjelu frekvencija pacijenata po razredima starosti (ne kopirajući podatke na ovaj radni list) pa izračunati:</t>
  </si>
  <si>
    <t>Na osnovu prethodno izračunatog, izračunati koeficijente asimetrije i spljoštenosti i 95% interval povjerenja u uzorak.</t>
  </si>
  <si>
    <t>Ilustrovati raspodjelu frekvencija.</t>
  </si>
  <si>
    <t>Obrazložiti dobijene rezultate.</t>
  </si>
  <si>
    <t>Primjenom funkcije PERCENTILE izračunati traženo (NE kopirajući podatke na ovaj radni list) i odgovoriti na sljedeća pitanja:</t>
  </si>
  <si>
    <t>Row Labels</t>
  </si>
  <si>
    <t>(blank)</t>
  </si>
  <si>
    <t>Grand Total</t>
  </si>
  <si>
    <t>Column Labels</t>
  </si>
  <si>
    <t>Count of PID</t>
  </si>
  <si>
    <t>Average of Starost</t>
  </si>
  <si>
    <t>Min</t>
  </si>
  <si>
    <t>Godina</t>
  </si>
  <si>
    <t>Lančani indeks</t>
  </si>
  <si>
    <t>Srednjih 50% vrijednosti u sortiranom nizu su podaci između 26. i 75. percentila.</t>
  </si>
  <si>
    <t>Razred</t>
  </si>
  <si>
    <t>xi</t>
  </si>
  <si>
    <t>fi</t>
  </si>
  <si>
    <t>xi*fi</t>
  </si>
  <si>
    <t>Koeficijent varijacije</t>
  </si>
  <si>
    <t>Koeficijent asimetrije</t>
  </si>
  <si>
    <t>Koeficijent spljoštenosti</t>
  </si>
  <si>
    <t>Donja granica</t>
  </si>
  <si>
    <t>Gornja granica</t>
  </si>
  <si>
    <t>Sum of PID</t>
  </si>
  <si>
    <t>Minimum</t>
  </si>
  <si>
    <t>Maksimum</t>
  </si>
  <si>
    <t>Broj oboljelih</t>
  </si>
  <si>
    <r>
      <t xml:space="preserve">Paste special </t>
    </r>
    <r>
      <rPr>
        <sz val="11"/>
        <color theme="1"/>
        <rFont val="Aptos Narrow"/>
        <family val="2"/>
      </rPr>
      <t>→</t>
    </r>
    <r>
      <rPr>
        <sz val="11"/>
        <color theme="1"/>
        <rFont val="Calibri"/>
        <family val="2"/>
        <scheme val="minor"/>
      </rPr>
      <t xml:space="preserve"> Values &amp; Transpose</t>
    </r>
  </si>
  <si>
    <t>Bazni (Baza 2008)</t>
  </si>
  <si>
    <t xml:space="preserve">Kontrola bazni </t>
  </si>
  <si>
    <t>→</t>
  </si>
  <si>
    <t xml:space="preserve">Lančani indeks nemamo za prvu godinu (2005) jer njoj ne prethodi niti jedna godina za dato obilježje. Za svaku narednu godinu lančani indeks računamo tako što podijelimo broj oboljelih iz te godine sa brojem oboljelih iz prethodne. Npr. Za 2006. godinu -&gt; podijelimo broj oboljelih u 2006. sa brojem oboljelih iz 2007. godine. </t>
  </si>
  <si>
    <t>Lančane indekse u bazne, kada je baza godina u sredini (kao što je ovdje 2008) pretvaramo tako što prvo upišemo da je vrijednost baznog indeksa u baznoj godini (2008) jednaka 1. Bazni indeks za svaku godinu desno od bazne (veću od bazne)  se dobija množenjem lančanog indeksa iz te godine sa baznim indeksom prethodne godine. Npr. bazni indeks za 2009 godinu = lančani iz 2009 / bazni 2008. Bazni indeks za svaku godinu "lijevo" od bazne (manju od bazne) dobijamo tako što podijelimo bazni indeks iz naredne godine sa lančanim indeksom iz naredne godine (naredna godina = "godina desno"). Npr. bazni indeks za godinu 2007 = bazni 2008 / lančani 2008. U "Kontrola bazni" je urađeno standardno pretvaranje u bazni indeks kada je baza = 2008 radi provjere prethodno urađenog.</t>
  </si>
  <si>
    <t>Stopa promejne</t>
  </si>
  <si>
    <t xml:space="preserve">Lančani indeksi nam pokazuju kako se broj oboljelih povećavao/smanjivao u odnosu na prethodni period tako što svaku godinu poredimo sa prethodnom. Na grafiku vidimo da se broj oboljelih 2007. godine u odnosu na 2006. godinu smanjio (iz tabele vidimo da se smanjio za 44%). Nakon toga, dolazi do nagle promjene na prelazu iz 2007. u 2008. godinu, kada se broj oboljelih povećao (vidimo da se broj pacijenata povećao za 70% u odnosu na prethodni period). 2009. godine se u odnosu na 2008. godinu broj oboljelih smanjio za 44%, da bi 2010. u odnosu na 2009. opet naglo počeo rasti (porastao je za 37%). Vidljivo je da nije došlo do stabilizovanja, te da je nastavljen trend rasta (što se vidi i iz baznih indeksa). </t>
  </si>
  <si>
    <t>Bazni indeksi nam pokazuju kako je broj oboljelih rastao i padao u odnosu na baznu godinu (kada je bio veći, a kada manji u odnosu na nju). Bazni indeksi daju isti grafik kao što bismo ga i dobili kada bismo ga direktno kreirali od podataka (godine + broj oboljelih). Najveći broj oboljelih je bio 2005. godine, nakon čega broj oboljelih počinje naglo padati, 2007. godine imamo poprilično mal broj oboljelih u odnosu na 2005. i 2006. godinu, zatim 2008. godine dolazi do naglog porasta, a 2009. do ponovnog pada, te broj oboljelih dostiže vrijednost približu onoj iz 2007. godine. Nakon toga se nastavlja trend rasta broja oboljelih u 2010. godini. U odnosu na baznu (2008) godinu, broj oboljelih je bio najveći 2005. godine, a najmnji 2009. godine. Obzirom da je 2005. godine bilo najviše pacijenata, a da je u svakoj narednoj godini bilo manje pacijenata, možemo pretpostaviti da ova bolnica nastoji riješiti problem manjka medicinskog kadra kao i najnovijih aparata za liječenje.</t>
  </si>
  <si>
    <t>Ako odbacimo donjih 25 i gornjih 25%, onda računamo 26. i 75. percentil, između kojih se nalazi tačno 50 rednih brojeva.</t>
  </si>
  <si>
    <t>Percentil</t>
  </si>
  <si>
    <t>Granice normalnog BMI su 22,97 i 27,41.</t>
  </si>
  <si>
    <t>Pola pacijenata je primljeno do one godine koja predstavlja medijanu.</t>
  </si>
  <si>
    <t>Pola pacijenata je primljeno zaključno sa 2007. godinom.</t>
  </si>
  <si>
    <t>Granica koja označava 10% pacijenata sa najvišim HCVRNA0 je vrijednost 91. percentila. 91% pacijenata ima vrijednost HCVRNA0 28752000 ili manje.</t>
  </si>
  <si>
    <t>Granica koja označava 10% pacijenta sa najmanjom težinom je vrijednost 10. percentila. 10% pacijenata ima 62 kg ili manje.</t>
  </si>
  <si>
    <t>Razredna sredina</t>
  </si>
  <si>
    <t>Razredna varijansa</t>
  </si>
  <si>
    <t>Razredna stdev</t>
  </si>
  <si>
    <t>Suma</t>
  </si>
  <si>
    <r>
      <t>xi-</t>
    </r>
    <r>
      <rPr>
        <b/>
        <sz val="11"/>
        <color theme="1"/>
        <rFont val="Aptos Narrow"/>
        <family val="2"/>
      </rPr>
      <t>μ</t>
    </r>
  </si>
  <si>
    <r>
      <t>fi*(xi-</t>
    </r>
    <r>
      <rPr>
        <b/>
        <sz val="11"/>
        <color theme="1"/>
        <rFont val="Aptos Narrow"/>
        <family val="2"/>
      </rPr>
      <t>μ)</t>
    </r>
    <r>
      <rPr>
        <b/>
        <vertAlign val="superscript"/>
        <sz val="11"/>
        <color theme="1"/>
        <rFont val="Calibri"/>
        <family val="2"/>
        <scheme val="minor"/>
      </rPr>
      <t>2</t>
    </r>
  </si>
  <si>
    <r>
      <t>fi*(xi-</t>
    </r>
    <r>
      <rPr>
        <b/>
        <sz val="11"/>
        <color theme="1"/>
        <rFont val="Aptos Narrow"/>
        <family val="2"/>
      </rPr>
      <t>μ)</t>
    </r>
    <r>
      <rPr>
        <b/>
        <vertAlign val="superscript"/>
        <sz val="11"/>
        <color theme="1"/>
        <rFont val="Calibri"/>
        <family val="2"/>
        <scheme val="minor"/>
      </rPr>
      <t>3</t>
    </r>
  </si>
  <si>
    <r>
      <t>fi*(xi-</t>
    </r>
    <r>
      <rPr>
        <b/>
        <sz val="11"/>
        <color theme="1"/>
        <rFont val="Aptos Narrow"/>
        <family val="2"/>
      </rPr>
      <t>μ)</t>
    </r>
    <r>
      <rPr>
        <b/>
        <vertAlign val="superscript"/>
        <sz val="11"/>
        <color theme="1"/>
        <rFont val="Calibri"/>
        <family val="2"/>
        <scheme val="minor"/>
      </rPr>
      <t>4</t>
    </r>
  </si>
  <si>
    <t xml:space="preserve">opisuje koliko je grafik empirijske raspodjele spljošten ili ispupčen u odnosu na idealnu normalnu raspodjelu. Ako je &gt;3 onda je ispupčen, a ako je manji od 3 onda je spljošten. Kod normalne raspodjele koef. spljoštenosti je 0. Pošto je &lt;3, naš uzorak je spljošten. </t>
  </si>
  <si>
    <t>CONFIDENCE (95)</t>
  </si>
  <si>
    <t>ako bi puno puta ponovili mjerenje, u 95% slučajeva bi sredina bila u intervalu povjerenja (Razredna sredina - CONFIDENCE, Razredna sredina + CONFIDENCE)</t>
  </si>
  <si>
    <t>dobija se kao razredna sredina - nivo povjerenja (rezultat funkcije CONFIDENCE)</t>
  </si>
  <si>
    <t>dobija se kao razredna sredina + nivo povjerenja</t>
  </si>
  <si>
    <r>
      <rPr>
        <sz val="11"/>
        <color theme="1"/>
        <rFont val="Aptos Narrow"/>
        <family val="2"/>
      </rPr>
      <t>μ</t>
    </r>
    <r>
      <rPr>
        <sz val="11"/>
        <color theme="1"/>
        <rFont val="Calibri"/>
        <family val="2"/>
      </rPr>
      <t>+stdev</t>
    </r>
  </si>
  <si>
    <r>
      <rPr>
        <sz val="11"/>
        <color theme="1"/>
        <rFont val="Aptos Narrow"/>
        <family val="2"/>
      </rPr>
      <t>μ-</t>
    </r>
    <r>
      <rPr>
        <sz val="11"/>
        <color theme="1"/>
        <rFont val="Calibri"/>
        <family val="2"/>
      </rPr>
      <t>stdev</t>
    </r>
  </si>
  <si>
    <t>Kod normalne raspodjele u ovim granicama se nalazi 68% podataka.</t>
  </si>
  <si>
    <t>najčešća vrijednost elemenata u uzorku, dobija se kada podijelimo masu uzorka sa veličinom uzorka.</t>
  </si>
  <si>
    <t>srednje kvadratno odstupanje elemenata od razredne sredine.</t>
  </si>
  <si>
    <t>srednje linearno odstupanje elemenata od razredne sredine.</t>
  </si>
  <si>
    <t>opisuje variranje nekog skupa, često se koristi za poređenje variranja različitih uzorka. Dobija se kao količnih StDev i razredne sredine. Kada je &lt;0.2 to znači da podaci jako malo variraju. U ovom uzorku vrijednosti srednje variraju.</t>
  </si>
  <si>
    <t>opisuje koliko je uzorak asimetričan u odnosu na sredinu. Pošto je koeficijent &gt; 0,  uzorak je pozitivno (desno) asimetričan, tj. zakrivljen udesno.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</si>
</sst>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E+00"/>
  </numFmts>
  <fonts count="10" x14ac:knownFonts="1">
    <font>
      <sz val="11"/>
      <color theme="1"/>
      <name val="Calibri"/>
      <family val="2"/>
      <scheme val="minor"/>
    </font>
    <font>
      <b/>
      <sz val="11"/>
      <color rgb="FFFFFF00"/>
      <name val="Calibri"/>
      <family val="2"/>
      <scheme val="minor"/>
    </font>
    <font>
      <sz val="11"/>
      <color rgb="FFFFFF00"/>
      <name val="Calibri"/>
      <family val="2"/>
      <scheme val="minor"/>
    </font>
    <font>
      <sz val="11"/>
      <color theme="1"/>
      <name val="Calibri"/>
      <family val="2"/>
      <scheme val="minor"/>
    </font>
    <font>
      <b/>
      <sz val="11"/>
      <color theme="1"/>
      <name val="Calibri"/>
      <family val="2"/>
      <charset val="238"/>
      <scheme val="minor"/>
    </font>
    <font>
      <b/>
      <sz val="11"/>
      <color theme="1"/>
      <name val="Calibri"/>
      <family val="2"/>
      <scheme val="minor"/>
    </font>
    <font>
      <sz val="11"/>
      <color theme="1"/>
      <name val="Aptos Narrow"/>
      <family val="2"/>
    </font>
    <font>
      <sz val="11"/>
      <color theme="1"/>
      <name val="Calibri"/>
      <family val="2"/>
    </font>
    <font>
      <b/>
      <sz val="11"/>
      <color theme="1"/>
      <name val="Aptos Narrow"/>
      <family val="2"/>
    </font>
    <font>
      <b/>
      <vertAlign val="superscript"/>
      <sz val="11"/>
      <color theme="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0" fillId="0" borderId="0" xfId="0" applyAlignment="1">
      <alignment horizontal="center"/>
    </xf>
    <xf numFmtId="0" fontId="2" fillId="2" borderId="0" xfId="0" applyFont="1" applyFill="1"/>
    <xf numFmtId="0" fontId="1" fillId="2" borderId="1" xfId="0" applyFont="1" applyFill="1" applyBorder="1"/>
    <xf numFmtId="0" fontId="1" fillId="2" borderId="1" xfId="0" applyFont="1" applyFill="1" applyBorder="1" applyAlignment="1">
      <alignment horizontal="center"/>
    </xf>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2" fontId="0" fillId="0" borderId="0" xfId="0" applyNumberFormat="1"/>
    <xf numFmtId="9" fontId="0" fillId="0" borderId="0" xfId="0" applyNumberFormat="1"/>
    <xf numFmtId="0" fontId="0" fillId="0" borderId="2" xfId="0" applyBorder="1"/>
    <xf numFmtId="0" fontId="0" fillId="0" borderId="0" xfId="0" applyNumberFormat="1"/>
    <xf numFmtId="0" fontId="0" fillId="0" borderId="1" xfId="0" applyBorder="1" applyAlignment="1">
      <alignment horizontal="center"/>
    </xf>
    <xf numFmtId="0" fontId="0" fillId="0" borderId="1" xfId="0" applyBorder="1"/>
    <xf numFmtId="2" fontId="0" fillId="0" borderId="1" xfId="0" applyNumberFormat="1" applyBorder="1" applyAlignment="1">
      <alignment horizontal="center"/>
    </xf>
    <xf numFmtId="0" fontId="0" fillId="0" borderId="1" xfId="0" applyFill="1" applyBorder="1" applyAlignment="1">
      <alignment horizontal="center"/>
    </xf>
    <xf numFmtId="0" fontId="0" fillId="0" borderId="1" xfId="0" applyBorder="1" applyAlignment="1">
      <alignment horizontal="left" vertical="top" wrapText="1"/>
    </xf>
    <xf numFmtId="9" fontId="0" fillId="0" borderId="1" xfId="1"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4" fillId="0" borderId="1" xfId="0" applyFont="1" applyBorder="1" applyAlignment="1">
      <alignment horizontal="center"/>
    </xf>
    <xf numFmtId="0" fontId="4" fillId="0" borderId="1" xfId="0" applyFont="1" applyFill="1" applyBorder="1" applyAlignment="1">
      <alignment horizontal="center"/>
    </xf>
    <xf numFmtId="0" fontId="4" fillId="0" borderId="1" xfId="0" applyFont="1" applyBorder="1" applyAlignment="1">
      <alignment horizontal="left"/>
    </xf>
    <xf numFmtId="0" fontId="7" fillId="0" borderId="0" xfId="0" applyFont="1"/>
    <xf numFmtId="0" fontId="0" fillId="3" borderId="1" xfId="0" applyFill="1" applyBorder="1" applyAlignment="1">
      <alignment horizontal="center"/>
    </xf>
    <xf numFmtId="0" fontId="5" fillId="0" borderId="1" xfId="0" applyFont="1" applyBorder="1" applyAlignment="1">
      <alignment horizontal="center"/>
    </xf>
    <xf numFmtId="0" fontId="5" fillId="0" borderId="1" xfId="0" applyFont="1" applyBorder="1"/>
  </cellXfs>
  <cellStyles count="2">
    <cellStyle name="Normal" xfId="0" builtinId="0"/>
    <cellStyle name="Percent" xfId="1" builtinId="5"/>
  </cellStyles>
  <dxfs count="0"/>
  <tableStyles count="0" defaultTableStyle="TableStyleMedium2" defaultPivotStyle="PivotStyleMedium9"/>
  <colors>
    <mruColors>
      <color rgb="FF1F8D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bs-Latn-BA"/>
              <a:t>Lančani</a:t>
            </a:r>
            <a:r>
              <a:rPr lang="bs-Latn-BA" baseline="0"/>
              <a:t> indeksi broja oboljelih po godinama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Zad2!$L$15:$P$15</c:f>
              <c:numCache>
                <c:formatCode>General</c:formatCode>
                <c:ptCount val="5"/>
                <c:pt idx="0">
                  <c:v>2006</c:v>
                </c:pt>
                <c:pt idx="1">
                  <c:v>2007</c:v>
                </c:pt>
                <c:pt idx="2">
                  <c:v>2008</c:v>
                </c:pt>
                <c:pt idx="3">
                  <c:v>2009</c:v>
                </c:pt>
                <c:pt idx="4">
                  <c:v>2010</c:v>
                </c:pt>
              </c:numCache>
            </c:numRef>
          </c:cat>
          <c:val>
            <c:numRef>
              <c:f>Zad2!$L$17:$P$17</c:f>
              <c:numCache>
                <c:formatCode>0.00</c:formatCode>
                <c:ptCount val="5"/>
                <c:pt idx="0">
                  <c:v>0.70588235294117652</c:v>
                </c:pt>
                <c:pt idx="1">
                  <c:v>0.55555555555555558</c:v>
                </c:pt>
                <c:pt idx="2">
                  <c:v>1.7</c:v>
                </c:pt>
                <c:pt idx="3">
                  <c:v>0.55882352941176472</c:v>
                </c:pt>
                <c:pt idx="4">
                  <c:v>1.368421052631579</c:v>
                </c:pt>
              </c:numCache>
            </c:numRef>
          </c:val>
          <c:smooth val="0"/>
          <c:extLst>
            <c:ext xmlns:c16="http://schemas.microsoft.com/office/drawing/2014/chart" uri="{C3380CC4-5D6E-409C-BE32-E72D297353CC}">
              <c16:uniqueId val="{00000000-A5D6-4C7B-85B8-A19B2728DB12}"/>
            </c:ext>
          </c:extLst>
        </c:ser>
        <c:dLbls>
          <c:dLblPos val="b"/>
          <c:showLegendKey val="0"/>
          <c:showVal val="1"/>
          <c:showCatName val="0"/>
          <c:showSerName val="0"/>
          <c:showPercent val="0"/>
          <c:showBubbleSize val="0"/>
        </c:dLbls>
        <c:smooth val="0"/>
        <c:axId val="514974176"/>
        <c:axId val="514970816"/>
      </c:lineChart>
      <c:catAx>
        <c:axId val="514974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970816"/>
        <c:crosses val="autoZero"/>
        <c:auto val="1"/>
        <c:lblAlgn val="ctr"/>
        <c:lblOffset val="100"/>
        <c:noMultiLvlLbl val="0"/>
      </c:catAx>
      <c:valAx>
        <c:axId val="51497081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9741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Bazni </a:t>
            </a:r>
            <a:r>
              <a:rPr lang="bs-Latn-BA"/>
              <a:t>indeksi</a:t>
            </a:r>
            <a:r>
              <a:rPr lang="bs-Latn-BA" baseline="0"/>
              <a:t> broja oboljelih po godinama (baza 2008)</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Zad2!$D$26</c:f>
              <c:strCache>
                <c:ptCount val="1"/>
                <c:pt idx="0">
                  <c:v>Bazni (Baza 2008)</c:v>
                </c:pt>
              </c:strCache>
            </c:strRef>
          </c:tx>
          <c:spPr>
            <a:ln w="28575" cap="rnd">
              <a:solidFill>
                <a:schemeClr val="accent1"/>
              </a:solidFill>
              <a:round/>
            </a:ln>
            <a:effectLst/>
          </c:spPr>
          <c:marker>
            <c:symbol val="none"/>
          </c:marker>
          <c:cat>
            <c:numRef>
              <c:f>Zad2!$E$23:$J$23</c:f>
              <c:numCache>
                <c:formatCode>General</c:formatCode>
                <c:ptCount val="6"/>
                <c:pt idx="0">
                  <c:v>2005</c:v>
                </c:pt>
                <c:pt idx="1">
                  <c:v>2006</c:v>
                </c:pt>
                <c:pt idx="2">
                  <c:v>2007</c:v>
                </c:pt>
                <c:pt idx="3">
                  <c:v>2008</c:v>
                </c:pt>
                <c:pt idx="4">
                  <c:v>2009</c:v>
                </c:pt>
                <c:pt idx="5">
                  <c:v>2010</c:v>
                </c:pt>
              </c:numCache>
            </c:numRef>
          </c:cat>
          <c:val>
            <c:numRef>
              <c:f>Zad2!$E$26:$J$26</c:f>
              <c:numCache>
                <c:formatCode>0.00</c:formatCode>
                <c:ptCount val="6"/>
                <c:pt idx="0">
                  <c:v>1.5</c:v>
                </c:pt>
                <c:pt idx="1">
                  <c:v>1.0588235294117647</c:v>
                </c:pt>
                <c:pt idx="2">
                  <c:v>0.58823529411764708</c:v>
                </c:pt>
                <c:pt idx="3" formatCode="General">
                  <c:v>1</c:v>
                </c:pt>
                <c:pt idx="4">
                  <c:v>0.55882352941176472</c:v>
                </c:pt>
                <c:pt idx="5">
                  <c:v>0.76470588235294124</c:v>
                </c:pt>
              </c:numCache>
            </c:numRef>
          </c:val>
          <c:smooth val="0"/>
          <c:extLst>
            <c:ext xmlns:c16="http://schemas.microsoft.com/office/drawing/2014/chart" uri="{C3380CC4-5D6E-409C-BE32-E72D297353CC}">
              <c16:uniqueId val="{00000000-1727-486A-9587-E55F27F60D92}"/>
            </c:ext>
          </c:extLst>
        </c:ser>
        <c:dLbls>
          <c:showLegendKey val="0"/>
          <c:showVal val="0"/>
          <c:showCatName val="0"/>
          <c:showSerName val="0"/>
          <c:showPercent val="0"/>
          <c:showBubbleSize val="0"/>
        </c:dLbls>
        <c:smooth val="0"/>
        <c:axId val="514929536"/>
        <c:axId val="514934336"/>
      </c:lineChart>
      <c:catAx>
        <c:axId val="514929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934336"/>
        <c:crosses val="autoZero"/>
        <c:auto val="1"/>
        <c:lblAlgn val="ctr"/>
        <c:lblOffset val="100"/>
        <c:noMultiLvlLbl val="0"/>
      </c:catAx>
      <c:valAx>
        <c:axId val="51493433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929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bs-Latn-BA"/>
              <a:t>Histogram</a:t>
            </a:r>
            <a:r>
              <a:rPr lang="bs-Latn-BA" baseline="0"/>
              <a:t> frekvencija starosti po razredima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9358705161854772E-2"/>
          <c:y val="0.17634259259259263"/>
          <c:w val="0.90286351706036749"/>
          <c:h val="0.72088764946048411"/>
        </c:manualLayout>
      </c:layout>
      <c:barChart>
        <c:barDir val="col"/>
        <c:grouping val="clustered"/>
        <c:varyColors val="0"/>
        <c:ser>
          <c:idx val="0"/>
          <c:order val="0"/>
          <c:spPr>
            <a:solidFill>
              <a:schemeClr val="accent1"/>
            </a:solidFill>
            <a:ln>
              <a:noFill/>
            </a:ln>
            <a:effectLst/>
          </c:spPr>
          <c:invertIfNegative val="0"/>
          <c:cat>
            <c:strRef>
              <c:f>Zad4!$D$11:$D$15</c:f>
              <c:strCache>
                <c:ptCount val="5"/>
                <c:pt idx="0">
                  <c:v>do 28</c:v>
                </c:pt>
                <c:pt idx="1">
                  <c:v>29 do 36</c:v>
                </c:pt>
                <c:pt idx="2">
                  <c:v>37 do 46</c:v>
                </c:pt>
                <c:pt idx="3">
                  <c:v>47 do 57</c:v>
                </c:pt>
                <c:pt idx="4">
                  <c:v>58 i više</c:v>
                </c:pt>
              </c:strCache>
            </c:strRef>
          </c:cat>
          <c:val>
            <c:numRef>
              <c:f>Zad4!$H$11:$H$15</c:f>
              <c:numCache>
                <c:formatCode>General</c:formatCode>
                <c:ptCount val="5"/>
                <c:pt idx="0">
                  <c:v>25</c:v>
                </c:pt>
                <c:pt idx="1">
                  <c:v>41</c:v>
                </c:pt>
                <c:pt idx="2">
                  <c:v>61</c:v>
                </c:pt>
                <c:pt idx="3">
                  <c:v>44</c:v>
                </c:pt>
                <c:pt idx="4">
                  <c:v>15</c:v>
                </c:pt>
              </c:numCache>
            </c:numRef>
          </c:val>
          <c:extLst>
            <c:ext xmlns:c16="http://schemas.microsoft.com/office/drawing/2014/chart" uri="{C3380CC4-5D6E-409C-BE32-E72D297353CC}">
              <c16:uniqueId val="{00000000-B81A-48EE-A2C3-01643E12EE0A}"/>
            </c:ext>
          </c:extLst>
        </c:ser>
        <c:dLbls>
          <c:showLegendKey val="0"/>
          <c:showVal val="0"/>
          <c:showCatName val="0"/>
          <c:showSerName val="0"/>
          <c:showPercent val="0"/>
          <c:showBubbleSize val="0"/>
        </c:dLbls>
        <c:gapWidth val="219"/>
        <c:overlap val="-27"/>
        <c:axId val="514982336"/>
        <c:axId val="514979456"/>
      </c:barChart>
      <c:catAx>
        <c:axId val="51498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979456"/>
        <c:crosses val="autoZero"/>
        <c:auto val="1"/>
        <c:lblAlgn val="ctr"/>
        <c:lblOffset val="100"/>
        <c:noMultiLvlLbl val="0"/>
      </c:catAx>
      <c:valAx>
        <c:axId val="5149794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982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121920</xdr:colOff>
      <xdr:row>29</xdr:row>
      <xdr:rowOff>163830</xdr:rowOff>
    </xdr:from>
    <xdr:to>
      <xdr:col>8</xdr:col>
      <xdr:colOff>259080</xdr:colOff>
      <xdr:row>44</xdr:row>
      <xdr:rowOff>163830</xdr:rowOff>
    </xdr:to>
    <xdr:graphicFrame macro="">
      <xdr:nvGraphicFramePr>
        <xdr:cNvPr id="4" name="Chart 3">
          <a:extLst>
            <a:ext uri="{FF2B5EF4-FFF2-40B4-BE49-F238E27FC236}">
              <a16:creationId xmlns:a16="http://schemas.microsoft.com/office/drawing/2014/main" id="{F9A2FCD8-34B4-0681-22B7-1C972FEF33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160020</xdr:colOff>
      <xdr:row>45</xdr:row>
      <xdr:rowOff>41910</xdr:rowOff>
    </xdr:from>
    <xdr:to>
      <xdr:col>8</xdr:col>
      <xdr:colOff>297180</xdr:colOff>
      <xdr:row>60</xdr:row>
      <xdr:rowOff>41910</xdr:rowOff>
    </xdr:to>
    <xdr:graphicFrame macro="">
      <xdr:nvGraphicFramePr>
        <xdr:cNvPr id="5" name="Chart 4">
          <a:extLst>
            <a:ext uri="{FF2B5EF4-FFF2-40B4-BE49-F238E27FC236}">
              <a16:creationId xmlns:a16="http://schemas.microsoft.com/office/drawing/2014/main" id="{E862178F-BDDD-0BC9-AE16-A25B0A4762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320040</xdr:colOff>
      <xdr:row>27</xdr:row>
      <xdr:rowOff>57150</xdr:rowOff>
    </xdr:from>
    <xdr:to>
      <xdr:col>7</xdr:col>
      <xdr:colOff>487680</xdr:colOff>
      <xdr:row>42</xdr:row>
      <xdr:rowOff>57150</xdr:rowOff>
    </xdr:to>
    <xdr:graphicFrame macro="">
      <xdr:nvGraphicFramePr>
        <xdr:cNvPr id="3" name="Chart 2">
          <a:extLst>
            <a:ext uri="{FF2B5EF4-FFF2-40B4-BE49-F238E27FC236}">
              <a16:creationId xmlns:a16="http://schemas.microsoft.com/office/drawing/2014/main" id="{860A54D8-983C-867A-6C61-FD592E9EFA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0.53</cdr:x>
      <cdr:y>0.20972</cdr:y>
    </cdr:from>
    <cdr:to>
      <cdr:x>0.53</cdr:x>
      <cdr:y>0.89861</cdr:y>
    </cdr:to>
    <cdr:cxnSp macro="">
      <cdr:nvCxnSpPr>
        <cdr:cNvPr id="3" name="Straight Connector 2">
          <a:extLst xmlns:a="http://schemas.openxmlformats.org/drawingml/2006/main">
            <a:ext uri="{FF2B5EF4-FFF2-40B4-BE49-F238E27FC236}">
              <a16:creationId xmlns:a16="http://schemas.microsoft.com/office/drawing/2014/main" id="{9435E584-2314-C343-865B-9D2199E48F3F}"/>
            </a:ext>
          </a:extLst>
        </cdr:cNvPr>
        <cdr:cNvCxnSpPr/>
      </cdr:nvCxnSpPr>
      <cdr:spPr>
        <a:xfrm xmlns:a="http://schemas.openxmlformats.org/drawingml/2006/main">
          <a:off x="2423160" y="575310"/>
          <a:ext cx="0" cy="1889760"/>
        </a:xfrm>
        <a:prstGeom xmlns:a="http://schemas.openxmlformats.org/drawingml/2006/main" prst="line">
          <a:avLst/>
        </a:prstGeom>
        <a:ln xmlns:a="http://schemas.openxmlformats.org/drawingml/2006/main"/>
      </cdr:spPr>
      <cdr:style>
        <a:lnRef xmlns:a="http://schemas.openxmlformats.org/drawingml/2006/main" idx="2">
          <a:schemeClr val="accent2"/>
        </a:lnRef>
        <a:fillRef xmlns:a="http://schemas.openxmlformats.org/drawingml/2006/main" idx="0">
          <a:schemeClr val="accent2"/>
        </a:fillRef>
        <a:effectRef xmlns:a="http://schemas.openxmlformats.org/drawingml/2006/main" idx="1">
          <a:schemeClr val="accent2"/>
        </a:effectRef>
        <a:fontRef xmlns:a="http://schemas.openxmlformats.org/drawingml/2006/main" idx="minor">
          <a:schemeClr val="tx1"/>
        </a:fontRef>
      </cdr:style>
    </cdr:cxnSp>
  </cdr:relSizeAnchor>
  <cdr:relSizeAnchor xmlns:cdr="http://schemas.openxmlformats.org/drawingml/2006/chartDrawing">
    <cdr:from>
      <cdr:x>0.42833</cdr:x>
      <cdr:y>0.13472</cdr:y>
    </cdr:from>
    <cdr:to>
      <cdr:x>0.625</cdr:x>
      <cdr:y>0.20139</cdr:y>
    </cdr:to>
    <cdr:sp macro="" textlink="">
      <cdr:nvSpPr>
        <cdr:cNvPr id="13" name="TextBox 12">
          <a:extLst xmlns:a="http://schemas.openxmlformats.org/drawingml/2006/main">
            <a:ext uri="{FF2B5EF4-FFF2-40B4-BE49-F238E27FC236}">
              <a16:creationId xmlns:a16="http://schemas.microsoft.com/office/drawing/2014/main" id="{9B255130-8BA5-79F8-B65C-3353770062A8}"/>
            </a:ext>
          </a:extLst>
        </cdr:cNvPr>
        <cdr:cNvSpPr txBox="1"/>
      </cdr:nvSpPr>
      <cdr:spPr>
        <a:xfrm xmlns:a="http://schemas.openxmlformats.org/drawingml/2006/main">
          <a:off x="1958340" y="369570"/>
          <a:ext cx="899160" cy="1828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0.50167</cdr:x>
      <cdr:y>0.10417</cdr:y>
    </cdr:from>
    <cdr:to>
      <cdr:x>0.645</cdr:x>
      <cdr:y>0.20972</cdr:y>
    </cdr:to>
    <cdr:sp macro="" textlink="">
      <cdr:nvSpPr>
        <cdr:cNvPr id="14" name="TextBox 13">
          <a:extLst xmlns:a="http://schemas.openxmlformats.org/drawingml/2006/main">
            <a:ext uri="{FF2B5EF4-FFF2-40B4-BE49-F238E27FC236}">
              <a16:creationId xmlns:a16="http://schemas.microsoft.com/office/drawing/2014/main" id="{4A2DC000-A60E-F4F3-2C18-8BB44508E244}"/>
            </a:ext>
          </a:extLst>
        </cdr:cNvPr>
        <cdr:cNvSpPr txBox="1"/>
      </cdr:nvSpPr>
      <cdr:spPr>
        <a:xfrm xmlns:a="http://schemas.openxmlformats.org/drawingml/2006/main">
          <a:off x="2293620" y="285750"/>
          <a:ext cx="655320" cy="2895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l-GR" sz="1100" kern="1200"/>
            <a:t>μ</a:t>
          </a:r>
          <a:endParaRPr lang="en-US" sz="1100" kern="1200"/>
        </a:p>
      </cdr:txBody>
    </cdr:sp>
  </cdr:relSizeAnchor>
  <cdr:relSizeAnchor xmlns:cdr="http://schemas.openxmlformats.org/drawingml/2006/chartDrawing">
    <cdr:from>
      <cdr:x>0.33278</cdr:x>
      <cdr:y>0.20046</cdr:y>
    </cdr:from>
    <cdr:to>
      <cdr:x>0.33278</cdr:x>
      <cdr:y>0.88935</cdr:y>
    </cdr:to>
    <cdr:cxnSp macro="">
      <cdr:nvCxnSpPr>
        <cdr:cNvPr id="15" name="Straight Connector 14">
          <a:extLst xmlns:a="http://schemas.openxmlformats.org/drawingml/2006/main">
            <a:ext uri="{FF2B5EF4-FFF2-40B4-BE49-F238E27FC236}">
              <a16:creationId xmlns:a16="http://schemas.microsoft.com/office/drawing/2014/main" id="{E8507CA3-62DA-E75F-DA48-6EBF041DE1E2}"/>
            </a:ext>
          </a:extLst>
        </cdr:cNvPr>
        <cdr:cNvCxnSpPr/>
      </cdr:nvCxnSpPr>
      <cdr:spPr>
        <a:xfrm xmlns:a="http://schemas.openxmlformats.org/drawingml/2006/main">
          <a:off x="1521460" y="549910"/>
          <a:ext cx="0" cy="1889760"/>
        </a:xfrm>
        <a:prstGeom xmlns:a="http://schemas.openxmlformats.org/drawingml/2006/main" prst="line">
          <a:avLst/>
        </a:prstGeom>
        <a:ln xmlns:a="http://schemas.openxmlformats.org/drawingml/2006/main" w="19050" cap="flat" cmpd="sng" algn="ctr">
          <a:solidFill>
            <a:schemeClr val="accent2"/>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dr:relSizeAnchor xmlns:cdr="http://schemas.openxmlformats.org/drawingml/2006/chartDrawing">
    <cdr:from>
      <cdr:x>0.70278</cdr:x>
      <cdr:y>0.20046</cdr:y>
    </cdr:from>
    <cdr:to>
      <cdr:x>0.70278</cdr:x>
      <cdr:y>0.88935</cdr:y>
    </cdr:to>
    <cdr:cxnSp macro="">
      <cdr:nvCxnSpPr>
        <cdr:cNvPr id="16" name="Straight Connector 15">
          <a:extLst xmlns:a="http://schemas.openxmlformats.org/drawingml/2006/main">
            <a:ext uri="{FF2B5EF4-FFF2-40B4-BE49-F238E27FC236}">
              <a16:creationId xmlns:a16="http://schemas.microsoft.com/office/drawing/2014/main" id="{E8507CA3-62DA-E75F-DA48-6EBF041DE1E2}"/>
            </a:ext>
          </a:extLst>
        </cdr:cNvPr>
        <cdr:cNvCxnSpPr/>
      </cdr:nvCxnSpPr>
      <cdr:spPr>
        <a:xfrm xmlns:a="http://schemas.openxmlformats.org/drawingml/2006/main">
          <a:off x="3213100" y="549910"/>
          <a:ext cx="0" cy="1889760"/>
        </a:xfrm>
        <a:prstGeom xmlns:a="http://schemas.openxmlformats.org/drawingml/2006/main" prst="line">
          <a:avLst/>
        </a:prstGeom>
        <a:ln xmlns:a="http://schemas.openxmlformats.org/drawingml/2006/main" w="19050" cap="flat" cmpd="sng" algn="ctr">
          <a:solidFill>
            <a:schemeClr val="accent2"/>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dr:relSizeAnchor xmlns:cdr="http://schemas.openxmlformats.org/drawingml/2006/chartDrawing">
    <cdr:from>
      <cdr:x>0.295</cdr:x>
      <cdr:y>0.12639</cdr:y>
    </cdr:from>
    <cdr:to>
      <cdr:x>0.42333</cdr:x>
      <cdr:y>0.20694</cdr:y>
    </cdr:to>
    <cdr:sp macro="" textlink="">
      <cdr:nvSpPr>
        <cdr:cNvPr id="17" name="TextBox 16">
          <a:extLst xmlns:a="http://schemas.openxmlformats.org/drawingml/2006/main">
            <a:ext uri="{FF2B5EF4-FFF2-40B4-BE49-F238E27FC236}">
              <a16:creationId xmlns:a16="http://schemas.microsoft.com/office/drawing/2014/main" id="{5D7A783A-BD34-964B-69CA-AEAD32A4D4FF}"/>
            </a:ext>
          </a:extLst>
        </cdr:cNvPr>
        <cdr:cNvSpPr txBox="1"/>
      </cdr:nvSpPr>
      <cdr:spPr>
        <a:xfrm xmlns:a="http://schemas.openxmlformats.org/drawingml/2006/main">
          <a:off x="1348740" y="346710"/>
          <a:ext cx="586740" cy="2209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0.27</cdr:x>
      <cdr:y>0.11296</cdr:y>
    </cdr:from>
    <cdr:to>
      <cdr:x>0.47611</cdr:x>
      <cdr:y>0.2375</cdr:y>
    </cdr:to>
    <cdr:sp macro="" textlink="">
      <cdr:nvSpPr>
        <cdr:cNvPr id="18" name="TextBox 1">
          <a:extLst xmlns:a="http://schemas.openxmlformats.org/drawingml/2006/main">
            <a:ext uri="{FF2B5EF4-FFF2-40B4-BE49-F238E27FC236}">
              <a16:creationId xmlns:a16="http://schemas.microsoft.com/office/drawing/2014/main" id="{AD14CB31-6F8B-5B73-26C4-0EACA1C509D3}"/>
            </a:ext>
          </a:extLst>
        </cdr:cNvPr>
        <cdr:cNvSpPr txBox="1"/>
      </cdr:nvSpPr>
      <cdr:spPr>
        <a:xfrm xmlns:a="http://schemas.openxmlformats.org/drawingml/2006/main">
          <a:off x="1234440" y="309880"/>
          <a:ext cx="942340" cy="3416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l-GR" sz="1100" kern="1200"/>
            <a:t>μ</a:t>
          </a:r>
          <a:r>
            <a:rPr lang="bs-Latn-BA" sz="1100" kern="1200"/>
            <a:t> - stdev</a:t>
          </a:r>
          <a:endParaRPr lang="en-US" sz="1100" kern="1200"/>
        </a:p>
      </cdr:txBody>
    </cdr:sp>
  </cdr:relSizeAnchor>
  <cdr:relSizeAnchor xmlns:cdr="http://schemas.openxmlformats.org/drawingml/2006/chartDrawing">
    <cdr:from>
      <cdr:x>0.63778</cdr:x>
      <cdr:y>0.11019</cdr:y>
    </cdr:from>
    <cdr:to>
      <cdr:x>0.84389</cdr:x>
      <cdr:y>0.23472</cdr:y>
    </cdr:to>
    <cdr:sp macro="" textlink="">
      <cdr:nvSpPr>
        <cdr:cNvPr id="20" name="TextBox 1">
          <a:extLst xmlns:a="http://schemas.openxmlformats.org/drawingml/2006/main">
            <a:ext uri="{FF2B5EF4-FFF2-40B4-BE49-F238E27FC236}">
              <a16:creationId xmlns:a16="http://schemas.microsoft.com/office/drawing/2014/main" id="{8FD9825A-9ABD-7F1B-FAFB-EF52FC819050}"/>
            </a:ext>
          </a:extLst>
        </cdr:cNvPr>
        <cdr:cNvSpPr txBox="1"/>
      </cdr:nvSpPr>
      <cdr:spPr>
        <a:xfrm xmlns:a="http://schemas.openxmlformats.org/drawingml/2006/main">
          <a:off x="2915920" y="302260"/>
          <a:ext cx="942340" cy="3416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l-GR" sz="1100" kern="1200"/>
            <a:t>μ</a:t>
          </a:r>
          <a:r>
            <a:rPr lang="bs-Latn-BA" sz="1100" kern="1200"/>
            <a:t> + stdev</a:t>
          </a:r>
          <a:endParaRPr lang="en-US" sz="1100" kern="12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759.667218634262" createdVersion="8" refreshedVersion="8" minRefreshableVersion="3" recordCount="187" xr:uid="{9D3AFB61-C7E7-4BBD-A9C7-B7387574AF42}">
  <cacheSource type="worksheet">
    <worksheetSource ref="A1:L1048576" sheet="Podaci"/>
  </cacheSource>
  <cacheFields count="12">
    <cacheField name="PID" numFmtId="0">
      <sharedItems containsString="0" containsBlank="1" containsNumber="1" containsInteger="1" minValue="1" maxValue="202" count="187">
        <n v="1"/>
        <n v="2"/>
        <n v="3"/>
        <n v="4"/>
        <n v="5"/>
        <n v="6"/>
        <n v="7"/>
        <n v="8"/>
        <n v="9"/>
        <n v="10"/>
        <n v="11"/>
        <n v="12"/>
        <n v="13"/>
        <n v="14"/>
        <n v="15"/>
        <n v="16"/>
        <n v="17"/>
        <n v="18"/>
        <n v="19"/>
        <n v="20"/>
        <n v="21"/>
        <n v="22"/>
        <n v="23"/>
        <n v="24"/>
        <n v="25"/>
        <n v="26"/>
        <n v="27"/>
        <n v="28"/>
        <n v="30"/>
        <n v="31"/>
        <n v="32"/>
        <n v="34"/>
        <n v="36"/>
        <n v="37"/>
        <n v="38"/>
        <n v="39"/>
        <n v="40"/>
        <n v="41"/>
        <n v="42"/>
        <n v="43"/>
        <n v="44"/>
        <n v="45"/>
        <n v="46"/>
        <n v="47"/>
        <n v="48"/>
        <n v="49"/>
        <n v="50"/>
        <n v="51"/>
        <n v="52"/>
        <n v="53"/>
        <n v="54"/>
        <n v="55"/>
        <n v="56"/>
        <n v="57"/>
        <n v="58"/>
        <n v="59"/>
        <n v="60"/>
        <n v="61"/>
        <n v="62"/>
        <n v="63"/>
        <n v="65"/>
        <n v="66"/>
        <n v="67"/>
        <n v="68"/>
        <n v="69"/>
        <n v="70"/>
        <n v="72"/>
        <n v="73"/>
        <n v="74"/>
        <n v="75"/>
        <n v="76"/>
        <n v="77"/>
        <n v="78"/>
        <n v="80"/>
        <n v="81"/>
        <n v="82"/>
        <n v="83"/>
        <n v="84"/>
        <n v="85"/>
        <n v="86"/>
        <n v="87"/>
        <n v="88"/>
        <n v="89"/>
        <n v="91"/>
        <n v="92"/>
        <n v="93"/>
        <n v="94"/>
        <n v="95"/>
        <n v="98"/>
        <n v="99"/>
        <n v="100"/>
        <n v="101"/>
        <n v="102"/>
        <n v="103"/>
        <n v="104"/>
        <n v="105"/>
        <n v="106"/>
        <n v="107"/>
        <n v="108"/>
        <n v="110"/>
        <n v="111"/>
        <n v="112"/>
        <n v="113"/>
        <n v="114"/>
        <n v="115"/>
        <n v="116"/>
        <n v="117"/>
        <n v="118"/>
        <n v="119"/>
        <n v="120"/>
        <n v="121"/>
        <n v="122"/>
        <n v="123"/>
        <n v="124"/>
        <n v="126"/>
        <n v="127"/>
        <n v="128"/>
        <n v="129"/>
        <n v="130"/>
        <n v="131"/>
        <n v="132"/>
        <n v="133"/>
        <n v="134"/>
        <n v="135"/>
        <n v="136"/>
        <n v="137"/>
        <n v="138"/>
        <n v="139"/>
        <n v="140"/>
        <n v="141"/>
        <n v="142"/>
        <n v="143"/>
        <n v="144"/>
        <n v="145"/>
        <n v="146"/>
        <n v="147"/>
        <n v="148"/>
        <n v="149"/>
        <n v="150"/>
        <n v="151"/>
        <n v="152"/>
        <n v="153"/>
        <n v="154"/>
        <n v="155"/>
        <n v="156"/>
        <n v="157"/>
        <n v="158"/>
        <n v="159"/>
        <n v="160"/>
        <n v="161"/>
        <n v="162"/>
        <n v="163"/>
        <n v="165"/>
        <n v="166"/>
        <n v="167"/>
        <n v="168"/>
        <n v="170"/>
        <n v="171"/>
        <n v="172"/>
        <n v="173"/>
        <n v="174"/>
        <n v="175"/>
        <n v="176"/>
        <n v="177"/>
        <n v="178"/>
        <n v="179"/>
        <n v="180"/>
        <n v="181"/>
        <n v="184"/>
        <n v="185"/>
        <n v="186"/>
        <n v="187"/>
        <n v="188"/>
        <n v="189"/>
        <n v="190"/>
        <n v="191"/>
        <n v="192"/>
        <n v="193"/>
        <n v="194"/>
        <n v="196"/>
        <n v="197"/>
        <n v="198"/>
        <n v="199"/>
        <n v="200"/>
        <n v="201"/>
        <n v="202"/>
        <m/>
      </sharedItems>
    </cacheField>
    <cacheField name="PrekLN" numFmtId="0">
      <sharedItems containsString="0" containsBlank="1" containsNumber="1" containsInteger="1" minValue="0" maxValue="1" count="3">
        <n v="1"/>
        <n v="0"/>
        <m/>
      </sharedItems>
    </cacheField>
    <cacheField name="God" numFmtId="0">
      <sharedItems containsString="0" containsBlank="1" containsNumber="1" containsInteger="1" minValue="2005" maxValue="2010" count="7">
        <n v="2006"/>
        <n v="2010"/>
        <n v="2008"/>
        <n v="2009"/>
        <n v="2005"/>
        <n v="2007"/>
        <m/>
      </sharedItems>
    </cacheField>
    <cacheField name="Pol" numFmtId="0">
      <sharedItems containsBlank="1" count="3">
        <s v="m"/>
        <s v="ž"/>
        <m/>
      </sharedItems>
    </cacheField>
    <cacheField name="GodR" numFmtId="0">
      <sharedItems containsString="0" containsBlank="1" containsNumber="1" containsInteger="1" minValue="1940" maxValue="1989"/>
    </cacheField>
    <cacheField name="Starost" numFmtId="0">
      <sharedItems containsString="0" containsBlank="1" containsNumber="1" containsInteger="1" minValue="21" maxValue="65"/>
    </cacheField>
    <cacheField name="Visina" numFmtId="0">
      <sharedItems containsString="0" containsBlank="1" containsNumber="1" containsInteger="1" minValue="151" maxValue="190"/>
    </cacheField>
    <cacheField name="Težina" numFmtId="0">
      <sharedItems containsString="0" containsBlank="1" containsNumber="1" containsInteger="1" minValue="47" maxValue="105"/>
    </cacheField>
    <cacheField name="BMI" numFmtId="0">
      <sharedItems containsString="0" containsBlank="1" containsNumber="1" minValue="18.017485822306238" maxValue="33.177732340573279"/>
    </cacheField>
    <cacheField name="HCVRNA0" numFmtId="0">
      <sharedItems containsString="0" containsBlank="1" containsNumber="1" minValue="425" maxValue="1010000000"/>
    </cacheField>
    <cacheField name="FibrSt" numFmtId="0">
      <sharedItems containsString="0" containsBlank="1" containsNumber="1" containsInteger="1" minValue="0" maxValue="6" count="8">
        <n v="2"/>
        <n v="3"/>
        <n v="0"/>
        <n v="1"/>
        <n v="4"/>
        <n v="5"/>
        <n v="6"/>
        <m/>
      </sharedItems>
    </cacheField>
    <cacheField name="Steat" numFmtId="0">
      <sharedItems containsString="0" containsBlank="1" containsNumber="1" containsInteger="1" minValue="0" maxValue="1" count="3">
        <n v="0"/>
        <n v="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
  <r>
    <x v="0"/>
    <x v="0"/>
    <x v="0"/>
    <x v="0"/>
    <n v="1941"/>
    <n v="65"/>
    <n v="175"/>
    <n v="73"/>
    <n v="23.836734693877553"/>
    <n v="5760000"/>
    <x v="0"/>
    <x v="0"/>
  </r>
  <r>
    <x v="1"/>
    <x v="1"/>
    <x v="1"/>
    <x v="1"/>
    <n v="1945"/>
    <n v="65"/>
    <n v="163"/>
    <n v="69"/>
    <n v="25.970115548195267"/>
    <m/>
    <x v="0"/>
    <x v="0"/>
  </r>
  <r>
    <x v="2"/>
    <x v="0"/>
    <x v="2"/>
    <x v="1"/>
    <n v="1947"/>
    <n v="61"/>
    <n v="159"/>
    <n v="60"/>
    <n v="23.733238400379729"/>
    <n v="3390000"/>
    <x v="0"/>
    <x v="0"/>
  </r>
  <r>
    <x v="3"/>
    <x v="0"/>
    <x v="3"/>
    <x v="1"/>
    <n v="1949"/>
    <n v="60"/>
    <n v="162"/>
    <n v="58"/>
    <n v="22.10028959000152"/>
    <n v="818"/>
    <x v="0"/>
    <x v="1"/>
  </r>
  <r>
    <x v="4"/>
    <x v="0"/>
    <x v="4"/>
    <x v="1"/>
    <n v="1950"/>
    <n v="55"/>
    <n v="158"/>
    <n v="62"/>
    <n v="24.835763499439189"/>
    <n v="773000"/>
    <x v="0"/>
    <x v="0"/>
  </r>
  <r>
    <x v="5"/>
    <x v="0"/>
    <x v="4"/>
    <x v="0"/>
    <n v="1950"/>
    <n v="55"/>
    <n v="181"/>
    <n v="95"/>
    <n v="28.997893837184456"/>
    <n v="230000"/>
    <x v="0"/>
    <x v="0"/>
  </r>
  <r>
    <x v="6"/>
    <x v="1"/>
    <x v="5"/>
    <x v="1"/>
    <n v="1950"/>
    <n v="57"/>
    <n v="168"/>
    <n v="73"/>
    <n v="25.864512471655331"/>
    <n v="353000"/>
    <x v="0"/>
    <x v="0"/>
  </r>
  <r>
    <x v="7"/>
    <x v="0"/>
    <x v="3"/>
    <x v="1"/>
    <n v="1950"/>
    <n v="59"/>
    <n v="171"/>
    <n v="86"/>
    <n v="29.410758865975858"/>
    <n v="204577"/>
    <x v="1"/>
    <x v="1"/>
  </r>
  <r>
    <x v="8"/>
    <x v="0"/>
    <x v="1"/>
    <x v="1"/>
    <n v="1950"/>
    <n v="60"/>
    <n v="156"/>
    <n v="79"/>
    <n v="32.462195923734384"/>
    <n v="1537123"/>
    <x v="2"/>
    <x v="0"/>
  </r>
  <r>
    <x v="9"/>
    <x v="0"/>
    <x v="2"/>
    <x v="0"/>
    <n v="1950"/>
    <n v="58"/>
    <n v="180"/>
    <n v="93"/>
    <n v="28.703703703703702"/>
    <n v="84700000"/>
    <x v="3"/>
    <x v="0"/>
  </r>
  <r>
    <x v="10"/>
    <x v="1"/>
    <x v="3"/>
    <x v="0"/>
    <n v="1951"/>
    <n v="58"/>
    <n v="176"/>
    <n v="74"/>
    <n v="23.889462809917354"/>
    <n v="977237.22095581202"/>
    <x v="0"/>
    <x v="1"/>
  </r>
  <r>
    <x v="11"/>
    <x v="1"/>
    <x v="4"/>
    <x v="1"/>
    <n v="1951"/>
    <n v="54"/>
    <n v="165"/>
    <n v="77"/>
    <n v="28.282828282828287"/>
    <n v="1580000"/>
    <x v="0"/>
    <x v="0"/>
  </r>
  <r>
    <x v="12"/>
    <x v="0"/>
    <x v="2"/>
    <x v="1"/>
    <n v="1951"/>
    <n v="57"/>
    <n v="162"/>
    <n v="71"/>
    <n v="27.053802773967377"/>
    <n v="517000"/>
    <x v="0"/>
    <x v="0"/>
  </r>
  <r>
    <x v="13"/>
    <x v="0"/>
    <x v="2"/>
    <x v="0"/>
    <n v="1951"/>
    <n v="57"/>
    <n v="183"/>
    <n v="81"/>
    <n v="24.187046492878256"/>
    <n v="231000000"/>
    <x v="3"/>
    <x v="0"/>
  </r>
  <r>
    <x v="14"/>
    <x v="0"/>
    <x v="1"/>
    <x v="0"/>
    <n v="1952"/>
    <n v="58"/>
    <n v="171"/>
    <n v="92"/>
    <n v="31.462672275229988"/>
    <n v="7079457.8438413814"/>
    <x v="1"/>
    <x v="0"/>
  </r>
  <r>
    <x v="15"/>
    <x v="1"/>
    <x v="1"/>
    <x v="1"/>
    <n v="1952"/>
    <n v="58"/>
    <n v="161"/>
    <n v="84"/>
    <n v="32.406157169862269"/>
    <n v="2893117"/>
    <x v="4"/>
    <x v="1"/>
  </r>
  <r>
    <x v="16"/>
    <x v="0"/>
    <x v="3"/>
    <x v="0"/>
    <n v="1952"/>
    <n v="57"/>
    <n v="181"/>
    <n v="70"/>
    <n v="21.366869143188548"/>
    <n v="7079457.8438413814"/>
    <x v="4"/>
    <x v="0"/>
  </r>
  <r>
    <x v="17"/>
    <x v="1"/>
    <x v="2"/>
    <x v="1"/>
    <n v="1952"/>
    <n v="56"/>
    <n v="176"/>
    <n v="62"/>
    <n v="20.015495867768596"/>
    <n v="20000000"/>
    <x v="0"/>
    <x v="0"/>
  </r>
  <r>
    <x v="18"/>
    <x v="0"/>
    <x v="4"/>
    <x v="0"/>
    <n v="1953"/>
    <n v="52"/>
    <n v="180"/>
    <n v="75"/>
    <n v="23.148148148148145"/>
    <n v="13200000"/>
    <x v="5"/>
    <x v="0"/>
  </r>
  <r>
    <x v="19"/>
    <x v="0"/>
    <x v="4"/>
    <x v="0"/>
    <n v="1954"/>
    <n v="51"/>
    <n v="182"/>
    <n v="70"/>
    <n v="21.132713440405748"/>
    <n v="3800000"/>
    <x v="0"/>
    <x v="0"/>
  </r>
  <r>
    <x v="20"/>
    <x v="1"/>
    <x v="1"/>
    <x v="0"/>
    <n v="1954"/>
    <n v="56"/>
    <n v="176"/>
    <n v="83"/>
    <n v="26.794938016528928"/>
    <n v="1122018.4543019643"/>
    <x v="3"/>
    <x v="0"/>
  </r>
  <r>
    <x v="21"/>
    <x v="1"/>
    <x v="5"/>
    <x v="1"/>
    <n v="1954"/>
    <n v="53"/>
    <n v="169"/>
    <n v="88"/>
    <n v="30.811246104828268"/>
    <n v="4170000"/>
    <x v="0"/>
    <x v="0"/>
  </r>
  <r>
    <x v="22"/>
    <x v="1"/>
    <x v="1"/>
    <x v="0"/>
    <n v="1954"/>
    <n v="56"/>
    <n v="181"/>
    <n v="78"/>
    <n v="23.808797045267237"/>
    <n v="670702"/>
    <x v="0"/>
    <x v="0"/>
  </r>
  <r>
    <x v="23"/>
    <x v="0"/>
    <x v="5"/>
    <x v="0"/>
    <n v="1954"/>
    <n v="53"/>
    <n v="174"/>
    <n v="76"/>
    <n v="25.102391333069097"/>
    <n v="916000"/>
    <x v="5"/>
    <x v="0"/>
  </r>
  <r>
    <x v="24"/>
    <x v="0"/>
    <x v="2"/>
    <x v="0"/>
    <n v="1955"/>
    <n v="53"/>
    <n v="171"/>
    <n v="67"/>
    <n v="22.913033070004449"/>
    <n v="67900000"/>
    <x v="1"/>
    <x v="0"/>
  </r>
  <r>
    <x v="25"/>
    <x v="0"/>
    <x v="2"/>
    <x v="0"/>
    <n v="1956"/>
    <n v="52"/>
    <n v="189"/>
    <n v="91"/>
    <n v="25.475210660395845"/>
    <n v="7340000"/>
    <x v="3"/>
    <x v="1"/>
  </r>
  <r>
    <x v="26"/>
    <x v="0"/>
    <x v="0"/>
    <x v="0"/>
    <n v="1956"/>
    <n v="50"/>
    <n v="172"/>
    <n v="75"/>
    <n v="25.351541373715524"/>
    <n v="835000"/>
    <x v="0"/>
    <x v="0"/>
  </r>
  <r>
    <x v="27"/>
    <x v="0"/>
    <x v="3"/>
    <x v="1"/>
    <n v="1956"/>
    <n v="53"/>
    <n v="172"/>
    <n v="71"/>
    <n v="23.999459167117362"/>
    <n v="254367"/>
    <x v="3"/>
    <x v="0"/>
  </r>
  <r>
    <x v="28"/>
    <x v="0"/>
    <x v="3"/>
    <x v="0"/>
    <n v="1956"/>
    <n v="53"/>
    <n v="183"/>
    <n v="89"/>
    <n v="26.575890590940304"/>
    <n v="1030000"/>
    <x v="0"/>
    <x v="1"/>
  </r>
  <r>
    <x v="29"/>
    <x v="0"/>
    <x v="0"/>
    <x v="0"/>
    <n v="1957"/>
    <n v="49"/>
    <n v="177"/>
    <n v="94"/>
    <n v="30.004149510038619"/>
    <n v="434000"/>
    <x v="0"/>
    <x v="0"/>
  </r>
  <r>
    <x v="30"/>
    <x v="0"/>
    <x v="2"/>
    <x v="0"/>
    <n v="1957"/>
    <n v="51"/>
    <n v="176"/>
    <n v="78"/>
    <n v="25.180785123966942"/>
    <n v="2260000"/>
    <x v="1"/>
    <x v="0"/>
  </r>
  <r>
    <x v="31"/>
    <x v="0"/>
    <x v="3"/>
    <x v="1"/>
    <n v="1958"/>
    <n v="51"/>
    <n v="161"/>
    <n v="63"/>
    <n v="24.304617877396701"/>
    <n v="4600252"/>
    <x v="2"/>
    <x v="1"/>
  </r>
  <r>
    <x v="32"/>
    <x v="1"/>
    <x v="3"/>
    <x v="0"/>
    <n v="1959"/>
    <n v="50"/>
    <n v="179"/>
    <n v="82"/>
    <n v="25.592209980961893"/>
    <n v="2884031.5031266073"/>
    <x v="6"/>
    <x v="0"/>
  </r>
  <r>
    <x v="33"/>
    <x v="0"/>
    <x v="1"/>
    <x v="1"/>
    <n v="1959"/>
    <n v="51"/>
    <n v="153"/>
    <n v="67"/>
    <n v="28.621470374642232"/>
    <n v="63446"/>
    <x v="1"/>
    <x v="0"/>
  </r>
  <r>
    <x v="34"/>
    <x v="0"/>
    <x v="3"/>
    <x v="0"/>
    <n v="1960"/>
    <n v="49"/>
    <n v="184"/>
    <n v="85"/>
    <n v="25.10633270321361"/>
    <n v="371535.2290971732"/>
    <x v="0"/>
    <x v="0"/>
  </r>
  <r>
    <x v="35"/>
    <x v="0"/>
    <x v="4"/>
    <x v="0"/>
    <n v="1960"/>
    <n v="45"/>
    <n v="170"/>
    <n v="75"/>
    <n v="25.95155709342561"/>
    <n v="272000"/>
    <x v="6"/>
    <x v="0"/>
  </r>
  <r>
    <x v="36"/>
    <x v="0"/>
    <x v="0"/>
    <x v="0"/>
    <n v="1960"/>
    <n v="46"/>
    <n v="189"/>
    <n v="105"/>
    <n v="29.394473838918284"/>
    <n v="30600000"/>
    <x v="4"/>
    <x v="0"/>
  </r>
  <r>
    <x v="37"/>
    <x v="0"/>
    <x v="1"/>
    <x v="0"/>
    <n v="1960"/>
    <n v="50"/>
    <n v="177"/>
    <n v="82"/>
    <n v="26.173832551310287"/>
    <n v="91900"/>
    <x v="4"/>
    <x v="0"/>
  </r>
  <r>
    <x v="38"/>
    <x v="0"/>
    <x v="2"/>
    <x v="0"/>
    <n v="1960"/>
    <n v="48"/>
    <n v="189"/>
    <n v="93"/>
    <n v="26.035105400184765"/>
    <n v="41300000"/>
    <x v="1"/>
    <x v="0"/>
  </r>
  <r>
    <x v="39"/>
    <x v="0"/>
    <x v="1"/>
    <x v="1"/>
    <n v="1960"/>
    <n v="50"/>
    <n v="167"/>
    <n v="71"/>
    <n v="25.458065904119906"/>
    <n v="977711"/>
    <x v="4"/>
    <x v="0"/>
  </r>
  <r>
    <x v="40"/>
    <x v="0"/>
    <x v="3"/>
    <x v="0"/>
    <n v="1961"/>
    <n v="48"/>
    <n v="176"/>
    <n v="92"/>
    <n v="29.700413223140497"/>
    <n v="599479"/>
    <x v="3"/>
    <x v="0"/>
  </r>
  <r>
    <x v="41"/>
    <x v="1"/>
    <x v="2"/>
    <x v="1"/>
    <n v="1961"/>
    <n v="47"/>
    <n v="176"/>
    <n v="87"/>
    <n v="28.086260330578511"/>
    <n v="5590000"/>
    <x v="0"/>
    <x v="0"/>
  </r>
  <r>
    <x v="42"/>
    <x v="0"/>
    <x v="4"/>
    <x v="1"/>
    <n v="1961"/>
    <n v="44"/>
    <n v="173"/>
    <n v="67"/>
    <n v="22.386314277122523"/>
    <n v="812000"/>
    <x v="0"/>
    <x v="0"/>
  </r>
  <r>
    <x v="43"/>
    <x v="0"/>
    <x v="5"/>
    <x v="0"/>
    <n v="1961"/>
    <n v="46"/>
    <n v="187"/>
    <n v="99"/>
    <n v="28.310789556464293"/>
    <n v="188000"/>
    <x v="3"/>
    <x v="0"/>
  </r>
  <r>
    <x v="44"/>
    <x v="1"/>
    <x v="1"/>
    <x v="0"/>
    <n v="1961"/>
    <n v="49"/>
    <n v="183"/>
    <n v="93"/>
    <n v="27.77031263997133"/>
    <n v="2511886.431509587"/>
    <x v="0"/>
    <x v="0"/>
  </r>
  <r>
    <x v="45"/>
    <x v="0"/>
    <x v="0"/>
    <x v="1"/>
    <n v="1961"/>
    <n v="45"/>
    <n v="168"/>
    <n v="67"/>
    <n v="23.738662131519277"/>
    <n v="1390000"/>
    <x v="0"/>
    <x v="0"/>
  </r>
  <r>
    <x v="46"/>
    <x v="0"/>
    <x v="0"/>
    <x v="1"/>
    <n v="1961"/>
    <n v="45"/>
    <n v="154"/>
    <n v="64"/>
    <n v="26.986001011975038"/>
    <n v="9340000"/>
    <x v="1"/>
    <x v="0"/>
  </r>
  <r>
    <x v="47"/>
    <x v="0"/>
    <x v="2"/>
    <x v="0"/>
    <n v="1961"/>
    <n v="47"/>
    <n v="172"/>
    <n v="76"/>
    <n v="25.689561925365066"/>
    <n v="355000"/>
    <x v="1"/>
    <x v="0"/>
  </r>
  <r>
    <x v="48"/>
    <x v="0"/>
    <x v="3"/>
    <x v="0"/>
    <n v="1961"/>
    <n v="48"/>
    <n v="188"/>
    <n v="96"/>
    <n v="27.16161158895428"/>
    <n v="12300000"/>
    <x v="1"/>
    <x v="0"/>
  </r>
  <r>
    <x v="49"/>
    <x v="1"/>
    <x v="1"/>
    <x v="1"/>
    <n v="1962"/>
    <n v="48"/>
    <n v="151"/>
    <n v="63"/>
    <n v="27.630367089162757"/>
    <n v="2094043"/>
    <x v="3"/>
    <x v="0"/>
  </r>
  <r>
    <x v="50"/>
    <x v="0"/>
    <x v="4"/>
    <x v="0"/>
    <n v="1962"/>
    <n v="43"/>
    <n v="176"/>
    <n v="77"/>
    <n v="24.857954545454547"/>
    <n v="382000"/>
    <x v="3"/>
    <x v="0"/>
  </r>
  <r>
    <x v="51"/>
    <x v="0"/>
    <x v="0"/>
    <x v="0"/>
    <n v="1962"/>
    <n v="44"/>
    <n v="170"/>
    <n v="74"/>
    <n v="25.605536332179934"/>
    <n v="1890000"/>
    <x v="0"/>
    <x v="0"/>
  </r>
  <r>
    <x v="52"/>
    <x v="0"/>
    <x v="3"/>
    <x v="0"/>
    <n v="1963"/>
    <n v="46"/>
    <n v="182"/>
    <n v="86"/>
    <n v="25.963047941069917"/>
    <n v="14500000"/>
    <x v="3"/>
    <x v="0"/>
  </r>
  <r>
    <x v="53"/>
    <x v="0"/>
    <x v="0"/>
    <x v="1"/>
    <n v="1963"/>
    <n v="43"/>
    <n v="154"/>
    <n v="63"/>
    <n v="26.564344746162927"/>
    <n v="23800000"/>
    <x v="3"/>
    <x v="0"/>
  </r>
  <r>
    <x v="54"/>
    <x v="0"/>
    <x v="1"/>
    <x v="0"/>
    <n v="1963"/>
    <n v="47"/>
    <n v="176"/>
    <n v="71"/>
    <n v="22.920971074380166"/>
    <n v="58800"/>
    <x v="3"/>
    <x v="0"/>
  </r>
  <r>
    <x v="55"/>
    <x v="0"/>
    <x v="1"/>
    <x v="0"/>
    <n v="1963"/>
    <n v="47"/>
    <n v="180"/>
    <n v="87"/>
    <n v="26.851851851851851"/>
    <n v="2818382.9312644606"/>
    <x v="3"/>
    <x v="0"/>
  </r>
  <r>
    <x v="56"/>
    <x v="0"/>
    <x v="3"/>
    <x v="0"/>
    <n v="1963"/>
    <n v="46"/>
    <n v="170"/>
    <n v="63"/>
    <n v="21.79930795847751"/>
    <n v="2793234"/>
    <x v="4"/>
    <x v="0"/>
  </r>
  <r>
    <x v="57"/>
    <x v="2"/>
    <x v="3"/>
    <x v="0"/>
    <n v="1963"/>
    <n v="46"/>
    <n v="189"/>
    <n v="91"/>
    <n v="25.475210660395845"/>
    <n v="2793234"/>
    <x v="1"/>
    <x v="0"/>
  </r>
  <r>
    <x v="58"/>
    <x v="0"/>
    <x v="2"/>
    <x v="0"/>
    <n v="1964"/>
    <n v="44"/>
    <n v="177"/>
    <n v="81"/>
    <n v="25.854639471416256"/>
    <n v="223000"/>
    <x v="3"/>
    <x v="1"/>
  </r>
  <r>
    <x v="59"/>
    <x v="0"/>
    <x v="2"/>
    <x v="0"/>
    <n v="1964"/>
    <n v="44"/>
    <n v="168"/>
    <n v="78"/>
    <n v="27.636054421768712"/>
    <n v="3220000"/>
    <x v="1"/>
    <x v="0"/>
  </r>
  <r>
    <x v="60"/>
    <x v="0"/>
    <x v="2"/>
    <x v="0"/>
    <n v="1964"/>
    <n v="44"/>
    <n v="169"/>
    <n v="64"/>
    <n v="22.408178985329648"/>
    <n v="710000"/>
    <x v="0"/>
    <x v="1"/>
  </r>
  <r>
    <x v="61"/>
    <x v="0"/>
    <x v="2"/>
    <x v="0"/>
    <n v="1964"/>
    <n v="44"/>
    <n v="172"/>
    <n v="78"/>
    <n v="26.365603028664147"/>
    <n v="10471285.480509"/>
    <x v="0"/>
    <x v="0"/>
  </r>
  <r>
    <x v="62"/>
    <x v="0"/>
    <x v="0"/>
    <x v="0"/>
    <n v="1964"/>
    <n v="42"/>
    <n v="188"/>
    <n v="87"/>
    <n v="24.615210502489816"/>
    <n v="8710000"/>
    <x v="3"/>
    <x v="0"/>
  </r>
  <r>
    <x v="63"/>
    <x v="0"/>
    <x v="0"/>
    <x v="0"/>
    <n v="1964"/>
    <n v="42"/>
    <n v="187"/>
    <n v="83"/>
    <n v="23.735308416025617"/>
    <n v="1310000"/>
    <x v="3"/>
    <x v="0"/>
  </r>
  <r>
    <x v="64"/>
    <x v="0"/>
    <x v="2"/>
    <x v="0"/>
    <n v="1964"/>
    <n v="44"/>
    <n v="190"/>
    <n v="88"/>
    <n v="24.37673130193906"/>
    <n v="3310000"/>
    <x v="0"/>
    <x v="0"/>
  </r>
  <r>
    <x v="65"/>
    <x v="0"/>
    <x v="2"/>
    <x v="0"/>
    <n v="1965"/>
    <n v="43"/>
    <n v="177"/>
    <n v="90"/>
    <n v="28.727377190462509"/>
    <n v="6100000"/>
    <x v="0"/>
    <x v="0"/>
  </r>
  <r>
    <x v="66"/>
    <x v="0"/>
    <x v="2"/>
    <x v="0"/>
    <n v="1965"/>
    <n v="43"/>
    <n v="168"/>
    <n v="75"/>
    <n v="26.573129251700685"/>
    <n v="266000"/>
    <x v="3"/>
    <x v="0"/>
  </r>
  <r>
    <x v="67"/>
    <x v="0"/>
    <x v="1"/>
    <x v="1"/>
    <n v="1965"/>
    <n v="45"/>
    <n v="158"/>
    <n v="65"/>
    <n v="26.037493991347535"/>
    <n v="187000"/>
    <x v="1"/>
    <x v="0"/>
  </r>
  <r>
    <x v="68"/>
    <x v="0"/>
    <x v="2"/>
    <x v="0"/>
    <n v="1966"/>
    <n v="42"/>
    <n v="171"/>
    <n v="96"/>
    <n v="32.830614548066073"/>
    <n v="152000000"/>
    <x v="0"/>
    <x v="1"/>
  </r>
  <r>
    <x v="69"/>
    <x v="0"/>
    <x v="2"/>
    <x v="0"/>
    <n v="1966"/>
    <n v="42"/>
    <n v="173"/>
    <n v="85"/>
    <n v="28.400547963513649"/>
    <n v="143000000"/>
    <x v="0"/>
    <x v="0"/>
  </r>
  <r>
    <x v="70"/>
    <x v="0"/>
    <x v="2"/>
    <x v="0"/>
    <n v="1966"/>
    <n v="42"/>
    <n v="190"/>
    <n v="87"/>
    <n v="24.099722991689752"/>
    <n v="383000"/>
    <x v="3"/>
    <x v="0"/>
  </r>
  <r>
    <x v="71"/>
    <x v="0"/>
    <x v="2"/>
    <x v="0"/>
    <n v="1966"/>
    <n v="42"/>
    <n v="180"/>
    <n v="80"/>
    <n v="24.691358024691358"/>
    <n v="1660000"/>
    <x v="3"/>
    <x v="0"/>
  </r>
  <r>
    <x v="72"/>
    <x v="1"/>
    <x v="1"/>
    <x v="0"/>
    <n v="1967"/>
    <n v="43"/>
    <n v="170"/>
    <n v="79"/>
    <n v="27.335640138408309"/>
    <n v="480000"/>
    <x v="3"/>
    <x v="0"/>
  </r>
  <r>
    <x v="73"/>
    <x v="0"/>
    <x v="0"/>
    <x v="0"/>
    <n v="1967"/>
    <n v="39"/>
    <n v="181"/>
    <n v="87"/>
    <n v="26.555965935105768"/>
    <n v="55600"/>
    <x v="3"/>
    <x v="0"/>
  </r>
  <r>
    <x v="74"/>
    <x v="1"/>
    <x v="5"/>
    <x v="0"/>
    <n v="1967"/>
    <n v="40"/>
    <n v="189"/>
    <n v="87"/>
    <n v="24.355421180818006"/>
    <n v="221000"/>
    <x v="0"/>
    <x v="0"/>
  </r>
  <r>
    <x v="75"/>
    <x v="0"/>
    <x v="4"/>
    <x v="0"/>
    <n v="1967"/>
    <n v="38"/>
    <n v="177"/>
    <n v="76"/>
    <n v="24.258674071946118"/>
    <n v="16000"/>
    <x v="5"/>
    <x v="0"/>
  </r>
  <r>
    <x v="76"/>
    <x v="0"/>
    <x v="2"/>
    <x v="0"/>
    <n v="1968"/>
    <n v="40"/>
    <n v="190"/>
    <n v="99"/>
    <n v="27.423822714681442"/>
    <n v="135000"/>
    <x v="0"/>
    <x v="0"/>
  </r>
  <r>
    <x v="77"/>
    <x v="0"/>
    <x v="5"/>
    <x v="1"/>
    <n v="1968"/>
    <n v="39"/>
    <n v="171"/>
    <n v="72"/>
    <n v="24.622960911049557"/>
    <n v="2600000"/>
    <x v="1"/>
    <x v="0"/>
  </r>
  <r>
    <x v="78"/>
    <x v="0"/>
    <x v="0"/>
    <x v="0"/>
    <n v="1968"/>
    <n v="38"/>
    <n v="169"/>
    <n v="71"/>
    <n v="24.859073561850078"/>
    <n v="5200000"/>
    <x v="1"/>
    <x v="0"/>
  </r>
  <r>
    <x v="79"/>
    <x v="0"/>
    <x v="1"/>
    <x v="0"/>
    <n v="1968"/>
    <n v="42"/>
    <n v="186"/>
    <n v="81"/>
    <n v="23.413111342351716"/>
    <n v="426579.51880159322"/>
    <x v="3"/>
    <x v="0"/>
  </r>
  <r>
    <x v="80"/>
    <x v="0"/>
    <x v="0"/>
    <x v="0"/>
    <n v="1968"/>
    <n v="38"/>
    <n v="180"/>
    <n v="91"/>
    <n v="28.086419753086417"/>
    <n v="3170000"/>
    <x v="0"/>
    <x v="0"/>
  </r>
  <r>
    <x v="81"/>
    <x v="0"/>
    <x v="5"/>
    <x v="1"/>
    <n v="1969"/>
    <n v="38"/>
    <n v="151"/>
    <n v="59"/>
    <n v="25.876058067628612"/>
    <n v="2600000"/>
    <x v="1"/>
    <x v="0"/>
  </r>
  <r>
    <x v="82"/>
    <x v="1"/>
    <x v="2"/>
    <x v="1"/>
    <n v="1969"/>
    <n v="39"/>
    <n v="175"/>
    <n v="83"/>
    <n v="27.102040816326532"/>
    <n v="836000"/>
    <x v="3"/>
    <x v="0"/>
  </r>
  <r>
    <x v="83"/>
    <x v="0"/>
    <x v="5"/>
    <x v="0"/>
    <n v="1969"/>
    <n v="38"/>
    <n v="189"/>
    <n v="82"/>
    <n v="22.955684331345708"/>
    <n v="2300"/>
    <x v="3"/>
    <x v="0"/>
  </r>
  <r>
    <x v="84"/>
    <x v="0"/>
    <x v="2"/>
    <x v="0"/>
    <n v="1969"/>
    <n v="39"/>
    <n v="171"/>
    <n v="72"/>
    <n v="24.622960911049557"/>
    <n v="6910000"/>
    <x v="3"/>
    <x v="0"/>
  </r>
  <r>
    <x v="85"/>
    <x v="1"/>
    <x v="1"/>
    <x v="1"/>
    <n v="1969"/>
    <n v="41"/>
    <n v="165"/>
    <n v="58"/>
    <n v="21.30394857667585"/>
    <n v="3235936.5692962883"/>
    <x v="3"/>
    <x v="0"/>
  </r>
  <r>
    <x v="86"/>
    <x v="0"/>
    <x v="5"/>
    <x v="1"/>
    <n v="1970"/>
    <n v="37"/>
    <n v="165"/>
    <n v="68"/>
    <n v="24.977043158861342"/>
    <n v="325000"/>
    <x v="0"/>
    <x v="0"/>
  </r>
  <r>
    <x v="87"/>
    <x v="0"/>
    <x v="1"/>
    <x v="1"/>
    <n v="1970"/>
    <n v="40"/>
    <n v="172"/>
    <n v="58"/>
    <n v="19.605191995673341"/>
    <n v="571408"/>
    <x v="0"/>
    <x v="0"/>
  </r>
  <r>
    <x v="88"/>
    <x v="0"/>
    <x v="3"/>
    <x v="0"/>
    <n v="1971"/>
    <n v="38"/>
    <n v="186"/>
    <n v="63"/>
    <n v="18.210197710717999"/>
    <n v="879000"/>
    <x v="3"/>
    <x v="0"/>
  </r>
  <r>
    <x v="89"/>
    <x v="0"/>
    <x v="1"/>
    <x v="0"/>
    <n v="1971"/>
    <n v="39"/>
    <n v="182"/>
    <n v="76"/>
    <n v="22.944088878154812"/>
    <n v="2128570"/>
    <x v="0"/>
    <x v="0"/>
  </r>
  <r>
    <x v="90"/>
    <x v="0"/>
    <x v="2"/>
    <x v="0"/>
    <n v="1971"/>
    <n v="37"/>
    <n v="185"/>
    <n v="65"/>
    <n v="18.991964937910883"/>
    <n v="2380000"/>
    <x v="0"/>
    <x v="1"/>
  </r>
  <r>
    <x v="91"/>
    <x v="0"/>
    <x v="2"/>
    <x v="0"/>
    <n v="1971"/>
    <n v="37"/>
    <n v="187"/>
    <n v="97"/>
    <n v="27.738854413909458"/>
    <n v="1240000"/>
    <x v="3"/>
    <x v="0"/>
  </r>
  <r>
    <x v="92"/>
    <x v="0"/>
    <x v="2"/>
    <x v="0"/>
    <n v="1971"/>
    <n v="37"/>
    <n v="186"/>
    <n v="78"/>
    <n v="22.54595907041276"/>
    <n v="1370000"/>
    <x v="0"/>
    <x v="0"/>
  </r>
  <r>
    <x v="93"/>
    <x v="1"/>
    <x v="5"/>
    <x v="0"/>
    <n v="1972"/>
    <n v="35"/>
    <n v="171"/>
    <n v="89"/>
    <n v="30.436715570602924"/>
    <n v="5080000"/>
    <x v="5"/>
    <x v="0"/>
  </r>
  <r>
    <x v="94"/>
    <x v="1"/>
    <x v="5"/>
    <x v="0"/>
    <n v="1972"/>
    <n v="35"/>
    <n v="181"/>
    <n v="80"/>
    <n v="24.419279020786909"/>
    <n v="568000"/>
    <x v="3"/>
    <x v="0"/>
  </r>
  <r>
    <x v="95"/>
    <x v="0"/>
    <x v="4"/>
    <x v="0"/>
    <n v="1973"/>
    <n v="32"/>
    <n v="179"/>
    <n v="82"/>
    <n v="25.592209980961893"/>
    <n v="2390000"/>
    <x v="0"/>
    <x v="0"/>
  </r>
  <r>
    <x v="96"/>
    <x v="0"/>
    <x v="4"/>
    <x v="0"/>
    <n v="1973"/>
    <n v="32"/>
    <n v="173"/>
    <n v="64"/>
    <n v="21.383941996057334"/>
    <n v="110000000"/>
    <x v="0"/>
    <x v="0"/>
  </r>
  <r>
    <x v="97"/>
    <x v="0"/>
    <x v="2"/>
    <x v="0"/>
    <n v="1973"/>
    <n v="35"/>
    <n v="176"/>
    <n v="89"/>
    <n v="28.731921487603305"/>
    <n v="1696028"/>
    <x v="0"/>
    <x v="0"/>
  </r>
  <r>
    <x v="98"/>
    <x v="0"/>
    <x v="0"/>
    <x v="0"/>
    <n v="1974"/>
    <n v="32"/>
    <n v="188"/>
    <n v="87"/>
    <n v="24.615210502489816"/>
    <n v="3450000"/>
    <x v="3"/>
    <x v="0"/>
  </r>
  <r>
    <x v="99"/>
    <x v="1"/>
    <x v="1"/>
    <x v="1"/>
    <n v="1974"/>
    <n v="36"/>
    <n v="163"/>
    <n v="64"/>
    <n v="24.088223117166624"/>
    <n v="144543977.07459331"/>
    <x v="3"/>
    <x v="1"/>
  </r>
  <r>
    <x v="100"/>
    <x v="0"/>
    <x v="5"/>
    <x v="0"/>
    <n v="1974"/>
    <n v="33"/>
    <n v="175"/>
    <n v="71"/>
    <n v="23.183673469387756"/>
    <n v="10400000"/>
    <x v="1"/>
    <x v="0"/>
  </r>
  <r>
    <x v="101"/>
    <x v="0"/>
    <x v="0"/>
    <x v="0"/>
    <n v="1974"/>
    <n v="32"/>
    <n v="186"/>
    <n v="81"/>
    <n v="23.413111342351716"/>
    <n v="1150000"/>
    <x v="3"/>
    <x v="0"/>
  </r>
  <r>
    <x v="102"/>
    <x v="0"/>
    <x v="3"/>
    <x v="1"/>
    <n v="1974"/>
    <n v="35"/>
    <n v="163"/>
    <n v="57"/>
    <n v="21.453573713726524"/>
    <n v="351432"/>
    <x v="3"/>
    <x v="1"/>
  </r>
  <r>
    <x v="103"/>
    <x v="0"/>
    <x v="0"/>
    <x v="0"/>
    <n v="1974"/>
    <n v="32"/>
    <n v="176"/>
    <n v="69"/>
    <n v="22.275309917355372"/>
    <n v="710000"/>
    <x v="0"/>
    <x v="0"/>
  </r>
  <r>
    <x v="104"/>
    <x v="1"/>
    <x v="0"/>
    <x v="0"/>
    <n v="1975"/>
    <n v="31"/>
    <n v="171"/>
    <n v="78"/>
    <n v="26.674874320303687"/>
    <n v="3660000"/>
    <x v="3"/>
    <x v="0"/>
  </r>
  <r>
    <x v="105"/>
    <x v="0"/>
    <x v="1"/>
    <x v="0"/>
    <n v="1975"/>
    <n v="35"/>
    <n v="174"/>
    <n v="68"/>
    <n v="22.460034350640772"/>
    <n v="136923"/>
    <x v="3"/>
    <x v="0"/>
  </r>
  <r>
    <x v="106"/>
    <x v="0"/>
    <x v="0"/>
    <x v="0"/>
    <n v="1975"/>
    <n v="31"/>
    <n v="177"/>
    <n v="67"/>
    <n v="21.385936352899868"/>
    <n v="2790000"/>
    <x v="0"/>
    <x v="0"/>
  </r>
  <r>
    <x v="107"/>
    <x v="0"/>
    <x v="0"/>
    <x v="0"/>
    <n v="1975"/>
    <n v="31"/>
    <n v="177"/>
    <n v="68"/>
    <n v="21.705129432793896"/>
    <n v="442000"/>
    <x v="0"/>
    <x v="0"/>
  </r>
  <r>
    <x v="108"/>
    <x v="0"/>
    <x v="0"/>
    <x v="0"/>
    <n v="1975"/>
    <n v="31"/>
    <n v="173"/>
    <n v="86"/>
    <n v="28.734672057202044"/>
    <n v="19000000"/>
    <x v="3"/>
    <x v="0"/>
  </r>
  <r>
    <x v="109"/>
    <x v="2"/>
    <x v="2"/>
    <x v="0"/>
    <n v="1975"/>
    <n v="33"/>
    <n v="181"/>
    <n v="75"/>
    <n v="22.893074081987731"/>
    <n v="4290000"/>
    <x v="0"/>
    <x v="1"/>
  </r>
  <r>
    <x v="110"/>
    <x v="0"/>
    <x v="0"/>
    <x v="0"/>
    <n v="1975"/>
    <n v="31"/>
    <n v="174"/>
    <n v="83"/>
    <n v="27.414453692693883"/>
    <n v="1310000"/>
    <x v="3"/>
    <x v="0"/>
  </r>
  <r>
    <x v="111"/>
    <x v="0"/>
    <x v="2"/>
    <x v="0"/>
    <n v="1976"/>
    <n v="32"/>
    <n v="190"/>
    <n v="95"/>
    <n v="26.315789473684212"/>
    <n v="1920000"/>
    <x v="3"/>
    <x v="0"/>
  </r>
  <r>
    <x v="112"/>
    <x v="0"/>
    <x v="0"/>
    <x v="0"/>
    <n v="1976"/>
    <n v="30"/>
    <n v="189"/>
    <n v="82"/>
    <n v="22.955684331345708"/>
    <n v="208000"/>
    <x v="0"/>
    <x v="0"/>
  </r>
  <r>
    <x v="113"/>
    <x v="0"/>
    <x v="0"/>
    <x v="1"/>
    <n v="1976"/>
    <n v="30"/>
    <n v="169"/>
    <n v="73"/>
    <n v="25.559329155141629"/>
    <n v="2230000"/>
    <x v="0"/>
    <x v="0"/>
  </r>
  <r>
    <x v="114"/>
    <x v="0"/>
    <x v="3"/>
    <x v="0"/>
    <n v="1976"/>
    <n v="33"/>
    <n v="182"/>
    <n v="85"/>
    <n v="25.661152034778407"/>
    <n v="1920000"/>
    <x v="3"/>
    <x v="0"/>
  </r>
  <r>
    <x v="115"/>
    <x v="0"/>
    <x v="0"/>
    <x v="0"/>
    <n v="1976"/>
    <n v="30"/>
    <n v="188"/>
    <n v="85"/>
    <n v="24.049343594386603"/>
    <n v="3260000"/>
    <x v="2"/>
    <x v="0"/>
  </r>
  <r>
    <x v="116"/>
    <x v="0"/>
    <x v="4"/>
    <x v="0"/>
    <n v="1977"/>
    <n v="28"/>
    <n v="184"/>
    <n v="88"/>
    <n v="25.992438563327031"/>
    <n v="10200000"/>
    <x v="0"/>
    <x v="0"/>
  </r>
  <r>
    <x v="117"/>
    <x v="0"/>
    <x v="0"/>
    <x v="0"/>
    <n v="1977"/>
    <n v="29"/>
    <n v="171"/>
    <n v="62"/>
    <n v="21.203105228959341"/>
    <n v="18400000"/>
    <x v="0"/>
    <x v="0"/>
  </r>
  <r>
    <x v="118"/>
    <x v="0"/>
    <x v="2"/>
    <x v="0"/>
    <n v="1977"/>
    <n v="31"/>
    <n v="186"/>
    <n v="91"/>
    <n v="26.303618915481554"/>
    <n v="1010000000"/>
    <x v="3"/>
    <x v="0"/>
  </r>
  <r>
    <x v="119"/>
    <x v="0"/>
    <x v="4"/>
    <x v="1"/>
    <n v="1977"/>
    <n v="28"/>
    <n v="161"/>
    <n v="86"/>
    <n v="33.177732340573279"/>
    <n v="310000"/>
    <x v="3"/>
    <x v="0"/>
  </r>
  <r>
    <x v="120"/>
    <x v="0"/>
    <x v="0"/>
    <x v="0"/>
    <n v="1977"/>
    <n v="29"/>
    <n v="173"/>
    <n v="67"/>
    <n v="22.386314277122523"/>
    <n v="5500"/>
    <x v="0"/>
    <x v="0"/>
  </r>
  <r>
    <x v="121"/>
    <x v="0"/>
    <x v="3"/>
    <x v="0"/>
    <n v="1977"/>
    <n v="32"/>
    <n v="188"/>
    <n v="79"/>
    <n v="22.351742870076958"/>
    <n v="3500000"/>
    <x v="1"/>
    <x v="0"/>
  </r>
  <r>
    <x v="122"/>
    <x v="0"/>
    <x v="0"/>
    <x v="0"/>
    <n v="1978"/>
    <n v="28"/>
    <n v="170"/>
    <n v="74"/>
    <n v="25.605536332179934"/>
    <n v="110000000"/>
    <x v="3"/>
    <x v="0"/>
  </r>
  <r>
    <x v="123"/>
    <x v="0"/>
    <x v="0"/>
    <x v="0"/>
    <n v="1978"/>
    <n v="28"/>
    <n v="186"/>
    <n v="79"/>
    <n v="22.835009827725745"/>
    <n v="19000000"/>
    <x v="0"/>
    <x v="0"/>
  </r>
  <r>
    <x v="124"/>
    <x v="2"/>
    <x v="1"/>
    <x v="0"/>
    <n v="1979"/>
    <n v="31"/>
    <n v="169"/>
    <n v="77"/>
    <n v="26.959840341724732"/>
    <n v="136923"/>
    <x v="2"/>
    <x v="0"/>
  </r>
  <r>
    <x v="125"/>
    <x v="0"/>
    <x v="1"/>
    <x v="0"/>
    <n v="1979"/>
    <n v="31"/>
    <n v="168"/>
    <n v="56"/>
    <n v="19.841269841269845"/>
    <n v="12500000"/>
    <x v="1"/>
    <x v="0"/>
  </r>
  <r>
    <x v="126"/>
    <x v="0"/>
    <x v="5"/>
    <x v="0"/>
    <n v="1979"/>
    <n v="28"/>
    <n v="173"/>
    <n v="61"/>
    <n v="20.381569714992146"/>
    <n v="113000"/>
    <x v="2"/>
    <x v="0"/>
  </r>
  <r>
    <x v="127"/>
    <x v="0"/>
    <x v="0"/>
    <x v="1"/>
    <n v="1980"/>
    <n v="26"/>
    <n v="170"/>
    <n v="57"/>
    <n v="19.723183391003463"/>
    <n v="1160"/>
    <x v="0"/>
    <x v="0"/>
  </r>
  <r>
    <x v="128"/>
    <x v="0"/>
    <x v="4"/>
    <x v="0"/>
    <n v="1980"/>
    <n v="25"/>
    <n v="180"/>
    <n v="89"/>
    <n v="27.469135802469133"/>
    <n v="264000"/>
    <x v="0"/>
    <x v="0"/>
  </r>
  <r>
    <x v="129"/>
    <x v="0"/>
    <x v="0"/>
    <x v="0"/>
    <n v="1980"/>
    <n v="26"/>
    <n v="184"/>
    <n v="61"/>
    <n v="18.017485822306238"/>
    <n v="3390000"/>
    <x v="0"/>
    <x v="0"/>
  </r>
  <r>
    <x v="130"/>
    <x v="1"/>
    <x v="5"/>
    <x v="0"/>
    <n v="1980"/>
    <n v="27"/>
    <n v="174"/>
    <n v="58"/>
    <n v="19.157088122605362"/>
    <n v="1410000"/>
    <x v="0"/>
    <x v="0"/>
  </r>
  <r>
    <x v="131"/>
    <x v="1"/>
    <x v="5"/>
    <x v="0"/>
    <n v="1981"/>
    <n v="26"/>
    <n v="173"/>
    <n v="57"/>
    <n v="19.045073340238563"/>
    <n v="54200"/>
    <x v="1"/>
    <x v="0"/>
  </r>
  <r>
    <x v="132"/>
    <x v="0"/>
    <x v="4"/>
    <x v="0"/>
    <n v="1982"/>
    <n v="23"/>
    <n v="186"/>
    <n v="73"/>
    <n v="21.100705283847841"/>
    <n v="1390000"/>
    <x v="0"/>
    <x v="0"/>
  </r>
  <r>
    <x v="133"/>
    <x v="0"/>
    <x v="1"/>
    <x v="0"/>
    <n v="1982"/>
    <n v="28"/>
    <n v="179"/>
    <n v="95"/>
    <n v="29.64951156330951"/>
    <n v="350886"/>
    <x v="3"/>
    <x v="0"/>
  </r>
  <r>
    <x v="134"/>
    <x v="0"/>
    <x v="0"/>
    <x v="0"/>
    <n v="1983"/>
    <n v="23"/>
    <n v="177"/>
    <n v="73"/>
    <n v="23.301094832264035"/>
    <n v="46000"/>
    <x v="3"/>
    <x v="0"/>
  </r>
  <r>
    <x v="135"/>
    <x v="1"/>
    <x v="5"/>
    <x v="0"/>
    <n v="1983"/>
    <n v="24"/>
    <n v="186"/>
    <n v="63"/>
    <n v="18.210197710717999"/>
    <n v="161000"/>
    <x v="0"/>
    <x v="1"/>
  </r>
  <r>
    <x v="136"/>
    <x v="0"/>
    <x v="1"/>
    <x v="0"/>
    <n v="1983"/>
    <n v="27"/>
    <n v="188"/>
    <n v="95"/>
    <n v="26.878678134902671"/>
    <n v="2596097"/>
    <x v="3"/>
    <x v="0"/>
  </r>
  <r>
    <x v="137"/>
    <x v="0"/>
    <x v="5"/>
    <x v="1"/>
    <n v="1985"/>
    <n v="22"/>
    <n v="170"/>
    <n v="58"/>
    <n v="20.069204152249139"/>
    <n v="172000"/>
    <x v="3"/>
    <x v="0"/>
  </r>
  <r>
    <x v="138"/>
    <x v="1"/>
    <x v="1"/>
    <x v="1"/>
    <n v="1989"/>
    <n v="21"/>
    <n v="164"/>
    <n v="70"/>
    <n v="26.026174895895306"/>
    <n v="350082"/>
    <x v="2"/>
    <x v="0"/>
  </r>
  <r>
    <x v="139"/>
    <x v="0"/>
    <x v="4"/>
    <x v="0"/>
    <n v="1960"/>
    <n v="45"/>
    <n v="172"/>
    <n v="84"/>
    <n v="28.393726338561386"/>
    <n v="757000"/>
    <x v="3"/>
    <x v="0"/>
  </r>
  <r>
    <x v="140"/>
    <x v="0"/>
    <x v="4"/>
    <x v="0"/>
    <n v="1940"/>
    <n v="65"/>
    <n v="190"/>
    <n v="103"/>
    <n v="28.531855955678672"/>
    <n v="552000"/>
    <x v="0"/>
    <x v="0"/>
  </r>
  <r>
    <x v="141"/>
    <x v="0"/>
    <x v="4"/>
    <x v="0"/>
    <n v="1940"/>
    <n v="65"/>
    <n v="177"/>
    <n v="68"/>
    <n v="21.705129432793896"/>
    <n v="1660000"/>
    <x v="3"/>
    <x v="0"/>
  </r>
  <r>
    <x v="142"/>
    <x v="0"/>
    <x v="4"/>
    <x v="1"/>
    <n v="1943"/>
    <n v="62"/>
    <n v="152"/>
    <n v="65"/>
    <n v="28.133656509695292"/>
    <n v="265000"/>
    <x v="1"/>
    <x v="0"/>
  </r>
  <r>
    <x v="143"/>
    <x v="0"/>
    <x v="4"/>
    <x v="0"/>
    <n v="1944"/>
    <n v="61"/>
    <n v="172"/>
    <n v="87"/>
    <n v="29.407787993510009"/>
    <n v="467000"/>
    <x v="2"/>
    <x v="0"/>
  </r>
  <r>
    <x v="144"/>
    <x v="0"/>
    <x v="4"/>
    <x v="1"/>
    <n v="1948"/>
    <n v="57"/>
    <n v="175"/>
    <n v="82"/>
    <n v="26.775510204081634"/>
    <n v="32900"/>
    <x v="0"/>
    <x v="0"/>
  </r>
  <r>
    <x v="145"/>
    <x v="0"/>
    <x v="4"/>
    <x v="0"/>
    <n v="1949"/>
    <n v="56"/>
    <n v="179"/>
    <n v="89"/>
    <n v="27.776910832995224"/>
    <n v="503000"/>
    <x v="0"/>
    <x v="0"/>
  </r>
  <r>
    <x v="146"/>
    <x v="0"/>
    <x v="4"/>
    <x v="1"/>
    <n v="1950"/>
    <n v="55"/>
    <n v="159"/>
    <n v="70"/>
    <n v="27.688778133776353"/>
    <n v="29200000"/>
    <x v="1"/>
    <x v="0"/>
  </r>
  <r>
    <x v="147"/>
    <x v="1"/>
    <x v="4"/>
    <x v="1"/>
    <n v="1950"/>
    <n v="55"/>
    <n v="173"/>
    <n v="82"/>
    <n v="27.398175682448461"/>
    <n v="2700000"/>
    <x v="0"/>
    <x v="0"/>
  </r>
  <r>
    <x v="148"/>
    <x v="0"/>
    <x v="3"/>
    <x v="0"/>
    <n v="1950"/>
    <n v="59"/>
    <n v="185"/>
    <n v="64"/>
    <n v="18.699780861943022"/>
    <n v="71100"/>
    <x v="2"/>
    <x v="0"/>
  </r>
  <r>
    <x v="149"/>
    <x v="0"/>
    <x v="4"/>
    <x v="0"/>
    <n v="1953"/>
    <n v="52"/>
    <n v="173"/>
    <n v="78"/>
    <n v="26.061679307694877"/>
    <n v="129000"/>
    <x v="3"/>
    <x v="0"/>
  </r>
  <r>
    <x v="150"/>
    <x v="0"/>
    <x v="4"/>
    <x v="1"/>
    <n v="1954"/>
    <n v="51"/>
    <n v="154"/>
    <n v="59"/>
    <n v="24.877719682914488"/>
    <n v="2570000"/>
    <x v="0"/>
    <x v="0"/>
  </r>
  <r>
    <x v="151"/>
    <x v="0"/>
    <x v="4"/>
    <x v="0"/>
    <n v="1955"/>
    <n v="50"/>
    <n v="174"/>
    <n v="92"/>
    <n v="30.38710529792575"/>
    <n v="750000"/>
    <x v="3"/>
    <x v="0"/>
  </r>
  <r>
    <x v="152"/>
    <x v="1"/>
    <x v="4"/>
    <x v="1"/>
    <n v="1957"/>
    <n v="48"/>
    <n v="175"/>
    <n v="85"/>
    <n v="27.755102040816325"/>
    <n v="35000"/>
    <x v="3"/>
    <x v="0"/>
  </r>
  <r>
    <x v="153"/>
    <x v="0"/>
    <x v="4"/>
    <x v="0"/>
    <n v="1960"/>
    <n v="45"/>
    <n v="178"/>
    <n v="78"/>
    <n v="24.618103774775911"/>
    <n v="949000"/>
    <x v="3"/>
    <x v="0"/>
  </r>
  <r>
    <x v="154"/>
    <x v="0"/>
    <x v="4"/>
    <x v="0"/>
    <n v="1961"/>
    <n v="44"/>
    <n v="184"/>
    <n v="97"/>
    <n v="28.650756143667294"/>
    <n v="1270000"/>
    <x v="0"/>
    <x v="0"/>
  </r>
  <r>
    <x v="155"/>
    <x v="0"/>
    <x v="0"/>
    <x v="0"/>
    <n v="1962"/>
    <n v="44"/>
    <n v="186"/>
    <n v="94"/>
    <n v="27.170771187420506"/>
    <n v="1440000"/>
    <x v="3"/>
    <x v="0"/>
  </r>
  <r>
    <x v="156"/>
    <x v="0"/>
    <x v="4"/>
    <x v="0"/>
    <n v="1965"/>
    <n v="40"/>
    <n v="171"/>
    <n v="81"/>
    <n v="27.70083102493075"/>
    <n v="942000"/>
    <x v="1"/>
    <x v="0"/>
  </r>
  <r>
    <x v="157"/>
    <x v="0"/>
    <x v="5"/>
    <x v="0"/>
    <n v="1966"/>
    <n v="41"/>
    <n v="181"/>
    <n v="87"/>
    <n v="26.555965935105768"/>
    <n v="1450000"/>
    <x v="3"/>
    <x v="0"/>
  </r>
  <r>
    <x v="158"/>
    <x v="0"/>
    <x v="4"/>
    <x v="0"/>
    <n v="1966"/>
    <n v="39"/>
    <n v="169"/>
    <n v="69"/>
    <n v="24.158817968558527"/>
    <n v="24500000"/>
    <x v="0"/>
    <x v="0"/>
  </r>
  <r>
    <x v="159"/>
    <x v="0"/>
    <x v="4"/>
    <x v="0"/>
    <n v="1966"/>
    <n v="39"/>
    <n v="170"/>
    <n v="75"/>
    <n v="25.95155709342561"/>
    <n v="1790000"/>
    <x v="1"/>
    <x v="0"/>
  </r>
  <r>
    <x v="160"/>
    <x v="0"/>
    <x v="4"/>
    <x v="0"/>
    <n v="1967"/>
    <n v="38"/>
    <n v="177"/>
    <n v="64"/>
    <n v="20.428357113217785"/>
    <n v="12200000"/>
    <x v="1"/>
    <x v="0"/>
  </r>
  <r>
    <x v="161"/>
    <x v="0"/>
    <x v="4"/>
    <x v="0"/>
    <n v="1968"/>
    <n v="37"/>
    <n v="169"/>
    <n v="61"/>
    <n v="21.357795595392322"/>
    <n v="41800"/>
    <x v="3"/>
    <x v="0"/>
  </r>
  <r>
    <x v="162"/>
    <x v="0"/>
    <x v="5"/>
    <x v="0"/>
    <n v="1968"/>
    <n v="39"/>
    <n v="175"/>
    <n v="64"/>
    <n v="20.897959183673468"/>
    <n v="5560000"/>
    <x v="3"/>
    <x v="0"/>
  </r>
  <r>
    <x v="163"/>
    <x v="0"/>
    <x v="4"/>
    <x v="0"/>
    <n v="1968"/>
    <n v="37"/>
    <n v="182"/>
    <n v="85"/>
    <n v="25.661152034778407"/>
    <n v="148000"/>
    <x v="0"/>
    <x v="0"/>
  </r>
  <r>
    <x v="164"/>
    <x v="0"/>
    <x v="4"/>
    <x v="0"/>
    <n v="1968"/>
    <n v="37"/>
    <n v="174"/>
    <n v="82"/>
    <n v="27.08415906989034"/>
    <n v="627000000"/>
    <x v="0"/>
    <x v="0"/>
  </r>
  <r>
    <x v="165"/>
    <x v="0"/>
    <x v="2"/>
    <x v="0"/>
    <n v="1969"/>
    <n v="39"/>
    <n v="168"/>
    <n v="55"/>
    <n v="19.486961451247168"/>
    <n v="34900000"/>
    <x v="1"/>
    <x v="0"/>
  </r>
  <r>
    <x v="166"/>
    <x v="0"/>
    <x v="4"/>
    <x v="0"/>
    <n v="1969"/>
    <n v="36"/>
    <n v="177"/>
    <n v="91"/>
    <n v="29.046570270356536"/>
    <n v="38300000"/>
    <x v="0"/>
    <x v="0"/>
  </r>
  <r>
    <x v="167"/>
    <x v="0"/>
    <x v="4"/>
    <x v="0"/>
    <n v="1970"/>
    <n v="35"/>
    <n v="181"/>
    <n v="64"/>
    <n v="19.535423216629528"/>
    <n v="897000"/>
    <x v="1"/>
    <x v="0"/>
  </r>
  <r>
    <x v="168"/>
    <x v="0"/>
    <x v="4"/>
    <x v="0"/>
    <n v="1973"/>
    <n v="32"/>
    <n v="186"/>
    <n v="94"/>
    <n v="27.170771187420506"/>
    <n v="18400"/>
    <x v="2"/>
    <x v="0"/>
  </r>
  <r>
    <x v="169"/>
    <x v="0"/>
    <x v="4"/>
    <x v="0"/>
    <n v="1974"/>
    <n v="31"/>
    <n v="187"/>
    <n v="87"/>
    <n v="24.879178701135288"/>
    <n v="256000"/>
    <x v="3"/>
    <x v="2"/>
  </r>
  <r>
    <x v="170"/>
    <x v="0"/>
    <x v="5"/>
    <x v="1"/>
    <n v="1974"/>
    <n v="33"/>
    <n v="161"/>
    <n v="52"/>
    <n v="20.060954438486167"/>
    <n v="660000"/>
    <x v="0"/>
    <x v="0"/>
  </r>
  <r>
    <x v="171"/>
    <x v="0"/>
    <x v="4"/>
    <x v="0"/>
    <n v="1974"/>
    <n v="31"/>
    <n v="181"/>
    <n v="87"/>
    <n v="26.555965935105768"/>
    <n v="116000000"/>
    <x v="3"/>
    <x v="0"/>
  </r>
  <r>
    <x v="172"/>
    <x v="0"/>
    <x v="0"/>
    <x v="0"/>
    <n v="1975"/>
    <n v="31"/>
    <n v="179"/>
    <n v="77"/>
    <n v="24.031709372366656"/>
    <n v="28400000"/>
    <x v="2"/>
    <x v="0"/>
  </r>
  <r>
    <x v="173"/>
    <x v="1"/>
    <x v="4"/>
    <x v="0"/>
    <n v="1975"/>
    <n v="30"/>
    <n v="177"/>
    <n v="100"/>
    <n v="31.919307989402789"/>
    <n v="699000"/>
    <x v="2"/>
    <x v="0"/>
  </r>
  <r>
    <x v="174"/>
    <x v="1"/>
    <x v="4"/>
    <x v="0"/>
    <n v="1975"/>
    <n v="30"/>
    <n v="176"/>
    <n v="71"/>
    <n v="22.920971074380166"/>
    <n v="2940000"/>
    <x v="0"/>
    <x v="0"/>
  </r>
  <r>
    <x v="175"/>
    <x v="0"/>
    <x v="0"/>
    <x v="0"/>
    <n v="1976"/>
    <n v="30"/>
    <n v="177"/>
    <n v="94"/>
    <n v="30.004149510038619"/>
    <n v="380000"/>
    <x v="3"/>
    <x v="0"/>
  </r>
  <r>
    <x v="176"/>
    <x v="0"/>
    <x v="4"/>
    <x v="1"/>
    <n v="1976"/>
    <n v="29"/>
    <n v="167"/>
    <n v="87"/>
    <n v="31.1950948402596"/>
    <n v="1080000"/>
    <x v="3"/>
    <x v="0"/>
  </r>
  <r>
    <x v="177"/>
    <x v="0"/>
    <x v="2"/>
    <x v="0"/>
    <n v="1977"/>
    <n v="31"/>
    <n v="178"/>
    <n v="62"/>
    <n v="19.568236333796236"/>
    <n v="4870000"/>
    <x v="3"/>
    <x v="0"/>
  </r>
  <r>
    <x v="178"/>
    <x v="0"/>
    <x v="4"/>
    <x v="0"/>
    <n v="1977"/>
    <n v="28"/>
    <n v="185"/>
    <n v="85"/>
    <n v="24.835646457268076"/>
    <n v="288000"/>
    <x v="3"/>
    <x v="0"/>
  </r>
  <r>
    <x v="179"/>
    <x v="0"/>
    <x v="4"/>
    <x v="1"/>
    <n v="1978"/>
    <n v="27"/>
    <n v="171"/>
    <n v="71"/>
    <n v="24.280975342840534"/>
    <n v="15800000"/>
    <x v="2"/>
    <x v="0"/>
  </r>
  <r>
    <x v="180"/>
    <x v="0"/>
    <x v="4"/>
    <x v="1"/>
    <n v="1978"/>
    <n v="27"/>
    <n v="162"/>
    <n v="84"/>
    <n v="32.007315957933237"/>
    <n v="1720000"/>
    <x v="2"/>
    <x v="1"/>
  </r>
  <r>
    <x v="181"/>
    <x v="0"/>
    <x v="0"/>
    <x v="1"/>
    <n v="1979"/>
    <n v="27"/>
    <n v="159"/>
    <n v="47"/>
    <n v="18.591036746964122"/>
    <n v="1800000"/>
    <x v="3"/>
    <x v="0"/>
  </r>
  <r>
    <x v="182"/>
    <x v="0"/>
    <x v="4"/>
    <x v="1"/>
    <n v="1980"/>
    <n v="25"/>
    <n v="175"/>
    <n v="62"/>
    <n v="20.244897959183675"/>
    <n v="560000"/>
    <x v="0"/>
    <x v="0"/>
  </r>
  <r>
    <x v="183"/>
    <x v="0"/>
    <x v="4"/>
    <x v="0"/>
    <n v="1980"/>
    <n v="25"/>
    <n v="173"/>
    <n v="89"/>
    <n v="29.737044338267232"/>
    <n v="66800000"/>
    <x v="3"/>
    <x v="0"/>
  </r>
  <r>
    <x v="184"/>
    <x v="1"/>
    <x v="4"/>
    <x v="1"/>
    <n v="1981"/>
    <n v="24"/>
    <n v="172"/>
    <n v="81"/>
    <n v="27.379664683612766"/>
    <n v="425"/>
    <x v="0"/>
    <x v="0"/>
  </r>
  <r>
    <x v="185"/>
    <x v="0"/>
    <x v="0"/>
    <x v="1"/>
    <n v="1985"/>
    <n v="21"/>
    <n v="154"/>
    <n v="75"/>
    <n v="31.624219935908247"/>
    <n v="27400"/>
    <x v="3"/>
    <x v="0"/>
  </r>
  <r>
    <x v="186"/>
    <x v="2"/>
    <x v="6"/>
    <x v="2"/>
    <m/>
    <m/>
    <m/>
    <m/>
    <m/>
    <m/>
    <x v="7"/>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DD4A9C-D1FE-4464-945C-5827DAAC0B69}" name="PivotTable4" cacheId="13" applyNumberFormats="0" applyBorderFormats="0" applyFontFormats="0" applyPatternFormats="0" applyAlignmentFormats="0" applyWidthHeightFormats="1" dataCaption="Values" updatedVersion="8" minRefreshableVersion="3" useAutoFormatting="1" itemPrintTitles="1" createdVersion="8" indent="0" multipleFieldFilters="0">
  <location ref="C44:K52" firstHeaderRow="1" firstDataRow="2" firstDataCol="1"/>
  <pivotFields count="12">
    <pivotField dataField="1" showAll="0">
      <items count="1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t="default"/>
      </items>
    </pivotField>
    <pivotField showAll="0"/>
    <pivotField axis="axisRow" showAll="0">
      <items count="8">
        <item x="4"/>
        <item x="0"/>
        <item x="5"/>
        <item x="2"/>
        <item x="3"/>
        <item x="1"/>
        <item h="1" x="6"/>
        <item t="default"/>
      </items>
    </pivotField>
    <pivotField showAll="0"/>
    <pivotField showAll="0"/>
    <pivotField showAll="0"/>
    <pivotField showAll="0"/>
    <pivotField showAll="0"/>
    <pivotField showAll="0"/>
    <pivotField showAll="0"/>
    <pivotField axis="axisCol" showAll="0">
      <items count="9">
        <item x="2"/>
        <item x="3"/>
        <item x="0"/>
        <item x="1"/>
        <item x="4"/>
        <item x="5"/>
        <item x="6"/>
        <item x="7"/>
        <item t="default"/>
      </items>
    </pivotField>
    <pivotField showAll="0"/>
  </pivotFields>
  <rowFields count="1">
    <field x="2"/>
  </rowFields>
  <rowItems count="7">
    <i>
      <x/>
    </i>
    <i>
      <x v="1"/>
    </i>
    <i>
      <x v="2"/>
    </i>
    <i>
      <x v="3"/>
    </i>
    <i>
      <x v="4"/>
    </i>
    <i>
      <x v="5"/>
    </i>
    <i t="grand">
      <x/>
    </i>
  </rowItems>
  <colFields count="1">
    <field x="10"/>
  </colFields>
  <colItems count="8">
    <i>
      <x/>
    </i>
    <i>
      <x v="1"/>
    </i>
    <i>
      <x v="2"/>
    </i>
    <i>
      <x v="3"/>
    </i>
    <i>
      <x v="4"/>
    </i>
    <i>
      <x v="5"/>
    </i>
    <i>
      <x v="6"/>
    </i>
    <i t="grand">
      <x/>
    </i>
  </colItems>
  <dataFields count="1">
    <dataField name="Count of PID" fld="0" subtotal="count" showDataAs="percentOfTotal" baseField="0" baseItem="0" numFmtId="9"/>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774467-5C81-400E-A779-CC1CCED078B9}" name="PivotTable3" cacheId="13" applyNumberFormats="0" applyBorderFormats="0" applyFontFormats="0" applyPatternFormats="0" applyAlignmentFormats="0" applyWidthHeightFormats="1" dataCaption="Values" updatedVersion="8" minRefreshableVersion="3" useAutoFormatting="1" itemPrintTitles="1" createdVersion="8" indent="0" multipleFieldFilters="0">
  <location ref="C31:J40" firstHeaderRow="1" firstDataRow="2" firstDataCol="1"/>
  <pivotFields count="12">
    <pivotField dataField="1" showAll="0"/>
    <pivotField showAll="0"/>
    <pivotField axis="axisCol" showAll="0">
      <items count="8">
        <item x="4"/>
        <item x="0"/>
        <item x="5"/>
        <item x="2"/>
        <item x="3"/>
        <item x="1"/>
        <item h="1" x="6"/>
        <item t="default"/>
      </items>
    </pivotField>
    <pivotField showAll="0"/>
    <pivotField showAll="0"/>
    <pivotField showAll="0"/>
    <pivotField showAll="0"/>
    <pivotField showAll="0"/>
    <pivotField showAll="0"/>
    <pivotField showAll="0"/>
    <pivotField axis="axisRow" showAll="0">
      <items count="9">
        <item x="2"/>
        <item x="3"/>
        <item x="0"/>
        <item x="1"/>
        <item x="4"/>
        <item x="5"/>
        <item x="6"/>
        <item x="7"/>
        <item t="default"/>
      </items>
    </pivotField>
    <pivotField showAll="0"/>
  </pivotFields>
  <rowFields count="1">
    <field x="10"/>
  </rowFields>
  <rowItems count="8">
    <i>
      <x/>
    </i>
    <i>
      <x v="1"/>
    </i>
    <i>
      <x v="2"/>
    </i>
    <i>
      <x v="3"/>
    </i>
    <i>
      <x v="4"/>
    </i>
    <i>
      <x v="5"/>
    </i>
    <i>
      <x v="6"/>
    </i>
    <i t="grand">
      <x/>
    </i>
  </rowItems>
  <colFields count="1">
    <field x="2"/>
  </colFields>
  <colItems count="7">
    <i>
      <x/>
    </i>
    <i>
      <x v="1"/>
    </i>
    <i>
      <x v="2"/>
    </i>
    <i>
      <x v="3"/>
    </i>
    <i>
      <x v="4"/>
    </i>
    <i>
      <x v="5"/>
    </i>
    <i t="grand">
      <x/>
    </i>
  </colItems>
  <dataFields count="1">
    <dataField name="Count of PID" fld="0" subtotal="count" baseField="1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620850-A215-428F-A938-611680861942}" name="PivotTable2" cacheId="13" applyNumberFormats="0" applyBorderFormats="0" applyFontFormats="0" applyPatternFormats="0" applyAlignmentFormats="0" applyWidthHeightFormats="1" dataCaption="Values" updatedVersion="8" minRefreshableVersion="3" useAutoFormatting="1" itemPrintTitles="1" createdVersion="8" indent="0" multipleFieldFilters="0">
  <location ref="C22:G27" firstHeaderRow="1" firstDataRow="2" firstDataCol="1"/>
  <pivotFields count="12">
    <pivotField showAll="0"/>
    <pivotField axis="axisCol" showAll="0">
      <items count="4">
        <item x="1"/>
        <item x="0"/>
        <item x="2"/>
        <item t="default"/>
      </items>
    </pivotField>
    <pivotField showAll="0"/>
    <pivotField axis="axisRow" showAll="0">
      <items count="4">
        <item x="0"/>
        <item x="1"/>
        <item x="2"/>
        <item t="default"/>
      </items>
    </pivotField>
    <pivotField showAll="0"/>
    <pivotField dataField="1" showAll="0"/>
    <pivotField showAll="0"/>
    <pivotField showAll="0"/>
    <pivotField showAll="0"/>
    <pivotField showAll="0"/>
    <pivotField showAll="0"/>
    <pivotField showAll="0"/>
  </pivotFields>
  <rowFields count="1">
    <field x="3"/>
  </rowFields>
  <rowItems count="4">
    <i>
      <x/>
    </i>
    <i>
      <x v="1"/>
    </i>
    <i>
      <x v="2"/>
    </i>
    <i t="grand">
      <x/>
    </i>
  </rowItems>
  <colFields count="1">
    <field x="1"/>
  </colFields>
  <colItems count="4">
    <i>
      <x/>
    </i>
    <i>
      <x v="1"/>
    </i>
    <i>
      <x v="2"/>
    </i>
    <i t="grand">
      <x/>
    </i>
  </colItems>
  <dataFields count="1">
    <dataField name="Average of Starost" fld="5" subtotal="average" baseField="3" baseItem="0" numFmtId="2"/>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C81130-1916-4B15-AEAC-73DD7AA4D786}" name="PivotTable1" cacheId="13" applyNumberFormats="0" applyBorderFormats="0" applyFontFormats="0" applyPatternFormats="0" applyAlignmentFormats="0" applyWidthHeightFormats="1" dataCaption="Values" updatedVersion="8" minRefreshableVersion="3" useAutoFormatting="1" itemPrintTitles="1" createdVersion="8" indent="0" multipleFieldFilters="0">
  <location ref="C13:G18" firstHeaderRow="1" firstDataRow="2" firstDataCol="1"/>
  <pivotFields count="12">
    <pivotField dataField="1" showAll="0"/>
    <pivotField showAll="0"/>
    <pivotField showAll="0"/>
    <pivotField axis="axisCol" showAll="0">
      <items count="4">
        <item x="0"/>
        <item x="1"/>
        <item x="2"/>
        <item t="default"/>
      </items>
    </pivotField>
    <pivotField showAll="0"/>
    <pivotField showAll="0"/>
    <pivotField showAll="0"/>
    <pivotField showAll="0"/>
    <pivotField showAll="0"/>
    <pivotField showAll="0"/>
    <pivotField showAll="0"/>
    <pivotField axis="axisRow" showAll="0">
      <items count="4">
        <item x="0"/>
        <item x="1"/>
        <item x="2"/>
        <item t="default"/>
      </items>
    </pivotField>
  </pivotFields>
  <rowFields count="1">
    <field x="11"/>
  </rowFields>
  <rowItems count="4">
    <i>
      <x/>
    </i>
    <i>
      <x v="1"/>
    </i>
    <i>
      <x v="2"/>
    </i>
    <i t="grand">
      <x/>
    </i>
  </rowItems>
  <colFields count="1">
    <field x="3"/>
  </colFields>
  <colItems count="4">
    <i>
      <x/>
    </i>
    <i>
      <x v="1"/>
    </i>
    <i>
      <x v="2"/>
    </i>
    <i t="grand">
      <x/>
    </i>
  </colItems>
  <dataFields count="1">
    <dataField name="Sum of PID" fld="0"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workbookViewId="0">
      <selection activeCell="D23" sqref="D23"/>
    </sheetView>
  </sheetViews>
  <sheetFormatPr defaultRowHeight="14.4" x14ac:dyDescent="0.3"/>
  <sheetData>
    <row r="1" spans="1:7" x14ac:dyDescent="0.3">
      <c r="A1" t="s">
        <v>1</v>
      </c>
    </row>
    <row r="2" spans="1:7" x14ac:dyDescent="0.3">
      <c r="A2" t="s">
        <v>2</v>
      </c>
    </row>
    <row r="3" spans="1:7" x14ac:dyDescent="0.3">
      <c r="A3" t="s">
        <v>0</v>
      </c>
    </row>
    <row r="4" spans="1:7" x14ac:dyDescent="0.3">
      <c r="A4" t="s">
        <v>3</v>
      </c>
    </row>
    <row r="7" spans="1:7" x14ac:dyDescent="0.3">
      <c r="A7" t="s">
        <v>4</v>
      </c>
    </row>
    <row r="8" spans="1:7" x14ac:dyDescent="0.3">
      <c r="A8" t="s">
        <v>19</v>
      </c>
    </row>
    <row r="10" spans="1:7" x14ac:dyDescent="0.3">
      <c r="A10" t="s">
        <v>5</v>
      </c>
    </row>
    <row r="11" spans="1:7" x14ac:dyDescent="0.3">
      <c r="A11" s="1" t="s">
        <v>6</v>
      </c>
      <c r="B11" s="1" t="s">
        <v>7</v>
      </c>
      <c r="C11" s="1" t="s">
        <v>8</v>
      </c>
    </row>
    <row r="12" spans="1:7" x14ac:dyDescent="0.3">
      <c r="A12" s="3"/>
      <c r="B12" s="3"/>
      <c r="C12" s="3"/>
    </row>
    <row r="14" spans="1:7" x14ac:dyDescent="0.3">
      <c r="A14" t="s">
        <v>9</v>
      </c>
    </row>
    <row r="16" spans="1:7" x14ac:dyDescent="0.3">
      <c r="A16" s="3"/>
      <c r="B16" s="4" t="s">
        <v>10</v>
      </c>
      <c r="C16" s="4" t="s">
        <v>11</v>
      </c>
      <c r="D16" s="4" t="s">
        <v>12</v>
      </c>
      <c r="E16" s="4" t="s">
        <v>18</v>
      </c>
      <c r="F16" s="4" t="s">
        <v>13</v>
      </c>
      <c r="G16" s="4" t="s">
        <v>14</v>
      </c>
    </row>
    <row r="17" spans="1:7" x14ac:dyDescent="0.3">
      <c r="A17" s="3" t="s">
        <v>15</v>
      </c>
      <c r="B17" s="4">
        <v>20</v>
      </c>
      <c r="C17" s="4">
        <v>24</v>
      </c>
      <c r="D17" s="4">
        <v>16</v>
      </c>
      <c r="E17" s="4">
        <v>40</v>
      </c>
      <c r="F17" s="4">
        <f>SUM(B17:E17)</f>
        <v>100</v>
      </c>
      <c r="G17" s="4">
        <f>ROUND(F17/10,0)</f>
        <v>10</v>
      </c>
    </row>
    <row r="18" spans="1:7" x14ac:dyDescent="0.3">
      <c r="A18" s="3" t="s">
        <v>16</v>
      </c>
      <c r="B18" s="4">
        <f>Zad1!A2</f>
        <v>0</v>
      </c>
      <c r="C18" s="4">
        <f>Zad2!A2</f>
        <v>0</v>
      </c>
      <c r="D18" s="4">
        <f>Zad3!A2</f>
        <v>0</v>
      </c>
      <c r="E18" s="4">
        <f>Zad4!A2</f>
        <v>0</v>
      </c>
      <c r="F18" s="4">
        <f>SUM(B18:E18)</f>
        <v>0</v>
      </c>
      <c r="G18" s="4">
        <f>ROUND(F18/10,0)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7"/>
  <sheetViews>
    <sheetView topLeftCell="A165" workbookViewId="0">
      <selection activeCell="M4" sqref="M4"/>
    </sheetView>
  </sheetViews>
  <sheetFormatPr defaultRowHeight="14.4" x14ac:dyDescent="0.3"/>
  <cols>
    <col min="1" max="1" width="3.77734375" bestFit="1" customWidth="1"/>
    <col min="2" max="2" width="6.5546875" bestFit="1" customWidth="1"/>
    <col min="3" max="3" width="4.77734375" bestFit="1" customWidth="1"/>
    <col min="4" max="4" width="3.33203125" bestFit="1" customWidth="1"/>
    <col min="5" max="5" width="5.33203125" bestFit="1" customWidth="1"/>
    <col min="6" max="6" width="6.6640625" bestFit="1" customWidth="1"/>
    <col min="7" max="7" width="5.77734375" bestFit="1" customWidth="1"/>
    <col min="8" max="8" width="6.21875" bestFit="1" customWidth="1"/>
    <col min="9" max="9" width="4.33203125" bestFit="1" customWidth="1"/>
    <col min="10" max="10" width="8.77734375" bestFit="1" customWidth="1"/>
    <col min="11" max="11" width="5.5546875" bestFit="1" customWidth="1"/>
    <col min="12" max="12" width="5" bestFit="1" customWidth="1"/>
  </cols>
  <sheetData>
    <row r="1" spans="1:12" x14ac:dyDescent="0.3">
      <c r="A1" t="s">
        <v>20</v>
      </c>
      <c r="B1" t="s">
        <v>35</v>
      </c>
      <c r="C1" t="s">
        <v>21</v>
      </c>
      <c r="D1" t="s">
        <v>22</v>
      </c>
      <c r="E1" t="s">
        <v>23</v>
      </c>
      <c r="F1" t="s">
        <v>24</v>
      </c>
      <c r="G1" t="s">
        <v>25</v>
      </c>
      <c r="H1" t="s">
        <v>26</v>
      </c>
      <c r="I1" t="s">
        <v>27</v>
      </c>
      <c r="J1" t="s">
        <v>28</v>
      </c>
      <c r="K1" t="s">
        <v>29</v>
      </c>
      <c r="L1" t="s">
        <v>30</v>
      </c>
    </row>
    <row r="2" spans="1:12" x14ac:dyDescent="0.3">
      <c r="A2">
        <v>1</v>
      </c>
      <c r="B2">
        <v>1</v>
      </c>
      <c r="C2">
        <v>2006</v>
      </c>
      <c r="D2" t="s">
        <v>31</v>
      </c>
      <c r="E2">
        <v>1941</v>
      </c>
      <c r="F2">
        <f t="shared" ref="F2:F33" si="0">C2-E2</f>
        <v>65</v>
      </c>
      <c r="G2">
        <v>175</v>
      </c>
      <c r="H2">
        <v>73</v>
      </c>
      <c r="I2" s="5">
        <f>H2/POWER(G2/100,2)</f>
        <v>23.836734693877553</v>
      </c>
      <c r="J2" s="6">
        <v>5760000</v>
      </c>
      <c r="K2">
        <v>2</v>
      </c>
      <c r="L2">
        <v>0</v>
      </c>
    </row>
    <row r="3" spans="1:12" x14ac:dyDescent="0.3">
      <c r="A3">
        <v>2</v>
      </c>
      <c r="B3">
        <v>0</v>
      </c>
      <c r="C3">
        <v>2010</v>
      </c>
      <c r="D3" t="s">
        <v>32</v>
      </c>
      <c r="E3">
        <v>1945</v>
      </c>
      <c r="F3">
        <f t="shared" si="0"/>
        <v>65</v>
      </c>
      <c r="G3">
        <v>163</v>
      </c>
      <c r="H3">
        <v>69</v>
      </c>
      <c r="I3" s="5">
        <f t="shared" ref="I3:I66" si="1">H3/POWER(G3/100,2)</f>
        <v>25.970115548195267</v>
      </c>
      <c r="J3" s="6"/>
      <c r="K3">
        <v>2</v>
      </c>
      <c r="L3">
        <v>0</v>
      </c>
    </row>
    <row r="4" spans="1:12" x14ac:dyDescent="0.3">
      <c r="A4">
        <v>3</v>
      </c>
      <c r="B4">
        <v>1</v>
      </c>
      <c r="C4">
        <v>2008</v>
      </c>
      <c r="D4" t="s">
        <v>32</v>
      </c>
      <c r="E4">
        <v>1947</v>
      </c>
      <c r="F4">
        <f t="shared" si="0"/>
        <v>61</v>
      </c>
      <c r="G4">
        <v>159</v>
      </c>
      <c r="H4">
        <v>60</v>
      </c>
      <c r="I4" s="5">
        <f t="shared" si="1"/>
        <v>23.733238400379729</v>
      </c>
      <c r="J4" s="6">
        <v>3390000</v>
      </c>
      <c r="K4">
        <v>2</v>
      </c>
      <c r="L4">
        <v>0</v>
      </c>
    </row>
    <row r="5" spans="1:12" x14ac:dyDescent="0.3">
      <c r="A5">
        <v>4</v>
      </c>
      <c r="B5">
        <v>1</v>
      </c>
      <c r="C5">
        <v>2009</v>
      </c>
      <c r="D5" t="s">
        <v>32</v>
      </c>
      <c r="E5">
        <v>1949</v>
      </c>
      <c r="F5">
        <f t="shared" si="0"/>
        <v>60</v>
      </c>
      <c r="G5">
        <v>162</v>
      </c>
      <c r="H5">
        <v>58</v>
      </c>
      <c r="I5" s="5">
        <f t="shared" si="1"/>
        <v>22.10028959000152</v>
      </c>
      <c r="J5" s="6">
        <v>818</v>
      </c>
      <c r="K5">
        <v>2</v>
      </c>
      <c r="L5">
        <v>1</v>
      </c>
    </row>
    <row r="6" spans="1:12" x14ac:dyDescent="0.3">
      <c r="A6">
        <v>5</v>
      </c>
      <c r="B6">
        <v>1</v>
      </c>
      <c r="C6">
        <v>2005</v>
      </c>
      <c r="D6" t="s">
        <v>32</v>
      </c>
      <c r="E6">
        <v>1950</v>
      </c>
      <c r="F6">
        <f t="shared" si="0"/>
        <v>55</v>
      </c>
      <c r="G6">
        <v>158</v>
      </c>
      <c r="H6">
        <v>62</v>
      </c>
      <c r="I6" s="5">
        <f t="shared" si="1"/>
        <v>24.835763499439189</v>
      </c>
      <c r="J6" s="6">
        <v>773000</v>
      </c>
      <c r="K6">
        <v>2</v>
      </c>
      <c r="L6">
        <v>0</v>
      </c>
    </row>
    <row r="7" spans="1:12" x14ac:dyDescent="0.3">
      <c r="A7">
        <v>6</v>
      </c>
      <c r="B7">
        <v>1</v>
      </c>
      <c r="C7">
        <v>2005</v>
      </c>
      <c r="D7" t="s">
        <v>31</v>
      </c>
      <c r="E7">
        <v>1950</v>
      </c>
      <c r="F7">
        <f t="shared" si="0"/>
        <v>55</v>
      </c>
      <c r="G7">
        <v>181</v>
      </c>
      <c r="H7">
        <v>95</v>
      </c>
      <c r="I7" s="5">
        <f t="shared" si="1"/>
        <v>28.997893837184456</v>
      </c>
      <c r="J7" s="6">
        <v>230000</v>
      </c>
      <c r="K7">
        <v>2</v>
      </c>
      <c r="L7">
        <v>0</v>
      </c>
    </row>
    <row r="8" spans="1:12" x14ac:dyDescent="0.3">
      <c r="A8">
        <v>7</v>
      </c>
      <c r="B8">
        <v>0</v>
      </c>
      <c r="C8">
        <v>2007</v>
      </c>
      <c r="D8" t="s">
        <v>32</v>
      </c>
      <c r="E8">
        <v>1950</v>
      </c>
      <c r="F8">
        <f t="shared" si="0"/>
        <v>57</v>
      </c>
      <c r="G8">
        <v>168</v>
      </c>
      <c r="H8">
        <v>73</v>
      </c>
      <c r="I8" s="5">
        <f t="shared" si="1"/>
        <v>25.864512471655331</v>
      </c>
      <c r="J8" s="6">
        <v>353000</v>
      </c>
      <c r="K8">
        <v>2</v>
      </c>
      <c r="L8">
        <v>0</v>
      </c>
    </row>
    <row r="9" spans="1:12" x14ac:dyDescent="0.3">
      <c r="A9">
        <v>8</v>
      </c>
      <c r="B9">
        <v>1</v>
      </c>
      <c r="C9">
        <v>2009</v>
      </c>
      <c r="D9" t="s">
        <v>32</v>
      </c>
      <c r="E9">
        <v>1950</v>
      </c>
      <c r="F9">
        <f t="shared" si="0"/>
        <v>59</v>
      </c>
      <c r="G9">
        <v>171</v>
      </c>
      <c r="H9">
        <v>86</v>
      </c>
      <c r="I9" s="5">
        <f t="shared" si="1"/>
        <v>29.410758865975858</v>
      </c>
      <c r="J9" s="6">
        <v>204577</v>
      </c>
      <c r="K9">
        <v>3</v>
      </c>
      <c r="L9">
        <v>1</v>
      </c>
    </row>
    <row r="10" spans="1:12" x14ac:dyDescent="0.3">
      <c r="A10">
        <v>9</v>
      </c>
      <c r="B10">
        <v>1</v>
      </c>
      <c r="C10">
        <v>2010</v>
      </c>
      <c r="D10" t="s">
        <v>32</v>
      </c>
      <c r="E10">
        <v>1950</v>
      </c>
      <c r="F10">
        <f t="shared" si="0"/>
        <v>60</v>
      </c>
      <c r="G10">
        <v>156</v>
      </c>
      <c r="H10">
        <v>79</v>
      </c>
      <c r="I10" s="5">
        <f t="shared" si="1"/>
        <v>32.462195923734384</v>
      </c>
      <c r="J10" s="6">
        <v>1537123</v>
      </c>
      <c r="K10">
        <v>0</v>
      </c>
      <c r="L10">
        <v>0</v>
      </c>
    </row>
    <row r="11" spans="1:12" x14ac:dyDescent="0.3">
      <c r="A11">
        <v>10</v>
      </c>
      <c r="B11">
        <v>1</v>
      </c>
      <c r="C11">
        <v>2008</v>
      </c>
      <c r="D11" t="s">
        <v>31</v>
      </c>
      <c r="E11">
        <v>1950</v>
      </c>
      <c r="F11">
        <f t="shared" si="0"/>
        <v>58</v>
      </c>
      <c r="G11">
        <v>180</v>
      </c>
      <c r="H11">
        <v>93</v>
      </c>
      <c r="I11" s="5">
        <f t="shared" si="1"/>
        <v>28.703703703703702</v>
      </c>
      <c r="J11" s="6">
        <v>84700000</v>
      </c>
      <c r="K11">
        <v>1</v>
      </c>
      <c r="L11">
        <v>0</v>
      </c>
    </row>
    <row r="12" spans="1:12" x14ac:dyDescent="0.3">
      <c r="A12">
        <v>11</v>
      </c>
      <c r="B12">
        <v>0</v>
      </c>
      <c r="C12">
        <v>2009</v>
      </c>
      <c r="D12" t="s">
        <v>31</v>
      </c>
      <c r="E12">
        <v>1951</v>
      </c>
      <c r="F12">
        <f t="shared" si="0"/>
        <v>58</v>
      </c>
      <c r="G12">
        <v>176</v>
      </c>
      <c r="H12">
        <v>74</v>
      </c>
      <c r="I12" s="5">
        <f t="shared" si="1"/>
        <v>23.889462809917354</v>
      </c>
      <c r="J12" s="6">
        <v>977237.22095581202</v>
      </c>
      <c r="K12">
        <v>2</v>
      </c>
      <c r="L12">
        <v>1</v>
      </c>
    </row>
    <row r="13" spans="1:12" x14ac:dyDescent="0.3">
      <c r="A13">
        <v>12</v>
      </c>
      <c r="B13">
        <v>0</v>
      </c>
      <c r="C13">
        <v>2005</v>
      </c>
      <c r="D13" t="s">
        <v>32</v>
      </c>
      <c r="E13">
        <v>1951</v>
      </c>
      <c r="F13">
        <f t="shared" si="0"/>
        <v>54</v>
      </c>
      <c r="G13">
        <v>165</v>
      </c>
      <c r="H13">
        <v>77</v>
      </c>
      <c r="I13" s="5">
        <f t="shared" si="1"/>
        <v>28.282828282828287</v>
      </c>
      <c r="J13" s="6">
        <v>1580000</v>
      </c>
      <c r="K13">
        <v>2</v>
      </c>
      <c r="L13">
        <v>0</v>
      </c>
    </row>
    <row r="14" spans="1:12" x14ac:dyDescent="0.3">
      <c r="A14">
        <v>13</v>
      </c>
      <c r="B14">
        <v>1</v>
      </c>
      <c r="C14">
        <v>2008</v>
      </c>
      <c r="D14" t="s">
        <v>32</v>
      </c>
      <c r="E14">
        <v>1951</v>
      </c>
      <c r="F14">
        <f t="shared" si="0"/>
        <v>57</v>
      </c>
      <c r="G14">
        <v>162</v>
      </c>
      <c r="H14">
        <v>71</v>
      </c>
      <c r="I14" s="5">
        <f t="shared" si="1"/>
        <v>27.053802773967377</v>
      </c>
      <c r="J14" s="6">
        <v>517000</v>
      </c>
      <c r="K14">
        <v>2</v>
      </c>
      <c r="L14">
        <v>0</v>
      </c>
    </row>
    <row r="15" spans="1:12" x14ac:dyDescent="0.3">
      <c r="A15">
        <v>14</v>
      </c>
      <c r="B15">
        <v>1</v>
      </c>
      <c r="C15">
        <v>2008</v>
      </c>
      <c r="D15" t="s">
        <v>31</v>
      </c>
      <c r="E15">
        <v>1951</v>
      </c>
      <c r="F15">
        <f t="shared" si="0"/>
        <v>57</v>
      </c>
      <c r="G15">
        <v>183</v>
      </c>
      <c r="H15">
        <v>81</v>
      </c>
      <c r="I15" s="5">
        <f t="shared" si="1"/>
        <v>24.187046492878256</v>
      </c>
      <c r="J15" s="6">
        <v>231000000</v>
      </c>
      <c r="K15">
        <v>1</v>
      </c>
      <c r="L15">
        <v>0</v>
      </c>
    </row>
    <row r="16" spans="1:12" x14ac:dyDescent="0.3">
      <c r="A16">
        <v>15</v>
      </c>
      <c r="B16">
        <v>1</v>
      </c>
      <c r="C16">
        <v>2010</v>
      </c>
      <c r="D16" t="s">
        <v>31</v>
      </c>
      <c r="E16">
        <v>1952</v>
      </c>
      <c r="F16">
        <f t="shared" si="0"/>
        <v>58</v>
      </c>
      <c r="G16">
        <v>171</v>
      </c>
      <c r="H16">
        <v>92</v>
      </c>
      <c r="I16" s="5">
        <f t="shared" si="1"/>
        <v>31.462672275229988</v>
      </c>
      <c r="J16" s="6">
        <v>7079457.8438413814</v>
      </c>
      <c r="K16">
        <v>3</v>
      </c>
      <c r="L16">
        <v>0</v>
      </c>
    </row>
    <row r="17" spans="1:12" x14ac:dyDescent="0.3">
      <c r="A17">
        <v>16</v>
      </c>
      <c r="B17">
        <v>0</v>
      </c>
      <c r="C17">
        <v>2010</v>
      </c>
      <c r="D17" t="s">
        <v>32</v>
      </c>
      <c r="E17">
        <v>1952</v>
      </c>
      <c r="F17">
        <f t="shared" si="0"/>
        <v>58</v>
      </c>
      <c r="G17">
        <v>161</v>
      </c>
      <c r="H17">
        <v>84</v>
      </c>
      <c r="I17" s="5">
        <f t="shared" si="1"/>
        <v>32.406157169862269</v>
      </c>
      <c r="J17" s="6">
        <v>2893117</v>
      </c>
      <c r="K17">
        <v>4</v>
      </c>
      <c r="L17">
        <v>1</v>
      </c>
    </row>
    <row r="18" spans="1:12" x14ac:dyDescent="0.3">
      <c r="A18">
        <v>17</v>
      </c>
      <c r="B18">
        <v>1</v>
      </c>
      <c r="C18">
        <v>2009</v>
      </c>
      <c r="D18" t="s">
        <v>31</v>
      </c>
      <c r="E18">
        <v>1952</v>
      </c>
      <c r="F18">
        <f t="shared" si="0"/>
        <v>57</v>
      </c>
      <c r="G18">
        <v>181</v>
      </c>
      <c r="H18">
        <v>70</v>
      </c>
      <c r="I18" s="5">
        <f t="shared" si="1"/>
        <v>21.366869143188548</v>
      </c>
      <c r="J18" s="6">
        <v>7079457.8438413814</v>
      </c>
      <c r="K18">
        <v>4</v>
      </c>
      <c r="L18">
        <v>0</v>
      </c>
    </row>
    <row r="19" spans="1:12" x14ac:dyDescent="0.3">
      <c r="A19">
        <v>18</v>
      </c>
      <c r="B19">
        <v>0</v>
      </c>
      <c r="C19">
        <v>2008</v>
      </c>
      <c r="D19" t="s">
        <v>32</v>
      </c>
      <c r="E19">
        <v>1952</v>
      </c>
      <c r="F19">
        <f t="shared" si="0"/>
        <v>56</v>
      </c>
      <c r="G19">
        <v>176</v>
      </c>
      <c r="H19">
        <v>62</v>
      </c>
      <c r="I19" s="5">
        <f t="shared" si="1"/>
        <v>20.015495867768596</v>
      </c>
      <c r="J19" s="6">
        <v>20000000</v>
      </c>
      <c r="K19">
        <v>2</v>
      </c>
      <c r="L19">
        <v>0</v>
      </c>
    </row>
    <row r="20" spans="1:12" x14ac:dyDescent="0.3">
      <c r="A20">
        <v>19</v>
      </c>
      <c r="B20">
        <v>1</v>
      </c>
      <c r="C20">
        <v>2005</v>
      </c>
      <c r="D20" t="s">
        <v>31</v>
      </c>
      <c r="E20">
        <v>1953</v>
      </c>
      <c r="F20">
        <f t="shared" si="0"/>
        <v>52</v>
      </c>
      <c r="G20">
        <v>180</v>
      </c>
      <c r="H20">
        <v>75</v>
      </c>
      <c r="I20" s="5">
        <f t="shared" si="1"/>
        <v>23.148148148148145</v>
      </c>
      <c r="J20" s="6">
        <v>13200000</v>
      </c>
      <c r="K20">
        <v>5</v>
      </c>
      <c r="L20">
        <v>0</v>
      </c>
    </row>
    <row r="21" spans="1:12" x14ac:dyDescent="0.3">
      <c r="A21">
        <v>20</v>
      </c>
      <c r="B21">
        <v>1</v>
      </c>
      <c r="C21">
        <v>2005</v>
      </c>
      <c r="D21" t="s">
        <v>31</v>
      </c>
      <c r="E21">
        <v>1954</v>
      </c>
      <c r="F21">
        <f t="shared" si="0"/>
        <v>51</v>
      </c>
      <c r="G21">
        <v>182</v>
      </c>
      <c r="H21">
        <v>70</v>
      </c>
      <c r="I21" s="5">
        <f t="shared" si="1"/>
        <v>21.132713440405748</v>
      </c>
      <c r="J21" s="6">
        <v>3800000</v>
      </c>
      <c r="K21">
        <v>2</v>
      </c>
      <c r="L21">
        <v>0</v>
      </c>
    </row>
    <row r="22" spans="1:12" x14ac:dyDescent="0.3">
      <c r="A22">
        <v>21</v>
      </c>
      <c r="B22">
        <v>0</v>
      </c>
      <c r="C22">
        <v>2010</v>
      </c>
      <c r="D22" t="s">
        <v>31</v>
      </c>
      <c r="E22">
        <v>1954</v>
      </c>
      <c r="F22">
        <f t="shared" si="0"/>
        <v>56</v>
      </c>
      <c r="G22">
        <v>176</v>
      </c>
      <c r="H22">
        <v>83</v>
      </c>
      <c r="I22" s="5">
        <f t="shared" si="1"/>
        <v>26.794938016528928</v>
      </c>
      <c r="J22" s="6">
        <v>1122018.4543019643</v>
      </c>
      <c r="K22">
        <v>1</v>
      </c>
      <c r="L22">
        <v>0</v>
      </c>
    </row>
    <row r="23" spans="1:12" x14ac:dyDescent="0.3">
      <c r="A23">
        <v>22</v>
      </c>
      <c r="B23">
        <v>0</v>
      </c>
      <c r="C23">
        <v>2007</v>
      </c>
      <c r="D23" t="s">
        <v>32</v>
      </c>
      <c r="E23">
        <v>1954</v>
      </c>
      <c r="F23">
        <f t="shared" si="0"/>
        <v>53</v>
      </c>
      <c r="G23">
        <v>169</v>
      </c>
      <c r="H23">
        <v>88</v>
      </c>
      <c r="I23" s="5">
        <f t="shared" si="1"/>
        <v>30.811246104828268</v>
      </c>
      <c r="J23" s="6">
        <v>4170000</v>
      </c>
      <c r="K23">
        <v>2</v>
      </c>
      <c r="L23">
        <v>0</v>
      </c>
    </row>
    <row r="24" spans="1:12" x14ac:dyDescent="0.3">
      <c r="A24">
        <v>23</v>
      </c>
      <c r="B24">
        <v>0</v>
      </c>
      <c r="C24">
        <v>2010</v>
      </c>
      <c r="D24" t="s">
        <v>31</v>
      </c>
      <c r="E24">
        <v>1954</v>
      </c>
      <c r="F24">
        <f t="shared" si="0"/>
        <v>56</v>
      </c>
      <c r="G24">
        <v>181</v>
      </c>
      <c r="H24">
        <v>78</v>
      </c>
      <c r="I24" s="5">
        <f t="shared" si="1"/>
        <v>23.808797045267237</v>
      </c>
      <c r="J24" s="6">
        <v>670702</v>
      </c>
      <c r="K24">
        <v>2</v>
      </c>
      <c r="L24">
        <v>0</v>
      </c>
    </row>
    <row r="25" spans="1:12" x14ac:dyDescent="0.3">
      <c r="A25">
        <v>24</v>
      </c>
      <c r="B25">
        <v>1</v>
      </c>
      <c r="C25">
        <v>2007</v>
      </c>
      <c r="D25" t="s">
        <v>31</v>
      </c>
      <c r="E25">
        <v>1954</v>
      </c>
      <c r="F25">
        <f t="shared" si="0"/>
        <v>53</v>
      </c>
      <c r="G25">
        <v>174</v>
      </c>
      <c r="H25">
        <v>76</v>
      </c>
      <c r="I25" s="5">
        <f t="shared" si="1"/>
        <v>25.102391333069097</v>
      </c>
      <c r="J25" s="6">
        <v>916000</v>
      </c>
      <c r="K25">
        <v>5</v>
      </c>
      <c r="L25">
        <v>0</v>
      </c>
    </row>
    <row r="26" spans="1:12" x14ac:dyDescent="0.3">
      <c r="A26">
        <v>25</v>
      </c>
      <c r="B26">
        <v>1</v>
      </c>
      <c r="C26">
        <v>2008</v>
      </c>
      <c r="D26" t="s">
        <v>31</v>
      </c>
      <c r="E26">
        <v>1955</v>
      </c>
      <c r="F26">
        <f t="shared" si="0"/>
        <v>53</v>
      </c>
      <c r="G26">
        <v>171</v>
      </c>
      <c r="H26">
        <v>67</v>
      </c>
      <c r="I26" s="5">
        <f t="shared" si="1"/>
        <v>22.913033070004449</v>
      </c>
      <c r="J26" s="6">
        <v>67900000</v>
      </c>
      <c r="K26">
        <v>3</v>
      </c>
      <c r="L26">
        <v>0</v>
      </c>
    </row>
    <row r="27" spans="1:12" x14ac:dyDescent="0.3">
      <c r="A27">
        <v>26</v>
      </c>
      <c r="B27">
        <v>1</v>
      </c>
      <c r="C27">
        <v>2008</v>
      </c>
      <c r="D27" t="s">
        <v>31</v>
      </c>
      <c r="E27">
        <v>1956</v>
      </c>
      <c r="F27">
        <f t="shared" si="0"/>
        <v>52</v>
      </c>
      <c r="G27">
        <v>189</v>
      </c>
      <c r="H27">
        <v>91</v>
      </c>
      <c r="I27" s="5">
        <f t="shared" si="1"/>
        <v>25.475210660395845</v>
      </c>
      <c r="J27" s="6">
        <v>7340000</v>
      </c>
      <c r="K27">
        <v>1</v>
      </c>
      <c r="L27">
        <v>1</v>
      </c>
    </row>
    <row r="28" spans="1:12" x14ac:dyDescent="0.3">
      <c r="A28">
        <v>27</v>
      </c>
      <c r="B28">
        <v>1</v>
      </c>
      <c r="C28">
        <v>2006</v>
      </c>
      <c r="D28" t="s">
        <v>31</v>
      </c>
      <c r="E28">
        <v>1956</v>
      </c>
      <c r="F28">
        <f t="shared" si="0"/>
        <v>50</v>
      </c>
      <c r="G28">
        <v>172</v>
      </c>
      <c r="H28">
        <v>75</v>
      </c>
      <c r="I28" s="5">
        <f t="shared" si="1"/>
        <v>25.351541373715524</v>
      </c>
      <c r="J28" s="6">
        <v>835000</v>
      </c>
      <c r="K28">
        <v>2</v>
      </c>
      <c r="L28">
        <v>0</v>
      </c>
    </row>
    <row r="29" spans="1:12" x14ac:dyDescent="0.3">
      <c r="A29">
        <v>28</v>
      </c>
      <c r="B29">
        <v>1</v>
      </c>
      <c r="C29">
        <v>2009</v>
      </c>
      <c r="D29" t="s">
        <v>32</v>
      </c>
      <c r="E29">
        <v>1956</v>
      </c>
      <c r="F29">
        <f t="shared" si="0"/>
        <v>53</v>
      </c>
      <c r="G29">
        <v>172</v>
      </c>
      <c r="H29">
        <v>71</v>
      </c>
      <c r="I29" s="5">
        <f t="shared" si="1"/>
        <v>23.999459167117362</v>
      </c>
      <c r="J29" s="6">
        <v>254367</v>
      </c>
      <c r="K29">
        <v>1</v>
      </c>
      <c r="L29">
        <v>0</v>
      </c>
    </row>
    <row r="30" spans="1:12" x14ac:dyDescent="0.3">
      <c r="A30">
        <v>30</v>
      </c>
      <c r="B30">
        <v>1</v>
      </c>
      <c r="C30">
        <v>2009</v>
      </c>
      <c r="D30" t="s">
        <v>31</v>
      </c>
      <c r="E30">
        <v>1956</v>
      </c>
      <c r="F30">
        <f t="shared" si="0"/>
        <v>53</v>
      </c>
      <c r="G30">
        <v>183</v>
      </c>
      <c r="H30">
        <v>89</v>
      </c>
      <c r="I30" s="5">
        <f t="shared" si="1"/>
        <v>26.575890590940304</v>
      </c>
      <c r="J30" s="6">
        <v>1030000</v>
      </c>
      <c r="K30">
        <v>2</v>
      </c>
      <c r="L30">
        <v>1</v>
      </c>
    </row>
    <row r="31" spans="1:12" x14ac:dyDescent="0.3">
      <c r="A31">
        <v>31</v>
      </c>
      <c r="B31">
        <v>1</v>
      </c>
      <c r="C31">
        <v>2006</v>
      </c>
      <c r="D31" t="s">
        <v>31</v>
      </c>
      <c r="E31">
        <v>1957</v>
      </c>
      <c r="F31">
        <f t="shared" si="0"/>
        <v>49</v>
      </c>
      <c r="G31">
        <v>177</v>
      </c>
      <c r="H31">
        <v>94</v>
      </c>
      <c r="I31" s="5">
        <f t="shared" si="1"/>
        <v>30.004149510038619</v>
      </c>
      <c r="J31" s="6">
        <v>434000</v>
      </c>
      <c r="K31">
        <v>2</v>
      </c>
      <c r="L31">
        <v>0</v>
      </c>
    </row>
    <row r="32" spans="1:12" x14ac:dyDescent="0.3">
      <c r="A32">
        <v>32</v>
      </c>
      <c r="B32">
        <v>1</v>
      </c>
      <c r="C32">
        <v>2008</v>
      </c>
      <c r="D32" t="s">
        <v>31</v>
      </c>
      <c r="E32">
        <v>1957</v>
      </c>
      <c r="F32">
        <f t="shared" si="0"/>
        <v>51</v>
      </c>
      <c r="G32">
        <v>176</v>
      </c>
      <c r="H32">
        <v>78</v>
      </c>
      <c r="I32" s="5">
        <f t="shared" si="1"/>
        <v>25.180785123966942</v>
      </c>
      <c r="J32" s="6">
        <v>2260000</v>
      </c>
      <c r="K32">
        <v>3</v>
      </c>
      <c r="L32">
        <v>0</v>
      </c>
    </row>
    <row r="33" spans="1:12" x14ac:dyDescent="0.3">
      <c r="A33">
        <v>34</v>
      </c>
      <c r="B33">
        <v>1</v>
      </c>
      <c r="C33">
        <v>2009</v>
      </c>
      <c r="D33" t="s">
        <v>32</v>
      </c>
      <c r="E33">
        <v>1958</v>
      </c>
      <c r="F33">
        <f t="shared" si="0"/>
        <v>51</v>
      </c>
      <c r="G33">
        <v>161</v>
      </c>
      <c r="H33">
        <v>63</v>
      </c>
      <c r="I33" s="5">
        <f t="shared" si="1"/>
        <v>24.304617877396701</v>
      </c>
      <c r="J33" s="6">
        <v>4600252</v>
      </c>
      <c r="K33">
        <v>0</v>
      </c>
      <c r="L33">
        <v>1</v>
      </c>
    </row>
    <row r="34" spans="1:12" x14ac:dyDescent="0.3">
      <c r="A34">
        <v>36</v>
      </c>
      <c r="B34">
        <v>0</v>
      </c>
      <c r="C34">
        <v>2009</v>
      </c>
      <c r="D34" t="s">
        <v>31</v>
      </c>
      <c r="E34">
        <v>1959</v>
      </c>
      <c r="F34">
        <f t="shared" ref="F34:F65" si="2">C34-E34</f>
        <v>50</v>
      </c>
      <c r="G34">
        <v>179</v>
      </c>
      <c r="H34">
        <v>82</v>
      </c>
      <c r="I34" s="5">
        <f t="shared" si="1"/>
        <v>25.592209980961893</v>
      </c>
      <c r="J34" s="6">
        <v>2884031.5031266073</v>
      </c>
      <c r="K34">
        <v>6</v>
      </c>
      <c r="L34">
        <v>0</v>
      </c>
    </row>
    <row r="35" spans="1:12" x14ac:dyDescent="0.3">
      <c r="A35">
        <v>37</v>
      </c>
      <c r="B35">
        <v>1</v>
      </c>
      <c r="C35">
        <v>2010</v>
      </c>
      <c r="D35" t="s">
        <v>32</v>
      </c>
      <c r="E35">
        <v>1959</v>
      </c>
      <c r="F35">
        <f t="shared" si="2"/>
        <v>51</v>
      </c>
      <c r="G35">
        <v>153</v>
      </c>
      <c r="H35">
        <v>67</v>
      </c>
      <c r="I35" s="5">
        <f t="shared" si="1"/>
        <v>28.621470374642232</v>
      </c>
      <c r="J35" s="6">
        <v>63446</v>
      </c>
      <c r="K35">
        <v>3</v>
      </c>
      <c r="L35">
        <v>0</v>
      </c>
    </row>
    <row r="36" spans="1:12" x14ac:dyDescent="0.3">
      <c r="A36">
        <v>38</v>
      </c>
      <c r="B36">
        <v>1</v>
      </c>
      <c r="C36">
        <v>2009</v>
      </c>
      <c r="D36" t="s">
        <v>31</v>
      </c>
      <c r="E36">
        <v>1960</v>
      </c>
      <c r="F36">
        <f t="shared" si="2"/>
        <v>49</v>
      </c>
      <c r="G36">
        <v>184</v>
      </c>
      <c r="H36">
        <v>85</v>
      </c>
      <c r="I36" s="5">
        <f t="shared" si="1"/>
        <v>25.10633270321361</v>
      </c>
      <c r="J36" s="6">
        <v>371535.2290971732</v>
      </c>
      <c r="K36">
        <v>2</v>
      </c>
      <c r="L36">
        <v>0</v>
      </c>
    </row>
    <row r="37" spans="1:12" x14ac:dyDescent="0.3">
      <c r="A37">
        <v>39</v>
      </c>
      <c r="B37">
        <v>1</v>
      </c>
      <c r="C37">
        <v>2005</v>
      </c>
      <c r="D37" t="s">
        <v>31</v>
      </c>
      <c r="E37">
        <v>1960</v>
      </c>
      <c r="F37">
        <f t="shared" si="2"/>
        <v>45</v>
      </c>
      <c r="G37">
        <v>170</v>
      </c>
      <c r="H37">
        <v>75</v>
      </c>
      <c r="I37" s="5">
        <f t="shared" si="1"/>
        <v>25.95155709342561</v>
      </c>
      <c r="J37" s="6">
        <v>272000</v>
      </c>
      <c r="K37">
        <v>6</v>
      </c>
      <c r="L37">
        <v>0</v>
      </c>
    </row>
    <row r="38" spans="1:12" x14ac:dyDescent="0.3">
      <c r="A38">
        <v>40</v>
      </c>
      <c r="B38">
        <v>1</v>
      </c>
      <c r="C38">
        <v>2006</v>
      </c>
      <c r="D38" t="s">
        <v>31</v>
      </c>
      <c r="E38">
        <v>1960</v>
      </c>
      <c r="F38">
        <f t="shared" si="2"/>
        <v>46</v>
      </c>
      <c r="G38">
        <v>189</v>
      </c>
      <c r="H38">
        <v>105</v>
      </c>
      <c r="I38" s="5">
        <f t="shared" si="1"/>
        <v>29.394473838918284</v>
      </c>
      <c r="J38" s="6">
        <v>30600000</v>
      </c>
      <c r="K38">
        <v>4</v>
      </c>
      <c r="L38">
        <v>0</v>
      </c>
    </row>
    <row r="39" spans="1:12" x14ac:dyDescent="0.3">
      <c r="A39">
        <v>41</v>
      </c>
      <c r="B39">
        <v>1</v>
      </c>
      <c r="C39">
        <v>2010</v>
      </c>
      <c r="D39" t="s">
        <v>31</v>
      </c>
      <c r="E39">
        <v>1960</v>
      </c>
      <c r="F39">
        <f t="shared" si="2"/>
        <v>50</v>
      </c>
      <c r="G39">
        <v>177</v>
      </c>
      <c r="H39">
        <v>82</v>
      </c>
      <c r="I39" s="5">
        <f t="shared" si="1"/>
        <v>26.173832551310287</v>
      </c>
      <c r="J39" s="6">
        <v>91900</v>
      </c>
      <c r="K39">
        <v>4</v>
      </c>
      <c r="L39">
        <v>0</v>
      </c>
    </row>
    <row r="40" spans="1:12" x14ac:dyDescent="0.3">
      <c r="A40">
        <v>42</v>
      </c>
      <c r="B40">
        <v>1</v>
      </c>
      <c r="C40">
        <v>2008</v>
      </c>
      <c r="D40" t="s">
        <v>31</v>
      </c>
      <c r="E40">
        <v>1960</v>
      </c>
      <c r="F40">
        <f t="shared" si="2"/>
        <v>48</v>
      </c>
      <c r="G40">
        <v>189</v>
      </c>
      <c r="H40">
        <v>93</v>
      </c>
      <c r="I40" s="5">
        <f t="shared" si="1"/>
        <v>26.035105400184765</v>
      </c>
      <c r="J40" s="6">
        <v>41300000</v>
      </c>
      <c r="K40">
        <v>3</v>
      </c>
      <c r="L40">
        <v>0</v>
      </c>
    </row>
    <row r="41" spans="1:12" x14ac:dyDescent="0.3">
      <c r="A41">
        <v>43</v>
      </c>
      <c r="B41">
        <v>1</v>
      </c>
      <c r="C41">
        <v>2010</v>
      </c>
      <c r="D41" t="s">
        <v>32</v>
      </c>
      <c r="E41">
        <v>1960</v>
      </c>
      <c r="F41">
        <f t="shared" si="2"/>
        <v>50</v>
      </c>
      <c r="G41">
        <v>167</v>
      </c>
      <c r="H41">
        <v>71</v>
      </c>
      <c r="I41" s="5">
        <f t="shared" si="1"/>
        <v>25.458065904119906</v>
      </c>
      <c r="J41" s="6">
        <v>977711</v>
      </c>
      <c r="K41">
        <v>4</v>
      </c>
      <c r="L41">
        <v>0</v>
      </c>
    </row>
    <row r="42" spans="1:12" x14ac:dyDescent="0.3">
      <c r="A42">
        <v>44</v>
      </c>
      <c r="B42">
        <v>1</v>
      </c>
      <c r="C42">
        <v>2009</v>
      </c>
      <c r="D42" t="s">
        <v>31</v>
      </c>
      <c r="E42">
        <v>1961</v>
      </c>
      <c r="F42">
        <f t="shared" si="2"/>
        <v>48</v>
      </c>
      <c r="G42">
        <v>176</v>
      </c>
      <c r="H42">
        <v>92</v>
      </c>
      <c r="I42" s="5">
        <f t="shared" si="1"/>
        <v>29.700413223140497</v>
      </c>
      <c r="J42" s="6">
        <v>599479</v>
      </c>
      <c r="K42">
        <v>1</v>
      </c>
      <c r="L42">
        <v>0</v>
      </c>
    </row>
    <row r="43" spans="1:12" x14ac:dyDescent="0.3">
      <c r="A43">
        <v>45</v>
      </c>
      <c r="B43">
        <v>0</v>
      </c>
      <c r="C43">
        <v>2008</v>
      </c>
      <c r="D43" t="s">
        <v>32</v>
      </c>
      <c r="E43">
        <v>1961</v>
      </c>
      <c r="F43">
        <f t="shared" si="2"/>
        <v>47</v>
      </c>
      <c r="G43">
        <v>176</v>
      </c>
      <c r="H43">
        <v>87</v>
      </c>
      <c r="I43" s="5">
        <f t="shared" si="1"/>
        <v>28.086260330578511</v>
      </c>
      <c r="J43" s="6">
        <v>5590000</v>
      </c>
      <c r="K43">
        <v>2</v>
      </c>
      <c r="L43">
        <v>0</v>
      </c>
    </row>
    <row r="44" spans="1:12" x14ac:dyDescent="0.3">
      <c r="A44">
        <v>46</v>
      </c>
      <c r="B44">
        <v>1</v>
      </c>
      <c r="C44">
        <v>2005</v>
      </c>
      <c r="D44" t="s">
        <v>32</v>
      </c>
      <c r="E44">
        <v>1961</v>
      </c>
      <c r="F44">
        <f t="shared" si="2"/>
        <v>44</v>
      </c>
      <c r="G44">
        <v>173</v>
      </c>
      <c r="H44">
        <v>67</v>
      </c>
      <c r="I44" s="5">
        <f t="shared" si="1"/>
        <v>22.386314277122523</v>
      </c>
      <c r="J44" s="6">
        <v>812000</v>
      </c>
      <c r="K44">
        <v>2</v>
      </c>
      <c r="L44">
        <v>0</v>
      </c>
    </row>
    <row r="45" spans="1:12" x14ac:dyDescent="0.3">
      <c r="A45">
        <v>47</v>
      </c>
      <c r="B45">
        <v>1</v>
      </c>
      <c r="C45">
        <v>2007</v>
      </c>
      <c r="D45" t="s">
        <v>31</v>
      </c>
      <c r="E45">
        <v>1961</v>
      </c>
      <c r="F45">
        <f t="shared" si="2"/>
        <v>46</v>
      </c>
      <c r="G45">
        <v>187</v>
      </c>
      <c r="H45">
        <v>99</v>
      </c>
      <c r="I45" s="5">
        <f t="shared" si="1"/>
        <v>28.310789556464293</v>
      </c>
      <c r="J45" s="6">
        <v>188000</v>
      </c>
      <c r="K45">
        <v>1</v>
      </c>
      <c r="L45">
        <v>0</v>
      </c>
    </row>
    <row r="46" spans="1:12" x14ac:dyDescent="0.3">
      <c r="A46">
        <v>48</v>
      </c>
      <c r="B46">
        <v>0</v>
      </c>
      <c r="C46">
        <v>2010</v>
      </c>
      <c r="D46" t="s">
        <v>31</v>
      </c>
      <c r="E46">
        <v>1961</v>
      </c>
      <c r="F46">
        <f t="shared" si="2"/>
        <v>49</v>
      </c>
      <c r="G46">
        <v>183</v>
      </c>
      <c r="H46">
        <v>93</v>
      </c>
      <c r="I46" s="5">
        <f t="shared" si="1"/>
        <v>27.77031263997133</v>
      </c>
      <c r="J46" s="6">
        <v>2511886.431509587</v>
      </c>
      <c r="K46">
        <v>2</v>
      </c>
      <c r="L46">
        <v>0</v>
      </c>
    </row>
    <row r="47" spans="1:12" x14ac:dyDescent="0.3">
      <c r="A47">
        <v>49</v>
      </c>
      <c r="B47">
        <v>1</v>
      </c>
      <c r="C47">
        <v>2006</v>
      </c>
      <c r="D47" t="s">
        <v>32</v>
      </c>
      <c r="E47">
        <v>1961</v>
      </c>
      <c r="F47">
        <f t="shared" si="2"/>
        <v>45</v>
      </c>
      <c r="G47">
        <v>168</v>
      </c>
      <c r="H47">
        <v>67</v>
      </c>
      <c r="I47" s="5">
        <f t="shared" si="1"/>
        <v>23.738662131519277</v>
      </c>
      <c r="J47" s="6">
        <v>1390000</v>
      </c>
      <c r="K47">
        <v>2</v>
      </c>
      <c r="L47">
        <v>0</v>
      </c>
    </row>
    <row r="48" spans="1:12" x14ac:dyDescent="0.3">
      <c r="A48">
        <v>50</v>
      </c>
      <c r="B48">
        <v>1</v>
      </c>
      <c r="C48">
        <v>2006</v>
      </c>
      <c r="D48" t="s">
        <v>32</v>
      </c>
      <c r="E48">
        <v>1961</v>
      </c>
      <c r="F48">
        <f t="shared" si="2"/>
        <v>45</v>
      </c>
      <c r="G48">
        <v>154</v>
      </c>
      <c r="H48">
        <v>64</v>
      </c>
      <c r="I48" s="5">
        <f t="shared" si="1"/>
        <v>26.986001011975038</v>
      </c>
      <c r="J48" s="6">
        <v>9340000</v>
      </c>
      <c r="K48">
        <v>3</v>
      </c>
      <c r="L48">
        <v>0</v>
      </c>
    </row>
    <row r="49" spans="1:12" x14ac:dyDescent="0.3">
      <c r="A49">
        <v>51</v>
      </c>
      <c r="B49">
        <v>1</v>
      </c>
      <c r="C49">
        <v>2008</v>
      </c>
      <c r="D49" t="s">
        <v>31</v>
      </c>
      <c r="E49">
        <v>1961</v>
      </c>
      <c r="F49">
        <f t="shared" si="2"/>
        <v>47</v>
      </c>
      <c r="G49">
        <v>172</v>
      </c>
      <c r="H49">
        <v>76</v>
      </c>
      <c r="I49" s="5">
        <f t="shared" si="1"/>
        <v>25.689561925365066</v>
      </c>
      <c r="J49" s="6">
        <v>355000</v>
      </c>
      <c r="K49">
        <v>3</v>
      </c>
      <c r="L49">
        <v>0</v>
      </c>
    </row>
    <row r="50" spans="1:12" x14ac:dyDescent="0.3">
      <c r="A50">
        <v>52</v>
      </c>
      <c r="B50">
        <v>1</v>
      </c>
      <c r="C50">
        <v>2009</v>
      </c>
      <c r="D50" t="s">
        <v>31</v>
      </c>
      <c r="E50">
        <v>1961</v>
      </c>
      <c r="F50">
        <f t="shared" si="2"/>
        <v>48</v>
      </c>
      <c r="G50">
        <v>188</v>
      </c>
      <c r="H50">
        <v>96</v>
      </c>
      <c r="I50" s="5">
        <f t="shared" si="1"/>
        <v>27.16161158895428</v>
      </c>
      <c r="J50" s="6">
        <v>12300000</v>
      </c>
      <c r="K50">
        <v>3</v>
      </c>
      <c r="L50">
        <v>0</v>
      </c>
    </row>
    <row r="51" spans="1:12" x14ac:dyDescent="0.3">
      <c r="A51">
        <v>53</v>
      </c>
      <c r="B51">
        <v>0</v>
      </c>
      <c r="C51">
        <v>2010</v>
      </c>
      <c r="D51" t="s">
        <v>32</v>
      </c>
      <c r="E51">
        <v>1962</v>
      </c>
      <c r="F51">
        <f t="shared" si="2"/>
        <v>48</v>
      </c>
      <c r="G51">
        <v>151</v>
      </c>
      <c r="H51">
        <v>63</v>
      </c>
      <c r="I51" s="5">
        <f t="shared" si="1"/>
        <v>27.630367089162757</v>
      </c>
      <c r="J51" s="6">
        <v>2094043</v>
      </c>
      <c r="K51">
        <v>1</v>
      </c>
      <c r="L51">
        <v>0</v>
      </c>
    </row>
    <row r="52" spans="1:12" x14ac:dyDescent="0.3">
      <c r="A52">
        <v>54</v>
      </c>
      <c r="B52">
        <v>1</v>
      </c>
      <c r="C52">
        <v>2005</v>
      </c>
      <c r="D52" t="s">
        <v>31</v>
      </c>
      <c r="E52">
        <v>1962</v>
      </c>
      <c r="F52">
        <f t="shared" si="2"/>
        <v>43</v>
      </c>
      <c r="G52">
        <v>176</v>
      </c>
      <c r="H52">
        <v>77</v>
      </c>
      <c r="I52" s="5">
        <f t="shared" si="1"/>
        <v>24.857954545454547</v>
      </c>
      <c r="J52" s="6">
        <v>382000</v>
      </c>
      <c r="K52">
        <v>1</v>
      </c>
      <c r="L52">
        <v>0</v>
      </c>
    </row>
    <row r="53" spans="1:12" x14ac:dyDescent="0.3">
      <c r="A53">
        <v>55</v>
      </c>
      <c r="B53">
        <v>1</v>
      </c>
      <c r="C53">
        <v>2006</v>
      </c>
      <c r="D53" t="s">
        <v>31</v>
      </c>
      <c r="E53">
        <v>1962</v>
      </c>
      <c r="F53">
        <f t="shared" si="2"/>
        <v>44</v>
      </c>
      <c r="G53">
        <v>170</v>
      </c>
      <c r="H53">
        <v>74</v>
      </c>
      <c r="I53" s="5">
        <f t="shared" si="1"/>
        <v>25.605536332179934</v>
      </c>
      <c r="J53" s="6">
        <v>1890000</v>
      </c>
      <c r="K53">
        <v>2</v>
      </c>
      <c r="L53">
        <v>0</v>
      </c>
    </row>
    <row r="54" spans="1:12" x14ac:dyDescent="0.3">
      <c r="A54">
        <v>56</v>
      </c>
      <c r="B54">
        <v>1</v>
      </c>
      <c r="C54">
        <v>2009</v>
      </c>
      <c r="D54" t="s">
        <v>31</v>
      </c>
      <c r="E54">
        <v>1963</v>
      </c>
      <c r="F54">
        <f t="shared" si="2"/>
        <v>46</v>
      </c>
      <c r="G54">
        <v>182</v>
      </c>
      <c r="H54">
        <v>86</v>
      </c>
      <c r="I54" s="5">
        <f t="shared" si="1"/>
        <v>25.963047941069917</v>
      </c>
      <c r="J54" s="6">
        <v>14500000</v>
      </c>
      <c r="K54">
        <v>1</v>
      </c>
      <c r="L54">
        <v>0</v>
      </c>
    </row>
    <row r="55" spans="1:12" x14ac:dyDescent="0.3">
      <c r="A55">
        <v>57</v>
      </c>
      <c r="B55">
        <v>1</v>
      </c>
      <c r="C55">
        <v>2006</v>
      </c>
      <c r="D55" t="s">
        <v>32</v>
      </c>
      <c r="E55">
        <v>1963</v>
      </c>
      <c r="F55">
        <f t="shared" si="2"/>
        <v>43</v>
      </c>
      <c r="G55">
        <v>154</v>
      </c>
      <c r="H55">
        <v>63</v>
      </c>
      <c r="I55" s="5">
        <f t="shared" si="1"/>
        <v>26.564344746162927</v>
      </c>
      <c r="J55" s="6">
        <v>23800000</v>
      </c>
      <c r="K55">
        <v>1</v>
      </c>
      <c r="L55">
        <v>0</v>
      </c>
    </row>
    <row r="56" spans="1:12" x14ac:dyDescent="0.3">
      <c r="A56">
        <v>58</v>
      </c>
      <c r="B56">
        <v>1</v>
      </c>
      <c r="C56">
        <v>2010</v>
      </c>
      <c r="D56" t="s">
        <v>31</v>
      </c>
      <c r="E56">
        <v>1963</v>
      </c>
      <c r="F56">
        <f t="shared" si="2"/>
        <v>47</v>
      </c>
      <c r="G56">
        <v>176</v>
      </c>
      <c r="H56">
        <v>71</v>
      </c>
      <c r="I56" s="5">
        <f t="shared" si="1"/>
        <v>22.920971074380166</v>
      </c>
      <c r="J56" s="6">
        <v>58800</v>
      </c>
      <c r="K56">
        <v>1</v>
      </c>
      <c r="L56">
        <v>0</v>
      </c>
    </row>
    <row r="57" spans="1:12" x14ac:dyDescent="0.3">
      <c r="A57">
        <v>59</v>
      </c>
      <c r="B57">
        <v>1</v>
      </c>
      <c r="C57">
        <v>2010</v>
      </c>
      <c r="D57" t="s">
        <v>31</v>
      </c>
      <c r="E57">
        <v>1963</v>
      </c>
      <c r="F57">
        <f t="shared" si="2"/>
        <v>47</v>
      </c>
      <c r="G57">
        <v>180</v>
      </c>
      <c r="H57">
        <v>87</v>
      </c>
      <c r="I57" s="5">
        <f t="shared" si="1"/>
        <v>26.851851851851851</v>
      </c>
      <c r="J57" s="6">
        <v>2818382.9312644606</v>
      </c>
      <c r="K57">
        <v>1</v>
      </c>
      <c r="L57">
        <v>0</v>
      </c>
    </row>
    <row r="58" spans="1:12" x14ac:dyDescent="0.3">
      <c r="A58">
        <v>60</v>
      </c>
      <c r="B58">
        <v>1</v>
      </c>
      <c r="C58">
        <v>2009</v>
      </c>
      <c r="D58" t="s">
        <v>31</v>
      </c>
      <c r="E58">
        <v>1963</v>
      </c>
      <c r="F58">
        <f t="shared" si="2"/>
        <v>46</v>
      </c>
      <c r="G58">
        <v>170</v>
      </c>
      <c r="H58">
        <v>63</v>
      </c>
      <c r="I58" s="5">
        <f t="shared" si="1"/>
        <v>21.79930795847751</v>
      </c>
      <c r="J58" s="6">
        <v>2793234</v>
      </c>
      <c r="K58">
        <v>4</v>
      </c>
      <c r="L58">
        <v>0</v>
      </c>
    </row>
    <row r="59" spans="1:12" x14ac:dyDescent="0.3">
      <c r="A59">
        <v>61</v>
      </c>
      <c r="C59">
        <v>2009</v>
      </c>
      <c r="D59" t="s">
        <v>31</v>
      </c>
      <c r="E59">
        <v>1963</v>
      </c>
      <c r="F59">
        <f t="shared" si="2"/>
        <v>46</v>
      </c>
      <c r="G59">
        <v>189</v>
      </c>
      <c r="H59">
        <v>91</v>
      </c>
      <c r="I59" s="5">
        <f t="shared" si="1"/>
        <v>25.475210660395845</v>
      </c>
      <c r="J59" s="6">
        <v>2793234</v>
      </c>
      <c r="K59">
        <v>3</v>
      </c>
      <c r="L59">
        <v>0</v>
      </c>
    </row>
    <row r="60" spans="1:12" x14ac:dyDescent="0.3">
      <c r="A60">
        <v>62</v>
      </c>
      <c r="B60">
        <v>1</v>
      </c>
      <c r="C60">
        <v>2008</v>
      </c>
      <c r="D60" t="s">
        <v>31</v>
      </c>
      <c r="E60">
        <v>1964</v>
      </c>
      <c r="F60">
        <f t="shared" si="2"/>
        <v>44</v>
      </c>
      <c r="G60">
        <v>177</v>
      </c>
      <c r="H60">
        <v>81</v>
      </c>
      <c r="I60" s="5">
        <f t="shared" si="1"/>
        <v>25.854639471416256</v>
      </c>
      <c r="J60" s="6">
        <v>223000</v>
      </c>
      <c r="K60">
        <v>1</v>
      </c>
      <c r="L60">
        <v>1</v>
      </c>
    </row>
    <row r="61" spans="1:12" x14ac:dyDescent="0.3">
      <c r="A61">
        <v>63</v>
      </c>
      <c r="B61">
        <v>1</v>
      </c>
      <c r="C61">
        <v>2008</v>
      </c>
      <c r="D61" t="s">
        <v>31</v>
      </c>
      <c r="E61">
        <v>1964</v>
      </c>
      <c r="F61">
        <f t="shared" si="2"/>
        <v>44</v>
      </c>
      <c r="G61">
        <v>168</v>
      </c>
      <c r="H61">
        <v>78</v>
      </c>
      <c r="I61" s="5">
        <f t="shared" si="1"/>
        <v>27.636054421768712</v>
      </c>
      <c r="J61" s="6">
        <v>3220000</v>
      </c>
      <c r="K61">
        <v>3</v>
      </c>
      <c r="L61">
        <v>0</v>
      </c>
    </row>
    <row r="62" spans="1:12" x14ac:dyDescent="0.3">
      <c r="A62">
        <v>65</v>
      </c>
      <c r="B62">
        <v>1</v>
      </c>
      <c r="C62">
        <v>2008</v>
      </c>
      <c r="D62" t="s">
        <v>31</v>
      </c>
      <c r="E62">
        <v>1964</v>
      </c>
      <c r="F62">
        <f t="shared" si="2"/>
        <v>44</v>
      </c>
      <c r="G62">
        <v>169</v>
      </c>
      <c r="H62">
        <v>64</v>
      </c>
      <c r="I62" s="5">
        <f t="shared" si="1"/>
        <v>22.408178985329648</v>
      </c>
      <c r="J62" s="6">
        <v>710000</v>
      </c>
      <c r="K62">
        <v>2</v>
      </c>
      <c r="L62">
        <v>1</v>
      </c>
    </row>
    <row r="63" spans="1:12" x14ac:dyDescent="0.3">
      <c r="A63">
        <v>66</v>
      </c>
      <c r="B63">
        <v>1</v>
      </c>
      <c r="C63">
        <v>2008</v>
      </c>
      <c r="D63" t="s">
        <v>31</v>
      </c>
      <c r="E63">
        <v>1964</v>
      </c>
      <c r="F63">
        <f t="shared" si="2"/>
        <v>44</v>
      </c>
      <c r="G63">
        <v>172</v>
      </c>
      <c r="H63">
        <v>78</v>
      </c>
      <c r="I63" s="5">
        <f t="shared" si="1"/>
        <v>26.365603028664147</v>
      </c>
      <c r="J63" s="6">
        <v>10471285.480509</v>
      </c>
      <c r="K63">
        <v>2</v>
      </c>
      <c r="L63">
        <v>0</v>
      </c>
    </row>
    <row r="64" spans="1:12" x14ac:dyDescent="0.3">
      <c r="A64">
        <v>67</v>
      </c>
      <c r="B64">
        <v>1</v>
      </c>
      <c r="C64">
        <v>2006</v>
      </c>
      <c r="D64" t="s">
        <v>31</v>
      </c>
      <c r="E64">
        <v>1964</v>
      </c>
      <c r="F64">
        <f t="shared" si="2"/>
        <v>42</v>
      </c>
      <c r="G64">
        <v>188</v>
      </c>
      <c r="H64">
        <v>87</v>
      </c>
      <c r="I64" s="5">
        <f t="shared" si="1"/>
        <v>24.615210502489816</v>
      </c>
      <c r="J64" s="6">
        <v>8710000</v>
      </c>
      <c r="K64">
        <v>1</v>
      </c>
      <c r="L64">
        <v>0</v>
      </c>
    </row>
    <row r="65" spans="1:12" x14ac:dyDescent="0.3">
      <c r="A65">
        <v>68</v>
      </c>
      <c r="B65">
        <v>1</v>
      </c>
      <c r="C65">
        <v>2006</v>
      </c>
      <c r="D65" t="s">
        <v>31</v>
      </c>
      <c r="E65">
        <v>1964</v>
      </c>
      <c r="F65">
        <f t="shared" si="2"/>
        <v>42</v>
      </c>
      <c r="G65">
        <v>187</v>
      </c>
      <c r="H65">
        <v>83</v>
      </c>
      <c r="I65" s="5">
        <f t="shared" si="1"/>
        <v>23.735308416025617</v>
      </c>
      <c r="J65" s="6">
        <v>1310000</v>
      </c>
      <c r="K65">
        <v>1</v>
      </c>
      <c r="L65">
        <v>0</v>
      </c>
    </row>
    <row r="66" spans="1:12" x14ac:dyDescent="0.3">
      <c r="A66">
        <v>69</v>
      </c>
      <c r="B66">
        <v>1</v>
      </c>
      <c r="C66">
        <v>2008</v>
      </c>
      <c r="D66" t="s">
        <v>31</v>
      </c>
      <c r="E66">
        <v>1964</v>
      </c>
      <c r="F66">
        <f t="shared" ref="F66:F97" si="3">C66-E66</f>
        <v>44</v>
      </c>
      <c r="G66">
        <v>190</v>
      </c>
      <c r="H66">
        <v>88</v>
      </c>
      <c r="I66" s="5">
        <f t="shared" si="1"/>
        <v>24.37673130193906</v>
      </c>
      <c r="J66" s="6">
        <v>3310000</v>
      </c>
      <c r="K66">
        <v>2</v>
      </c>
      <c r="L66">
        <v>0</v>
      </c>
    </row>
    <row r="67" spans="1:12" x14ac:dyDescent="0.3">
      <c r="A67">
        <v>70</v>
      </c>
      <c r="B67">
        <v>1</v>
      </c>
      <c r="C67">
        <v>2008</v>
      </c>
      <c r="D67" t="s">
        <v>31</v>
      </c>
      <c r="E67">
        <v>1965</v>
      </c>
      <c r="F67">
        <f t="shared" si="3"/>
        <v>43</v>
      </c>
      <c r="G67">
        <v>177</v>
      </c>
      <c r="H67">
        <v>90</v>
      </c>
      <c r="I67" s="5">
        <f t="shared" ref="I67:I130" si="4">H67/POWER(G67/100,2)</f>
        <v>28.727377190462509</v>
      </c>
      <c r="J67" s="6">
        <v>6100000</v>
      </c>
      <c r="K67">
        <v>2</v>
      </c>
      <c r="L67">
        <v>0</v>
      </c>
    </row>
    <row r="68" spans="1:12" x14ac:dyDescent="0.3">
      <c r="A68">
        <v>72</v>
      </c>
      <c r="B68">
        <v>1</v>
      </c>
      <c r="C68">
        <v>2008</v>
      </c>
      <c r="D68" t="s">
        <v>31</v>
      </c>
      <c r="E68">
        <v>1965</v>
      </c>
      <c r="F68">
        <f t="shared" si="3"/>
        <v>43</v>
      </c>
      <c r="G68">
        <v>168</v>
      </c>
      <c r="H68">
        <v>75</v>
      </c>
      <c r="I68" s="5">
        <f t="shared" si="4"/>
        <v>26.573129251700685</v>
      </c>
      <c r="J68" s="6">
        <v>266000</v>
      </c>
      <c r="K68">
        <v>1</v>
      </c>
      <c r="L68">
        <v>0</v>
      </c>
    </row>
    <row r="69" spans="1:12" x14ac:dyDescent="0.3">
      <c r="A69">
        <v>73</v>
      </c>
      <c r="B69">
        <v>1</v>
      </c>
      <c r="C69">
        <v>2010</v>
      </c>
      <c r="D69" t="s">
        <v>32</v>
      </c>
      <c r="E69">
        <v>1965</v>
      </c>
      <c r="F69">
        <f t="shared" si="3"/>
        <v>45</v>
      </c>
      <c r="G69">
        <v>158</v>
      </c>
      <c r="H69">
        <v>65</v>
      </c>
      <c r="I69" s="5">
        <f t="shared" si="4"/>
        <v>26.037493991347535</v>
      </c>
      <c r="J69" s="6">
        <v>187000</v>
      </c>
      <c r="K69">
        <v>3</v>
      </c>
      <c r="L69">
        <v>0</v>
      </c>
    </row>
    <row r="70" spans="1:12" x14ac:dyDescent="0.3">
      <c r="A70">
        <v>74</v>
      </c>
      <c r="B70">
        <v>1</v>
      </c>
      <c r="C70">
        <v>2008</v>
      </c>
      <c r="D70" t="s">
        <v>31</v>
      </c>
      <c r="E70">
        <v>1966</v>
      </c>
      <c r="F70">
        <f t="shared" si="3"/>
        <v>42</v>
      </c>
      <c r="G70">
        <v>171</v>
      </c>
      <c r="H70">
        <v>96</v>
      </c>
      <c r="I70" s="5">
        <f t="shared" si="4"/>
        <v>32.830614548066073</v>
      </c>
      <c r="J70" s="6">
        <v>152000000</v>
      </c>
      <c r="K70">
        <v>2</v>
      </c>
      <c r="L70">
        <v>1</v>
      </c>
    </row>
    <row r="71" spans="1:12" x14ac:dyDescent="0.3">
      <c r="A71">
        <v>75</v>
      </c>
      <c r="B71">
        <v>1</v>
      </c>
      <c r="C71">
        <v>2008</v>
      </c>
      <c r="D71" t="s">
        <v>31</v>
      </c>
      <c r="E71">
        <v>1966</v>
      </c>
      <c r="F71">
        <f t="shared" si="3"/>
        <v>42</v>
      </c>
      <c r="G71">
        <v>173</v>
      </c>
      <c r="H71">
        <v>85</v>
      </c>
      <c r="I71" s="5">
        <f t="shared" si="4"/>
        <v>28.400547963513649</v>
      </c>
      <c r="J71" s="6">
        <v>143000000</v>
      </c>
      <c r="K71">
        <v>2</v>
      </c>
      <c r="L71">
        <v>0</v>
      </c>
    </row>
    <row r="72" spans="1:12" x14ac:dyDescent="0.3">
      <c r="A72">
        <v>76</v>
      </c>
      <c r="B72">
        <v>1</v>
      </c>
      <c r="C72">
        <v>2008</v>
      </c>
      <c r="D72" t="s">
        <v>31</v>
      </c>
      <c r="E72">
        <v>1966</v>
      </c>
      <c r="F72">
        <f t="shared" si="3"/>
        <v>42</v>
      </c>
      <c r="G72">
        <v>190</v>
      </c>
      <c r="H72">
        <v>87</v>
      </c>
      <c r="I72" s="5">
        <f t="shared" si="4"/>
        <v>24.099722991689752</v>
      </c>
      <c r="J72" s="6">
        <v>383000</v>
      </c>
      <c r="K72">
        <v>1</v>
      </c>
      <c r="L72">
        <v>0</v>
      </c>
    </row>
    <row r="73" spans="1:12" x14ac:dyDescent="0.3">
      <c r="A73">
        <v>77</v>
      </c>
      <c r="B73">
        <v>1</v>
      </c>
      <c r="C73">
        <v>2008</v>
      </c>
      <c r="D73" t="s">
        <v>31</v>
      </c>
      <c r="E73">
        <v>1966</v>
      </c>
      <c r="F73">
        <f t="shared" si="3"/>
        <v>42</v>
      </c>
      <c r="G73">
        <v>180</v>
      </c>
      <c r="H73">
        <v>80</v>
      </c>
      <c r="I73" s="5">
        <f t="shared" si="4"/>
        <v>24.691358024691358</v>
      </c>
      <c r="J73" s="6">
        <v>1660000</v>
      </c>
      <c r="K73">
        <v>1</v>
      </c>
      <c r="L73">
        <v>0</v>
      </c>
    </row>
    <row r="74" spans="1:12" x14ac:dyDescent="0.3">
      <c r="A74">
        <v>78</v>
      </c>
      <c r="B74">
        <v>0</v>
      </c>
      <c r="C74">
        <v>2010</v>
      </c>
      <c r="D74" t="s">
        <v>31</v>
      </c>
      <c r="E74">
        <v>1967</v>
      </c>
      <c r="F74">
        <f t="shared" si="3"/>
        <v>43</v>
      </c>
      <c r="G74">
        <v>170</v>
      </c>
      <c r="H74">
        <v>79</v>
      </c>
      <c r="I74" s="5">
        <f t="shared" si="4"/>
        <v>27.335640138408309</v>
      </c>
      <c r="J74" s="6">
        <v>480000</v>
      </c>
      <c r="K74">
        <v>1</v>
      </c>
      <c r="L74">
        <v>0</v>
      </c>
    </row>
    <row r="75" spans="1:12" x14ac:dyDescent="0.3">
      <c r="A75">
        <v>80</v>
      </c>
      <c r="B75">
        <v>1</v>
      </c>
      <c r="C75">
        <v>2006</v>
      </c>
      <c r="D75" t="s">
        <v>31</v>
      </c>
      <c r="E75">
        <v>1967</v>
      </c>
      <c r="F75">
        <f t="shared" si="3"/>
        <v>39</v>
      </c>
      <c r="G75">
        <v>181</v>
      </c>
      <c r="H75">
        <v>87</v>
      </c>
      <c r="I75" s="5">
        <f t="shared" si="4"/>
        <v>26.555965935105768</v>
      </c>
      <c r="J75" s="6">
        <v>55600</v>
      </c>
      <c r="K75">
        <v>1</v>
      </c>
      <c r="L75">
        <v>0</v>
      </c>
    </row>
    <row r="76" spans="1:12" x14ac:dyDescent="0.3">
      <c r="A76">
        <v>81</v>
      </c>
      <c r="B76">
        <v>0</v>
      </c>
      <c r="C76">
        <v>2007</v>
      </c>
      <c r="D76" t="s">
        <v>31</v>
      </c>
      <c r="E76">
        <v>1967</v>
      </c>
      <c r="F76">
        <f t="shared" si="3"/>
        <v>40</v>
      </c>
      <c r="G76">
        <v>189</v>
      </c>
      <c r="H76">
        <v>87</v>
      </c>
      <c r="I76" s="5">
        <f t="shared" si="4"/>
        <v>24.355421180818006</v>
      </c>
      <c r="J76" s="6">
        <v>221000</v>
      </c>
      <c r="K76">
        <v>2</v>
      </c>
      <c r="L76">
        <v>0</v>
      </c>
    </row>
    <row r="77" spans="1:12" x14ac:dyDescent="0.3">
      <c r="A77">
        <v>82</v>
      </c>
      <c r="B77">
        <v>1</v>
      </c>
      <c r="C77">
        <v>2005</v>
      </c>
      <c r="D77" t="s">
        <v>31</v>
      </c>
      <c r="E77">
        <v>1967</v>
      </c>
      <c r="F77">
        <f t="shared" si="3"/>
        <v>38</v>
      </c>
      <c r="G77">
        <v>177</v>
      </c>
      <c r="H77">
        <v>76</v>
      </c>
      <c r="I77" s="5">
        <f t="shared" si="4"/>
        <v>24.258674071946118</v>
      </c>
      <c r="J77" s="6">
        <v>16000</v>
      </c>
      <c r="K77">
        <v>5</v>
      </c>
      <c r="L77">
        <v>0</v>
      </c>
    </row>
    <row r="78" spans="1:12" x14ac:dyDescent="0.3">
      <c r="A78">
        <v>83</v>
      </c>
      <c r="B78">
        <v>1</v>
      </c>
      <c r="C78">
        <v>2008</v>
      </c>
      <c r="D78" t="s">
        <v>31</v>
      </c>
      <c r="E78">
        <v>1968</v>
      </c>
      <c r="F78">
        <f t="shared" si="3"/>
        <v>40</v>
      </c>
      <c r="G78">
        <v>190</v>
      </c>
      <c r="H78">
        <v>99</v>
      </c>
      <c r="I78" s="5">
        <f t="shared" si="4"/>
        <v>27.423822714681442</v>
      </c>
      <c r="J78" s="6">
        <v>135000</v>
      </c>
      <c r="K78">
        <v>2</v>
      </c>
      <c r="L78">
        <v>0</v>
      </c>
    </row>
    <row r="79" spans="1:12" x14ac:dyDescent="0.3">
      <c r="A79">
        <v>84</v>
      </c>
      <c r="B79">
        <v>1</v>
      </c>
      <c r="C79">
        <v>2007</v>
      </c>
      <c r="D79" t="s">
        <v>32</v>
      </c>
      <c r="E79">
        <v>1968</v>
      </c>
      <c r="F79">
        <f t="shared" si="3"/>
        <v>39</v>
      </c>
      <c r="G79">
        <v>171</v>
      </c>
      <c r="H79">
        <v>72</v>
      </c>
      <c r="I79" s="5">
        <f t="shared" si="4"/>
        <v>24.622960911049557</v>
      </c>
      <c r="J79" s="6">
        <v>2600000</v>
      </c>
      <c r="K79">
        <v>3</v>
      </c>
      <c r="L79">
        <v>0</v>
      </c>
    </row>
    <row r="80" spans="1:12" x14ac:dyDescent="0.3">
      <c r="A80">
        <v>85</v>
      </c>
      <c r="B80">
        <v>1</v>
      </c>
      <c r="C80">
        <v>2006</v>
      </c>
      <c r="D80" t="s">
        <v>31</v>
      </c>
      <c r="E80">
        <v>1968</v>
      </c>
      <c r="F80">
        <f t="shared" si="3"/>
        <v>38</v>
      </c>
      <c r="G80">
        <v>169</v>
      </c>
      <c r="H80">
        <v>71</v>
      </c>
      <c r="I80" s="5">
        <f t="shared" si="4"/>
        <v>24.859073561850078</v>
      </c>
      <c r="J80" s="6">
        <v>5200000</v>
      </c>
      <c r="K80">
        <v>3</v>
      </c>
      <c r="L80">
        <v>0</v>
      </c>
    </row>
    <row r="81" spans="1:12" x14ac:dyDescent="0.3">
      <c r="A81">
        <v>86</v>
      </c>
      <c r="B81">
        <v>1</v>
      </c>
      <c r="C81">
        <v>2010</v>
      </c>
      <c r="D81" t="s">
        <v>31</v>
      </c>
      <c r="E81">
        <v>1968</v>
      </c>
      <c r="F81">
        <f t="shared" si="3"/>
        <v>42</v>
      </c>
      <c r="G81">
        <v>186</v>
      </c>
      <c r="H81">
        <v>81</v>
      </c>
      <c r="I81" s="5">
        <f t="shared" si="4"/>
        <v>23.413111342351716</v>
      </c>
      <c r="J81" s="6">
        <v>426579.51880159322</v>
      </c>
      <c r="K81">
        <v>1</v>
      </c>
      <c r="L81">
        <v>0</v>
      </c>
    </row>
    <row r="82" spans="1:12" x14ac:dyDescent="0.3">
      <c r="A82">
        <v>87</v>
      </c>
      <c r="B82">
        <v>1</v>
      </c>
      <c r="C82">
        <v>2006</v>
      </c>
      <c r="D82" t="s">
        <v>31</v>
      </c>
      <c r="E82">
        <v>1968</v>
      </c>
      <c r="F82">
        <f t="shared" si="3"/>
        <v>38</v>
      </c>
      <c r="G82">
        <v>180</v>
      </c>
      <c r="H82">
        <v>91</v>
      </c>
      <c r="I82" s="5">
        <f t="shared" si="4"/>
        <v>28.086419753086417</v>
      </c>
      <c r="J82" s="6">
        <v>3170000</v>
      </c>
      <c r="K82">
        <v>2</v>
      </c>
      <c r="L82">
        <v>0</v>
      </c>
    </row>
    <row r="83" spans="1:12" x14ac:dyDescent="0.3">
      <c r="A83">
        <v>88</v>
      </c>
      <c r="B83">
        <v>1</v>
      </c>
      <c r="C83">
        <v>2007</v>
      </c>
      <c r="D83" t="s">
        <v>32</v>
      </c>
      <c r="E83">
        <v>1969</v>
      </c>
      <c r="F83">
        <f t="shared" si="3"/>
        <v>38</v>
      </c>
      <c r="G83">
        <v>151</v>
      </c>
      <c r="H83">
        <v>59</v>
      </c>
      <c r="I83" s="5">
        <f t="shared" si="4"/>
        <v>25.876058067628612</v>
      </c>
      <c r="J83" s="6">
        <v>2600000</v>
      </c>
      <c r="K83">
        <v>3</v>
      </c>
      <c r="L83">
        <v>0</v>
      </c>
    </row>
    <row r="84" spans="1:12" x14ac:dyDescent="0.3">
      <c r="A84">
        <v>89</v>
      </c>
      <c r="B84">
        <v>0</v>
      </c>
      <c r="C84">
        <v>2008</v>
      </c>
      <c r="D84" t="s">
        <v>32</v>
      </c>
      <c r="E84">
        <v>1969</v>
      </c>
      <c r="F84">
        <f t="shared" si="3"/>
        <v>39</v>
      </c>
      <c r="G84">
        <v>175</v>
      </c>
      <c r="H84">
        <v>83</v>
      </c>
      <c r="I84" s="5">
        <f t="shared" si="4"/>
        <v>27.102040816326532</v>
      </c>
      <c r="J84" s="6">
        <v>836000</v>
      </c>
      <c r="K84">
        <v>1</v>
      </c>
      <c r="L84">
        <v>0</v>
      </c>
    </row>
    <row r="85" spans="1:12" x14ac:dyDescent="0.3">
      <c r="A85">
        <v>91</v>
      </c>
      <c r="B85">
        <v>1</v>
      </c>
      <c r="C85">
        <v>2007</v>
      </c>
      <c r="D85" t="s">
        <v>31</v>
      </c>
      <c r="E85">
        <v>1969</v>
      </c>
      <c r="F85">
        <f t="shared" si="3"/>
        <v>38</v>
      </c>
      <c r="G85">
        <v>189</v>
      </c>
      <c r="H85">
        <v>82</v>
      </c>
      <c r="I85" s="5">
        <f t="shared" si="4"/>
        <v>22.955684331345708</v>
      </c>
      <c r="J85" s="6">
        <v>2300</v>
      </c>
      <c r="K85">
        <v>1</v>
      </c>
      <c r="L85">
        <v>0</v>
      </c>
    </row>
    <row r="86" spans="1:12" x14ac:dyDescent="0.3">
      <c r="A86">
        <v>92</v>
      </c>
      <c r="B86">
        <v>1</v>
      </c>
      <c r="C86">
        <v>2008</v>
      </c>
      <c r="D86" t="s">
        <v>31</v>
      </c>
      <c r="E86">
        <v>1969</v>
      </c>
      <c r="F86">
        <f t="shared" si="3"/>
        <v>39</v>
      </c>
      <c r="G86">
        <v>171</v>
      </c>
      <c r="H86">
        <v>72</v>
      </c>
      <c r="I86" s="5">
        <f t="shared" si="4"/>
        <v>24.622960911049557</v>
      </c>
      <c r="J86" s="6">
        <v>6910000</v>
      </c>
      <c r="K86">
        <v>1</v>
      </c>
      <c r="L86">
        <v>0</v>
      </c>
    </row>
    <row r="87" spans="1:12" x14ac:dyDescent="0.3">
      <c r="A87">
        <v>93</v>
      </c>
      <c r="B87">
        <v>0</v>
      </c>
      <c r="C87">
        <v>2010</v>
      </c>
      <c r="D87" t="s">
        <v>32</v>
      </c>
      <c r="E87">
        <v>1969</v>
      </c>
      <c r="F87">
        <f t="shared" si="3"/>
        <v>41</v>
      </c>
      <c r="G87">
        <v>165</v>
      </c>
      <c r="H87">
        <v>58</v>
      </c>
      <c r="I87" s="5">
        <f t="shared" si="4"/>
        <v>21.30394857667585</v>
      </c>
      <c r="J87" s="6">
        <v>3235936.5692962883</v>
      </c>
      <c r="K87">
        <v>1</v>
      </c>
      <c r="L87">
        <v>0</v>
      </c>
    </row>
    <row r="88" spans="1:12" x14ac:dyDescent="0.3">
      <c r="A88">
        <v>94</v>
      </c>
      <c r="B88">
        <v>1</v>
      </c>
      <c r="C88">
        <v>2007</v>
      </c>
      <c r="D88" t="s">
        <v>32</v>
      </c>
      <c r="E88">
        <v>1970</v>
      </c>
      <c r="F88">
        <f t="shared" si="3"/>
        <v>37</v>
      </c>
      <c r="G88">
        <v>165</v>
      </c>
      <c r="H88">
        <v>68</v>
      </c>
      <c r="I88" s="5">
        <f t="shared" si="4"/>
        <v>24.977043158861342</v>
      </c>
      <c r="J88" s="6">
        <v>325000</v>
      </c>
      <c r="K88">
        <v>2</v>
      </c>
      <c r="L88">
        <v>0</v>
      </c>
    </row>
    <row r="89" spans="1:12" x14ac:dyDescent="0.3">
      <c r="A89">
        <v>95</v>
      </c>
      <c r="B89">
        <v>1</v>
      </c>
      <c r="C89">
        <v>2010</v>
      </c>
      <c r="D89" t="s">
        <v>32</v>
      </c>
      <c r="E89">
        <v>1970</v>
      </c>
      <c r="F89">
        <f t="shared" si="3"/>
        <v>40</v>
      </c>
      <c r="G89">
        <v>172</v>
      </c>
      <c r="H89">
        <v>58</v>
      </c>
      <c r="I89" s="5">
        <f t="shared" si="4"/>
        <v>19.605191995673341</v>
      </c>
      <c r="J89" s="6">
        <v>571408</v>
      </c>
      <c r="K89">
        <v>2</v>
      </c>
      <c r="L89">
        <v>0</v>
      </c>
    </row>
    <row r="90" spans="1:12" x14ac:dyDescent="0.3">
      <c r="A90">
        <v>98</v>
      </c>
      <c r="B90">
        <v>1</v>
      </c>
      <c r="C90">
        <v>2009</v>
      </c>
      <c r="D90" t="s">
        <v>31</v>
      </c>
      <c r="E90">
        <v>1971</v>
      </c>
      <c r="F90">
        <f t="shared" si="3"/>
        <v>38</v>
      </c>
      <c r="G90">
        <v>186</v>
      </c>
      <c r="H90">
        <v>63</v>
      </c>
      <c r="I90" s="5">
        <f t="shared" si="4"/>
        <v>18.210197710717999</v>
      </c>
      <c r="J90" s="6">
        <v>879000</v>
      </c>
      <c r="K90">
        <v>1</v>
      </c>
      <c r="L90">
        <v>0</v>
      </c>
    </row>
    <row r="91" spans="1:12" x14ac:dyDescent="0.3">
      <c r="A91">
        <v>99</v>
      </c>
      <c r="B91">
        <v>1</v>
      </c>
      <c r="C91">
        <v>2010</v>
      </c>
      <c r="D91" t="s">
        <v>31</v>
      </c>
      <c r="E91">
        <v>1971</v>
      </c>
      <c r="F91">
        <f t="shared" si="3"/>
        <v>39</v>
      </c>
      <c r="G91">
        <v>182</v>
      </c>
      <c r="H91">
        <v>76</v>
      </c>
      <c r="I91" s="5">
        <f t="shared" si="4"/>
        <v>22.944088878154812</v>
      </c>
      <c r="J91" s="6">
        <v>2128570</v>
      </c>
      <c r="K91">
        <v>2</v>
      </c>
      <c r="L91">
        <v>0</v>
      </c>
    </row>
    <row r="92" spans="1:12" x14ac:dyDescent="0.3">
      <c r="A92">
        <v>100</v>
      </c>
      <c r="B92">
        <v>1</v>
      </c>
      <c r="C92">
        <v>2008</v>
      </c>
      <c r="D92" t="s">
        <v>31</v>
      </c>
      <c r="E92">
        <v>1971</v>
      </c>
      <c r="F92">
        <f t="shared" si="3"/>
        <v>37</v>
      </c>
      <c r="G92">
        <v>185</v>
      </c>
      <c r="H92">
        <v>65</v>
      </c>
      <c r="I92" s="5">
        <f t="shared" si="4"/>
        <v>18.991964937910883</v>
      </c>
      <c r="J92" s="6">
        <v>2380000</v>
      </c>
      <c r="K92">
        <v>2</v>
      </c>
      <c r="L92">
        <v>1</v>
      </c>
    </row>
    <row r="93" spans="1:12" x14ac:dyDescent="0.3">
      <c r="A93">
        <v>101</v>
      </c>
      <c r="B93">
        <v>1</v>
      </c>
      <c r="C93">
        <v>2008</v>
      </c>
      <c r="D93" t="s">
        <v>31</v>
      </c>
      <c r="E93">
        <v>1971</v>
      </c>
      <c r="F93">
        <f t="shared" si="3"/>
        <v>37</v>
      </c>
      <c r="G93">
        <v>187</v>
      </c>
      <c r="H93">
        <v>97</v>
      </c>
      <c r="I93" s="5">
        <f t="shared" si="4"/>
        <v>27.738854413909458</v>
      </c>
      <c r="J93" s="6">
        <v>1240000</v>
      </c>
      <c r="K93">
        <v>1</v>
      </c>
      <c r="L93">
        <v>0</v>
      </c>
    </row>
    <row r="94" spans="1:12" x14ac:dyDescent="0.3">
      <c r="A94">
        <v>102</v>
      </c>
      <c r="B94">
        <v>1</v>
      </c>
      <c r="C94">
        <v>2008</v>
      </c>
      <c r="D94" t="s">
        <v>31</v>
      </c>
      <c r="E94">
        <v>1971</v>
      </c>
      <c r="F94">
        <f t="shared" si="3"/>
        <v>37</v>
      </c>
      <c r="G94">
        <v>186</v>
      </c>
      <c r="H94">
        <v>78</v>
      </c>
      <c r="I94" s="5">
        <f t="shared" si="4"/>
        <v>22.54595907041276</v>
      </c>
      <c r="J94" s="6">
        <v>1370000</v>
      </c>
      <c r="K94">
        <v>2</v>
      </c>
      <c r="L94">
        <v>0</v>
      </c>
    </row>
    <row r="95" spans="1:12" x14ac:dyDescent="0.3">
      <c r="A95">
        <v>103</v>
      </c>
      <c r="B95">
        <v>0</v>
      </c>
      <c r="C95">
        <v>2007</v>
      </c>
      <c r="D95" t="s">
        <v>31</v>
      </c>
      <c r="E95">
        <v>1972</v>
      </c>
      <c r="F95">
        <f t="shared" si="3"/>
        <v>35</v>
      </c>
      <c r="G95">
        <v>171</v>
      </c>
      <c r="H95">
        <v>89</v>
      </c>
      <c r="I95" s="5">
        <f t="shared" si="4"/>
        <v>30.436715570602924</v>
      </c>
      <c r="J95" s="6">
        <v>5080000</v>
      </c>
      <c r="K95">
        <v>5</v>
      </c>
      <c r="L95">
        <v>0</v>
      </c>
    </row>
    <row r="96" spans="1:12" x14ac:dyDescent="0.3">
      <c r="A96">
        <v>104</v>
      </c>
      <c r="B96">
        <v>0</v>
      </c>
      <c r="C96">
        <v>2007</v>
      </c>
      <c r="D96" t="s">
        <v>31</v>
      </c>
      <c r="E96">
        <v>1972</v>
      </c>
      <c r="F96">
        <f t="shared" si="3"/>
        <v>35</v>
      </c>
      <c r="G96">
        <v>181</v>
      </c>
      <c r="H96">
        <v>80</v>
      </c>
      <c r="I96" s="5">
        <f t="shared" si="4"/>
        <v>24.419279020786909</v>
      </c>
      <c r="J96" s="6">
        <v>568000</v>
      </c>
      <c r="K96">
        <v>1</v>
      </c>
      <c r="L96">
        <v>0</v>
      </c>
    </row>
    <row r="97" spans="1:12" x14ac:dyDescent="0.3">
      <c r="A97">
        <v>105</v>
      </c>
      <c r="B97">
        <v>1</v>
      </c>
      <c r="C97">
        <v>2005</v>
      </c>
      <c r="D97" t="s">
        <v>31</v>
      </c>
      <c r="E97">
        <v>1973</v>
      </c>
      <c r="F97">
        <f t="shared" si="3"/>
        <v>32</v>
      </c>
      <c r="G97">
        <v>179</v>
      </c>
      <c r="H97">
        <v>82</v>
      </c>
      <c r="I97" s="5">
        <f t="shared" si="4"/>
        <v>25.592209980961893</v>
      </c>
      <c r="J97" s="6">
        <v>2390000</v>
      </c>
      <c r="K97">
        <v>2</v>
      </c>
      <c r="L97">
        <v>0</v>
      </c>
    </row>
    <row r="98" spans="1:12" x14ac:dyDescent="0.3">
      <c r="A98">
        <v>106</v>
      </c>
      <c r="B98">
        <v>1</v>
      </c>
      <c r="C98">
        <v>2005</v>
      </c>
      <c r="D98" t="s">
        <v>31</v>
      </c>
      <c r="E98">
        <v>1973</v>
      </c>
      <c r="F98">
        <f t="shared" ref="F98:F129" si="5">C98-E98</f>
        <v>32</v>
      </c>
      <c r="G98">
        <v>173</v>
      </c>
      <c r="H98">
        <v>64</v>
      </c>
      <c r="I98" s="5">
        <f t="shared" si="4"/>
        <v>21.383941996057334</v>
      </c>
      <c r="J98" s="6">
        <v>110000000</v>
      </c>
      <c r="K98">
        <v>2</v>
      </c>
      <c r="L98">
        <v>0</v>
      </c>
    </row>
    <row r="99" spans="1:12" x14ac:dyDescent="0.3">
      <c r="A99">
        <v>107</v>
      </c>
      <c r="B99">
        <v>1</v>
      </c>
      <c r="C99">
        <v>2008</v>
      </c>
      <c r="D99" t="s">
        <v>31</v>
      </c>
      <c r="E99">
        <v>1973</v>
      </c>
      <c r="F99">
        <f t="shared" si="5"/>
        <v>35</v>
      </c>
      <c r="G99">
        <v>176</v>
      </c>
      <c r="H99">
        <v>89</v>
      </c>
      <c r="I99" s="5">
        <f t="shared" si="4"/>
        <v>28.731921487603305</v>
      </c>
      <c r="J99" s="6">
        <v>1696028</v>
      </c>
      <c r="K99">
        <v>2</v>
      </c>
      <c r="L99">
        <v>0</v>
      </c>
    </row>
    <row r="100" spans="1:12" x14ac:dyDescent="0.3">
      <c r="A100">
        <v>108</v>
      </c>
      <c r="B100">
        <v>1</v>
      </c>
      <c r="C100">
        <v>2006</v>
      </c>
      <c r="D100" t="s">
        <v>31</v>
      </c>
      <c r="E100">
        <v>1974</v>
      </c>
      <c r="F100">
        <f t="shared" si="5"/>
        <v>32</v>
      </c>
      <c r="G100">
        <v>188</v>
      </c>
      <c r="H100">
        <v>87</v>
      </c>
      <c r="I100" s="5">
        <f t="shared" si="4"/>
        <v>24.615210502489816</v>
      </c>
      <c r="J100" s="6">
        <v>3450000</v>
      </c>
      <c r="K100">
        <v>1</v>
      </c>
      <c r="L100">
        <v>0</v>
      </c>
    </row>
    <row r="101" spans="1:12" x14ac:dyDescent="0.3">
      <c r="A101">
        <v>110</v>
      </c>
      <c r="B101">
        <v>0</v>
      </c>
      <c r="C101">
        <v>2010</v>
      </c>
      <c r="D101" t="s">
        <v>32</v>
      </c>
      <c r="E101">
        <v>1974</v>
      </c>
      <c r="F101">
        <f t="shared" si="5"/>
        <v>36</v>
      </c>
      <c r="G101">
        <v>163</v>
      </c>
      <c r="H101">
        <v>64</v>
      </c>
      <c r="I101" s="5">
        <f t="shared" si="4"/>
        <v>24.088223117166624</v>
      </c>
      <c r="J101" s="6">
        <v>144543977.07459331</v>
      </c>
      <c r="K101">
        <v>1</v>
      </c>
      <c r="L101">
        <v>1</v>
      </c>
    </row>
    <row r="102" spans="1:12" x14ac:dyDescent="0.3">
      <c r="A102">
        <v>111</v>
      </c>
      <c r="B102">
        <v>1</v>
      </c>
      <c r="C102">
        <v>2007</v>
      </c>
      <c r="D102" t="s">
        <v>31</v>
      </c>
      <c r="E102">
        <v>1974</v>
      </c>
      <c r="F102">
        <f t="shared" si="5"/>
        <v>33</v>
      </c>
      <c r="G102">
        <v>175</v>
      </c>
      <c r="H102">
        <v>71</v>
      </c>
      <c r="I102" s="5">
        <f t="shared" si="4"/>
        <v>23.183673469387756</v>
      </c>
      <c r="J102" s="6">
        <v>10400000</v>
      </c>
      <c r="K102">
        <v>3</v>
      </c>
      <c r="L102">
        <v>0</v>
      </c>
    </row>
    <row r="103" spans="1:12" x14ac:dyDescent="0.3">
      <c r="A103">
        <v>112</v>
      </c>
      <c r="B103">
        <v>1</v>
      </c>
      <c r="C103">
        <v>2006</v>
      </c>
      <c r="D103" t="s">
        <v>31</v>
      </c>
      <c r="E103">
        <v>1974</v>
      </c>
      <c r="F103">
        <f t="shared" si="5"/>
        <v>32</v>
      </c>
      <c r="G103">
        <v>186</v>
      </c>
      <c r="H103">
        <v>81</v>
      </c>
      <c r="I103" s="5">
        <f t="shared" si="4"/>
        <v>23.413111342351716</v>
      </c>
      <c r="J103" s="6">
        <v>1150000</v>
      </c>
      <c r="K103">
        <v>1</v>
      </c>
      <c r="L103">
        <v>0</v>
      </c>
    </row>
    <row r="104" spans="1:12" x14ac:dyDescent="0.3">
      <c r="A104">
        <v>113</v>
      </c>
      <c r="B104">
        <v>1</v>
      </c>
      <c r="C104">
        <v>2009</v>
      </c>
      <c r="D104" t="s">
        <v>32</v>
      </c>
      <c r="E104">
        <v>1974</v>
      </c>
      <c r="F104">
        <f t="shared" si="5"/>
        <v>35</v>
      </c>
      <c r="G104">
        <v>163</v>
      </c>
      <c r="H104">
        <v>57</v>
      </c>
      <c r="I104" s="5">
        <f t="shared" si="4"/>
        <v>21.453573713726524</v>
      </c>
      <c r="J104" s="6">
        <v>351432</v>
      </c>
      <c r="K104">
        <v>1</v>
      </c>
      <c r="L104">
        <v>1</v>
      </c>
    </row>
    <row r="105" spans="1:12" x14ac:dyDescent="0.3">
      <c r="A105">
        <v>114</v>
      </c>
      <c r="B105">
        <v>1</v>
      </c>
      <c r="C105">
        <v>2006</v>
      </c>
      <c r="D105" t="s">
        <v>31</v>
      </c>
      <c r="E105">
        <v>1974</v>
      </c>
      <c r="F105">
        <f t="shared" si="5"/>
        <v>32</v>
      </c>
      <c r="G105">
        <v>176</v>
      </c>
      <c r="H105">
        <v>69</v>
      </c>
      <c r="I105" s="5">
        <f t="shared" si="4"/>
        <v>22.275309917355372</v>
      </c>
      <c r="J105" s="6">
        <v>710000</v>
      </c>
      <c r="K105">
        <v>2</v>
      </c>
      <c r="L105">
        <v>0</v>
      </c>
    </row>
    <row r="106" spans="1:12" x14ac:dyDescent="0.3">
      <c r="A106">
        <v>115</v>
      </c>
      <c r="B106">
        <v>0</v>
      </c>
      <c r="C106">
        <v>2006</v>
      </c>
      <c r="D106" t="s">
        <v>31</v>
      </c>
      <c r="E106">
        <v>1975</v>
      </c>
      <c r="F106">
        <f t="shared" si="5"/>
        <v>31</v>
      </c>
      <c r="G106">
        <v>171</v>
      </c>
      <c r="H106">
        <v>78</v>
      </c>
      <c r="I106" s="5">
        <f t="shared" si="4"/>
        <v>26.674874320303687</v>
      </c>
      <c r="J106" s="6">
        <v>3660000</v>
      </c>
      <c r="K106">
        <v>1</v>
      </c>
      <c r="L106">
        <v>0</v>
      </c>
    </row>
    <row r="107" spans="1:12" x14ac:dyDescent="0.3">
      <c r="A107">
        <v>116</v>
      </c>
      <c r="B107">
        <v>1</v>
      </c>
      <c r="C107">
        <v>2010</v>
      </c>
      <c r="D107" t="s">
        <v>31</v>
      </c>
      <c r="E107">
        <v>1975</v>
      </c>
      <c r="F107">
        <f t="shared" si="5"/>
        <v>35</v>
      </c>
      <c r="G107">
        <v>174</v>
      </c>
      <c r="H107">
        <v>68</v>
      </c>
      <c r="I107" s="5">
        <f t="shared" si="4"/>
        <v>22.460034350640772</v>
      </c>
      <c r="J107" s="6">
        <v>136923</v>
      </c>
      <c r="K107">
        <v>1</v>
      </c>
      <c r="L107">
        <v>0</v>
      </c>
    </row>
    <row r="108" spans="1:12" x14ac:dyDescent="0.3">
      <c r="A108">
        <v>117</v>
      </c>
      <c r="B108">
        <v>1</v>
      </c>
      <c r="C108">
        <v>2006</v>
      </c>
      <c r="D108" t="s">
        <v>31</v>
      </c>
      <c r="E108">
        <v>1975</v>
      </c>
      <c r="F108">
        <f t="shared" si="5"/>
        <v>31</v>
      </c>
      <c r="G108">
        <v>177</v>
      </c>
      <c r="H108">
        <v>67</v>
      </c>
      <c r="I108" s="5">
        <f t="shared" si="4"/>
        <v>21.385936352899868</v>
      </c>
      <c r="J108" s="6">
        <v>2790000</v>
      </c>
      <c r="K108">
        <v>2</v>
      </c>
      <c r="L108">
        <v>0</v>
      </c>
    </row>
    <row r="109" spans="1:12" x14ac:dyDescent="0.3">
      <c r="A109">
        <v>118</v>
      </c>
      <c r="B109">
        <v>1</v>
      </c>
      <c r="C109">
        <v>2006</v>
      </c>
      <c r="D109" t="s">
        <v>31</v>
      </c>
      <c r="E109">
        <v>1975</v>
      </c>
      <c r="F109">
        <f t="shared" si="5"/>
        <v>31</v>
      </c>
      <c r="G109">
        <v>177</v>
      </c>
      <c r="H109">
        <v>68</v>
      </c>
      <c r="I109" s="5">
        <f t="shared" si="4"/>
        <v>21.705129432793896</v>
      </c>
      <c r="J109" s="6">
        <v>442000</v>
      </c>
      <c r="K109">
        <v>2</v>
      </c>
      <c r="L109">
        <v>0</v>
      </c>
    </row>
    <row r="110" spans="1:12" x14ac:dyDescent="0.3">
      <c r="A110">
        <v>119</v>
      </c>
      <c r="B110">
        <v>1</v>
      </c>
      <c r="C110">
        <v>2006</v>
      </c>
      <c r="D110" t="s">
        <v>31</v>
      </c>
      <c r="E110">
        <v>1975</v>
      </c>
      <c r="F110">
        <f t="shared" si="5"/>
        <v>31</v>
      </c>
      <c r="G110">
        <v>173</v>
      </c>
      <c r="H110">
        <v>86</v>
      </c>
      <c r="I110" s="5">
        <f t="shared" si="4"/>
        <v>28.734672057202044</v>
      </c>
      <c r="J110" s="6">
        <v>19000000</v>
      </c>
      <c r="K110">
        <v>1</v>
      </c>
      <c r="L110">
        <v>0</v>
      </c>
    </row>
    <row r="111" spans="1:12" x14ac:dyDescent="0.3">
      <c r="A111">
        <v>120</v>
      </c>
      <c r="C111">
        <v>2008</v>
      </c>
      <c r="D111" t="s">
        <v>31</v>
      </c>
      <c r="E111">
        <v>1975</v>
      </c>
      <c r="F111">
        <f t="shared" si="5"/>
        <v>33</v>
      </c>
      <c r="G111">
        <v>181</v>
      </c>
      <c r="H111">
        <v>75</v>
      </c>
      <c r="I111" s="5">
        <f t="shared" si="4"/>
        <v>22.893074081987731</v>
      </c>
      <c r="J111" s="6">
        <v>4290000</v>
      </c>
      <c r="K111">
        <v>2</v>
      </c>
      <c r="L111">
        <v>1</v>
      </c>
    </row>
    <row r="112" spans="1:12" x14ac:dyDescent="0.3">
      <c r="A112">
        <v>121</v>
      </c>
      <c r="B112">
        <v>1</v>
      </c>
      <c r="C112">
        <v>2006</v>
      </c>
      <c r="D112" t="s">
        <v>31</v>
      </c>
      <c r="E112">
        <v>1975</v>
      </c>
      <c r="F112">
        <f t="shared" si="5"/>
        <v>31</v>
      </c>
      <c r="G112">
        <v>174</v>
      </c>
      <c r="H112">
        <v>83</v>
      </c>
      <c r="I112" s="5">
        <f t="shared" si="4"/>
        <v>27.414453692693883</v>
      </c>
      <c r="J112" s="6">
        <v>1310000</v>
      </c>
      <c r="K112">
        <v>1</v>
      </c>
      <c r="L112">
        <v>0</v>
      </c>
    </row>
    <row r="113" spans="1:12" x14ac:dyDescent="0.3">
      <c r="A113">
        <v>122</v>
      </c>
      <c r="B113">
        <v>1</v>
      </c>
      <c r="C113">
        <v>2008</v>
      </c>
      <c r="D113" t="s">
        <v>31</v>
      </c>
      <c r="E113">
        <v>1976</v>
      </c>
      <c r="F113">
        <f t="shared" si="5"/>
        <v>32</v>
      </c>
      <c r="G113">
        <v>190</v>
      </c>
      <c r="H113">
        <v>95</v>
      </c>
      <c r="I113" s="5">
        <f t="shared" si="4"/>
        <v>26.315789473684212</v>
      </c>
      <c r="J113" s="6">
        <v>1920000</v>
      </c>
      <c r="K113">
        <v>1</v>
      </c>
      <c r="L113">
        <v>0</v>
      </c>
    </row>
    <row r="114" spans="1:12" x14ac:dyDescent="0.3">
      <c r="A114">
        <v>123</v>
      </c>
      <c r="B114">
        <v>1</v>
      </c>
      <c r="C114">
        <v>2006</v>
      </c>
      <c r="D114" t="s">
        <v>31</v>
      </c>
      <c r="E114">
        <v>1976</v>
      </c>
      <c r="F114">
        <f t="shared" si="5"/>
        <v>30</v>
      </c>
      <c r="G114">
        <v>189</v>
      </c>
      <c r="H114">
        <v>82</v>
      </c>
      <c r="I114" s="5">
        <f t="shared" si="4"/>
        <v>22.955684331345708</v>
      </c>
      <c r="J114" s="6">
        <v>208000</v>
      </c>
      <c r="K114">
        <v>2</v>
      </c>
      <c r="L114">
        <v>0</v>
      </c>
    </row>
    <row r="115" spans="1:12" x14ac:dyDescent="0.3">
      <c r="A115">
        <v>124</v>
      </c>
      <c r="B115">
        <v>1</v>
      </c>
      <c r="C115">
        <v>2006</v>
      </c>
      <c r="D115" t="s">
        <v>32</v>
      </c>
      <c r="E115">
        <v>1976</v>
      </c>
      <c r="F115">
        <f t="shared" si="5"/>
        <v>30</v>
      </c>
      <c r="G115">
        <v>169</v>
      </c>
      <c r="H115">
        <v>73</v>
      </c>
      <c r="I115" s="5">
        <f t="shared" si="4"/>
        <v>25.559329155141629</v>
      </c>
      <c r="J115" s="6">
        <v>2230000</v>
      </c>
      <c r="K115">
        <v>2</v>
      </c>
      <c r="L115">
        <v>0</v>
      </c>
    </row>
    <row r="116" spans="1:12" x14ac:dyDescent="0.3">
      <c r="A116">
        <v>126</v>
      </c>
      <c r="B116">
        <v>1</v>
      </c>
      <c r="C116">
        <v>2009</v>
      </c>
      <c r="D116" t="s">
        <v>31</v>
      </c>
      <c r="E116">
        <v>1976</v>
      </c>
      <c r="F116">
        <f t="shared" si="5"/>
        <v>33</v>
      </c>
      <c r="G116">
        <v>182</v>
      </c>
      <c r="H116">
        <v>85</v>
      </c>
      <c r="I116" s="5">
        <f t="shared" si="4"/>
        <v>25.661152034778407</v>
      </c>
      <c r="J116" s="6">
        <v>1920000</v>
      </c>
      <c r="K116">
        <v>1</v>
      </c>
      <c r="L116">
        <v>0</v>
      </c>
    </row>
    <row r="117" spans="1:12" x14ac:dyDescent="0.3">
      <c r="A117">
        <v>127</v>
      </c>
      <c r="B117">
        <v>1</v>
      </c>
      <c r="C117">
        <v>2006</v>
      </c>
      <c r="D117" t="s">
        <v>31</v>
      </c>
      <c r="E117">
        <v>1976</v>
      </c>
      <c r="F117">
        <f t="shared" si="5"/>
        <v>30</v>
      </c>
      <c r="G117">
        <v>188</v>
      </c>
      <c r="H117">
        <v>85</v>
      </c>
      <c r="I117" s="5">
        <f t="shared" si="4"/>
        <v>24.049343594386603</v>
      </c>
      <c r="J117" s="6">
        <v>3260000</v>
      </c>
      <c r="K117">
        <v>0</v>
      </c>
      <c r="L117">
        <v>0</v>
      </c>
    </row>
    <row r="118" spans="1:12" x14ac:dyDescent="0.3">
      <c r="A118">
        <v>128</v>
      </c>
      <c r="B118">
        <v>1</v>
      </c>
      <c r="C118">
        <v>2005</v>
      </c>
      <c r="D118" t="s">
        <v>31</v>
      </c>
      <c r="E118">
        <v>1977</v>
      </c>
      <c r="F118">
        <f t="shared" si="5"/>
        <v>28</v>
      </c>
      <c r="G118">
        <v>184</v>
      </c>
      <c r="H118">
        <v>88</v>
      </c>
      <c r="I118" s="5">
        <f t="shared" si="4"/>
        <v>25.992438563327031</v>
      </c>
      <c r="J118" s="6">
        <v>10200000</v>
      </c>
      <c r="K118">
        <v>2</v>
      </c>
      <c r="L118">
        <v>0</v>
      </c>
    </row>
    <row r="119" spans="1:12" x14ac:dyDescent="0.3">
      <c r="A119">
        <v>129</v>
      </c>
      <c r="B119">
        <v>1</v>
      </c>
      <c r="C119">
        <v>2006</v>
      </c>
      <c r="D119" t="s">
        <v>31</v>
      </c>
      <c r="E119">
        <v>1977</v>
      </c>
      <c r="F119">
        <f t="shared" si="5"/>
        <v>29</v>
      </c>
      <c r="G119">
        <v>171</v>
      </c>
      <c r="H119">
        <v>62</v>
      </c>
      <c r="I119" s="5">
        <f t="shared" si="4"/>
        <v>21.203105228959341</v>
      </c>
      <c r="J119" s="6">
        <v>18400000</v>
      </c>
      <c r="K119">
        <v>2</v>
      </c>
      <c r="L119">
        <v>0</v>
      </c>
    </row>
    <row r="120" spans="1:12" x14ac:dyDescent="0.3">
      <c r="A120">
        <v>130</v>
      </c>
      <c r="B120">
        <v>1</v>
      </c>
      <c r="C120">
        <v>2008</v>
      </c>
      <c r="D120" t="s">
        <v>31</v>
      </c>
      <c r="E120">
        <v>1977</v>
      </c>
      <c r="F120">
        <f t="shared" si="5"/>
        <v>31</v>
      </c>
      <c r="G120">
        <v>186</v>
      </c>
      <c r="H120">
        <v>91</v>
      </c>
      <c r="I120" s="5">
        <f t="shared" si="4"/>
        <v>26.303618915481554</v>
      </c>
      <c r="J120" s="6">
        <v>1010000000</v>
      </c>
      <c r="K120">
        <v>1</v>
      </c>
      <c r="L120">
        <v>0</v>
      </c>
    </row>
    <row r="121" spans="1:12" x14ac:dyDescent="0.3">
      <c r="A121">
        <v>131</v>
      </c>
      <c r="B121">
        <v>1</v>
      </c>
      <c r="C121">
        <v>2005</v>
      </c>
      <c r="D121" t="s">
        <v>32</v>
      </c>
      <c r="E121">
        <v>1977</v>
      </c>
      <c r="F121">
        <f t="shared" si="5"/>
        <v>28</v>
      </c>
      <c r="G121">
        <v>161</v>
      </c>
      <c r="H121">
        <v>86</v>
      </c>
      <c r="I121" s="5">
        <f t="shared" si="4"/>
        <v>33.177732340573279</v>
      </c>
      <c r="J121" s="6">
        <v>310000</v>
      </c>
      <c r="K121">
        <v>1</v>
      </c>
      <c r="L121">
        <v>0</v>
      </c>
    </row>
    <row r="122" spans="1:12" x14ac:dyDescent="0.3">
      <c r="A122">
        <v>132</v>
      </c>
      <c r="B122">
        <v>1</v>
      </c>
      <c r="C122">
        <v>2006</v>
      </c>
      <c r="D122" t="s">
        <v>31</v>
      </c>
      <c r="E122">
        <v>1977</v>
      </c>
      <c r="F122">
        <f t="shared" si="5"/>
        <v>29</v>
      </c>
      <c r="G122">
        <v>173</v>
      </c>
      <c r="H122">
        <v>67</v>
      </c>
      <c r="I122" s="5">
        <f t="shared" si="4"/>
        <v>22.386314277122523</v>
      </c>
      <c r="J122" s="6">
        <v>5500</v>
      </c>
      <c r="K122">
        <v>2</v>
      </c>
      <c r="L122">
        <v>0</v>
      </c>
    </row>
    <row r="123" spans="1:12" x14ac:dyDescent="0.3">
      <c r="A123">
        <v>133</v>
      </c>
      <c r="B123">
        <v>1</v>
      </c>
      <c r="C123">
        <v>2009</v>
      </c>
      <c r="D123" t="s">
        <v>31</v>
      </c>
      <c r="E123">
        <v>1977</v>
      </c>
      <c r="F123">
        <f t="shared" si="5"/>
        <v>32</v>
      </c>
      <c r="G123">
        <v>188</v>
      </c>
      <c r="H123">
        <v>79</v>
      </c>
      <c r="I123" s="5">
        <f t="shared" si="4"/>
        <v>22.351742870076958</v>
      </c>
      <c r="J123" s="6">
        <v>3500000</v>
      </c>
      <c r="K123">
        <v>3</v>
      </c>
      <c r="L123">
        <v>0</v>
      </c>
    </row>
    <row r="124" spans="1:12" x14ac:dyDescent="0.3">
      <c r="A124">
        <v>134</v>
      </c>
      <c r="B124">
        <v>1</v>
      </c>
      <c r="C124">
        <v>2006</v>
      </c>
      <c r="D124" t="s">
        <v>31</v>
      </c>
      <c r="E124">
        <v>1978</v>
      </c>
      <c r="F124">
        <f t="shared" si="5"/>
        <v>28</v>
      </c>
      <c r="G124">
        <v>170</v>
      </c>
      <c r="H124">
        <v>74</v>
      </c>
      <c r="I124" s="5">
        <f t="shared" si="4"/>
        <v>25.605536332179934</v>
      </c>
      <c r="J124" s="6">
        <v>110000000</v>
      </c>
      <c r="K124">
        <v>1</v>
      </c>
      <c r="L124">
        <v>0</v>
      </c>
    </row>
    <row r="125" spans="1:12" x14ac:dyDescent="0.3">
      <c r="A125">
        <v>135</v>
      </c>
      <c r="B125">
        <v>1</v>
      </c>
      <c r="C125">
        <v>2006</v>
      </c>
      <c r="D125" t="s">
        <v>31</v>
      </c>
      <c r="E125">
        <v>1978</v>
      </c>
      <c r="F125">
        <f t="shared" si="5"/>
        <v>28</v>
      </c>
      <c r="G125">
        <v>186</v>
      </c>
      <c r="H125">
        <v>79</v>
      </c>
      <c r="I125" s="5">
        <f t="shared" si="4"/>
        <v>22.835009827725745</v>
      </c>
      <c r="J125" s="6">
        <v>19000000</v>
      </c>
      <c r="K125">
        <v>2</v>
      </c>
      <c r="L125">
        <v>0</v>
      </c>
    </row>
    <row r="126" spans="1:12" x14ac:dyDescent="0.3">
      <c r="A126">
        <v>136</v>
      </c>
      <c r="C126">
        <v>2010</v>
      </c>
      <c r="D126" t="s">
        <v>31</v>
      </c>
      <c r="E126">
        <v>1979</v>
      </c>
      <c r="F126">
        <f t="shared" si="5"/>
        <v>31</v>
      </c>
      <c r="G126">
        <v>169</v>
      </c>
      <c r="H126">
        <v>77</v>
      </c>
      <c r="I126" s="5">
        <f t="shared" si="4"/>
        <v>26.959840341724732</v>
      </c>
      <c r="J126" s="6">
        <v>136923</v>
      </c>
      <c r="K126">
        <v>0</v>
      </c>
      <c r="L126">
        <v>0</v>
      </c>
    </row>
    <row r="127" spans="1:12" x14ac:dyDescent="0.3">
      <c r="A127">
        <v>137</v>
      </c>
      <c r="B127">
        <v>1</v>
      </c>
      <c r="C127">
        <v>2010</v>
      </c>
      <c r="D127" t="s">
        <v>31</v>
      </c>
      <c r="E127">
        <v>1979</v>
      </c>
      <c r="F127">
        <f t="shared" si="5"/>
        <v>31</v>
      </c>
      <c r="G127">
        <v>168</v>
      </c>
      <c r="H127">
        <v>56</v>
      </c>
      <c r="I127" s="5">
        <f t="shared" si="4"/>
        <v>19.841269841269845</v>
      </c>
      <c r="J127" s="6">
        <v>12500000</v>
      </c>
      <c r="K127">
        <v>3</v>
      </c>
      <c r="L127">
        <v>0</v>
      </c>
    </row>
    <row r="128" spans="1:12" x14ac:dyDescent="0.3">
      <c r="A128">
        <v>138</v>
      </c>
      <c r="B128">
        <v>1</v>
      </c>
      <c r="C128">
        <v>2007</v>
      </c>
      <c r="D128" t="s">
        <v>31</v>
      </c>
      <c r="E128">
        <v>1979</v>
      </c>
      <c r="F128">
        <f t="shared" si="5"/>
        <v>28</v>
      </c>
      <c r="G128">
        <v>173</v>
      </c>
      <c r="H128">
        <v>61</v>
      </c>
      <c r="I128" s="5">
        <f t="shared" si="4"/>
        <v>20.381569714992146</v>
      </c>
      <c r="J128" s="6">
        <v>113000</v>
      </c>
      <c r="K128">
        <v>0</v>
      </c>
      <c r="L128">
        <v>0</v>
      </c>
    </row>
    <row r="129" spans="1:12" x14ac:dyDescent="0.3">
      <c r="A129">
        <v>139</v>
      </c>
      <c r="B129">
        <v>1</v>
      </c>
      <c r="C129">
        <v>2006</v>
      </c>
      <c r="D129" t="s">
        <v>32</v>
      </c>
      <c r="E129">
        <v>1980</v>
      </c>
      <c r="F129">
        <f t="shared" si="5"/>
        <v>26</v>
      </c>
      <c r="G129">
        <v>170</v>
      </c>
      <c r="H129">
        <v>57</v>
      </c>
      <c r="I129" s="5">
        <f t="shared" si="4"/>
        <v>19.723183391003463</v>
      </c>
      <c r="J129" s="6">
        <v>1160</v>
      </c>
      <c r="K129">
        <v>2</v>
      </c>
      <c r="L129">
        <v>0</v>
      </c>
    </row>
    <row r="130" spans="1:12" x14ac:dyDescent="0.3">
      <c r="A130">
        <v>140</v>
      </c>
      <c r="B130">
        <v>1</v>
      </c>
      <c r="C130">
        <v>2005</v>
      </c>
      <c r="D130" t="s">
        <v>31</v>
      </c>
      <c r="E130">
        <v>1980</v>
      </c>
      <c r="F130">
        <f t="shared" ref="F130:F161" si="6">C130-E130</f>
        <v>25</v>
      </c>
      <c r="G130">
        <v>180</v>
      </c>
      <c r="H130">
        <v>89</v>
      </c>
      <c r="I130" s="5">
        <f t="shared" si="4"/>
        <v>27.469135802469133</v>
      </c>
      <c r="J130" s="6">
        <v>264000</v>
      </c>
      <c r="K130">
        <v>2</v>
      </c>
      <c r="L130">
        <v>0</v>
      </c>
    </row>
    <row r="131" spans="1:12" x14ac:dyDescent="0.3">
      <c r="A131">
        <v>141</v>
      </c>
      <c r="B131">
        <v>1</v>
      </c>
      <c r="C131">
        <v>2006</v>
      </c>
      <c r="D131" t="s">
        <v>31</v>
      </c>
      <c r="E131">
        <v>1980</v>
      </c>
      <c r="F131">
        <f t="shared" si="6"/>
        <v>26</v>
      </c>
      <c r="G131">
        <v>184</v>
      </c>
      <c r="H131">
        <v>61</v>
      </c>
      <c r="I131" s="5">
        <f t="shared" ref="I131:I187" si="7">H131/POWER(G131/100,2)</f>
        <v>18.017485822306238</v>
      </c>
      <c r="J131" s="6">
        <v>3390000</v>
      </c>
      <c r="K131">
        <v>2</v>
      </c>
      <c r="L131">
        <v>0</v>
      </c>
    </row>
    <row r="132" spans="1:12" x14ac:dyDescent="0.3">
      <c r="A132">
        <v>142</v>
      </c>
      <c r="B132">
        <v>0</v>
      </c>
      <c r="C132">
        <v>2007</v>
      </c>
      <c r="D132" t="s">
        <v>31</v>
      </c>
      <c r="E132">
        <v>1980</v>
      </c>
      <c r="F132">
        <f t="shared" si="6"/>
        <v>27</v>
      </c>
      <c r="G132">
        <v>174</v>
      </c>
      <c r="H132">
        <v>58</v>
      </c>
      <c r="I132" s="5">
        <f t="shared" si="7"/>
        <v>19.157088122605362</v>
      </c>
      <c r="J132" s="6">
        <v>1410000</v>
      </c>
      <c r="K132">
        <v>2</v>
      </c>
      <c r="L132">
        <v>0</v>
      </c>
    </row>
    <row r="133" spans="1:12" x14ac:dyDescent="0.3">
      <c r="A133">
        <v>143</v>
      </c>
      <c r="B133">
        <v>0</v>
      </c>
      <c r="C133">
        <v>2007</v>
      </c>
      <c r="D133" t="s">
        <v>31</v>
      </c>
      <c r="E133">
        <v>1981</v>
      </c>
      <c r="F133">
        <f t="shared" si="6"/>
        <v>26</v>
      </c>
      <c r="G133">
        <v>173</v>
      </c>
      <c r="H133">
        <v>57</v>
      </c>
      <c r="I133" s="5">
        <f t="shared" si="7"/>
        <v>19.045073340238563</v>
      </c>
      <c r="J133" s="6">
        <v>54200</v>
      </c>
      <c r="K133">
        <v>3</v>
      </c>
      <c r="L133">
        <v>0</v>
      </c>
    </row>
    <row r="134" spans="1:12" x14ac:dyDescent="0.3">
      <c r="A134">
        <v>144</v>
      </c>
      <c r="B134">
        <v>1</v>
      </c>
      <c r="C134">
        <v>2005</v>
      </c>
      <c r="D134" t="s">
        <v>31</v>
      </c>
      <c r="E134">
        <v>1982</v>
      </c>
      <c r="F134">
        <f t="shared" si="6"/>
        <v>23</v>
      </c>
      <c r="G134">
        <v>186</v>
      </c>
      <c r="H134">
        <v>73</v>
      </c>
      <c r="I134" s="5">
        <f t="shared" si="7"/>
        <v>21.100705283847841</v>
      </c>
      <c r="J134" s="6">
        <v>1390000</v>
      </c>
      <c r="K134">
        <v>2</v>
      </c>
      <c r="L134">
        <v>0</v>
      </c>
    </row>
    <row r="135" spans="1:12" x14ac:dyDescent="0.3">
      <c r="A135">
        <v>145</v>
      </c>
      <c r="B135">
        <v>1</v>
      </c>
      <c r="C135">
        <v>2010</v>
      </c>
      <c r="D135" t="s">
        <v>31</v>
      </c>
      <c r="E135">
        <v>1982</v>
      </c>
      <c r="F135">
        <f t="shared" si="6"/>
        <v>28</v>
      </c>
      <c r="G135">
        <v>179</v>
      </c>
      <c r="H135">
        <v>95</v>
      </c>
      <c r="I135" s="5">
        <f t="shared" si="7"/>
        <v>29.64951156330951</v>
      </c>
      <c r="J135" s="6">
        <v>350886</v>
      </c>
      <c r="K135">
        <v>1</v>
      </c>
      <c r="L135">
        <v>0</v>
      </c>
    </row>
    <row r="136" spans="1:12" x14ac:dyDescent="0.3">
      <c r="A136">
        <v>146</v>
      </c>
      <c r="B136">
        <v>1</v>
      </c>
      <c r="C136">
        <v>2006</v>
      </c>
      <c r="D136" t="s">
        <v>31</v>
      </c>
      <c r="E136">
        <v>1983</v>
      </c>
      <c r="F136">
        <f t="shared" si="6"/>
        <v>23</v>
      </c>
      <c r="G136">
        <v>177</v>
      </c>
      <c r="H136">
        <v>73</v>
      </c>
      <c r="I136" s="5">
        <f t="shared" si="7"/>
        <v>23.301094832264035</v>
      </c>
      <c r="J136" s="6">
        <v>46000</v>
      </c>
      <c r="K136">
        <v>1</v>
      </c>
      <c r="L136">
        <v>0</v>
      </c>
    </row>
    <row r="137" spans="1:12" x14ac:dyDescent="0.3">
      <c r="A137">
        <v>147</v>
      </c>
      <c r="B137">
        <v>0</v>
      </c>
      <c r="C137">
        <v>2007</v>
      </c>
      <c r="D137" t="s">
        <v>31</v>
      </c>
      <c r="E137">
        <v>1983</v>
      </c>
      <c r="F137">
        <f t="shared" si="6"/>
        <v>24</v>
      </c>
      <c r="G137">
        <v>186</v>
      </c>
      <c r="H137">
        <v>63</v>
      </c>
      <c r="I137" s="5">
        <f t="shared" si="7"/>
        <v>18.210197710717999</v>
      </c>
      <c r="J137" s="6">
        <v>161000</v>
      </c>
      <c r="K137">
        <v>2</v>
      </c>
      <c r="L137">
        <v>1</v>
      </c>
    </row>
    <row r="138" spans="1:12" x14ac:dyDescent="0.3">
      <c r="A138">
        <v>148</v>
      </c>
      <c r="B138">
        <v>1</v>
      </c>
      <c r="C138">
        <v>2010</v>
      </c>
      <c r="D138" t="s">
        <v>31</v>
      </c>
      <c r="E138">
        <v>1983</v>
      </c>
      <c r="F138">
        <f t="shared" si="6"/>
        <v>27</v>
      </c>
      <c r="G138">
        <v>188</v>
      </c>
      <c r="H138">
        <v>95</v>
      </c>
      <c r="I138" s="5">
        <f t="shared" si="7"/>
        <v>26.878678134902671</v>
      </c>
      <c r="J138" s="6">
        <v>2596097</v>
      </c>
      <c r="K138">
        <v>1</v>
      </c>
      <c r="L138">
        <v>0</v>
      </c>
    </row>
    <row r="139" spans="1:12" x14ac:dyDescent="0.3">
      <c r="A139">
        <v>149</v>
      </c>
      <c r="B139">
        <v>1</v>
      </c>
      <c r="C139">
        <v>2007</v>
      </c>
      <c r="D139" t="s">
        <v>32</v>
      </c>
      <c r="E139">
        <v>1985</v>
      </c>
      <c r="F139">
        <f t="shared" si="6"/>
        <v>22</v>
      </c>
      <c r="G139">
        <v>170</v>
      </c>
      <c r="H139">
        <v>58</v>
      </c>
      <c r="I139" s="5">
        <f t="shared" si="7"/>
        <v>20.069204152249139</v>
      </c>
      <c r="J139" s="6">
        <v>172000</v>
      </c>
      <c r="K139">
        <v>1</v>
      </c>
      <c r="L139">
        <v>0</v>
      </c>
    </row>
    <row r="140" spans="1:12" x14ac:dyDescent="0.3">
      <c r="A140">
        <v>150</v>
      </c>
      <c r="B140">
        <v>0</v>
      </c>
      <c r="C140">
        <v>2010</v>
      </c>
      <c r="D140" t="s">
        <v>32</v>
      </c>
      <c r="E140">
        <v>1989</v>
      </c>
      <c r="F140">
        <f t="shared" si="6"/>
        <v>21</v>
      </c>
      <c r="G140">
        <v>164</v>
      </c>
      <c r="H140">
        <v>70</v>
      </c>
      <c r="I140" s="5">
        <f t="shared" si="7"/>
        <v>26.026174895895306</v>
      </c>
      <c r="J140" s="6">
        <v>350082</v>
      </c>
      <c r="K140">
        <v>0</v>
      </c>
      <c r="L140">
        <v>0</v>
      </c>
    </row>
    <row r="141" spans="1:12" x14ac:dyDescent="0.3">
      <c r="A141">
        <v>151</v>
      </c>
      <c r="B141">
        <v>1</v>
      </c>
      <c r="C141">
        <v>2005</v>
      </c>
      <c r="D141" t="s">
        <v>31</v>
      </c>
      <c r="E141">
        <v>1960</v>
      </c>
      <c r="F141">
        <f t="shared" si="6"/>
        <v>45</v>
      </c>
      <c r="G141">
        <v>172</v>
      </c>
      <c r="H141">
        <v>84</v>
      </c>
      <c r="I141" s="5">
        <f t="shared" si="7"/>
        <v>28.393726338561386</v>
      </c>
      <c r="J141" s="6">
        <v>757000</v>
      </c>
      <c r="K141">
        <v>1</v>
      </c>
      <c r="L141">
        <v>0</v>
      </c>
    </row>
    <row r="142" spans="1:12" x14ac:dyDescent="0.3">
      <c r="A142">
        <v>152</v>
      </c>
      <c r="B142">
        <v>1</v>
      </c>
      <c r="C142">
        <v>2005</v>
      </c>
      <c r="D142" t="s">
        <v>31</v>
      </c>
      <c r="E142">
        <v>1940</v>
      </c>
      <c r="F142">
        <f t="shared" si="6"/>
        <v>65</v>
      </c>
      <c r="G142">
        <v>190</v>
      </c>
      <c r="H142">
        <v>103</v>
      </c>
      <c r="I142" s="5">
        <f t="shared" si="7"/>
        <v>28.531855955678672</v>
      </c>
      <c r="J142" s="6">
        <v>552000</v>
      </c>
      <c r="K142">
        <v>2</v>
      </c>
      <c r="L142">
        <v>0</v>
      </c>
    </row>
    <row r="143" spans="1:12" x14ac:dyDescent="0.3">
      <c r="A143">
        <v>153</v>
      </c>
      <c r="B143">
        <v>1</v>
      </c>
      <c r="C143">
        <v>2005</v>
      </c>
      <c r="D143" t="s">
        <v>31</v>
      </c>
      <c r="E143">
        <v>1940</v>
      </c>
      <c r="F143">
        <f t="shared" si="6"/>
        <v>65</v>
      </c>
      <c r="G143">
        <v>177</v>
      </c>
      <c r="H143">
        <v>68</v>
      </c>
      <c r="I143" s="5">
        <f t="shared" si="7"/>
        <v>21.705129432793896</v>
      </c>
      <c r="J143" s="6">
        <v>1660000</v>
      </c>
      <c r="K143">
        <v>1</v>
      </c>
      <c r="L143">
        <v>0</v>
      </c>
    </row>
    <row r="144" spans="1:12" x14ac:dyDescent="0.3">
      <c r="A144">
        <v>154</v>
      </c>
      <c r="B144">
        <v>1</v>
      </c>
      <c r="C144">
        <v>2005</v>
      </c>
      <c r="D144" t="s">
        <v>32</v>
      </c>
      <c r="E144">
        <v>1943</v>
      </c>
      <c r="F144">
        <f t="shared" si="6"/>
        <v>62</v>
      </c>
      <c r="G144">
        <v>152</v>
      </c>
      <c r="H144">
        <v>65</v>
      </c>
      <c r="I144" s="5">
        <f t="shared" si="7"/>
        <v>28.133656509695292</v>
      </c>
      <c r="J144" s="6">
        <v>265000</v>
      </c>
      <c r="K144">
        <v>3</v>
      </c>
      <c r="L144">
        <v>0</v>
      </c>
    </row>
    <row r="145" spans="1:12" x14ac:dyDescent="0.3">
      <c r="A145">
        <v>155</v>
      </c>
      <c r="B145">
        <v>1</v>
      </c>
      <c r="C145">
        <v>2005</v>
      </c>
      <c r="D145" t="s">
        <v>31</v>
      </c>
      <c r="E145">
        <v>1944</v>
      </c>
      <c r="F145">
        <f t="shared" si="6"/>
        <v>61</v>
      </c>
      <c r="G145">
        <v>172</v>
      </c>
      <c r="H145">
        <v>87</v>
      </c>
      <c r="I145" s="5">
        <f t="shared" si="7"/>
        <v>29.407787993510009</v>
      </c>
      <c r="J145" s="6">
        <v>467000</v>
      </c>
      <c r="K145">
        <v>0</v>
      </c>
      <c r="L145">
        <v>0</v>
      </c>
    </row>
    <row r="146" spans="1:12" x14ac:dyDescent="0.3">
      <c r="A146">
        <v>156</v>
      </c>
      <c r="B146">
        <v>1</v>
      </c>
      <c r="C146">
        <v>2005</v>
      </c>
      <c r="D146" t="s">
        <v>32</v>
      </c>
      <c r="E146">
        <v>1948</v>
      </c>
      <c r="F146">
        <f t="shared" si="6"/>
        <v>57</v>
      </c>
      <c r="G146">
        <v>175</v>
      </c>
      <c r="H146">
        <v>82</v>
      </c>
      <c r="I146" s="5">
        <f t="shared" si="7"/>
        <v>26.775510204081634</v>
      </c>
      <c r="J146" s="6">
        <v>32900</v>
      </c>
      <c r="K146">
        <v>2</v>
      </c>
      <c r="L146">
        <v>0</v>
      </c>
    </row>
    <row r="147" spans="1:12" x14ac:dyDescent="0.3">
      <c r="A147">
        <v>157</v>
      </c>
      <c r="B147">
        <v>1</v>
      </c>
      <c r="C147">
        <v>2005</v>
      </c>
      <c r="D147" t="s">
        <v>31</v>
      </c>
      <c r="E147">
        <v>1949</v>
      </c>
      <c r="F147">
        <f t="shared" si="6"/>
        <v>56</v>
      </c>
      <c r="G147">
        <v>179</v>
      </c>
      <c r="H147">
        <v>89</v>
      </c>
      <c r="I147" s="5">
        <f t="shared" si="7"/>
        <v>27.776910832995224</v>
      </c>
      <c r="J147" s="6">
        <v>503000</v>
      </c>
      <c r="K147">
        <v>2</v>
      </c>
      <c r="L147">
        <v>0</v>
      </c>
    </row>
    <row r="148" spans="1:12" x14ac:dyDescent="0.3">
      <c r="A148">
        <v>158</v>
      </c>
      <c r="B148">
        <v>1</v>
      </c>
      <c r="C148">
        <v>2005</v>
      </c>
      <c r="D148" t="s">
        <v>32</v>
      </c>
      <c r="E148">
        <v>1950</v>
      </c>
      <c r="F148">
        <f t="shared" si="6"/>
        <v>55</v>
      </c>
      <c r="G148">
        <v>159</v>
      </c>
      <c r="H148">
        <v>70</v>
      </c>
      <c r="I148" s="5">
        <f t="shared" si="7"/>
        <v>27.688778133776353</v>
      </c>
      <c r="J148" s="6">
        <v>29200000</v>
      </c>
      <c r="K148">
        <v>3</v>
      </c>
      <c r="L148">
        <v>0</v>
      </c>
    </row>
    <row r="149" spans="1:12" x14ac:dyDescent="0.3">
      <c r="A149">
        <v>159</v>
      </c>
      <c r="B149">
        <v>0</v>
      </c>
      <c r="C149">
        <v>2005</v>
      </c>
      <c r="D149" t="s">
        <v>32</v>
      </c>
      <c r="E149">
        <v>1950</v>
      </c>
      <c r="F149">
        <f t="shared" si="6"/>
        <v>55</v>
      </c>
      <c r="G149">
        <v>173</v>
      </c>
      <c r="H149">
        <v>82</v>
      </c>
      <c r="I149" s="5">
        <f t="shared" si="7"/>
        <v>27.398175682448461</v>
      </c>
      <c r="J149" s="6">
        <v>2700000</v>
      </c>
      <c r="K149">
        <v>2</v>
      </c>
      <c r="L149">
        <v>0</v>
      </c>
    </row>
    <row r="150" spans="1:12" x14ac:dyDescent="0.3">
      <c r="A150">
        <v>160</v>
      </c>
      <c r="B150">
        <v>1</v>
      </c>
      <c r="C150">
        <v>2009</v>
      </c>
      <c r="D150" t="s">
        <v>31</v>
      </c>
      <c r="E150">
        <v>1950</v>
      </c>
      <c r="F150">
        <f t="shared" si="6"/>
        <v>59</v>
      </c>
      <c r="G150">
        <v>185</v>
      </c>
      <c r="H150">
        <v>64</v>
      </c>
      <c r="I150" s="5">
        <f t="shared" si="7"/>
        <v>18.699780861943022</v>
      </c>
      <c r="J150" s="6">
        <v>71100</v>
      </c>
      <c r="K150">
        <v>0</v>
      </c>
      <c r="L150">
        <v>0</v>
      </c>
    </row>
    <row r="151" spans="1:12" x14ac:dyDescent="0.3">
      <c r="A151">
        <v>161</v>
      </c>
      <c r="B151">
        <v>1</v>
      </c>
      <c r="C151">
        <v>2005</v>
      </c>
      <c r="D151" t="s">
        <v>31</v>
      </c>
      <c r="E151">
        <v>1953</v>
      </c>
      <c r="F151">
        <f t="shared" si="6"/>
        <v>52</v>
      </c>
      <c r="G151">
        <v>173</v>
      </c>
      <c r="H151">
        <v>78</v>
      </c>
      <c r="I151" s="5">
        <f t="shared" si="7"/>
        <v>26.061679307694877</v>
      </c>
      <c r="J151" s="6">
        <v>129000</v>
      </c>
      <c r="K151">
        <v>1</v>
      </c>
      <c r="L151">
        <v>0</v>
      </c>
    </row>
    <row r="152" spans="1:12" x14ac:dyDescent="0.3">
      <c r="A152">
        <v>162</v>
      </c>
      <c r="B152">
        <v>1</v>
      </c>
      <c r="C152">
        <v>2005</v>
      </c>
      <c r="D152" t="s">
        <v>32</v>
      </c>
      <c r="E152">
        <v>1954</v>
      </c>
      <c r="F152">
        <f t="shared" si="6"/>
        <v>51</v>
      </c>
      <c r="G152">
        <v>154</v>
      </c>
      <c r="H152">
        <v>59</v>
      </c>
      <c r="I152" s="5">
        <f t="shared" si="7"/>
        <v>24.877719682914488</v>
      </c>
      <c r="J152" s="6">
        <v>2570000</v>
      </c>
      <c r="K152">
        <v>2</v>
      </c>
      <c r="L152">
        <v>0</v>
      </c>
    </row>
    <row r="153" spans="1:12" x14ac:dyDescent="0.3">
      <c r="A153">
        <v>163</v>
      </c>
      <c r="B153">
        <v>1</v>
      </c>
      <c r="C153">
        <v>2005</v>
      </c>
      <c r="D153" t="s">
        <v>31</v>
      </c>
      <c r="E153">
        <v>1955</v>
      </c>
      <c r="F153">
        <f t="shared" si="6"/>
        <v>50</v>
      </c>
      <c r="G153">
        <v>174</v>
      </c>
      <c r="H153">
        <v>92</v>
      </c>
      <c r="I153" s="5">
        <f t="shared" si="7"/>
        <v>30.38710529792575</v>
      </c>
      <c r="J153" s="6">
        <v>750000</v>
      </c>
      <c r="K153">
        <v>1</v>
      </c>
      <c r="L153">
        <v>0</v>
      </c>
    </row>
    <row r="154" spans="1:12" x14ac:dyDescent="0.3">
      <c r="A154">
        <v>165</v>
      </c>
      <c r="B154">
        <v>0</v>
      </c>
      <c r="C154">
        <v>2005</v>
      </c>
      <c r="D154" t="s">
        <v>32</v>
      </c>
      <c r="E154">
        <v>1957</v>
      </c>
      <c r="F154">
        <f t="shared" si="6"/>
        <v>48</v>
      </c>
      <c r="G154">
        <v>175</v>
      </c>
      <c r="H154">
        <v>85</v>
      </c>
      <c r="I154" s="5">
        <f t="shared" si="7"/>
        <v>27.755102040816325</v>
      </c>
      <c r="J154" s="6">
        <v>35000</v>
      </c>
      <c r="K154">
        <v>1</v>
      </c>
      <c r="L154">
        <v>0</v>
      </c>
    </row>
    <row r="155" spans="1:12" x14ac:dyDescent="0.3">
      <c r="A155">
        <v>166</v>
      </c>
      <c r="B155">
        <v>1</v>
      </c>
      <c r="C155">
        <v>2005</v>
      </c>
      <c r="D155" t="s">
        <v>31</v>
      </c>
      <c r="E155">
        <v>1960</v>
      </c>
      <c r="F155">
        <f t="shared" si="6"/>
        <v>45</v>
      </c>
      <c r="G155">
        <v>178</v>
      </c>
      <c r="H155">
        <v>78</v>
      </c>
      <c r="I155" s="5">
        <f t="shared" si="7"/>
        <v>24.618103774775911</v>
      </c>
      <c r="J155" s="6">
        <v>949000</v>
      </c>
      <c r="K155">
        <v>1</v>
      </c>
      <c r="L155">
        <v>0</v>
      </c>
    </row>
    <row r="156" spans="1:12" x14ac:dyDescent="0.3">
      <c r="A156">
        <v>167</v>
      </c>
      <c r="B156">
        <v>1</v>
      </c>
      <c r="C156">
        <v>2005</v>
      </c>
      <c r="D156" t="s">
        <v>31</v>
      </c>
      <c r="E156">
        <v>1961</v>
      </c>
      <c r="F156">
        <f t="shared" si="6"/>
        <v>44</v>
      </c>
      <c r="G156">
        <v>184</v>
      </c>
      <c r="H156">
        <v>97</v>
      </c>
      <c r="I156" s="5">
        <f t="shared" si="7"/>
        <v>28.650756143667294</v>
      </c>
      <c r="J156" s="6">
        <v>1270000</v>
      </c>
      <c r="K156">
        <v>2</v>
      </c>
      <c r="L156">
        <v>0</v>
      </c>
    </row>
    <row r="157" spans="1:12" x14ac:dyDescent="0.3">
      <c r="A157">
        <v>168</v>
      </c>
      <c r="B157">
        <v>1</v>
      </c>
      <c r="C157">
        <v>2006</v>
      </c>
      <c r="D157" t="s">
        <v>31</v>
      </c>
      <c r="E157">
        <v>1962</v>
      </c>
      <c r="F157">
        <f t="shared" si="6"/>
        <v>44</v>
      </c>
      <c r="G157">
        <v>186</v>
      </c>
      <c r="H157">
        <v>94</v>
      </c>
      <c r="I157" s="5">
        <f t="shared" si="7"/>
        <v>27.170771187420506</v>
      </c>
      <c r="J157" s="6">
        <v>1440000</v>
      </c>
      <c r="K157">
        <v>1</v>
      </c>
      <c r="L157">
        <v>0</v>
      </c>
    </row>
    <row r="158" spans="1:12" x14ac:dyDescent="0.3">
      <c r="A158">
        <v>170</v>
      </c>
      <c r="B158">
        <v>1</v>
      </c>
      <c r="C158">
        <v>2005</v>
      </c>
      <c r="D158" t="s">
        <v>31</v>
      </c>
      <c r="E158">
        <v>1965</v>
      </c>
      <c r="F158">
        <f t="shared" si="6"/>
        <v>40</v>
      </c>
      <c r="G158">
        <v>171</v>
      </c>
      <c r="H158">
        <v>81</v>
      </c>
      <c r="I158" s="5">
        <f t="shared" si="7"/>
        <v>27.70083102493075</v>
      </c>
      <c r="J158" s="6">
        <v>942000</v>
      </c>
      <c r="K158">
        <v>3</v>
      </c>
      <c r="L158">
        <v>0</v>
      </c>
    </row>
    <row r="159" spans="1:12" x14ac:dyDescent="0.3">
      <c r="A159">
        <v>171</v>
      </c>
      <c r="B159">
        <v>1</v>
      </c>
      <c r="C159">
        <v>2007</v>
      </c>
      <c r="D159" t="s">
        <v>31</v>
      </c>
      <c r="E159">
        <v>1966</v>
      </c>
      <c r="F159">
        <f t="shared" si="6"/>
        <v>41</v>
      </c>
      <c r="G159">
        <v>181</v>
      </c>
      <c r="H159">
        <v>87</v>
      </c>
      <c r="I159" s="5">
        <f t="shared" si="7"/>
        <v>26.555965935105768</v>
      </c>
      <c r="J159" s="6">
        <v>1450000</v>
      </c>
      <c r="K159">
        <v>1</v>
      </c>
      <c r="L159">
        <v>0</v>
      </c>
    </row>
    <row r="160" spans="1:12" x14ac:dyDescent="0.3">
      <c r="A160">
        <v>172</v>
      </c>
      <c r="B160">
        <v>1</v>
      </c>
      <c r="C160">
        <v>2005</v>
      </c>
      <c r="D160" t="s">
        <v>31</v>
      </c>
      <c r="E160">
        <v>1966</v>
      </c>
      <c r="F160">
        <f t="shared" si="6"/>
        <v>39</v>
      </c>
      <c r="G160">
        <v>169</v>
      </c>
      <c r="H160">
        <v>69</v>
      </c>
      <c r="I160" s="5">
        <f t="shared" si="7"/>
        <v>24.158817968558527</v>
      </c>
      <c r="J160" s="6">
        <v>24500000</v>
      </c>
      <c r="K160">
        <v>2</v>
      </c>
      <c r="L160">
        <v>0</v>
      </c>
    </row>
    <row r="161" spans="1:12" x14ac:dyDescent="0.3">
      <c r="A161">
        <v>173</v>
      </c>
      <c r="B161">
        <v>1</v>
      </c>
      <c r="C161">
        <v>2005</v>
      </c>
      <c r="D161" t="s">
        <v>31</v>
      </c>
      <c r="E161">
        <v>1966</v>
      </c>
      <c r="F161">
        <f t="shared" si="6"/>
        <v>39</v>
      </c>
      <c r="G161">
        <v>170</v>
      </c>
      <c r="H161">
        <v>75</v>
      </c>
      <c r="I161" s="5">
        <f t="shared" si="7"/>
        <v>25.95155709342561</v>
      </c>
      <c r="J161" s="6">
        <v>1790000</v>
      </c>
      <c r="K161">
        <v>3</v>
      </c>
      <c r="L161">
        <v>0</v>
      </c>
    </row>
    <row r="162" spans="1:12" x14ac:dyDescent="0.3">
      <c r="A162">
        <v>174</v>
      </c>
      <c r="B162">
        <v>1</v>
      </c>
      <c r="C162">
        <v>2005</v>
      </c>
      <c r="D162" t="s">
        <v>31</v>
      </c>
      <c r="E162">
        <v>1967</v>
      </c>
      <c r="F162">
        <f t="shared" ref="F162:F187" si="8">C162-E162</f>
        <v>38</v>
      </c>
      <c r="G162">
        <v>177</v>
      </c>
      <c r="H162">
        <v>64</v>
      </c>
      <c r="I162" s="5">
        <f t="shared" si="7"/>
        <v>20.428357113217785</v>
      </c>
      <c r="J162" s="6">
        <v>12200000</v>
      </c>
      <c r="K162">
        <v>3</v>
      </c>
      <c r="L162">
        <v>0</v>
      </c>
    </row>
    <row r="163" spans="1:12" x14ac:dyDescent="0.3">
      <c r="A163">
        <v>175</v>
      </c>
      <c r="B163">
        <v>1</v>
      </c>
      <c r="C163">
        <v>2005</v>
      </c>
      <c r="D163" t="s">
        <v>31</v>
      </c>
      <c r="E163">
        <v>1968</v>
      </c>
      <c r="F163">
        <f t="shared" si="8"/>
        <v>37</v>
      </c>
      <c r="G163">
        <v>169</v>
      </c>
      <c r="H163">
        <v>61</v>
      </c>
      <c r="I163" s="5">
        <f t="shared" si="7"/>
        <v>21.357795595392322</v>
      </c>
      <c r="J163" s="6">
        <v>41800</v>
      </c>
      <c r="K163">
        <v>1</v>
      </c>
      <c r="L163">
        <v>0</v>
      </c>
    </row>
    <row r="164" spans="1:12" x14ac:dyDescent="0.3">
      <c r="A164">
        <v>176</v>
      </c>
      <c r="B164">
        <v>1</v>
      </c>
      <c r="C164">
        <v>2007</v>
      </c>
      <c r="D164" t="s">
        <v>31</v>
      </c>
      <c r="E164">
        <v>1968</v>
      </c>
      <c r="F164">
        <f t="shared" si="8"/>
        <v>39</v>
      </c>
      <c r="G164">
        <v>175</v>
      </c>
      <c r="H164">
        <v>64</v>
      </c>
      <c r="I164" s="5">
        <f t="shared" si="7"/>
        <v>20.897959183673468</v>
      </c>
      <c r="J164" s="6">
        <v>5560000</v>
      </c>
      <c r="K164">
        <v>1</v>
      </c>
      <c r="L164">
        <v>0</v>
      </c>
    </row>
    <row r="165" spans="1:12" x14ac:dyDescent="0.3">
      <c r="A165">
        <v>177</v>
      </c>
      <c r="B165">
        <v>1</v>
      </c>
      <c r="C165">
        <v>2005</v>
      </c>
      <c r="D165" t="s">
        <v>31</v>
      </c>
      <c r="E165">
        <v>1968</v>
      </c>
      <c r="F165">
        <f t="shared" si="8"/>
        <v>37</v>
      </c>
      <c r="G165">
        <v>182</v>
      </c>
      <c r="H165">
        <v>85</v>
      </c>
      <c r="I165" s="5">
        <f t="shared" si="7"/>
        <v>25.661152034778407</v>
      </c>
      <c r="J165" s="6">
        <v>148000</v>
      </c>
      <c r="K165">
        <v>2</v>
      </c>
      <c r="L165">
        <v>0</v>
      </c>
    </row>
    <row r="166" spans="1:12" x14ac:dyDescent="0.3">
      <c r="A166">
        <v>178</v>
      </c>
      <c r="B166">
        <v>1</v>
      </c>
      <c r="C166">
        <v>2005</v>
      </c>
      <c r="D166" t="s">
        <v>31</v>
      </c>
      <c r="E166">
        <v>1968</v>
      </c>
      <c r="F166">
        <f t="shared" si="8"/>
        <v>37</v>
      </c>
      <c r="G166">
        <v>174</v>
      </c>
      <c r="H166">
        <v>82</v>
      </c>
      <c r="I166" s="5">
        <f t="shared" si="7"/>
        <v>27.08415906989034</v>
      </c>
      <c r="J166" s="6">
        <v>627000000</v>
      </c>
      <c r="K166">
        <v>2</v>
      </c>
      <c r="L166">
        <v>0</v>
      </c>
    </row>
    <row r="167" spans="1:12" x14ac:dyDescent="0.3">
      <c r="A167">
        <v>179</v>
      </c>
      <c r="B167">
        <v>1</v>
      </c>
      <c r="C167">
        <v>2008</v>
      </c>
      <c r="D167" t="s">
        <v>31</v>
      </c>
      <c r="E167">
        <v>1969</v>
      </c>
      <c r="F167">
        <f t="shared" si="8"/>
        <v>39</v>
      </c>
      <c r="G167">
        <v>168</v>
      </c>
      <c r="H167">
        <v>55</v>
      </c>
      <c r="I167" s="5">
        <f t="shared" si="7"/>
        <v>19.486961451247168</v>
      </c>
      <c r="J167" s="6">
        <v>34900000</v>
      </c>
      <c r="K167">
        <v>3</v>
      </c>
      <c r="L167">
        <v>0</v>
      </c>
    </row>
    <row r="168" spans="1:12" x14ac:dyDescent="0.3">
      <c r="A168">
        <v>180</v>
      </c>
      <c r="B168">
        <v>1</v>
      </c>
      <c r="C168">
        <v>2005</v>
      </c>
      <c r="D168" t="s">
        <v>31</v>
      </c>
      <c r="E168">
        <v>1969</v>
      </c>
      <c r="F168">
        <f t="shared" si="8"/>
        <v>36</v>
      </c>
      <c r="G168">
        <v>177</v>
      </c>
      <c r="H168">
        <v>91</v>
      </c>
      <c r="I168" s="5">
        <f t="shared" si="7"/>
        <v>29.046570270356536</v>
      </c>
      <c r="J168" s="6">
        <v>38300000</v>
      </c>
      <c r="K168">
        <v>2</v>
      </c>
      <c r="L168">
        <v>0</v>
      </c>
    </row>
    <row r="169" spans="1:12" x14ac:dyDescent="0.3">
      <c r="A169">
        <v>181</v>
      </c>
      <c r="B169">
        <v>1</v>
      </c>
      <c r="C169">
        <v>2005</v>
      </c>
      <c r="D169" t="s">
        <v>31</v>
      </c>
      <c r="E169">
        <v>1970</v>
      </c>
      <c r="F169">
        <f t="shared" si="8"/>
        <v>35</v>
      </c>
      <c r="G169">
        <v>181</v>
      </c>
      <c r="H169">
        <v>64</v>
      </c>
      <c r="I169" s="5">
        <f t="shared" si="7"/>
        <v>19.535423216629528</v>
      </c>
      <c r="J169" s="6">
        <v>897000</v>
      </c>
      <c r="K169">
        <v>3</v>
      </c>
      <c r="L169">
        <v>0</v>
      </c>
    </row>
    <row r="170" spans="1:12" x14ac:dyDescent="0.3">
      <c r="A170">
        <v>184</v>
      </c>
      <c r="B170">
        <v>1</v>
      </c>
      <c r="C170">
        <v>2005</v>
      </c>
      <c r="D170" t="s">
        <v>31</v>
      </c>
      <c r="E170">
        <v>1973</v>
      </c>
      <c r="F170">
        <f t="shared" si="8"/>
        <v>32</v>
      </c>
      <c r="G170">
        <v>186</v>
      </c>
      <c r="H170">
        <v>94</v>
      </c>
      <c r="I170" s="5">
        <f t="shared" si="7"/>
        <v>27.170771187420506</v>
      </c>
      <c r="J170" s="6">
        <v>18400</v>
      </c>
      <c r="K170">
        <v>0</v>
      </c>
      <c r="L170">
        <v>0</v>
      </c>
    </row>
    <row r="171" spans="1:12" x14ac:dyDescent="0.3">
      <c r="A171">
        <v>185</v>
      </c>
      <c r="B171">
        <v>1</v>
      </c>
      <c r="C171">
        <v>2005</v>
      </c>
      <c r="D171" t="s">
        <v>31</v>
      </c>
      <c r="E171">
        <v>1974</v>
      </c>
      <c r="F171">
        <f t="shared" si="8"/>
        <v>31</v>
      </c>
      <c r="G171">
        <v>187</v>
      </c>
      <c r="H171">
        <v>87</v>
      </c>
      <c r="I171" s="5">
        <f t="shared" si="7"/>
        <v>24.879178701135288</v>
      </c>
      <c r="J171" s="6">
        <v>256000</v>
      </c>
      <c r="K171">
        <v>1</v>
      </c>
    </row>
    <row r="172" spans="1:12" x14ac:dyDescent="0.3">
      <c r="A172">
        <v>186</v>
      </c>
      <c r="B172">
        <v>1</v>
      </c>
      <c r="C172">
        <v>2007</v>
      </c>
      <c r="D172" t="s">
        <v>32</v>
      </c>
      <c r="E172">
        <v>1974</v>
      </c>
      <c r="F172">
        <f t="shared" si="8"/>
        <v>33</v>
      </c>
      <c r="G172">
        <v>161</v>
      </c>
      <c r="H172">
        <v>52</v>
      </c>
      <c r="I172" s="5">
        <f t="shared" si="7"/>
        <v>20.060954438486167</v>
      </c>
      <c r="J172" s="6">
        <v>660000</v>
      </c>
      <c r="K172">
        <v>2</v>
      </c>
      <c r="L172">
        <v>0</v>
      </c>
    </row>
    <row r="173" spans="1:12" x14ac:dyDescent="0.3">
      <c r="A173">
        <v>187</v>
      </c>
      <c r="B173">
        <v>1</v>
      </c>
      <c r="C173">
        <v>2005</v>
      </c>
      <c r="D173" t="s">
        <v>31</v>
      </c>
      <c r="E173">
        <v>1974</v>
      </c>
      <c r="F173">
        <f t="shared" si="8"/>
        <v>31</v>
      </c>
      <c r="G173">
        <v>181</v>
      </c>
      <c r="H173">
        <v>87</v>
      </c>
      <c r="I173" s="5">
        <f t="shared" si="7"/>
        <v>26.555965935105768</v>
      </c>
      <c r="J173" s="6">
        <v>116000000</v>
      </c>
      <c r="K173">
        <v>1</v>
      </c>
      <c r="L173">
        <v>0</v>
      </c>
    </row>
    <row r="174" spans="1:12" x14ac:dyDescent="0.3">
      <c r="A174">
        <v>188</v>
      </c>
      <c r="B174">
        <v>1</v>
      </c>
      <c r="C174">
        <v>2006</v>
      </c>
      <c r="D174" t="s">
        <v>31</v>
      </c>
      <c r="E174">
        <v>1975</v>
      </c>
      <c r="F174">
        <f t="shared" si="8"/>
        <v>31</v>
      </c>
      <c r="G174">
        <v>179</v>
      </c>
      <c r="H174">
        <v>77</v>
      </c>
      <c r="I174" s="5">
        <f t="shared" si="7"/>
        <v>24.031709372366656</v>
      </c>
      <c r="J174" s="6">
        <v>28400000</v>
      </c>
      <c r="K174">
        <v>0</v>
      </c>
      <c r="L174">
        <v>0</v>
      </c>
    </row>
    <row r="175" spans="1:12" x14ac:dyDescent="0.3">
      <c r="A175">
        <v>189</v>
      </c>
      <c r="B175">
        <v>0</v>
      </c>
      <c r="C175">
        <v>2005</v>
      </c>
      <c r="D175" t="s">
        <v>31</v>
      </c>
      <c r="E175">
        <v>1975</v>
      </c>
      <c r="F175">
        <f t="shared" si="8"/>
        <v>30</v>
      </c>
      <c r="G175">
        <v>177</v>
      </c>
      <c r="H175">
        <v>100</v>
      </c>
      <c r="I175" s="5">
        <f t="shared" si="7"/>
        <v>31.919307989402789</v>
      </c>
      <c r="J175" s="6">
        <v>699000</v>
      </c>
      <c r="K175">
        <v>0</v>
      </c>
      <c r="L175">
        <v>0</v>
      </c>
    </row>
    <row r="176" spans="1:12" x14ac:dyDescent="0.3">
      <c r="A176">
        <v>190</v>
      </c>
      <c r="B176">
        <v>0</v>
      </c>
      <c r="C176">
        <v>2005</v>
      </c>
      <c r="D176" t="s">
        <v>31</v>
      </c>
      <c r="E176">
        <v>1975</v>
      </c>
      <c r="F176">
        <f t="shared" si="8"/>
        <v>30</v>
      </c>
      <c r="G176">
        <v>176</v>
      </c>
      <c r="H176">
        <v>71</v>
      </c>
      <c r="I176" s="5">
        <f t="shared" si="7"/>
        <v>22.920971074380166</v>
      </c>
      <c r="J176" s="6">
        <v>2940000</v>
      </c>
      <c r="K176">
        <v>2</v>
      </c>
      <c r="L176">
        <v>0</v>
      </c>
    </row>
    <row r="177" spans="1:12" x14ac:dyDescent="0.3">
      <c r="A177">
        <v>191</v>
      </c>
      <c r="B177">
        <v>1</v>
      </c>
      <c r="C177">
        <v>2006</v>
      </c>
      <c r="D177" t="s">
        <v>31</v>
      </c>
      <c r="E177">
        <v>1976</v>
      </c>
      <c r="F177">
        <f t="shared" si="8"/>
        <v>30</v>
      </c>
      <c r="G177">
        <v>177</v>
      </c>
      <c r="H177">
        <v>94</v>
      </c>
      <c r="I177" s="5">
        <f t="shared" si="7"/>
        <v>30.004149510038619</v>
      </c>
      <c r="J177" s="6">
        <v>380000</v>
      </c>
      <c r="K177">
        <v>1</v>
      </c>
      <c r="L177">
        <v>0</v>
      </c>
    </row>
    <row r="178" spans="1:12" x14ac:dyDescent="0.3">
      <c r="A178">
        <v>192</v>
      </c>
      <c r="B178">
        <v>1</v>
      </c>
      <c r="C178">
        <v>2005</v>
      </c>
      <c r="D178" t="s">
        <v>32</v>
      </c>
      <c r="E178">
        <v>1976</v>
      </c>
      <c r="F178">
        <f t="shared" si="8"/>
        <v>29</v>
      </c>
      <c r="G178">
        <v>167</v>
      </c>
      <c r="H178">
        <v>87</v>
      </c>
      <c r="I178" s="5">
        <f t="shared" si="7"/>
        <v>31.1950948402596</v>
      </c>
      <c r="J178" s="6">
        <v>1080000</v>
      </c>
      <c r="K178">
        <v>1</v>
      </c>
      <c r="L178">
        <v>0</v>
      </c>
    </row>
    <row r="179" spans="1:12" x14ac:dyDescent="0.3">
      <c r="A179">
        <v>193</v>
      </c>
      <c r="B179">
        <v>1</v>
      </c>
      <c r="C179">
        <v>2008</v>
      </c>
      <c r="D179" t="s">
        <v>31</v>
      </c>
      <c r="E179">
        <v>1977</v>
      </c>
      <c r="F179">
        <f t="shared" si="8"/>
        <v>31</v>
      </c>
      <c r="G179">
        <v>178</v>
      </c>
      <c r="H179">
        <v>62</v>
      </c>
      <c r="I179" s="5">
        <f t="shared" si="7"/>
        <v>19.568236333796236</v>
      </c>
      <c r="J179" s="6">
        <v>4870000</v>
      </c>
      <c r="K179">
        <v>1</v>
      </c>
      <c r="L179">
        <v>0</v>
      </c>
    </row>
    <row r="180" spans="1:12" x14ac:dyDescent="0.3">
      <c r="A180">
        <v>194</v>
      </c>
      <c r="B180">
        <v>1</v>
      </c>
      <c r="C180">
        <v>2005</v>
      </c>
      <c r="D180" t="s">
        <v>31</v>
      </c>
      <c r="E180">
        <v>1977</v>
      </c>
      <c r="F180">
        <f t="shared" si="8"/>
        <v>28</v>
      </c>
      <c r="G180">
        <v>185</v>
      </c>
      <c r="H180">
        <v>85</v>
      </c>
      <c r="I180" s="5">
        <f t="shared" si="7"/>
        <v>24.835646457268076</v>
      </c>
      <c r="J180" s="6">
        <v>288000</v>
      </c>
      <c r="K180">
        <v>1</v>
      </c>
      <c r="L180">
        <v>0</v>
      </c>
    </row>
    <row r="181" spans="1:12" x14ac:dyDescent="0.3">
      <c r="A181">
        <v>196</v>
      </c>
      <c r="B181">
        <v>1</v>
      </c>
      <c r="C181">
        <v>2005</v>
      </c>
      <c r="D181" t="s">
        <v>32</v>
      </c>
      <c r="E181">
        <v>1978</v>
      </c>
      <c r="F181">
        <f t="shared" si="8"/>
        <v>27</v>
      </c>
      <c r="G181">
        <v>171</v>
      </c>
      <c r="H181">
        <v>71</v>
      </c>
      <c r="I181" s="5">
        <f t="shared" si="7"/>
        <v>24.280975342840534</v>
      </c>
      <c r="J181" s="6">
        <v>15800000</v>
      </c>
      <c r="K181">
        <v>0</v>
      </c>
      <c r="L181">
        <v>0</v>
      </c>
    </row>
    <row r="182" spans="1:12" x14ac:dyDescent="0.3">
      <c r="A182">
        <v>197</v>
      </c>
      <c r="B182">
        <v>1</v>
      </c>
      <c r="C182">
        <v>2005</v>
      </c>
      <c r="D182" t="s">
        <v>32</v>
      </c>
      <c r="E182">
        <v>1978</v>
      </c>
      <c r="F182">
        <f t="shared" si="8"/>
        <v>27</v>
      </c>
      <c r="G182">
        <v>162</v>
      </c>
      <c r="H182">
        <v>84</v>
      </c>
      <c r="I182" s="5">
        <f t="shared" si="7"/>
        <v>32.007315957933237</v>
      </c>
      <c r="J182" s="6">
        <v>1720000</v>
      </c>
      <c r="K182">
        <v>0</v>
      </c>
      <c r="L182">
        <v>1</v>
      </c>
    </row>
    <row r="183" spans="1:12" x14ac:dyDescent="0.3">
      <c r="A183">
        <v>198</v>
      </c>
      <c r="B183">
        <v>1</v>
      </c>
      <c r="C183">
        <v>2006</v>
      </c>
      <c r="D183" t="s">
        <v>32</v>
      </c>
      <c r="E183">
        <v>1979</v>
      </c>
      <c r="F183">
        <f t="shared" si="8"/>
        <v>27</v>
      </c>
      <c r="G183">
        <v>159</v>
      </c>
      <c r="H183">
        <v>47</v>
      </c>
      <c r="I183" s="5">
        <f t="shared" si="7"/>
        <v>18.591036746964122</v>
      </c>
      <c r="J183" s="6">
        <v>1800000</v>
      </c>
      <c r="K183">
        <v>1</v>
      </c>
      <c r="L183">
        <v>0</v>
      </c>
    </row>
    <row r="184" spans="1:12" x14ac:dyDescent="0.3">
      <c r="A184">
        <v>199</v>
      </c>
      <c r="B184">
        <v>1</v>
      </c>
      <c r="C184">
        <v>2005</v>
      </c>
      <c r="D184" t="s">
        <v>32</v>
      </c>
      <c r="E184">
        <v>1980</v>
      </c>
      <c r="F184">
        <f t="shared" si="8"/>
        <v>25</v>
      </c>
      <c r="G184">
        <v>175</v>
      </c>
      <c r="H184">
        <v>62</v>
      </c>
      <c r="I184" s="5">
        <f t="shared" si="7"/>
        <v>20.244897959183675</v>
      </c>
      <c r="J184" s="6">
        <v>560000</v>
      </c>
      <c r="K184">
        <v>2</v>
      </c>
      <c r="L184">
        <v>0</v>
      </c>
    </row>
    <row r="185" spans="1:12" x14ac:dyDescent="0.3">
      <c r="A185">
        <v>200</v>
      </c>
      <c r="B185">
        <v>1</v>
      </c>
      <c r="C185">
        <v>2005</v>
      </c>
      <c r="D185" t="s">
        <v>31</v>
      </c>
      <c r="E185">
        <v>1980</v>
      </c>
      <c r="F185">
        <f t="shared" si="8"/>
        <v>25</v>
      </c>
      <c r="G185">
        <v>173</v>
      </c>
      <c r="H185">
        <v>89</v>
      </c>
      <c r="I185" s="5">
        <f t="shared" si="7"/>
        <v>29.737044338267232</v>
      </c>
      <c r="J185" s="6">
        <v>66800000</v>
      </c>
      <c r="K185">
        <v>1</v>
      </c>
      <c r="L185">
        <v>0</v>
      </c>
    </row>
    <row r="186" spans="1:12" x14ac:dyDescent="0.3">
      <c r="A186">
        <v>201</v>
      </c>
      <c r="B186">
        <v>0</v>
      </c>
      <c r="C186">
        <v>2005</v>
      </c>
      <c r="D186" t="s">
        <v>32</v>
      </c>
      <c r="E186">
        <v>1981</v>
      </c>
      <c r="F186">
        <f t="shared" si="8"/>
        <v>24</v>
      </c>
      <c r="G186">
        <v>172</v>
      </c>
      <c r="H186">
        <v>81</v>
      </c>
      <c r="I186" s="5">
        <f t="shared" si="7"/>
        <v>27.379664683612766</v>
      </c>
      <c r="J186" s="6">
        <v>425</v>
      </c>
      <c r="K186">
        <v>2</v>
      </c>
      <c r="L186">
        <v>0</v>
      </c>
    </row>
    <row r="187" spans="1:12" x14ac:dyDescent="0.3">
      <c r="A187">
        <v>202</v>
      </c>
      <c r="B187">
        <v>1</v>
      </c>
      <c r="C187">
        <v>2006</v>
      </c>
      <c r="D187" t="s">
        <v>32</v>
      </c>
      <c r="E187">
        <v>1985</v>
      </c>
      <c r="F187">
        <f t="shared" si="8"/>
        <v>21</v>
      </c>
      <c r="G187">
        <v>154</v>
      </c>
      <c r="H187">
        <v>75</v>
      </c>
      <c r="I187" s="5">
        <f t="shared" si="7"/>
        <v>31.624219935908247</v>
      </c>
      <c r="J187" s="6">
        <v>27400</v>
      </c>
      <c r="K187">
        <v>1</v>
      </c>
      <c r="L18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2"/>
  <sheetViews>
    <sheetView zoomScaleNormal="100" workbookViewId="0">
      <selection activeCell="P13" sqref="P13"/>
    </sheetView>
  </sheetViews>
  <sheetFormatPr defaultRowHeight="14.4" x14ac:dyDescent="0.3"/>
  <cols>
    <col min="1" max="1" width="8.77734375" bestFit="1" customWidth="1"/>
    <col min="3" max="3" width="12.5546875" bestFit="1" customWidth="1"/>
    <col min="4" max="4" width="15.5546875" bestFit="1" customWidth="1"/>
    <col min="5" max="5" width="5.5546875" bestFit="1" customWidth="1"/>
    <col min="6" max="6" width="7" bestFit="1" customWidth="1"/>
    <col min="7" max="7" width="10.77734375" bestFit="1" customWidth="1"/>
    <col min="8" max="10" width="3.44140625" bestFit="1" customWidth="1"/>
    <col min="11" max="12" width="10.77734375" bestFit="1" customWidth="1"/>
    <col min="13" max="13" width="11.77734375" bestFit="1" customWidth="1"/>
    <col min="14" max="14" width="6.77734375" bestFit="1" customWidth="1"/>
    <col min="15" max="15" width="11.77734375" bestFit="1" customWidth="1"/>
  </cols>
  <sheetData>
    <row r="1" spans="1:15" x14ac:dyDescent="0.3">
      <c r="A1" t="s">
        <v>17</v>
      </c>
      <c r="C1" t="s">
        <v>33</v>
      </c>
    </row>
    <row r="2" spans="1:15" x14ac:dyDescent="0.3">
      <c r="A2" s="2">
        <v>0</v>
      </c>
      <c r="C2" t="s">
        <v>34</v>
      </c>
    </row>
    <row r="4" spans="1:15" x14ac:dyDescent="0.3">
      <c r="C4" t="s">
        <v>40</v>
      </c>
    </row>
    <row r="5" spans="1:15" x14ac:dyDescent="0.3">
      <c r="C5" t="s">
        <v>37</v>
      </c>
    </row>
    <row r="6" spans="1:15" x14ac:dyDescent="0.3">
      <c r="C6" t="s">
        <v>38</v>
      </c>
    </row>
    <row r="7" spans="1:15" x14ac:dyDescent="0.3">
      <c r="C7" t="s">
        <v>39</v>
      </c>
    </row>
    <row r="9" spans="1:15" x14ac:dyDescent="0.3">
      <c r="C9" s="11" t="s">
        <v>36</v>
      </c>
      <c r="D9" s="11"/>
      <c r="E9" s="11"/>
      <c r="F9" s="11"/>
      <c r="G9" s="11"/>
      <c r="H9" s="11"/>
      <c r="I9" s="11"/>
      <c r="J9" s="11"/>
      <c r="K9" s="11"/>
      <c r="L9" s="11"/>
      <c r="M9" s="11"/>
      <c r="N9" s="11"/>
      <c r="O9" s="11"/>
    </row>
    <row r="11" spans="1:15" x14ac:dyDescent="0.3">
      <c r="B11">
        <v>1</v>
      </c>
      <c r="C11" t="s">
        <v>40</v>
      </c>
    </row>
    <row r="13" spans="1:15" x14ac:dyDescent="0.3">
      <c r="C13" s="7" t="s">
        <v>76</v>
      </c>
      <c r="D13" s="7" t="s">
        <v>60</v>
      </c>
    </row>
    <row r="14" spans="1:15" x14ac:dyDescent="0.3">
      <c r="C14" s="7" t="s">
        <v>57</v>
      </c>
      <c r="D14" t="s">
        <v>31</v>
      </c>
      <c r="E14" t="s">
        <v>32</v>
      </c>
      <c r="F14" t="s">
        <v>58</v>
      </c>
      <c r="G14" t="s">
        <v>59</v>
      </c>
    </row>
    <row r="15" spans="1:15" x14ac:dyDescent="0.3">
      <c r="C15" s="8">
        <v>0</v>
      </c>
      <c r="D15" s="12">
        <v>13344</v>
      </c>
      <c r="E15" s="12">
        <v>4136</v>
      </c>
      <c r="F15" s="12"/>
      <c r="G15" s="12">
        <v>17480</v>
      </c>
    </row>
    <row r="16" spans="1:15" x14ac:dyDescent="0.3">
      <c r="C16" s="8">
        <v>1</v>
      </c>
      <c r="D16" s="12">
        <v>635</v>
      </c>
      <c r="E16" s="12">
        <v>482</v>
      </c>
      <c r="F16" s="12"/>
      <c r="G16" s="12">
        <v>1117</v>
      </c>
    </row>
    <row r="17" spans="2:10" x14ac:dyDescent="0.3">
      <c r="C17" s="8" t="s">
        <v>58</v>
      </c>
      <c r="D17" s="12">
        <v>185</v>
      </c>
      <c r="E17" s="12"/>
      <c r="F17" s="12"/>
      <c r="G17" s="12">
        <v>185</v>
      </c>
    </row>
    <row r="18" spans="2:10" x14ac:dyDescent="0.3">
      <c r="C18" s="8" t="s">
        <v>59</v>
      </c>
      <c r="D18" s="12">
        <v>14164</v>
      </c>
      <c r="E18" s="12">
        <v>4618</v>
      </c>
      <c r="F18" s="12"/>
      <c r="G18" s="12">
        <v>18782</v>
      </c>
    </row>
    <row r="20" spans="2:10" x14ac:dyDescent="0.3">
      <c r="B20">
        <v>2</v>
      </c>
      <c r="C20" t="s">
        <v>37</v>
      </c>
    </row>
    <row r="22" spans="2:10" x14ac:dyDescent="0.3">
      <c r="C22" s="7" t="s">
        <v>62</v>
      </c>
      <c r="D22" s="7" t="s">
        <v>60</v>
      </c>
    </row>
    <row r="23" spans="2:10" x14ac:dyDescent="0.3">
      <c r="C23" s="7" t="s">
        <v>57</v>
      </c>
      <c r="D23">
        <v>0</v>
      </c>
      <c r="E23">
        <v>1</v>
      </c>
      <c r="F23" t="s">
        <v>58</v>
      </c>
      <c r="G23" t="s">
        <v>59</v>
      </c>
    </row>
    <row r="24" spans="2:10" x14ac:dyDescent="0.3">
      <c r="C24" s="8" t="s">
        <v>31</v>
      </c>
      <c r="D24" s="9">
        <v>39.333333333333336</v>
      </c>
      <c r="E24" s="9">
        <v>40.525423728813557</v>
      </c>
      <c r="F24" s="9">
        <v>36.666666666666664</v>
      </c>
      <c r="G24" s="9">
        <v>40.308823529411768</v>
      </c>
    </row>
    <row r="25" spans="2:10" x14ac:dyDescent="0.3">
      <c r="C25" s="8" t="s">
        <v>32</v>
      </c>
      <c r="D25" s="9">
        <v>46.8</v>
      </c>
      <c r="E25" s="9">
        <v>42.514285714285712</v>
      </c>
      <c r="F25" s="9"/>
      <c r="G25" s="9">
        <v>43.8</v>
      </c>
    </row>
    <row r="26" spans="2:10" x14ac:dyDescent="0.3">
      <c r="C26" s="8" t="s">
        <v>58</v>
      </c>
      <c r="D26" s="9"/>
      <c r="E26" s="9"/>
      <c r="F26" s="9"/>
      <c r="G26" s="9"/>
    </row>
    <row r="27" spans="2:10" x14ac:dyDescent="0.3">
      <c r="C27" s="8" t="s">
        <v>59</v>
      </c>
      <c r="D27" s="9">
        <v>43.06666666666667</v>
      </c>
      <c r="E27" s="9">
        <v>40.980392156862742</v>
      </c>
      <c r="F27" s="9">
        <v>36.666666666666664</v>
      </c>
      <c r="G27" s="9">
        <v>41.247311827956992</v>
      </c>
    </row>
    <row r="29" spans="2:10" x14ac:dyDescent="0.3">
      <c r="B29">
        <v>3</v>
      </c>
      <c r="C29" t="s">
        <v>38</v>
      </c>
    </row>
    <row r="31" spans="2:10" x14ac:dyDescent="0.3">
      <c r="C31" s="7" t="s">
        <v>61</v>
      </c>
      <c r="D31" s="7" t="s">
        <v>60</v>
      </c>
    </row>
    <row r="32" spans="2:10" x14ac:dyDescent="0.3">
      <c r="C32" s="7" t="s">
        <v>57</v>
      </c>
      <c r="D32">
        <v>2005</v>
      </c>
      <c r="E32">
        <v>2006</v>
      </c>
      <c r="F32">
        <v>2007</v>
      </c>
      <c r="G32">
        <v>2008</v>
      </c>
      <c r="H32">
        <v>2009</v>
      </c>
      <c r="I32">
        <v>2010</v>
      </c>
      <c r="J32" t="s">
        <v>59</v>
      </c>
    </row>
    <row r="33" spans="2:11" x14ac:dyDescent="0.3">
      <c r="C33" s="8">
        <v>0</v>
      </c>
      <c r="D33" s="12">
        <v>5</v>
      </c>
      <c r="E33" s="12">
        <v>2</v>
      </c>
      <c r="F33" s="12">
        <v>1</v>
      </c>
      <c r="G33" s="12"/>
      <c r="H33" s="12">
        <v>2</v>
      </c>
      <c r="I33" s="12">
        <v>3</v>
      </c>
      <c r="J33" s="12">
        <v>13</v>
      </c>
    </row>
    <row r="34" spans="2:11" x14ac:dyDescent="0.3">
      <c r="C34" s="8">
        <v>1</v>
      </c>
      <c r="D34" s="12">
        <v>14</v>
      </c>
      <c r="E34" s="12">
        <v>15</v>
      </c>
      <c r="F34" s="12">
        <v>6</v>
      </c>
      <c r="G34" s="12">
        <v>13</v>
      </c>
      <c r="H34" s="12">
        <v>6</v>
      </c>
      <c r="I34" s="12">
        <v>11</v>
      </c>
      <c r="J34" s="12">
        <v>65</v>
      </c>
    </row>
    <row r="35" spans="2:11" x14ac:dyDescent="0.3">
      <c r="C35" s="8">
        <v>2</v>
      </c>
      <c r="D35" s="12">
        <v>23</v>
      </c>
      <c r="E35" s="12">
        <v>16</v>
      </c>
      <c r="F35" s="12">
        <v>7</v>
      </c>
      <c r="G35" s="12">
        <v>15</v>
      </c>
      <c r="H35" s="12">
        <v>4</v>
      </c>
      <c r="I35" s="12">
        <v>5</v>
      </c>
      <c r="J35" s="12">
        <v>70</v>
      </c>
    </row>
    <row r="36" spans="2:11" x14ac:dyDescent="0.3">
      <c r="C36" s="8">
        <v>3</v>
      </c>
      <c r="D36" s="12">
        <v>6</v>
      </c>
      <c r="E36" s="12">
        <v>2</v>
      </c>
      <c r="F36" s="12">
        <v>4</v>
      </c>
      <c r="G36" s="12">
        <v>6</v>
      </c>
      <c r="H36" s="12">
        <v>4</v>
      </c>
      <c r="I36" s="12">
        <v>4</v>
      </c>
      <c r="J36" s="12">
        <v>26</v>
      </c>
    </row>
    <row r="37" spans="2:11" x14ac:dyDescent="0.3">
      <c r="C37" s="8">
        <v>4</v>
      </c>
      <c r="D37" s="12"/>
      <c r="E37" s="12">
        <v>1</v>
      </c>
      <c r="F37" s="12"/>
      <c r="G37" s="12"/>
      <c r="H37" s="12">
        <v>2</v>
      </c>
      <c r="I37" s="12">
        <v>3</v>
      </c>
      <c r="J37" s="12">
        <v>6</v>
      </c>
    </row>
    <row r="38" spans="2:11" x14ac:dyDescent="0.3">
      <c r="C38" s="8">
        <v>5</v>
      </c>
      <c r="D38" s="12">
        <v>2</v>
      </c>
      <c r="E38" s="12"/>
      <c r="F38" s="12">
        <v>2</v>
      </c>
      <c r="G38" s="12"/>
      <c r="H38" s="12"/>
      <c r="I38" s="12"/>
      <c r="J38" s="12">
        <v>4</v>
      </c>
    </row>
    <row r="39" spans="2:11" x14ac:dyDescent="0.3">
      <c r="C39" s="8">
        <v>6</v>
      </c>
      <c r="D39" s="12">
        <v>1</v>
      </c>
      <c r="E39" s="12"/>
      <c r="F39" s="12"/>
      <c r="G39" s="12"/>
      <c r="H39" s="12">
        <v>1</v>
      </c>
      <c r="I39" s="12"/>
      <c r="J39" s="12">
        <v>2</v>
      </c>
    </row>
    <row r="40" spans="2:11" x14ac:dyDescent="0.3">
      <c r="C40" s="8" t="s">
        <v>59</v>
      </c>
      <c r="D40" s="12">
        <v>51</v>
      </c>
      <c r="E40" s="12">
        <v>36</v>
      </c>
      <c r="F40" s="12">
        <v>20</v>
      </c>
      <c r="G40" s="12">
        <v>34</v>
      </c>
      <c r="H40" s="12">
        <v>19</v>
      </c>
      <c r="I40" s="12">
        <v>26</v>
      </c>
      <c r="J40" s="12">
        <v>186</v>
      </c>
    </row>
    <row r="42" spans="2:11" x14ac:dyDescent="0.3">
      <c r="B42">
        <v>4</v>
      </c>
      <c r="C42" t="s">
        <v>39</v>
      </c>
    </row>
    <row r="44" spans="2:11" x14ac:dyDescent="0.3">
      <c r="C44" s="7" t="s">
        <v>61</v>
      </c>
      <c r="D44" s="7" t="s">
        <v>60</v>
      </c>
    </row>
    <row r="45" spans="2:11" x14ac:dyDescent="0.3">
      <c r="C45" s="7" t="s">
        <v>57</v>
      </c>
      <c r="D45">
        <v>0</v>
      </c>
      <c r="E45">
        <v>1</v>
      </c>
      <c r="F45">
        <v>2</v>
      </c>
      <c r="G45">
        <v>3</v>
      </c>
      <c r="H45">
        <v>4</v>
      </c>
      <c r="I45">
        <v>5</v>
      </c>
      <c r="J45">
        <v>6</v>
      </c>
      <c r="K45" t="s">
        <v>59</v>
      </c>
    </row>
    <row r="46" spans="2:11" x14ac:dyDescent="0.3">
      <c r="C46" s="8">
        <v>2005</v>
      </c>
      <c r="D46" s="10">
        <v>2.6881720430107527E-2</v>
      </c>
      <c r="E46" s="10">
        <v>7.5268817204301078E-2</v>
      </c>
      <c r="F46" s="10">
        <v>0.12365591397849462</v>
      </c>
      <c r="G46" s="10">
        <v>3.2258064516129031E-2</v>
      </c>
      <c r="H46" s="10">
        <v>0</v>
      </c>
      <c r="I46" s="10">
        <v>1.0752688172043012E-2</v>
      </c>
      <c r="J46" s="10">
        <v>5.3763440860215058E-3</v>
      </c>
      <c r="K46" s="10">
        <v>0.27419354838709675</v>
      </c>
    </row>
    <row r="47" spans="2:11" x14ac:dyDescent="0.3">
      <c r="C47" s="8">
        <v>2006</v>
      </c>
      <c r="D47" s="10">
        <v>1.0752688172043012E-2</v>
      </c>
      <c r="E47" s="10">
        <v>8.0645161290322578E-2</v>
      </c>
      <c r="F47" s="10">
        <v>8.6021505376344093E-2</v>
      </c>
      <c r="G47" s="10">
        <v>1.0752688172043012E-2</v>
      </c>
      <c r="H47" s="10">
        <v>5.3763440860215058E-3</v>
      </c>
      <c r="I47" s="10">
        <v>0</v>
      </c>
      <c r="J47" s="10">
        <v>0</v>
      </c>
      <c r="K47" s="10">
        <v>0.19354838709677419</v>
      </c>
    </row>
    <row r="48" spans="2:11" x14ac:dyDescent="0.3">
      <c r="C48" s="8">
        <v>2007</v>
      </c>
      <c r="D48" s="10">
        <v>5.3763440860215058E-3</v>
      </c>
      <c r="E48" s="10">
        <v>3.2258064516129031E-2</v>
      </c>
      <c r="F48" s="10">
        <v>3.7634408602150539E-2</v>
      </c>
      <c r="G48" s="10">
        <v>2.1505376344086023E-2</v>
      </c>
      <c r="H48" s="10">
        <v>0</v>
      </c>
      <c r="I48" s="10">
        <v>1.0752688172043012E-2</v>
      </c>
      <c r="J48" s="10">
        <v>0</v>
      </c>
      <c r="K48" s="10">
        <v>0.10752688172043011</v>
      </c>
    </row>
    <row r="49" spans="3:11" x14ac:dyDescent="0.3">
      <c r="C49" s="8">
        <v>2008</v>
      </c>
      <c r="D49" s="10">
        <v>0</v>
      </c>
      <c r="E49" s="10">
        <v>6.9892473118279563E-2</v>
      </c>
      <c r="F49" s="10">
        <v>8.0645161290322578E-2</v>
      </c>
      <c r="G49" s="10">
        <v>3.2258064516129031E-2</v>
      </c>
      <c r="H49" s="10">
        <v>0</v>
      </c>
      <c r="I49" s="10">
        <v>0</v>
      </c>
      <c r="J49" s="10">
        <v>0</v>
      </c>
      <c r="K49" s="10">
        <v>0.18279569892473119</v>
      </c>
    </row>
    <row r="50" spans="3:11" x14ac:dyDescent="0.3">
      <c r="C50" s="8">
        <v>2009</v>
      </c>
      <c r="D50" s="10">
        <v>1.0752688172043012E-2</v>
      </c>
      <c r="E50" s="10">
        <v>3.2258064516129031E-2</v>
      </c>
      <c r="F50" s="10">
        <v>2.1505376344086023E-2</v>
      </c>
      <c r="G50" s="10">
        <v>2.1505376344086023E-2</v>
      </c>
      <c r="H50" s="10">
        <v>1.0752688172043012E-2</v>
      </c>
      <c r="I50" s="10">
        <v>0</v>
      </c>
      <c r="J50" s="10">
        <v>5.3763440860215058E-3</v>
      </c>
      <c r="K50" s="10">
        <v>0.10215053763440861</v>
      </c>
    </row>
    <row r="51" spans="3:11" x14ac:dyDescent="0.3">
      <c r="C51" s="8">
        <v>2010</v>
      </c>
      <c r="D51" s="10">
        <v>1.6129032258064516E-2</v>
      </c>
      <c r="E51" s="10">
        <v>5.9139784946236562E-2</v>
      </c>
      <c r="F51" s="10">
        <v>2.6881720430107527E-2</v>
      </c>
      <c r="G51" s="10">
        <v>2.1505376344086023E-2</v>
      </c>
      <c r="H51" s="10">
        <v>1.6129032258064516E-2</v>
      </c>
      <c r="I51" s="10">
        <v>0</v>
      </c>
      <c r="J51" s="10">
        <v>0</v>
      </c>
      <c r="K51" s="10">
        <v>0.13978494623655913</v>
      </c>
    </row>
    <row r="52" spans="3:11" x14ac:dyDescent="0.3">
      <c r="C52" s="8" t="s">
        <v>59</v>
      </c>
      <c r="D52" s="10">
        <v>6.9892473118279563E-2</v>
      </c>
      <c r="E52" s="10">
        <v>0.34946236559139787</v>
      </c>
      <c r="F52" s="10">
        <v>0.37634408602150538</v>
      </c>
      <c r="G52" s="10">
        <v>0.13978494623655913</v>
      </c>
      <c r="H52" s="10">
        <v>3.2258064516129031E-2</v>
      </c>
      <c r="I52" s="10">
        <v>2.1505376344086023E-2</v>
      </c>
      <c r="J52" s="10">
        <v>1.0752688172043012E-2</v>
      </c>
      <c r="K52" s="10">
        <v>1</v>
      </c>
    </row>
  </sheetData>
  <pageMargins left="0.7" right="0.7" top="0.75" bottom="0.75" header="0.3" footer="0.3"/>
  <pageSetup orientation="portrait" horizontalDpi="4294967294" verticalDpi="4294967295"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60"/>
  <sheetViews>
    <sheetView topLeftCell="B40" zoomScaleNormal="100" workbookViewId="0">
      <selection activeCell="J47" sqref="J47:T60"/>
    </sheetView>
  </sheetViews>
  <sheetFormatPr defaultRowHeight="14.4" x14ac:dyDescent="0.3"/>
  <cols>
    <col min="1" max="1" width="8.77734375" bestFit="1" customWidth="1"/>
    <col min="3" max="3" width="10.109375" customWidth="1"/>
    <col min="4" max="4" width="15.88671875" customWidth="1"/>
    <col min="5" max="5" width="15.6640625" customWidth="1"/>
    <col min="9" max="9" width="12.6640625" customWidth="1"/>
    <col min="10" max="10" width="14" bestFit="1" customWidth="1"/>
    <col min="11" max="11" width="8.33203125" customWidth="1"/>
    <col min="12" max="12" width="8.21875" customWidth="1"/>
  </cols>
  <sheetData>
    <row r="1" spans="1:24" x14ac:dyDescent="0.3">
      <c r="A1" t="s">
        <v>11</v>
      </c>
      <c r="C1" t="s">
        <v>41</v>
      </c>
    </row>
    <row r="2" spans="1:24" x14ac:dyDescent="0.3">
      <c r="A2" s="2">
        <v>0</v>
      </c>
    </row>
    <row r="3" spans="1:24" x14ac:dyDescent="0.3">
      <c r="C3" t="s">
        <v>42</v>
      </c>
    </row>
    <row r="5" spans="1:24" x14ac:dyDescent="0.3">
      <c r="C5" t="s">
        <v>43</v>
      </c>
    </row>
    <row r="6" spans="1:24" x14ac:dyDescent="0.3">
      <c r="C6" s="11" t="s">
        <v>45</v>
      </c>
      <c r="D6" s="11"/>
      <c r="E6" s="11"/>
      <c r="F6" s="11"/>
      <c r="G6" s="11"/>
      <c r="H6" s="11"/>
      <c r="I6" s="11"/>
      <c r="J6" s="11"/>
      <c r="K6" s="11"/>
    </row>
    <row r="8" spans="1:24" x14ac:dyDescent="0.3">
      <c r="B8">
        <v>1</v>
      </c>
      <c r="C8" t="s">
        <v>42</v>
      </c>
    </row>
    <row r="9" spans="1:24" x14ac:dyDescent="0.3">
      <c r="D9" s="1" t="s">
        <v>64</v>
      </c>
    </row>
    <row r="10" spans="1:24" x14ac:dyDescent="0.3">
      <c r="C10" t="s">
        <v>77</v>
      </c>
      <c r="D10" s="1">
        <f>MIN(Podaci!C2:C187)</f>
        <v>2005</v>
      </c>
    </row>
    <row r="11" spans="1:24" x14ac:dyDescent="0.3">
      <c r="C11" t="s">
        <v>78</v>
      </c>
      <c r="D11" s="1">
        <f>MAX(Podaci!C2:C187)</f>
        <v>2010</v>
      </c>
    </row>
    <row r="12" spans="1:24" x14ac:dyDescent="0.3">
      <c r="D12" s="1"/>
      <c r="R12" s="17" t="s">
        <v>84</v>
      </c>
      <c r="S12" s="17"/>
      <c r="T12" s="17"/>
      <c r="U12" s="17"/>
      <c r="V12" s="17"/>
      <c r="W12" s="17"/>
      <c r="X12" s="17"/>
    </row>
    <row r="13" spans="1:24" x14ac:dyDescent="0.3">
      <c r="D13" s="13" t="s">
        <v>64</v>
      </c>
      <c r="E13" s="13" t="s">
        <v>79</v>
      </c>
      <c r="R13" s="17"/>
      <c r="S13" s="17"/>
      <c r="T13" s="17"/>
      <c r="U13" s="17"/>
      <c r="V13" s="17"/>
      <c r="W13" s="17"/>
      <c r="X13" s="17"/>
    </row>
    <row r="14" spans="1:24" x14ac:dyDescent="0.3">
      <c r="D14" s="13">
        <v>2005</v>
      </c>
      <c r="E14" s="13">
        <f t="array" ref="E14:E19">FREQUENCY(Podaci!C2:C187,Zad2!D14:D19)</f>
        <v>51</v>
      </c>
      <c r="R14" s="17"/>
      <c r="S14" s="17"/>
      <c r="T14" s="17"/>
      <c r="U14" s="17"/>
      <c r="V14" s="17"/>
      <c r="W14" s="17"/>
      <c r="X14" s="17"/>
    </row>
    <row r="15" spans="1:24" x14ac:dyDescent="0.3">
      <c r="D15" s="13">
        <v>2006</v>
      </c>
      <c r="E15" s="13">
        <v>36</v>
      </c>
      <c r="G15" t="s">
        <v>80</v>
      </c>
      <c r="J15" s="13" t="s">
        <v>64</v>
      </c>
      <c r="K15" s="13">
        <v>2005</v>
      </c>
      <c r="L15" s="13">
        <v>2006</v>
      </c>
      <c r="M15" s="13">
        <v>2007</v>
      </c>
      <c r="N15" s="13">
        <v>2008</v>
      </c>
      <c r="O15" s="13">
        <v>2009</v>
      </c>
      <c r="P15" s="13">
        <v>2010</v>
      </c>
      <c r="R15" s="17"/>
      <c r="S15" s="17"/>
      <c r="T15" s="17"/>
      <c r="U15" s="17"/>
      <c r="V15" s="17"/>
      <c r="W15" s="17"/>
      <c r="X15" s="17"/>
    </row>
    <row r="16" spans="1:24" x14ac:dyDescent="0.3">
      <c r="D16" s="13">
        <v>2007</v>
      </c>
      <c r="E16" s="13">
        <v>20</v>
      </c>
      <c r="J16" s="13" t="s">
        <v>79</v>
      </c>
      <c r="K16" s="13">
        <v>51</v>
      </c>
      <c r="L16" s="13">
        <v>36</v>
      </c>
      <c r="M16" s="13">
        <v>20</v>
      </c>
      <c r="N16" s="13">
        <v>34</v>
      </c>
      <c r="O16" s="13">
        <v>19</v>
      </c>
      <c r="P16" s="13">
        <v>26</v>
      </c>
      <c r="Q16" s="1" t="s">
        <v>83</v>
      </c>
      <c r="R16" s="17"/>
      <c r="S16" s="17"/>
      <c r="T16" s="17"/>
      <c r="U16" s="17"/>
      <c r="V16" s="17"/>
      <c r="W16" s="17"/>
      <c r="X16" s="17"/>
    </row>
    <row r="17" spans="2:24" x14ac:dyDescent="0.3">
      <c r="D17" s="13">
        <v>2008</v>
      </c>
      <c r="E17" s="13">
        <v>34</v>
      </c>
      <c r="J17" s="13" t="s">
        <v>65</v>
      </c>
      <c r="K17" s="13"/>
      <c r="L17" s="15">
        <f>L16/K16</f>
        <v>0.70588235294117652</v>
      </c>
      <c r="M17" s="15">
        <f t="shared" ref="M17:P17" si="0">M16/L16</f>
        <v>0.55555555555555558</v>
      </c>
      <c r="N17" s="15">
        <f t="shared" si="0"/>
        <v>1.7</v>
      </c>
      <c r="O17" s="15">
        <f t="shared" si="0"/>
        <v>0.55882352941176472</v>
      </c>
      <c r="P17" s="15">
        <f t="shared" si="0"/>
        <v>1.368421052631579</v>
      </c>
      <c r="R17" s="17"/>
      <c r="S17" s="17"/>
      <c r="T17" s="17"/>
      <c r="U17" s="17"/>
      <c r="V17" s="17"/>
      <c r="W17" s="17"/>
      <c r="X17" s="17"/>
    </row>
    <row r="18" spans="2:24" x14ac:dyDescent="0.3">
      <c r="D18" s="13">
        <v>2009</v>
      </c>
      <c r="E18" s="13">
        <v>19</v>
      </c>
      <c r="J18" s="16" t="s">
        <v>86</v>
      </c>
      <c r="K18" s="14"/>
      <c r="L18" s="18">
        <f>L17-1</f>
        <v>-0.29411764705882348</v>
      </c>
      <c r="M18" s="18">
        <f t="shared" ref="M18:P18" si="1">M17-1</f>
        <v>-0.44444444444444442</v>
      </c>
      <c r="N18" s="18">
        <f t="shared" si="1"/>
        <v>0.7</v>
      </c>
      <c r="O18" s="18">
        <f t="shared" si="1"/>
        <v>-0.44117647058823528</v>
      </c>
      <c r="P18" s="18">
        <f t="shared" si="1"/>
        <v>0.36842105263157898</v>
      </c>
      <c r="R18" s="17"/>
      <c r="S18" s="17"/>
      <c r="T18" s="17"/>
      <c r="U18" s="17"/>
      <c r="V18" s="17"/>
      <c r="W18" s="17"/>
      <c r="X18" s="17"/>
    </row>
    <row r="19" spans="2:24" x14ac:dyDescent="0.3">
      <c r="D19" s="13">
        <v>2010</v>
      </c>
      <c r="E19" s="13">
        <v>26</v>
      </c>
      <c r="R19" s="17"/>
      <c r="S19" s="17"/>
      <c r="T19" s="17"/>
      <c r="U19" s="17"/>
      <c r="V19" s="17"/>
      <c r="W19" s="17"/>
      <c r="X19" s="17"/>
    </row>
    <row r="21" spans="2:24" x14ac:dyDescent="0.3">
      <c r="B21">
        <v>3</v>
      </c>
      <c r="C21" t="s">
        <v>43</v>
      </c>
      <c r="L21" s="17" t="s">
        <v>85</v>
      </c>
      <c r="M21" s="17"/>
      <c r="N21" s="17"/>
      <c r="O21" s="17"/>
      <c r="P21" s="17"/>
      <c r="Q21" s="17"/>
      <c r="R21" s="17"/>
      <c r="S21" s="17"/>
      <c r="T21" s="17"/>
      <c r="U21" s="17"/>
      <c r="V21" s="17"/>
    </row>
    <row r="22" spans="2:24" x14ac:dyDescent="0.3">
      <c r="L22" s="17"/>
      <c r="M22" s="17"/>
      <c r="N22" s="17"/>
      <c r="O22" s="17"/>
      <c r="P22" s="17"/>
      <c r="Q22" s="17"/>
      <c r="R22" s="17"/>
      <c r="S22" s="17"/>
      <c r="T22" s="17"/>
      <c r="U22" s="17"/>
      <c r="V22" s="17"/>
    </row>
    <row r="23" spans="2:24" x14ac:dyDescent="0.3">
      <c r="D23" s="13" t="s">
        <v>64</v>
      </c>
      <c r="E23" s="13">
        <v>2005</v>
      </c>
      <c r="F23" s="13">
        <v>2006</v>
      </c>
      <c r="G23" s="13">
        <v>2007</v>
      </c>
      <c r="H23" s="13">
        <v>2008</v>
      </c>
      <c r="I23" s="13">
        <v>2009</v>
      </c>
      <c r="J23" s="13">
        <v>2010</v>
      </c>
      <c r="L23" s="17"/>
      <c r="M23" s="17"/>
      <c r="N23" s="17"/>
      <c r="O23" s="17"/>
      <c r="P23" s="17"/>
      <c r="Q23" s="17"/>
      <c r="R23" s="17"/>
      <c r="S23" s="17"/>
      <c r="T23" s="17"/>
      <c r="U23" s="17"/>
      <c r="V23" s="17"/>
    </row>
    <row r="24" spans="2:24" x14ac:dyDescent="0.3">
      <c r="D24" s="13" t="s">
        <v>79</v>
      </c>
      <c r="E24" s="13">
        <v>51</v>
      </c>
      <c r="F24" s="13">
        <v>36</v>
      </c>
      <c r="G24" s="13">
        <v>20</v>
      </c>
      <c r="H24" s="13">
        <v>34</v>
      </c>
      <c r="I24" s="13">
        <v>19</v>
      </c>
      <c r="J24" s="13">
        <v>26</v>
      </c>
      <c r="L24" s="17"/>
      <c r="M24" s="17"/>
      <c r="N24" s="17"/>
      <c r="O24" s="17"/>
      <c r="P24" s="17"/>
      <c r="Q24" s="17"/>
      <c r="R24" s="17"/>
      <c r="S24" s="17"/>
      <c r="T24" s="17"/>
      <c r="U24" s="17"/>
      <c r="V24" s="17"/>
    </row>
    <row r="25" spans="2:24" x14ac:dyDescent="0.3">
      <c r="D25" s="13" t="s">
        <v>65</v>
      </c>
      <c r="E25" s="13"/>
      <c r="F25" s="15">
        <v>0.70588235294117652</v>
      </c>
      <c r="G25" s="15">
        <v>0.55555555555555558</v>
      </c>
      <c r="H25" s="15">
        <v>1.7</v>
      </c>
      <c r="I25" s="15">
        <v>0.55882352941176472</v>
      </c>
      <c r="J25" s="15">
        <v>1.368421052631579</v>
      </c>
      <c r="K25" s="1" t="s">
        <v>83</v>
      </c>
      <c r="L25" s="17"/>
      <c r="M25" s="17"/>
      <c r="N25" s="17"/>
      <c r="O25" s="17"/>
      <c r="P25" s="17"/>
      <c r="Q25" s="17"/>
      <c r="R25" s="17"/>
      <c r="S25" s="17"/>
      <c r="T25" s="17"/>
      <c r="U25" s="17"/>
      <c r="V25" s="17"/>
    </row>
    <row r="26" spans="2:24" x14ac:dyDescent="0.3">
      <c r="D26" s="16" t="s">
        <v>81</v>
      </c>
      <c r="E26" s="15">
        <f t="shared" ref="E26:F26" si="2">F26/F25</f>
        <v>1.5</v>
      </c>
      <c r="F26" s="15">
        <f t="shared" si="2"/>
        <v>1.0588235294117647</v>
      </c>
      <c r="G26" s="15">
        <f>H26/H25</f>
        <v>0.58823529411764708</v>
      </c>
      <c r="H26" s="13">
        <v>1</v>
      </c>
      <c r="I26" s="15">
        <f>I25*H26</f>
        <v>0.55882352941176472</v>
      </c>
      <c r="J26" s="15">
        <f>J25*I26</f>
        <v>0.76470588235294124</v>
      </c>
      <c r="L26" s="17"/>
      <c r="M26" s="17"/>
      <c r="N26" s="17"/>
      <c r="O26" s="17"/>
      <c r="P26" s="17"/>
      <c r="Q26" s="17"/>
      <c r="R26" s="17"/>
      <c r="S26" s="17"/>
      <c r="T26" s="17"/>
      <c r="U26" s="17"/>
      <c r="V26" s="17"/>
    </row>
    <row r="27" spans="2:24" x14ac:dyDescent="0.3">
      <c r="D27" s="16" t="s">
        <v>82</v>
      </c>
      <c r="E27" s="15">
        <f>E24/$H24</f>
        <v>1.5</v>
      </c>
      <c r="F27" s="15">
        <f t="shared" ref="F27:J27" si="3">F24/$H24</f>
        <v>1.0588235294117647</v>
      </c>
      <c r="G27" s="15">
        <f t="shared" si="3"/>
        <v>0.58823529411764708</v>
      </c>
      <c r="H27" s="15">
        <f t="shared" si="3"/>
        <v>1</v>
      </c>
      <c r="I27" s="15">
        <f t="shared" si="3"/>
        <v>0.55882352941176472</v>
      </c>
      <c r="J27" s="15">
        <f t="shared" si="3"/>
        <v>0.76470588235294112</v>
      </c>
      <c r="L27" s="17"/>
      <c r="M27" s="17"/>
      <c r="N27" s="17"/>
      <c r="O27" s="17"/>
      <c r="P27" s="17"/>
      <c r="Q27" s="17"/>
      <c r="R27" s="17"/>
      <c r="S27" s="17"/>
      <c r="T27" s="17"/>
      <c r="U27" s="17"/>
      <c r="V27" s="17"/>
    </row>
    <row r="30" spans="2:24" x14ac:dyDescent="0.3">
      <c r="B30">
        <v>4</v>
      </c>
      <c r="C30" t="s">
        <v>44</v>
      </c>
    </row>
    <row r="31" spans="2:24" x14ac:dyDescent="0.3">
      <c r="J31" s="17" t="s">
        <v>87</v>
      </c>
      <c r="K31" s="17"/>
      <c r="L31" s="17"/>
      <c r="M31" s="17"/>
      <c r="N31" s="17"/>
      <c r="O31" s="17"/>
      <c r="P31" s="17"/>
      <c r="Q31" s="17"/>
      <c r="R31" s="17"/>
      <c r="S31" s="17"/>
      <c r="T31" s="17"/>
    </row>
    <row r="32" spans="2:24" x14ac:dyDescent="0.3">
      <c r="J32" s="17"/>
      <c r="K32" s="17"/>
      <c r="L32" s="17"/>
      <c r="M32" s="17"/>
      <c r="N32" s="17"/>
      <c r="O32" s="17"/>
      <c r="P32" s="17"/>
      <c r="Q32" s="17"/>
      <c r="R32" s="17"/>
      <c r="S32" s="17"/>
      <c r="T32" s="17"/>
    </row>
    <row r="33" spans="10:20" x14ac:dyDescent="0.3">
      <c r="J33" s="17"/>
      <c r="K33" s="17"/>
      <c r="L33" s="17"/>
      <c r="M33" s="17"/>
      <c r="N33" s="17"/>
      <c r="O33" s="17"/>
      <c r="P33" s="17"/>
      <c r="Q33" s="17"/>
      <c r="R33" s="17"/>
      <c r="S33" s="17"/>
      <c r="T33" s="17"/>
    </row>
    <row r="34" spans="10:20" x14ac:dyDescent="0.3">
      <c r="J34" s="17"/>
      <c r="K34" s="17"/>
      <c r="L34" s="17"/>
      <c r="M34" s="17"/>
      <c r="N34" s="17"/>
      <c r="O34" s="17"/>
      <c r="P34" s="17"/>
      <c r="Q34" s="17"/>
      <c r="R34" s="17"/>
      <c r="S34" s="17"/>
      <c r="T34" s="17"/>
    </row>
    <row r="35" spans="10:20" x14ac:dyDescent="0.3">
      <c r="J35" s="17"/>
      <c r="K35" s="17"/>
      <c r="L35" s="17"/>
      <c r="M35" s="17"/>
      <c r="N35" s="17"/>
      <c r="O35" s="17"/>
      <c r="P35" s="17"/>
      <c r="Q35" s="17"/>
      <c r="R35" s="17"/>
      <c r="S35" s="17"/>
      <c r="T35" s="17"/>
    </row>
    <row r="36" spans="10:20" x14ac:dyDescent="0.3">
      <c r="J36" s="17"/>
      <c r="K36" s="17"/>
      <c r="L36" s="17"/>
      <c r="M36" s="17"/>
      <c r="N36" s="17"/>
      <c r="O36" s="17"/>
      <c r="P36" s="17"/>
      <c r="Q36" s="17"/>
      <c r="R36" s="17"/>
      <c r="S36" s="17"/>
      <c r="T36" s="17"/>
    </row>
    <row r="37" spans="10:20" x14ac:dyDescent="0.3">
      <c r="J37" s="17"/>
      <c r="K37" s="17"/>
      <c r="L37" s="17"/>
      <c r="M37" s="17"/>
      <c r="N37" s="17"/>
      <c r="O37" s="17"/>
      <c r="P37" s="17"/>
      <c r="Q37" s="17"/>
      <c r="R37" s="17"/>
      <c r="S37" s="17"/>
      <c r="T37" s="17"/>
    </row>
    <row r="38" spans="10:20" x14ac:dyDescent="0.3">
      <c r="J38" s="17"/>
      <c r="K38" s="17"/>
      <c r="L38" s="17"/>
      <c r="M38" s="17"/>
      <c r="N38" s="17"/>
      <c r="O38" s="17"/>
      <c r="P38" s="17"/>
      <c r="Q38" s="17"/>
      <c r="R38" s="17"/>
      <c r="S38" s="17"/>
      <c r="T38" s="17"/>
    </row>
    <row r="39" spans="10:20" x14ac:dyDescent="0.3">
      <c r="J39" s="17"/>
      <c r="K39" s="17"/>
      <c r="L39" s="17"/>
      <c r="M39" s="17"/>
      <c r="N39" s="17"/>
      <c r="O39" s="17"/>
      <c r="P39" s="17"/>
      <c r="Q39" s="17"/>
      <c r="R39" s="17"/>
      <c r="S39" s="17"/>
      <c r="T39" s="17"/>
    </row>
    <row r="40" spans="10:20" x14ac:dyDescent="0.3">
      <c r="J40" s="17"/>
      <c r="K40" s="17"/>
      <c r="L40" s="17"/>
      <c r="M40" s="17"/>
      <c r="N40" s="17"/>
      <c r="O40" s="17"/>
      <c r="P40" s="17"/>
      <c r="Q40" s="17"/>
      <c r="R40" s="17"/>
      <c r="S40" s="17"/>
      <c r="T40" s="17"/>
    </row>
    <row r="41" spans="10:20" x14ac:dyDescent="0.3">
      <c r="J41" s="17"/>
      <c r="K41" s="17"/>
      <c r="L41" s="17"/>
      <c r="M41" s="17"/>
      <c r="N41" s="17"/>
      <c r="O41" s="17"/>
      <c r="P41" s="17"/>
      <c r="Q41" s="17"/>
      <c r="R41" s="17"/>
      <c r="S41" s="17"/>
      <c r="T41" s="17"/>
    </row>
    <row r="42" spans="10:20" x14ac:dyDescent="0.3">
      <c r="J42" s="17"/>
      <c r="K42" s="17"/>
      <c r="L42" s="17"/>
      <c r="M42" s="17"/>
      <c r="N42" s="17"/>
      <c r="O42" s="17"/>
      <c r="P42" s="17"/>
      <c r="Q42" s="17"/>
      <c r="R42" s="17"/>
      <c r="S42" s="17"/>
      <c r="T42" s="17"/>
    </row>
    <row r="43" spans="10:20" x14ac:dyDescent="0.3">
      <c r="J43" s="17"/>
      <c r="K43" s="17"/>
      <c r="L43" s="17"/>
      <c r="M43" s="17"/>
      <c r="N43" s="17"/>
      <c r="O43" s="17"/>
      <c r="P43" s="17"/>
      <c r="Q43" s="17"/>
      <c r="R43" s="17"/>
      <c r="S43" s="17"/>
      <c r="T43" s="17"/>
    </row>
    <row r="44" spans="10:20" x14ac:dyDescent="0.3">
      <c r="J44" s="17"/>
      <c r="K44" s="17"/>
      <c r="L44" s="17"/>
      <c r="M44" s="17"/>
      <c r="N44" s="17"/>
      <c r="O44" s="17"/>
      <c r="P44" s="17"/>
      <c r="Q44" s="17"/>
      <c r="R44" s="17"/>
      <c r="S44" s="17"/>
      <c r="T44" s="17"/>
    </row>
    <row r="45" spans="10:20" x14ac:dyDescent="0.3">
      <c r="J45" s="17"/>
      <c r="K45" s="17"/>
      <c r="L45" s="17"/>
      <c r="M45" s="17"/>
      <c r="N45" s="17"/>
      <c r="O45" s="17"/>
      <c r="P45" s="17"/>
      <c r="Q45" s="17"/>
      <c r="R45" s="17"/>
      <c r="S45" s="17"/>
      <c r="T45" s="17"/>
    </row>
    <row r="47" spans="10:20" x14ac:dyDescent="0.3">
      <c r="J47" s="17" t="s">
        <v>88</v>
      </c>
      <c r="K47" s="17"/>
      <c r="L47" s="17"/>
      <c r="M47" s="17"/>
      <c r="N47" s="17"/>
      <c r="O47" s="17"/>
      <c r="P47" s="17"/>
      <c r="Q47" s="17"/>
      <c r="R47" s="17"/>
      <c r="S47" s="17"/>
      <c r="T47" s="17"/>
    </row>
    <row r="48" spans="10:20" x14ac:dyDescent="0.3">
      <c r="J48" s="17"/>
      <c r="K48" s="17"/>
      <c r="L48" s="17"/>
      <c r="M48" s="17"/>
      <c r="N48" s="17"/>
      <c r="O48" s="17"/>
      <c r="P48" s="17"/>
      <c r="Q48" s="17"/>
      <c r="R48" s="17"/>
      <c r="S48" s="17"/>
      <c r="T48" s="17"/>
    </row>
    <row r="49" spans="10:20" x14ac:dyDescent="0.3">
      <c r="J49" s="17"/>
      <c r="K49" s="17"/>
      <c r="L49" s="17"/>
      <c r="M49" s="17"/>
      <c r="N49" s="17"/>
      <c r="O49" s="17"/>
      <c r="P49" s="17"/>
      <c r="Q49" s="17"/>
      <c r="R49" s="17"/>
      <c r="S49" s="17"/>
      <c r="T49" s="17"/>
    </row>
    <row r="50" spans="10:20" x14ac:dyDescent="0.3">
      <c r="J50" s="17"/>
      <c r="K50" s="17"/>
      <c r="L50" s="17"/>
      <c r="M50" s="17"/>
      <c r="N50" s="17"/>
      <c r="O50" s="17"/>
      <c r="P50" s="17"/>
      <c r="Q50" s="17"/>
      <c r="R50" s="17"/>
      <c r="S50" s="17"/>
      <c r="T50" s="17"/>
    </row>
    <row r="51" spans="10:20" x14ac:dyDescent="0.3">
      <c r="J51" s="17"/>
      <c r="K51" s="17"/>
      <c r="L51" s="17"/>
      <c r="M51" s="17"/>
      <c r="N51" s="17"/>
      <c r="O51" s="17"/>
      <c r="P51" s="17"/>
      <c r="Q51" s="17"/>
      <c r="R51" s="17"/>
      <c r="S51" s="17"/>
      <c r="T51" s="17"/>
    </row>
    <row r="52" spans="10:20" x14ac:dyDescent="0.3">
      <c r="J52" s="17"/>
      <c r="K52" s="17"/>
      <c r="L52" s="17"/>
      <c r="M52" s="17"/>
      <c r="N52" s="17"/>
      <c r="O52" s="17"/>
      <c r="P52" s="17"/>
      <c r="Q52" s="17"/>
      <c r="R52" s="17"/>
      <c r="S52" s="17"/>
      <c r="T52" s="17"/>
    </row>
    <row r="53" spans="10:20" x14ac:dyDescent="0.3">
      <c r="J53" s="17"/>
      <c r="K53" s="17"/>
      <c r="L53" s="17"/>
      <c r="M53" s="17"/>
      <c r="N53" s="17"/>
      <c r="O53" s="17"/>
      <c r="P53" s="17"/>
      <c r="Q53" s="17"/>
      <c r="R53" s="17"/>
      <c r="S53" s="17"/>
      <c r="T53" s="17"/>
    </row>
    <row r="54" spans="10:20" x14ac:dyDescent="0.3">
      <c r="J54" s="17"/>
      <c r="K54" s="17"/>
      <c r="L54" s="17"/>
      <c r="M54" s="17"/>
      <c r="N54" s="17"/>
      <c r="O54" s="17"/>
      <c r="P54" s="17"/>
      <c r="Q54" s="17"/>
      <c r="R54" s="17"/>
      <c r="S54" s="17"/>
      <c r="T54" s="17"/>
    </row>
    <row r="55" spans="10:20" x14ac:dyDescent="0.3">
      <c r="J55" s="17"/>
      <c r="K55" s="17"/>
      <c r="L55" s="17"/>
      <c r="M55" s="17"/>
      <c r="N55" s="17"/>
      <c r="O55" s="17"/>
      <c r="P55" s="17"/>
      <c r="Q55" s="17"/>
      <c r="R55" s="17"/>
      <c r="S55" s="17"/>
      <c r="T55" s="17"/>
    </row>
    <row r="56" spans="10:20" x14ac:dyDescent="0.3">
      <c r="J56" s="17"/>
      <c r="K56" s="17"/>
      <c r="L56" s="17"/>
      <c r="M56" s="17"/>
      <c r="N56" s="17"/>
      <c r="O56" s="17"/>
      <c r="P56" s="17"/>
      <c r="Q56" s="17"/>
      <c r="R56" s="17"/>
      <c r="S56" s="17"/>
      <c r="T56" s="17"/>
    </row>
    <row r="57" spans="10:20" x14ac:dyDescent="0.3">
      <c r="J57" s="17"/>
      <c r="K57" s="17"/>
      <c r="L57" s="17"/>
      <c r="M57" s="17"/>
      <c r="N57" s="17"/>
      <c r="O57" s="17"/>
      <c r="P57" s="17"/>
      <c r="Q57" s="17"/>
      <c r="R57" s="17"/>
      <c r="S57" s="17"/>
      <c r="T57" s="17"/>
    </row>
    <row r="58" spans="10:20" x14ac:dyDescent="0.3">
      <c r="J58" s="17"/>
      <c r="K58" s="17"/>
      <c r="L58" s="17"/>
      <c r="M58" s="17"/>
      <c r="N58" s="17"/>
      <c r="O58" s="17"/>
      <c r="P58" s="17"/>
      <c r="Q58" s="17"/>
      <c r="R58" s="17"/>
      <c r="S58" s="17"/>
      <c r="T58" s="17"/>
    </row>
    <row r="59" spans="10:20" x14ac:dyDescent="0.3">
      <c r="J59" s="17"/>
      <c r="K59" s="17"/>
      <c r="L59" s="17"/>
      <c r="M59" s="17"/>
      <c r="N59" s="17"/>
      <c r="O59" s="17"/>
      <c r="P59" s="17"/>
      <c r="Q59" s="17"/>
      <c r="R59" s="17"/>
      <c r="S59" s="17"/>
      <c r="T59" s="17"/>
    </row>
    <row r="60" spans="10:20" x14ac:dyDescent="0.3">
      <c r="J60" s="17"/>
      <c r="K60" s="17"/>
      <c r="L60" s="17"/>
      <c r="M60" s="17"/>
      <c r="N60" s="17"/>
      <c r="O60" s="17"/>
      <c r="P60" s="17"/>
      <c r="Q60" s="17"/>
      <c r="R60" s="17"/>
      <c r="S60" s="17"/>
      <c r="T60" s="17"/>
    </row>
  </sheetData>
  <mergeCells count="4">
    <mergeCell ref="R12:X19"/>
    <mergeCell ref="L21:V27"/>
    <mergeCell ref="J47:T60"/>
    <mergeCell ref="J31:T45"/>
  </mergeCells>
  <pageMargins left="0.7" right="0.7" top="0.75" bottom="0.75" header="0.3" footer="0.3"/>
  <pageSetup orientation="portrait" horizontalDpi="4294967294" verticalDpi="4294967295"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4"/>
  <sheetViews>
    <sheetView topLeftCell="A2" zoomScaleNormal="100" workbookViewId="0">
      <selection activeCell="L18" sqref="L18"/>
    </sheetView>
  </sheetViews>
  <sheetFormatPr defaultRowHeight="14.4" x14ac:dyDescent="0.3"/>
  <cols>
    <col min="1" max="1" width="8.77734375" bestFit="1" customWidth="1"/>
  </cols>
  <sheetData>
    <row r="1" spans="1:14" x14ac:dyDescent="0.3">
      <c r="A1" t="s">
        <v>12</v>
      </c>
      <c r="C1" t="s">
        <v>56</v>
      </c>
    </row>
    <row r="2" spans="1:14" x14ac:dyDescent="0.3">
      <c r="A2" s="2">
        <v>0</v>
      </c>
    </row>
    <row r="3" spans="1:14" x14ac:dyDescent="0.3">
      <c r="C3" t="s">
        <v>46</v>
      </c>
    </row>
    <row r="4" spans="1:14" x14ac:dyDescent="0.3">
      <c r="C4" t="s">
        <v>47</v>
      </c>
    </row>
    <row r="5" spans="1:14" x14ac:dyDescent="0.3">
      <c r="C5" t="s">
        <v>48</v>
      </c>
    </row>
    <row r="6" spans="1:14" x14ac:dyDescent="0.3">
      <c r="C6" t="s">
        <v>50</v>
      </c>
    </row>
    <row r="8" spans="1:14" x14ac:dyDescent="0.3">
      <c r="C8" s="11" t="s">
        <v>49</v>
      </c>
      <c r="D8" s="11"/>
      <c r="E8" s="11"/>
      <c r="F8" s="11"/>
      <c r="G8" s="11"/>
      <c r="H8" s="11"/>
      <c r="I8" s="11"/>
      <c r="J8" s="11"/>
      <c r="K8" s="11"/>
      <c r="L8" s="11"/>
      <c r="M8" s="11"/>
      <c r="N8" s="11"/>
    </row>
    <row r="10" spans="1:14" x14ac:dyDescent="0.3">
      <c r="B10">
        <v>1</v>
      </c>
      <c r="C10" t="s">
        <v>46</v>
      </c>
    </row>
    <row r="11" spans="1:14" x14ac:dyDescent="0.3">
      <c r="C11" t="s">
        <v>89</v>
      </c>
    </row>
    <row r="12" spans="1:14" x14ac:dyDescent="0.3">
      <c r="C12" t="s">
        <v>66</v>
      </c>
    </row>
    <row r="14" spans="1:14" x14ac:dyDescent="0.3">
      <c r="C14" s="19" t="s">
        <v>75</v>
      </c>
      <c r="D14" s="20"/>
    </row>
    <row r="15" spans="1:14" x14ac:dyDescent="0.3">
      <c r="C15" s="13" t="s">
        <v>90</v>
      </c>
      <c r="D15" s="13" t="s">
        <v>27</v>
      </c>
    </row>
    <row r="16" spans="1:14" x14ac:dyDescent="0.3">
      <c r="C16" s="13">
        <v>26</v>
      </c>
      <c r="D16" s="15">
        <f>PERCENTILE(Podaci!I2:I187,C16%)</f>
        <v>22.974930713025952</v>
      </c>
    </row>
    <row r="17" spans="2:4" x14ac:dyDescent="0.3">
      <c r="C17" s="1"/>
      <c r="D17" s="1"/>
    </row>
    <row r="18" spans="2:4" x14ac:dyDescent="0.3">
      <c r="C18" s="19" t="s">
        <v>74</v>
      </c>
      <c r="D18" s="20"/>
    </row>
    <row r="19" spans="2:4" x14ac:dyDescent="0.3">
      <c r="C19" s="13" t="s">
        <v>90</v>
      </c>
      <c r="D19" s="13" t="s">
        <v>27</v>
      </c>
    </row>
    <row r="20" spans="2:4" x14ac:dyDescent="0.3">
      <c r="C20" s="13">
        <v>75</v>
      </c>
      <c r="D20" s="15">
        <f>PERCENTILE(Podaci!I2:I187,C20%)</f>
        <v>27.410384190132525</v>
      </c>
    </row>
    <row r="21" spans="2:4" x14ac:dyDescent="0.3">
      <c r="C21" t="s">
        <v>91</v>
      </c>
    </row>
    <row r="23" spans="2:4" x14ac:dyDescent="0.3">
      <c r="B23">
        <v>2</v>
      </c>
      <c r="C23" t="s">
        <v>47</v>
      </c>
    </row>
    <row r="24" spans="2:4" x14ac:dyDescent="0.3">
      <c r="C24">
        <v>50</v>
      </c>
      <c r="D24">
        <f>PERCENTILE(Podaci!C2:C187,C24%)</f>
        <v>2007</v>
      </c>
    </row>
    <row r="25" spans="2:4" x14ac:dyDescent="0.3">
      <c r="C25" t="s">
        <v>92</v>
      </c>
    </row>
    <row r="26" spans="2:4" x14ac:dyDescent="0.3">
      <c r="C26" t="s">
        <v>93</v>
      </c>
    </row>
    <row r="28" spans="2:4" x14ac:dyDescent="0.3">
      <c r="B28">
        <v>3</v>
      </c>
      <c r="C28" t="s">
        <v>48</v>
      </c>
    </row>
    <row r="29" spans="2:4" x14ac:dyDescent="0.3">
      <c r="C29">
        <f>100-10+1</f>
        <v>91</v>
      </c>
      <c r="D29">
        <f>PERCENTILE(Podaci!J2:J187,C29%)</f>
        <v>28752000</v>
      </c>
    </row>
    <row r="30" spans="2:4" x14ac:dyDescent="0.3">
      <c r="C30" t="s">
        <v>94</v>
      </c>
    </row>
    <row r="32" spans="2:4" x14ac:dyDescent="0.3">
      <c r="B32">
        <v>4</v>
      </c>
      <c r="C32" t="s">
        <v>50</v>
      </c>
    </row>
    <row r="33" spans="3:4" x14ac:dyDescent="0.3">
      <c r="C33">
        <v>10</v>
      </c>
      <c r="D33">
        <f>PERCENTILE(Podaci!H2:H187,C33%)</f>
        <v>62</v>
      </c>
    </row>
    <row r="34" spans="3:4" x14ac:dyDescent="0.3">
      <c r="C34" t="s">
        <v>95</v>
      </c>
    </row>
  </sheetData>
  <mergeCells count="2">
    <mergeCell ref="C14:D14"/>
    <mergeCell ref="C18:D18"/>
  </mergeCells>
  <pageMargins left="0.7" right="0.7" top="0.75" bottom="0.75" header="0.3" footer="0.3"/>
  <pageSetup orientation="portrait" horizontalDpi="4294967294"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2"/>
  <sheetViews>
    <sheetView tabSelected="1" topLeftCell="A21" workbookViewId="0">
      <selection activeCell="S33" sqref="S33"/>
    </sheetView>
  </sheetViews>
  <sheetFormatPr defaultRowHeight="14.4" x14ac:dyDescent="0.3"/>
  <cols>
    <col min="4" max="4" width="20.5546875" bestFit="1" customWidth="1"/>
    <col min="5" max="5" width="12.5546875" bestFit="1" customWidth="1"/>
    <col min="6" max="6" width="13.33203125" bestFit="1" customWidth="1"/>
    <col min="9" max="10" width="9.21875" bestFit="1" customWidth="1"/>
    <col min="11" max="11" width="9.44140625" bestFit="1" customWidth="1"/>
    <col min="12" max="12" width="10.44140625" bestFit="1" customWidth="1"/>
    <col min="13" max="13" width="11.44140625" bestFit="1" customWidth="1"/>
    <col min="16" max="16" width="8.88671875" customWidth="1"/>
  </cols>
  <sheetData>
    <row r="1" spans="1:15" x14ac:dyDescent="0.3">
      <c r="A1" t="s">
        <v>18</v>
      </c>
      <c r="C1" t="s">
        <v>52</v>
      </c>
    </row>
    <row r="2" spans="1:15" x14ac:dyDescent="0.3">
      <c r="A2" s="2">
        <v>0</v>
      </c>
    </row>
    <row r="3" spans="1:15" x14ac:dyDescent="0.3">
      <c r="C3" t="s">
        <v>51</v>
      </c>
    </row>
    <row r="4" spans="1:15" x14ac:dyDescent="0.3">
      <c r="C4" t="s">
        <v>53</v>
      </c>
    </row>
    <row r="5" spans="1:15" x14ac:dyDescent="0.3">
      <c r="C5" t="s">
        <v>54</v>
      </c>
    </row>
    <row r="6" spans="1:15" x14ac:dyDescent="0.3">
      <c r="C6" s="11" t="s">
        <v>55</v>
      </c>
      <c r="D6" s="11"/>
      <c r="E6" s="11"/>
      <c r="F6" s="11"/>
      <c r="G6" s="11"/>
      <c r="H6" s="11"/>
      <c r="I6" s="11"/>
      <c r="J6" s="11"/>
      <c r="K6" s="11"/>
      <c r="L6" s="11"/>
      <c r="M6" s="11"/>
      <c r="N6" s="11"/>
      <c r="O6" s="11"/>
    </row>
    <row r="10" spans="1:15" ht="16.2" x14ac:dyDescent="0.3">
      <c r="A10" s="26" t="s">
        <v>24</v>
      </c>
      <c r="B10" s="26"/>
      <c r="D10" s="21" t="s">
        <v>67</v>
      </c>
      <c r="E10" s="21" t="s">
        <v>74</v>
      </c>
      <c r="F10" s="21" t="s">
        <v>75</v>
      </c>
      <c r="G10" s="21" t="s">
        <v>68</v>
      </c>
      <c r="H10" s="21" t="s">
        <v>69</v>
      </c>
      <c r="I10" s="22" t="s">
        <v>70</v>
      </c>
      <c r="J10" s="22" t="s">
        <v>100</v>
      </c>
      <c r="K10" s="22" t="s">
        <v>101</v>
      </c>
      <c r="L10" s="22" t="s">
        <v>102</v>
      </c>
      <c r="M10" s="22" t="s">
        <v>103</v>
      </c>
    </row>
    <row r="11" spans="1:15" x14ac:dyDescent="0.3">
      <c r="A11" s="27" t="s">
        <v>63</v>
      </c>
      <c r="B11" s="14">
        <f>MIN(Podaci!F2:F187)</f>
        <v>21</v>
      </c>
      <c r="D11" s="13" t="str">
        <f>_xlfn.CONCAT("do ",F11)</f>
        <v>do 28</v>
      </c>
      <c r="E11" s="13">
        <f>B11</f>
        <v>21</v>
      </c>
      <c r="F11" s="13">
        <f>PERCENTILE(Podaci!F2:F187,0.1)</f>
        <v>28</v>
      </c>
      <c r="G11" s="13">
        <f>AVERAGE(E11:F11)</f>
        <v>24.5</v>
      </c>
      <c r="H11" s="25">
        <f t="array" ref="H11:H15">FREQUENCY(Podaci!F2:F187,Zad4!F11:F15)</f>
        <v>25</v>
      </c>
      <c r="I11" s="15">
        <f>PRODUCT(G11:H11)</f>
        <v>612.5</v>
      </c>
      <c r="J11" s="15">
        <f>G11-E$19</f>
        <v>-16.827956989247312</v>
      </c>
      <c r="K11" s="15">
        <f>H11*POWER(J11,2)</f>
        <v>7079.5034107989368</v>
      </c>
      <c r="L11" s="15">
        <f>H11*POWER(J11,3)</f>
        <v>-119133.57890215416</v>
      </c>
      <c r="M11" s="15">
        <f>H11*POWER(J11,4)</f>
        <v>2004774.7417405508</v>
      </c>
    </row>
    <row r="12" spans="1:15" x14ac:dyDescent="0.3">
      <c r="A12" s="27" t="s">
        <v>15</v>
      </c>
      <c r="B12" s="14">
        <f>MAX(Podaci!F2:F187)</f>
        <v>65</v>
      </c>
      <c r="D12" s="13" t="str">
        <f>_xlfn.CONCAT(E12," do ",F12)</f>
        <v>29 do 36</v>
      </c>
      <c r="E12" s="13">
        <f>F11+1</f>
        <v>29</v>
      </c>
      <c r="F12" s="13">
        <f>PERCENTILE(Podaci!F2:F187,0.35)</f>
        <v>36</v>
      </c>
      <c r="G12" s="13">
        <f t="shared" ref="G12:G15" si="0">AVERAGE(E12:F12)</f>
        <v>32.5</v>
      </c>
      <c r="H12" s="25">
        <v>41</v>
      </c>
      <c r="I12" s="15">
        <f t="shared" ref="I12:I15" si="1">PRODUCT(G12:H12)</f>
        <v>1332.5</v>
      </c>
      <c r="J12" s="15">
        <f t="shared" ref="J12:J15" si="2">G12-E$19</f>
        <v>-8.827956989247312</v>
      </c>
      <c r="K12" s="15">
        <f t="shared" ref="K12:K15" si="3">H12*POWER(J12,2)</f>
        <v>3195.2458087640189</v>
      </c>
      <c r="L12" s="15">
        <f t="shared" ref="L12:L15" si="4">H12*POWER(J12,3)</f>
        <v>-28207.492569841503</v>
      </c>
      <c r="M12" s="15">
        <f t="shared" ref="M12:M15" si="5">H12*POWER(J12,4)</f>
        <v>249014.53118107389</v>
      </c>
    </row>
    <row r="13" spans="1:15" x14ac:dyDescent="0.3">
      <c r="D13" s="13" t="str">
        <f t="shared" ref="D13:D14" si="6">_xlfn.CONCAT(E13," do ",F13)</f>
        <v>37 do 46</v>
      </c>
      <c r="E13" s="13">
        <f t="shared" ref="E13:E15" si="7">F12+1</f>
        <v>37</v>
      </c>
      <c r="F13" s="13">
        <f>PERCENTILE(Podaci!F2:F187,0.67)</f>
        <v>46</v>
      </c>
      <c r="G13" s="13">
        <f t="shared" si="0"/>
        <v>41.5</v>
      </c>
      <c r="H13" s="25">
        <v>61</v>
      </c>
      <c r="I13" s="15">
        <f t="shared" si="1"/>
        <v>2531.5</v>
      </c>
      <c r="J13" s="15">
        <f t="shared" si="2"/>
        <v>0.17204301075268802</v>
      </c>
      <c r="K13" s="15">
        <f t="shared" si="3"/>
        <v>1.8055266504798211</v>
      </c>
      <c r="L13" s="15">
        <f t="shared" si="4"/>
        <v>0.31062824094276459</v>
      </c>
      <c r="M13" s="15">
        <f t="shared" si="5"/>
        <v>5.3441417796604614E-2</v>
      </c>
    </row>
    <row r="14" spans="1:15" x14ac:dyDescent="0.3">
      <c r="D14" s="13" t="str">
        <f t="shared" si="6"/>
        <v>47 do 57</v>
      </c>
      <c r="E14" s="13">
        <f t="shared" si="7"/>
        <v>47</v>
      </c>
      <c r="F14" s="13">
        <f>PERCENTILE(Podaci!F2:F187,0.9)</f>
        <v>57</v>
      </c>
      <c r="G14" s="13">
        <f t="shared" si="0"/>
        <v>52</v>
      </c>
      <c r="H14" s="25">
        <v>44</v>
      </c>
      <c r="I14" s="15">
        <f t="shared" si="1"/>
        <v>2288</v>
      </c>
      <c r="J14" s="15">
        <f>G14-E$19</f>
        <v>10.672043010752688</v>
      </c>
      <c r="K14" s="15">
        <f t="shared" si="3"/>
        <v>5011.2700890276328</v>
      </c>
      <c r="L14" s="15">
        <f t="shared" si="4"/>
        <v>53480.489928601353</v>
      </c>
      <c r="M14" s="15">
        <f t="shared" si="5"/>
        <v>570746.08875415951</v>
      </c>
    </row>
    <row r="15" spans="1:15" x14ac:dyDescent="0.3">
      <c r="D15" s="13" t="str">
        <f>_xlfn.CONCAT(E15," i više")</f>
        <v>58 i više</v>
      </c>
      <c r="E15" s="13">
        <f t="shared" si="7"/>
        <v>58</v>
      </c>
      <c r="F15" s="13">
        <f>PERCENTILE(Podaci!F2:F187,1)</f>
        <v>65</v>
      </c>
      <c r="G15" s="13">
        <f t="shared" si="0"/>
        <v>61.5</v>
      </c>
      <c r="H15" s="25">
        <v>15</v>
      </c>
      <c r="I15" s="15">
        <f t="shared" si="1"/>
        <v>922.5</v>
      </c>
      <c r="J15" s="15">
        <f t="shared" si="2"/>
        <v>20.172043010752688</v>
      </c>
      <c r="K15" s="15">
        <f t="shared" si="3"/>
        <v>6103.6697884148452</v>
      </c>
      <c r="L15" s="15">
        <f t="shared" si="4"/>
        <v>123123.48949533601</v>
      </c>
      <c r="M15" s="15">
        <f t="shared" si="5"/>
        <v>2483652.3257338749</v>
      </c>
    </row>
    <row r="16" spans="1:15" x14ac:dyDescent="0.3">
      <c r="D16" s="23" t="s">
        <v>99</v>
      </c>
      <c r="E16" s="23"/>
      <c r="F16" s="23"/>
      <c r="G16" s="23"/>
      <c r="H16" s="13">
        <f>SUM(H11:H15)</f>
        <v>186</v>
      </c>
      <c r="I16" s="15">
        <f t="shared" ref="I16:M16" si="8">SUM(I11:I15)</f>
        <v>7687</v>
      </c>
      <c r="J16" s="15">
        <f t="shared" si="8"/>
        <v>5.3602150537634401</v>
      </c>
      <c r="K16" s="15">
        <f t="shared" si="8"/>
        <v>21391.494623655915</v>
      </c>
      <c r="L16" s="15">
        <f t="shared" si="8"/>
        <v>29263.218580182642</v>
      </c>
      <c r="M16" s="15">
        <f t="shared" si="8"/>
        <v>5308187.7408510763</v>
      </c>
    </row>
    <row r="19" spans="4:11" x14ac:dyDescent="0.3">
      <c r="D19" t="s">
        <v>96</v>
      </c>
      <c r="E19" s="9">
        <f>I16/H16</f>
        <v>41.327956989247312</v>
      </c>
      <c r="F19" t="s">
        <v>112</v>
      </c>
    </row>
    <row r="20" spans="4:11" x14ac:dyDescent="0.3">
      <c r="D20" t="s">
        <v>97</v>
      </c>
      <c r="E20" s="9">
        <f>K16/H16</f>
        <v>115.0080356110533</v>
      </c>
      <c r="F20" t="s">
        <v>113</v>
      </c>
    </row>
    <row r="21" spans="4:11" x14ac:dyDescent="0.3">
      <c r="D21" t="s">
        <v>98</v>
      </c>
      <c r="E21" s="9">
        <f>SQRT(E20)</f>
        <v>10.724179950516184</v>
      </c>
      <c r="F21" t="s">
        <v>114</v>
      </c>
    </row>
    <row r="22" spans="4:11" x14ac:dyDescent="0.3">
      <c r="D22" t="s">
        <v>71</v>
      </c>
      <c r="E22" s="9">
        <f>E21/E19</f>
        <v>0.25948971910966701</v>
      </c>
      <c r="F22" t="s">
        <v>115</v>
      </c>
    </row>
    <row r="23" spans="4:11" x14ac:dyDescent="0.3">
      <c r="D23" t="s">
        <v>72</v>
      </c>
      <c r="E23" s="9">
        <f>L16/H16/POWER(E21,3)</f>
        <v>0.12756069262374584</v>
      </c>
      <c r="F23" t="s">
        <v>116</v>
      </c>
    </row>
    <row r="24" spans="4:11" x14ac:dyDescent="0.3">
      <c r="D24" t="s">
        <v>73</v>
      </c>
      <c r="E24" s="9">
        <f>M16/H16/POWER(E21,4)</f>
        <v>2.1576299370474681</v>
      </c>
      <c r="F24" t="s">
        <v>104</v>
      </c>
    </row>
    <row r="25" spans="4:11" x14ac:dyDescent="0.3">
      <c r="D25" t="s">
        <v>105</v>
      </c>
      <c r="E25" s="9">
        <f>_xlfn.CONFIDENCE.NORM(1-0.95,E21,H16)</f>
        <v>1.5411883294811668</v>
      </c>
      <c r="F25" t="s">
        <v>106</v>
      </c>
    </row>
    <row r="26" spans="4:11" x14ac:dyDescent="0.3">
      <c r="D26" t="s">
        <v>74</v>
      </c>
      <c r="E26" s="9">
        <f>E19-E25</f>
        <v>39.786768659766146</v>
      </c>
      <c r="F26" t="s">
        <v>107</v>
      </c>
    </row>
    <row r="27" spans="4:11" x14ac:dyDescent="0.3">
      <c r="D27" t="s">
        <v>75</v>
      </c>
      <c r="E27" s="9">
        <f>E19+E25</f>
        <v>42.869145318728478</v>
      </c>
      <c r="F27" t="s">
        <v>108</v>
      </c>
    </row>
    <row r="30" spans="4:11" x14ac:dyDescent="0.3">
      <c r="J30" t="s">
        <v>111</v>
      </c>
    </row>
    <row r="31" spans="4:11" x14ac:dyDescent="0.3">
      <c r="J31" s="9">
        <f>E19-E21</f>
        <v>30.603777038731128</v>
      </c>
      <c r="K31" s="24" t="s">
        <v>110</v>
      </c>
    </row>
    <row r="32" spans="4:11" x14ac:dyDescent="0.3">
      <c r="J32" s="9">
        <f>E19+E21</f>
        <v>52.0521369397635</v>
      </c>
      <c r="K32" s="24" t="s">
        <v>109</v>
      </c>
    </row>
  </sheetData>
  <mergeCells count="2">
    <mergeCell ref="A10:B10"/>
    <mergeCell ref="D16:G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Identifikacija</vt:lpstr>
      <vt:lpstr>Podaci</vt:lpstr>
      <vt:lpstr>Zad1</vt:lpstr>
      <vt:lpstr>Zad2</vt:lpstr>
      <vt:lpstr>Zad3</vt:lpstr>
      <vt:lpstr>Zad4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2025-04-12T15:33:42Z</dcterms:modified>
</cp:coreProperties>
</file>