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a_suriya_anshika/Downloads/"/>
    </mc:Choice>
  </mc:AlternateContent>
  <xr:revisionPtr revIDLastSave="0" documentId="13_ncr:1_{470C62FC-607E-5147-AFD9-D7A0B35E5950}" xr6:coauthVersionLast="47" xr6:coauthVersionMax="47" xr10:uidLastSave="{00000000-0000-0000-0000-000000000000}"/>
  <bookViews>
    <workbookView xWindow="0" yWindow="500" windowWidth="42200" windowHeight="21760" tabRatio="500" activeTab="1" xr2:uid="{00000000-000D-0000-FFFF-FFFF00000000}"/>
  </bookViews>
  <sheets>
    <sheet name="book data" sheetId="1" r:id="rId1"/>
    <sheet name="useful statistics" sheetId="5" r:id="rId2"/>
    <sheet name="printing costs" sheetId="2" r:id="rId3"/>
    <sheet name="cover costs" sheetId="3" r:id="rId4"/>
    <sheet name="Other Fixed Costs" sheetId="4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5" l="1"/>
  <c r="B5" i="5"/>
  <c r="B4" i="5"/>
  <c r="B3" i="5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K11" i="1"/>
  <c r="L11" i="1" s="1"/>
  <c r="K12" i="1"/>
  <c r="L12" i="1" s="1"/>
  <c r="K13" i="1"/>
  <c r="L13" i="1" s="1"/>
  <c r="K14" i="1"/>
  <c r="L14" i="1" s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J12" i="1"/>
  <c r="J13" i="1"/>
  <c r="J14" i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" i="1"/>
  <c r="K2" i="1" s="1"/>
  <c r="L2" i="1" s="1"/>
  <c r="N10" i="1" l="1"/>
  <c r="M10" i="1"/>
  <c r="M9" i="1"/>
  <c r="N9" i="1"/>
  <c r="M8" i="1"/>
  <c r="N8" i="1"/>
  <c r="M7" i="1"/>
  <c r="N7" i="1"/>
  <c r="M2" i="1"/>
  <c r="Q2" i="1"/>
  <c r="N2" i="1"/>
  <c r="M6" i="1"/>
  <c r="N6" i="1"/>
  <c r="M21" i="1"/>
  <c r="N21" i="1"/>
  <c r="N5" i="1"/>
  <c r="M5" i="1"/>
  <c r="M20" i="1"/>
  <c r="N20" i="1" s="1"/>
  <c r="M4" i="1"/>
  <c r="N4" i="1" s="1"/>
  <c r="M19" i="1"/>
  <c r="N19" i="1"/>
  <c r="M3" i="1"/>
  <c r="N3" i="1"/>
  <c r="M18" i="1"/>
  <c r="N18" i="1" s="1"/>
  <c r="M14" i="1"/>
  <c r="N14" i="1" s="1"/>
  <c r="M17" i="1"/>
  <c r="N17" i="1"/>
  <c r="N13" i="1"/>
  <c r="M13" i="1"/>
  <c r="M16" i="1"/>
  <c r="N16" i="1" s="1"/>
  <c r="M12" i="1"/>
  <c r="N12" i="1"/>
  <c r="M15" i="1"/>
  <c r="N15" i="1"/>
  <c r="M11" i="1"/>
  <c r="N11" i="1" s="1"/>
  <c r="P16" i="1" l="1"/>
  <c r="O16" i="1"/>
  <c r="O14" i="1"/>
  <c r="P14" i="1"/>
  <c r="P18" i="1"/>
  <c r="O18" i="1"/>
  <c r="O11" i="1"/>
  <c r="P11" i="1"/>
  <c r="P4" i="1"/>
  <c r="O4" i="1"/>
  <c r="O20" i="1"/>
  <c r="P20" i="1"/>
  <c r="P2" i="1"/>
  <c r="O2" i="1"/>
  <c r="P21" i="1"/>
  <c r="O21" i="1"/>
  <c r="O6" i="1"/>
  <c r="P6" i="1"/>
  <c r="O3" i="1"/>
  <c r="P3" i="1"/>
  <c r="O7" i="1"/>
  <c r="P7" i="1"/>
  <c r="P19" i="1"/>
  <c r="O19" i="1"/>
  <c r="O8" i="1"/>
  <c r="P8" i="1"/>
  <c r="O9" i="1"/>
  <c r="P9" i="1"/>
  <c r="O13" i="1"/>
  <c r="P13" i="1"/>
  <c r="O17" i="1"/>
  <c r="P17" i="1"/>
  <c r="O15" i="1"/>
  <c r="P15" i="1"/>
  <c r="P12" i="1"/>
  <c r="O12" i="1"/>
  <c r="P5" i="1"/>
  <c r="O5" i="1"/>
  <c r="O10" i="1"/>
  <c r="P10" i="1"/>
</calcChain>
</file>

<file path=xl/sharedStrings.xml><?xml version="1.0" encoding="utf-8"?>
<sst xmlns="http://schemas.openxmlformats.org/spreadsheetml/2006/main" count="132" uniqueCount="74">
  <si>
    <t>Book title</t>
  </si>
  <si>
    <t>Author</t>
  </si>
  <si>
    <t>Estimated page count</t>
  </si>
  <si>
    <t>Paper weight</t>
  </si>
  <si>
    <t>Cover type</t>
  </si>
  <si>
    <t>Interior pages</t>
  </si>
  <si>
    <t>Author's royalties per book sold</t>
  </si>
  <si>
    <t>Copies</t>
  </si>
  <si>
    <t>Estimated demand (% copies sold)</t>
  </si>
  <si>
    <t>Titan fading</t>
  </si>
  <si>
    <t>Christopher A. Kelly</t>
  </si>
  <si>
    <t>70 gsm</t>
  </si>
  <si>
    <t>Paperback</t>
  </si>
  <si>
    <t>BW</t>
  </si>
  <si>
    <t>The killer in the glass</t>
  </si>
  <si>
    <t>Madeline M. Rucker</t>
  </si>
  <si>
    <t>Bionic moon</t>
  </si>
  <si>
    <t>Suzanne R. Roberts</t>
  </si>
  <si>
    <t>The chase of the hound</t>
  </si>
  <si>
    <t>Mike C. Mercer</t>
  </si>
  <si>
    <t>Death of the invisible ferret</t>
  </si>
  <si>
    <t>Williams H. Lewis</t>
  </si>
  <si>
    <t>Poems at noon</t>
  </si>
  <si>
    <t>Joseph S. Rosborough</t>
  </si>
  <si>
    <t>The Shadowy Names</t>
  </si>
  <si>
    <t>Larry K. Granger</t>
  </si>
  <si>
    <t>Snake in the Way</t>
  </si>
  <si>
    <t>Juana A. Cole</t>
  </si>
  <si>
    <t>The Darkness of the Memory</t>
  </si>
  <si>
    <t>Lisa D. Wheeler</t>
  </si>
  <si>
    <t>Ships in the Moons</t>
  </si>
  <si>
    <t>Lucy T. McLaughlin</t>
  </si>
  <si>
    <t>Ice on the Window</t>
  </si>
  <si>
    <t>Carlos E. Millsap</t>
  </si>
  <si>
    <t>Lost shard</t>
  </si>
  <si>
    <t>Derek M. Gonzales</t>
  </si>
  <si>
    <t>The Roses of the Bridge</t>
  </si>
  <si>
    <t>Ann C. Willis</t>
  </si>
  <si>
    <t>Abandoned By The Armies</t>
  </si>
  <si>
    <t>Melanie H. Rose</t>
  </si>
  <si>
    <t>Broken Orbit</t>
  </si>
  <si>
    <t>Justin A. Gregg</t>
  </si>
  <si>
    <t>Stranger Of Nowhere</t>
  </si>
  <si>
    <t>Jared E. Fason</t>
  </si>
  <si>
    <t>Scourge Of The Outlands</t>
  </si>
  <si>
    <t>Raymond K. Hart</t>
  </si>
  <si>
    <t>Soldiers And Hunters</t>
  </si>
  <si>
    <t>Joan W. Harper</t>
  </si>
  <si>
    <t>Complexity Of The Depths</t>
  </si>
  <si>
    <t>Theola G. Gray</t>
  </si>
  <si>
    <t>Doom from Outer Space</t>
  </si>
  <si>
    <t>Sharon L. Wilson</t>
  </si>
  <si>
    <t>Weight (gsm)</t>
  </si>
  <si>
    <t>Cost per page BW</t>
  </si>
  <si>
    <t>Cost per page Color</t>
  </si>
  <si>
    <t>Type</t>
  </si>
  <si>
    <t>Cost</t>
  </si>
  <si>
    <t>Hardback</t>
  </si>
  <si>
    <t>Note: Costs don't vary depending on paper size as long as it is kept to A5, Letter, or a smaller size.</t>
  </si>
  <si>
    <t>Printing Cost</t>
  </si>
  <si>
    <t xml:space="preserve">Other Fixed Cost per Book </t>
  </si>
  <si>
    <t>Printing &amp;Binding Cost</t>
  </si>
  <si>
    <t>Total cost</t>
  </si>
  <si>
    <t>Publisher's Markup</t>
  </si>
  <si>
    <t>Discounted Price</t>
  </si>
  <si>
    <t>MSRP</t>
  </si>
  <si>
    <t>Total expected revenue</t>
  </si>
  <si>
    <t>Total expected costs</t>
  </si>
  <si>
    <t>Quantity</t>
  </si>
  <si>
    <t>Dollars</t>
  </si>
  <si>
    <t>sum of Total Expected Revenue</t>
  </si>
  <si>
    <t>sum of Total Expected Costs</t>
  </si>
  <si>
    <t>sum of Total Expected  Profits</t>
  </si>
  <si>
    <t>Average MSRP Per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</si>
</sst>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_([$$-409]* #,##0.00_);_([$$-409]* \(#,##0.00\);_([$$-409]* &quot;-&quot;??_);_(@_)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20"/>
      <color rgb="FFFF0000"/>
      <name val="Calibri"/>
      <family val="2"/>
      <charset val="1"/>
    </font>
    <font>
      <b/>
      <sz val="22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</font>
    <font>
      <b/>
      <sz val="14"/>
      <color rgb="FFFF0000"/>
      <name val="Monaco"/>
      <family val="2"/>
    </font>
    <font>
      <b/>
      <sz val="2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9" fontId="3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F1" zoomScaleNormal="100" workbookViewId="0">
      <selection activeCell="O2" sqref="O2:O21"/>
    </sheetView>
  </sheetViews>
  <sheetFormatPr baseColWidth="10" defaultColWidth="19.6640625" defaultRowHeight="26" x14ac:dyDescent="0.3"/>
  <cols>
    <col min="1" max="1" width="42.6640625" style="2" bestFit="1" customWidth="1"/>
    <col min="2" max="3" width="32.5" style="2" bestFit="1" customWidth="1"/>
    <col min="4" max="4" width="20.1640625" style="2" bestFit="1" customWidth="1"/>
    <col min="5" max="5" width="16.6640625" style="2" bestFit="1" customWidth="1"/>
    <col min="6" max="6" width="21" style="2" bestFit="1" customWidth="1"/>
    <col min="7" max="7" width="47.6640625" style="2" bestFit="1" customWidth="1"/>
    <col min="8" max="8" width="10.83203125" style="2" bestFit="1" customWidth="1"/>
    <col min="9" max="9" width="50.6640625" style="2" bestFit="1" customWidth="1"/>
    <col min="10" max="10" width="19.5" style="2" bestFit="1" customWidth="1"/>
    <col min="11" max="11" width="33.6640625" style="2" bestFit="1" customWidth="1"/>
    <col min="12" max="12" width="15.1640625" style="2" bestFit="1" customWidth="1"/>
    <col min="13" max="13" width="28.6640625" style="2" bestFit="1" customWidth="1"/>
    <col min="14" max="14" width="25" style="2" bestFit="1" customWidth="1"/>
    <col min="15" max="15" width="19.6640625" style="2"/>
    <col min="16" max="16" width="35" style="2" bestFit="1" customWidth="1"/>
    <col min="17" max="1008" width="19.6640625" style="2"/>
    <col min="1009" max="1023" width="11.5" style="2" customWidth="1"/>
    <col min="1024" max="16384" width="19.6640625" style="2"/>
  </cols>
  <sheetData>
    <row r="1" spans="1:17" s="8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59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65</v>
      </c>
      <c r="P1" s="13" t="s">
        <v>66</v>
      </c>
      <c r="Q1" s="12" t="s">
        <v>67</v>
      </c>
    </row>
    <row r="2" spans="1:17" x14ac:dyDescent="0.3">
      <c r="A2" s="2" t="s">
        <v>9</v>
      </c>
      <c r="B2" s="2" t="s">
        <v>10</v>
      </c>
      <c r="C2" s="2">
        <v>433</v>
      </c>
      <c r="D2" s="2" t="s">
        <v>11</v>
      </c>
      <c r="E2" s="2" t="s">
        <v>12</v>
      </c>
      <c r="F2" s="2" t="s">
        <v>13</v>
      </c>
      <c r="G2" s="3">
        <v>2.2000000000000002</v>
      </c>
      <c r="H2" s="4">
        <v>310</v>
      </c>
      <c r="I2" s="5">
        <v>0.84</v>
      </c>
      <c r="J2" s="2">
        <f>C2*'printing costs'!$B$2</f>
        <v>7.7939999999999996</v>
      </c>
      <c r="K2" s="2">
        <f>J2+'cover costs'!$B$3</f>
        <v>9.7940000000000005</v>
      </c>
      <c r="L2" s="3">
        <f>K2+G2+'Other Fixed Costs'!$A$2</f>
        <v>12.794</v>
      </c>
      <c r="M2" s="2">
        <f>L2*35/100</f>
        <v>4.4779</v>
      </c>
      <c r="N2" s="3">
        <f>SUM(L2:M2)</f>
        <v>17.271900000000002</v>
      </c>
      <c r="O2" s="2">
        <f>N2/0.6</f>
        <v>28.786500000000004</v>
      </c>
      <c r="P2" s="2">
        <f>H2*I2*N2</f>
        <v>4497.6027599999998</v>
      </c>
      <c r="Q2" s="2">
        <f>H2*L2</f>
        <v>3966.1400000000003</v>
      </c>
    </row>
    <row r="3" spans="1:17" x14ac:dyDescent="0.3">
      <c r="A3" s="2" t="s">
        <v>14</v>
      </c>
      <c r="B3" s="2" t="s">
        <v>15</v>
      </c>
      <c r="C3" s="2">
        <v>380</v>
      </c>
      <c r="D3" s="2" t="s">
        <v>11</v>
      </c>
      <c r="E3" s="2" t="s">
        <v>12</v>
      </c>
      <c r="F3" s="2" t="s">
        <v>13</v>
      </c>
      <c r="G3" s="3">
        <v>2</v>
      </c>
      <c r="H3" s="4">
        <v>300</v>
      </c>
      <c r="I3" s="5">
        <v>0.87</v>
      </c>
      <c r="J3" s="2">
        <f>C3*'printing costs'!$B$2</f>
        <v>6.84</v>
      </c>
      <c r="K3" s="2">
        <f>J3+'cover costs'!$B$3</f>
        <v>8.84</v>
      </c>
      <c r="L3" s="3">
        <f>K3+G3+'Other Fixed Costs'!$A$2</f>
        <v>11.64</v>
      </c>
      <c r="M3" s="2">
        <f t="shared" ref="M3:M21" si="0">L3*35/100</f>
        <v>4.0740000000000007</v>
      </c>
      <c r="N3" s="3">
        <f t="shared" ref="N3:N21" si="1">SUM(L3:M3)</f>
        <v>15.714000000000002</v>
      </c>
      <c r="O3" s="2">
        <f t="shared" ref="O3:O21" si="2">N3/0.6</f>
        <v>26.190000000000005</v>
      </c>
      <c r="P3" s="2">
        <f t="shared" ref="P3:P21" si="3">H3*I3*N3</f>
        <v>4101.3540000000003</v>
      </c>
      <c r="Q3" s="2">
        <f t="shared" ref="Q3:Q21" si="4">H3*L3</f>
        <v>3492</v>
      </c>
    </row>
    <row r="4" spans="1:17" x14ac:dyDescent="0.3">
      <c r="A4" s="2" t="s">
        <v>16</v>
      </c>
      <c r="B4" s="2" t="s">
        <v>17</v>
      </c>
      <c r="C4" s="2">
        <v>271</v>
      </c>
      <c r="D4" s="2" t="s">
        <v>11</v>
      </c>
      <c r="E4" s="2" t="s">
        <v>12</v>
      </c>
      <c r="F4" s="2" t="s">
        <v>13</v>
      </c>
      <c r="G4" s="3">
        <v>1.5</v>
      </c>
      <c r="H4" s="4">
        <v>240</v>
      </c>
      <c r="I4" s="5">
        <v>0.85</v>
      </c>
      <c r="J4" s="2">
        <f>C4*'printing costs'!$B$2</f>
        <v>4.8779999999999992</v>
      </c>
      <c r="K4" s="2">
        <f>J4+'cover costs'!$B$3</f>
        <v>6.8779999999999992</v>
      </c>
      <c r="L4" s="3">
        <f>K4+G4+'Other Fixed Costs'!$A$2</f>
        <v>9.1780000000000008</v>
      </c>
      <c r="M4" s="2">
        <f t="shared" si="0"/>
        <v>3.2123000000000004</v>
      </c>
      <c r="N4" s="3">
        <f t="shared" si="1"/>
        <v>12.390300000000002</v>
      </c>
      <c r="O4" s="2">
        <f t="shared" si="2"/>
        <v>20.650500000000005</v>
      </c>
      <c r="P4" s="2">
        <f t="shared" si="3"/>
        <v>2527.6212000000005</v>
      </c>
      <c r="Q4" s="2">
        <f t="shared" si="4"/>
        <v>2202.7200000000003</v>
      </c>
    </row>
    <row r="5" spans="1:17" x14ac:dyDescent="0.3">
      <c r="A5" s="2" t="s">
        <v>18</v>
      </c>
      <c r="B5" s="2" t="s">
        <v>19</v>
      </c>
      <c r="C5" s="2">
        <v>364</v>
      </c>
      <c r="D5" s="2" t="s">
        <v>11</v>
      </c>
      <c r="E5" s="2" t="s">
        <v>12</v>
      </c>
      <c r="F5" s="2" t="s">
        <v>13</v>
      </c>
      <c r="G5" s="3">
        <v>1.9</v>
      </c>
      <c r="H5" s="4">
        <v>250</v>
      </c>
      <c r="I5" s="5">
        <v>0.86</v>
      </c>
      <c r="J5" s="2">
        <f>C5*'printing costs'!$B$2</f>
        <v>6.5519999999999996</v>
      </c>
      <c r="K5" s="2">
        <f>J5+'cover costs'!$B$3</f>
        <v>8.5519999999999996</v>
      </c>
      <c r="L5" s="3">
        <f>K5+G5+'Other Fixed Costs'!$A$2</f>
        <v>11.252000000000001</v>
      </c>
      <c r="M5" s="2">
        <f t="shared" si="0"/>
        <v>3.9382000000000006</v>
      </c>
      <c r="N5" s="3">
        <f t="shared" si="1"/>
        <v>15.190200000000001</v>
      </c>
      <c r="O5" s="2">
        <f t="shared" si="2"/>
        <v>25.317000000000004</v>
      </c>
      <c r="P5" s="2">
        <f t="shared" si="3"/>
        <v>3265.893</v>
      </c>
      <c r="Q5" s="2">
        <f t="shared" si="4"/>
        <v>2813</v>
      </c>
    </row>
    <row r="6" spans="1:17" x14ac:dyDescent="0.3">
      <c r="A6" s="2" t="s">
        <v>20</v>
      </c>
      <c r="B6" s="2" t="s">
        <v>21</v>
      </c>
      <c r="C6" s="2">
        <v>260</v>
      </c>
      <c r="D6" s="2" t="s">
        <v>11</v>
      </c>
      <c r="E6" s="2" t="s">
        <v>12</v>
      </c>
      <c r="F6" s="2" t="s">
        <v>13</v>
      </c>
      <c r="G6" s="3">
        <v>1.4</v>
      </c>
      <c r="H6" s="4">
        <v>230</v>
      </c>
      <c r="I6" s="5">
        <v>0.94</v>
      </c>
      <c r="J6" s="2">
        <f>C6*'printing costs'!$B$2</f>
        <v>4.68</v>
      </c>
      <c r="K6" s="2">
        <f>J6+'cover costs'!$B$3</f>
        <v>6.68</v>
      </c>
      <c r="L6" s="3">
        <f>K6+G6+'Other Fixed Costs'!$A$2</f>
        <v>8.8800000000000008</v>
      </c>
      <c r="M6" s="2">
        <f t="shared" si="0"/>
        <v>3.1080000000000001</v>
      </c>
      <c r="N6" s="3">
        <f t="shared" si="1"/>
        <v>11.988000000000001</v>
      </c>
      <c r="O6" s="2">
        <f t="shared" si="2"/>
        <v>19.980000000000004</v>
      </c>
      <c r="P6" s="2">
        <f t="shared" si="3"/>
        <v>2591.8056000000001</v>
      </c>
      <c r="Q6" s="2">
        <f t="shared" si="4"/>
        <v>2042.4</v>
      </c>
    </row>
    <row r="7" spans="1:17" x14ac:dyDescent="0.3">
      <c r="A7" s="2" t="s">
        <v>22</v>
      </c>
      <c r="B7" s="2" t="s">
        <v>23</v>
      </c>
      <c r="C7" s="2">
        <v>132</v>
      </c>
      <c r="D7" s="2" t="s">
        <v>11</v>
      </c>
      <c r="E7" s="2" t="s">
        <v>12</v>
      </c>
      <c r="F7" s="2" t="s">
        <v>13</v>
      </c>
      <c r="G7" s="3">
        <v>0.9</v>
      </c>
      <c r="H7" s="4">
        <v>280</v>
      </c>
      <c r="I7" s="5">
        <v>0.87</v>
      </c>
      <c r="J7" s="2">
        <f>C7*'printing costs'!$B$2</f>
        <v>2.3759999999999999</v>
      </c>
      <c r="K7" s="2">
        <f>J7+'cover costs'!$B$3</f>
        <v>4.3759999999999994</v>
      </c>
      <c r="L7" s="3">
        <f>K7+G7+'Other Fixed Costs'!$A$2</f>
        <v>6.0759999999999996</v>
      </c>
      <c r="M7" s="2">
        <f t="shared" si="0"/>
        <v>2.1265999999999998</v>
      </c>
      <c r="N7" s="3">
        <f t="shared" si="1"/>
        <v>8.2026000000000003</v>
      </c>
      <c r="O7" s="2">
        <f t="shared" si="2"/>
        <v>13.671000000000001</v>
      </c>
      <c r="P7" s="2">
        <f t="shared" si="3"/>
        <v>1998.15336</v>
      </c>
      <c r="Q7" s="2">
        <f t="shared" si="4"/>
        <v>1701.28</v>
      </c>
    </row>
    <row r="8" spans="1:17" x14ac:dyDescent="0.3">
      <c r="A8" s="2" t="s">
        <v>24</v>
      </c>
      <c r="B8" s="2" t="s">
        <v>25</v>
      </c>
      <c r="C8" s="2">
        <v>175</v>
      </c>
      <c r="D8" s="2" t="s">
        <v>11</v>
      </c>
      <c r="E8" s="2" t="s">
        <v>12</v>
      </c>
      <c r="F8" s="2" t="s">
        <v>13</v>
      </c>
      <c r="G8" s="3">
        <v>1.1000000000000001</v>
      </c>
      <c r="H8" s="4">
        <v>300</v>
      </c>
      <c r="I8" s="5">
        <v>0.89</v>
      </c>
      <c r="J8" s="2">
        <f>C8*'printing costs'!$B$2</f>
        <v>3.15</v>
      </c>
      <c r="K8" s="2">
        <f>J8+'cover costs'!$B$3</f>
        <v>5.15</v>
      </c>
      <c r="L8" s="3">
        <f>K8+G8+'Other Fixed Costs'!$A$2</f>
        <v>7.05</v>
      </c>
      <c r="M8" s="2">
        <f t="shared" si="0"/>
        <v>2.4674999999999998</v>
      </c>
      <c r="N8" s="3">
        <f t="shared" si="1"/>
        <v>9.5175000000000001</v>
      </c>
      <c r="O8" s="2">
        <f t="shared" si="2"/>
        <v>15.862500000000001</v>
      </c>
      <c r="P8" s="2">
        <f t="shared" si="3"/>
        <v>2541.1725000000001</v>
      </c>
      <c r="Q8" s="2">
        <f t="shared" si="4"/>
        <v>2115</v>
      </c>
    </row>
    <row r="9" spans="1:17" x14ac:dyDescent="0.3">
      <c r="A9" s="2" t="s">
        <v>26</v>
      </c>
      <c r="B9" s="2" t="s">
        <v>27</v>
      </c>
      <c r="C9" s="2">
        <v>366</v>
      </c>
      <c r="D9" s="2" t="s">
        <v>11</v>
      </c>
      <c r="E9" s="2" t="s">
        <v>12</v>
      </c>
      <c r="F9" s="2" t="s">
        <v>13</v>
      </c>
      <c r="G9" s="3">
        <v>1.9</v>
      </c>
      <c r="H9" s="4">
        <v>260</v>
      </c>
      <c r="I9" s="5">
        <v>0.89</v>
      </c>
      <c r="J9" s="2">
        <f>C9*'printing costs'!$B$2</f>
        <v>6.5879999999999992</v>
      </c>
      <c r="K9" s="2">
        <f>J9+'cover costs'!$B$3</f>
        <v>8.5879999999999992</v>
      </c>
      <c r="L9" s="3">
        <f>K9+G9+'Other Fixed Costs'!$A$2</f>
        <v>11.288</v>
      </c>
      <c r="M9" s="2">
        <f t="shared" si="0"/>
        <v>3.9507999999999996</v>
      </c>
      <c r="N9" s="3">
        <f t="shared" si="1"/>
        <v>15.238799999999999</v>
      </c>
      <c r="O9" s="2">
        <f t="shared" si="2"/>
        <v>25.398</v>
      </c>
      <c r="P9" s="2">
        <f t="shared" si="3"/>
        <v>3526.2583199999999</v>
      </c>
      <c r="Q9" s="2">
        <f t="shared" si="4"/>
        <v>2934.88</v>
      </c>
    </row>
    <row r="10" spans="1:17" x14ac:dyDescent="0.3">
      <c r="A10" s="2" t="s">
        <v>28</v>
      </c>
      <c r="B10" s="2" t="s">
        <v>29</v>
      </c>
      <c r="C10" s="2">
        <v>468</v>
      </c>
      <c r="D10" s="2" t="s">
        <v>11</v>
      </c>
      <c r="E10" s="2" t="s">
        <v>12</v>
      </c>
      <c r="F10" s="2" t="s">
        <v>13</v>
      </c>
      <c r="G10" s="3">
        <v>2.2999999999999998</v>
      </c>
      <c r="H10" s="4">
        <v>280</v>
      </c>
      <c r="I10" s="5">
        <v>0.84</v>
      </c>
      <c r="J10" s="2">
        <f>C10*'printing costs'!$B$2</f>
        <v>8.4239999999999995</v>
      </c>
      <c r="K10" s="2">
        <f>J10+'cover costs'!$B$3</f>
        <v>10.423999999999999</v>
      </c>
      <c r="L10" s="3">
        <f>K10+G10+'Other Fixed Costs'!$A$2</f>
        <v>13.524000000000001</v>
      </c>
      <c r="M10" s="2">
        <f t="shared" si="0"/>
        <v>4.7334000000000005</v>
      </c>
      <c r="N10" s="3">
        <f t="shared" si="1"/>
        <v>18.257400000000001</v>
      </c>
      <c r="O10" s="2">
        <f t="shared" si="2"/>
        <v>30.429000000000002</v>
      </c>
      <c r="P10" s="2">
        <f t="shared" si="3"/>
        <v>4294.14048</v>
      </c>
      <c r="Q10" s="2">
        <f t="shared" si="4"/>
        <v>3786.7200000000003</v>
      </c>
    </row>
    <row r="11" spans="1:17" x14ac:dyDescent="0.3">
      <c r="A11" s="2" t="s">
        <v>30</v>
      </c>
      <c r="B11" s="2" t="s">
        <v>31</v>
      </c>
      <c r="C11" s="2">
        <v>185</v>
      </c>
      <c r="D11" s="2" t="s">
        <v>11</v>
      </c>
      <c r="E11" s="2" t="s">
        <v>12</v>
      </c>
      <c r="F11" s="2" t="s">
        <v>13</v>
      </c>
      <c r="G11" s="3">
        <v>1.1000000000000001</v>
      </c>
      <c r="H11" s="4">
        <v>220</v>
      </c>
      <c r="I11" s="5">
        <v>0.94</v>
      </c>
      <c r="J11" s="2">
        <f>C11*'printing costs'!$B$2</f>
        <v>3.3299999999999996</v>
      </c>
      <c r="K11" s="2">
        <f>J11+'cover costs'!$B$3</f>
        <v>5.33</v>
      </c>
      <c r="L11" s="3">
        <f>K11+G11+'Other Fixed Costs'!$A$2</f>
        <v>7.2299999999999995</v>
      </c>
      <c r="M11" s="2">
        <f t="shared" si="0"/>
        <v>2.5305</v>
      </c>
      <c r="N11" s="3">
        <f t="shared" si="1"/>
        <v>9.7605000000000004</v>
      </c>
      <c r="O11" s="2">
        <f t="shared" si="2"/>
        <v>16.267500000000002</v>
      </c>
      <c r="P11" s="2">
        <f t="shared" si="3"/>
        <v>2018.4713999999999</v>
      </c>
      <c r="Q11" s="2">
        <f t="shared" si="4"/>
        <v>1590.6</v>
      </c>
    </row>
    <row r="12" spans="1:17" x14ac:dyDescent="0.3">
      <c r="A12" s="2" t="s">
        <v>32</v>
      </c>
      <c r="B12" s="2" t="s">
        <v>33</v>
      </c>
      <c r="C12" s="2">
        <v>484</v>
      </c>
      <c r="D12" s="2" t="s">
        <v>11</v>
      </c>
      <c r="E12" s="2" t="s">
        <v>12</v>
      </c>
      <c r="F12" s="2" t="s">
        <v>13</v>
      </c>
      <c r="G12" s="3">
        <v>2.4</v>
      </c>
      <c r="H12" s="4">
        <v>210</v>
      </c>
      <c r="I12" s="5">
        <v>0.82</v>
      </c>
      <c r="J12" s="2">
        <f>C12*'printing costs'!$B$2</f>
        <v>8.7119999999999997</v>
      </c>
      <c r="K12" s="2">
        <f>J12+'cover costs'!$B$3</f>
        <v>10.712</v>
      </c>
      <c r="L12" s="3">
        <f>K12+G12+'Other Fixed Costs'!$A$2</f>
        <v>13.912000000000001</v>
      </c>
      <c r="M12" s="2">
        <f t="shared" si="0"/>
        <v>4.8692000000000002</v>
      </c>
      <c r="N12" s="3">
        <f t="shared" si="1"/>
        <v>18.781200000000002</v>
      </c>
      <c r="O12" s="2">
        <f t="shared" si="2"/>
        <v>31.302000000000003</v>
      </c>
      <c r="P12" s="2">
        <f t="shared" si="3"/>
        <v>3234.12264</v>
      </c>
      <c r="Q12" s="2">
        <f t="shared" si="4"/>
        <v>2921.52</v>
      </c>
    </row>
    <row r="13" spans="1:17" x14ac:dyDescent="0.3">
      <c r="A13" s="2" t="s">
        <v>34</v>
      </c>
      <c r="B13" s="2" t="s">
        <v>35</v>
      </c>
      <c r="C13" s="2">
        <v>428</v>
      </c>
      <c r="D13" s="2" t="s">
        <v>11</v>
      </c>
      <c r="E13" s="2" t="s">
        <v>12</v>
      </c>
      <c r="F13" s="2" t="s">
        <v>13</v>
      </c>
      <c r="G13" s="3">
        <v>2.2000000000000002</v>
      </c>
      <c r="H13" s="4">
        <v>210</v>
      </c>
      <c r="I13" s="5">
        <v>0.83</v>
      </c>
      <c r="J13" s="2">
        <f>C13*'printing costs'!$B$2</f>
        <v>7.7039999999999997</v>
      </c>
      <c r="K13" s="2">
        <f>J13+'cover costs'!$B$3</f>
        <v>9.7040000000000006</v>
      </c>
      <c r="L13" s="3">
        <f>K13+G13+'Other Fixed Costs'!$A$2</f>
        <v>12.704000000000001</v>
      </c>
      <c r="M13" s="2">
        <f t="shared" si="0"/>
        <v>4.4464000000000006</v>
      </c>
      <c r="N13" s="3">
        <f t="shared" si="1"/>
        <v>17.150400000000001</v>
      </c>
      <c r="O13" s="2">
        <f t="shared" si="2"/>
        <v>28.584000000000003</v>
      </c>
      <c r="P13" s="2">
        <f t="shared" si="3"/>
        <v>2989.3147199999999</v>
      </c>
      <c r="Q13" s="2">
        <f t="shared" si="4"/>
        <v>2667.84</v>
      </c>
    </row>
    <row r="14" spans="1:17" x14ac:dyDescent="0.3">
      <c r="A14" s="2" t="s">
        <v>36</v>
      </c>
      <c r="B14" s="2" t="s">
        <v>37</v>
      </c>
      <c r="C14" s="2">
        <v>333</v>
      </c>
      <c r="D14" s="2" t="s">
        <v>11</v>
      </c>
      <c r="E14" s="2" t="s">
        <v>12</v>
      </c>
      <c r="F14" s="2" t="s">
        <v>13</v>
      </c>
      <c r="G14" s="3">
        <v>1.8</v>
      </c>
      <c r="H14" s="4">
        <v>300</v>
      </c>
      <c r="I14" s="5">
        <v>0.9</v>
      </c>
      <c r="J14" s="2">
        <f>C14*'printing costs'!$B$2</f>
        <v>5.9939999999999998</v>
      </c>
      <c r="K14" s="2">
        <f>J14+'cover costs'!$B$3</f>
        <v>7.9939999999999998</v>
      </c>
      <c r="L14" s="3">
        <f>K14+G14+'Other Fixed Costs'!$A$2</f>
        <v>10.594000000000001</v>
      </c>
      <c r="M14" s="2">
        <f t="shared" si="0"/>
        <v>3.7079000000000004</v>
      </c>
      <c r="N14" s="3">
        <f t="shared" si="1"/>
        <v>14.301900000000002</v>
      </c>
      <c r="O14" s="2">
        <f t="shared" si="2"/>
        <v>23.836500000000004</v>
      </c>
      <c r="P14" s="2">
        <f t="shared" si="3"/>
        <v>3861.5130000000004</v>
      </c>
      <c r="Q14" s="2">
        <f t="shared" si="4"/>
        <v>3178.2000000000003</v>
      </c>
    </row>
    <row r="15" spans="1:17" x14ac:dyDescent="0.3">
      <c r="A15" s="2" t="s">
        <v>38</v>
      </c>
      <c r="B15" s="2" t="s">
        <v>39</v>
      </c>
      <c r="C15" s="2">
        <v>192</v>
      </c>
      <c r="D15" s="2" t="s">
        <v>11</v>
      </c>
      <c r="E15" s="2" t="s">
        <v>12</v>
      </c>
      <c r="F15" s="2" t="s">
        <v>13</v>
      </c>
      <c r="G15" s="3">
        <v>1.1000000000000001</v>
      </c>
      <c r="H15" s="4">
        <v>260</v>
      </c>
      <c r="I15" s="5">
        <v>0.83</v>
      </c>
      <c r="J15" s="2">
        <f>C15*'printing costs'!$B$2</f>
        <v>3.4559999999999995</v>
      </c>
      <c r="K15" s="2">
        <f>J15+'cover costs'!$B$3</f>
        <v>5.4559999999999995</v>
      </c>
      <c r="L15" s="3">
        <f>K15+G15+'Other Fixed Costs'!$A$2</f>
        <v>7.355999999999999</v>
      </c>
      <c r="M15" s="2">
        <f t="shared" si="0"/>
        <v>2.5745999999999998</v>
      </c>
      <c r="N15" s="3">
        <f t="shared" si="1"/>
        <v>9.9305999999999983</v>
      </c>
      <c r="O15" s="2">
        <f t="shared" si="2"/>
        <v>16.550999999999998</v>
      </c>
      <c r="P15" s="2">
        <f t="shared" si="3"/>
        <v>2143.0234799999994</v>
      </c>
      <c r="Q15" s="2">
        <f t="shared" si="4"/>
        <v>1912.5599999999997</v>
      </c>
    </row>
    <row r="16" spans="1:17" x14ac:dyDescent="0.3">
      <c r="A16" s="2" t="s">
        <v>40</v>
      </c>
      <c r="B16" s="2" t="s">
        <v>41</v>
      </c>
      <c r="C16" s="2">
        <v>318</v>
      </c>
      <c r="D16" s="2" t="s">
        <v>11</v>
      </c>
      <c r="E16" s="2" t="s">
        <v>12</v>
      </c>
      <c r="F16" s="2" t="s">
        <v>13</v>
      </c>
      <c r="G16" s="3">
        <v>1.7</v>
      </c>
      <c r="H16" s="4">
        <v>220</v>
      </c>
      <c r="I16" s="5">
        <v>0.85</v>
      </c>
      <c r="J16" s="2">
        <f>C16*'printing costs'!$B$2</f>
        <v>5.7239999999999993</v>
      </c>
      <c r="K16" s="2">
        <f>J16+'cover costs'!$B$3</f>
        <v>7.7239999999999993</v>
      </c>
      <c r="L16" s="3">
        <f>K16+G16+'Other Fixed Costs'!$A$2</f>
        <v>10.224</v>
      </c>
      <c r="M16" s="2">
        <f t="shared" si="0"/>
        <v>3.5784000000000002</v>
      </c>
      <c r="N16" s="3">
        <f t="shared" si="1"/>
        <v>13.8024</v>
      </c>
      <c r="O16" s="2">
        <f t="shared" si="2"/>
        <v>23.004000000000001</v>
      </c>
      <c r="P16" s="2">
        <f t="shared" si="3"/>
        <v>2581.0488</v>
      </c>
      <c r="Q16" s="2">
        <f t="shared" si="4"/>
        <v>2249.2800000000002</v>
      </c>
    </row>
    <row r="17" spans="1:17" x14ac:dyDescent="0.3">
      <c r="A17" s="2" t="s">
        <v>42</v>
      </c>
      <c r="B17" s="2" t="s">
        <v>43</v>
      </c>
      <c r="C17" s="2">
        <v>118</v>
      </c>
      <c r="D17" s="2" t="s">
        <v>11</v>
      </c>
      <c r="E17" s="2" t="s">
        <v>12</v>
      </c>
      <c r="F17" s="2" t="s">
        <v>13</v>
      </c>
      <c r="G17" s="3">
        <v>0.8</v>
      </c>
      <c r="H17" s="4">
        <v>250</v>
      </c>
      <c r="I17" s="5">
        <v>0.84</v>
      </c>
      <c r="J17" s="2">
        <f>C17*'printing costs'!$B$2</f>
        <v>2.1239999999999997</v>
      </c>
      <c r="K17" s="2">
        <f>J17+'cover costs'!$B$3</f>
        <v>4.1239999999999997</v>
      </c>
      <c r="L17" s="3">
        <f>K17+G17+'Other Fixed Costs'!$A$2</f>
        <v>5.7239999999999993</v>
      </c>
      <c r="M17" s="2">
        <f t="shared" si="0"/>
        <v>2.0033999999999996</v>
      </c>
      <c r="N17" s="3">
        <f t="shared" si="1"/>
        <v>7.7273999999999994</v>
      </c>
      <c r="O17" s="2">
        <f t="shared" si="2"/>
        <v>12.879</v>
      </c>
      <c r="P17" s="2">
        <f t="shared" si="3"/>
        <v>1622.7539999999999</v>
      </c>
      <c r="Q17" s="2">
        <f t="shared" si="4"/>
        <v>1430.9999999999998</v>
      </c>
    </row>
    <row r="18" spans="1:17" x14ac:dyDescent="0.3">
      <c r="A18" s="2" t="s">
        <v>44</v>
      </c>
      <c r="B18" s="2" t="s">
        <v>45</v>
      </c>
      <c r="C18" s="2">
        <v>236</v>
      </c>
      <c r="D18" s="2" t="s">
        <v>11</v>
      </c>
      <c r="E18" s="2" t="s">
        <v>12</v>
      </c>
      <c r="F18" s="2" t="s">
        <v>13</v>
      </c>
      <c r="G18" s="3">
        <v>1.3</v>
      </c>
      <c r="H18" s="4">
        <v>220</v>
      </c>
      <c r="I18" s="5">
        <v>0.88</v>
      </c>
      <c r="J18" s="2">
        <f>C18*'printing costs'!$B$2</f>
        <v>4.2479999999999993</v>
      </c>
      <c r="K18" s="2">
        <f>J18+'cover costs'!$B$3</f>
        <v>6.2479999999999993</v>
      </c>
      <c r="L18" s="3">
        <f>K18+G18+'Other Fixed Costs'!$A$2</f>
        <v>8.347999999999999</v>
      </c>
      <c r="M18" s="2">
        <f t="shared" si="0"/>
        <v>2.9217999999999993</v>
      </c>
      <c r="N18" s="3">
        <f t="shared" si="1"/>
        <v>11.269799999999998</v>
      </c>
      <c r="O18" s="2">
        <f t="shared" si="2"/>
        <v>18.782999999999998</v>
      </c>
      <c r="P18" s="2">
        <f t="shared" si="3"/>
        <v>2181.8332799999994</v>
      </c>
      <c r="Q18" s="2">
        <f t="shared" si="4"/>
        <v>1836.5599999999997</v>
      </c>
    </row>
    <row r="19" spans="1:17" x14ac:dyDescent="0.3">
      <c r="A19" s="2" t="s">
        <v>46</v>
      </c>
      <c r="B19" s="2" t="s">
        <v>47</v>
      </c>
      <c r="C19" s="2">
        <v>371</v>
      </c>
      <c r="D19" s="2" t="s">
        <v>11</v>
      </c>
      <c r="E19" s="2" t="s">
        <v>12</v>
      </c>
      <c r="F19" s="2" t="s">
        <v>13</v>
      </c>
      <c r="G19" s="3">
        <v>1.9</v>
      </c>
      <c r="H19" s="4">
        <v>210</v>
      </c>
      <c r="I19" s="5">
        <v>0.89</v>
      </c>
      <c r="J19" s="2">
        <f>C19*'printing costs'!$B$2</f>
        <v>6.6779999999999999</v>
      </c>
      <c r="K19" s="2">
        <f>J19+'cover costs'!$B$3</f>
        <v>8.6780000000000008</v>
      </c>
      <c r="L19" s="3">
        <f>K19+G19+'Other Fixed Costs'!$A$2</f>
        <v>11.378000000000002</v>
      </c>
      <c r="M19" s="2">
        <f t="shared" si="0"/>
        <v>3.9823000000000008</v>
      </c>
      <c r="N19" s="3">
        <f t="shared" si="1"/>
        <v>15.360300000000002</v>
      </c>
      <c r="O19" s="2">
        <f t="shared" si="2"/>
        <v>25.600500000000004</v>
      </c>
      <c r="P19" s="2">
        <f t="shared" si="3"/>
        <v>2870.8400700000007</v>
      </c>
      <c r="Q19" s="2">
        <f t="shared" si="4"/>
        <v>2389.3800000000006</v>
      </c>
    </row>
    <row r="20" spans="1:17" x14ac:dyDescent="0.3">
      <c r="A20" s="2" t="s">
        <v>48</v>
      </c>
      <c r="B20" s="2" t="s">
        <v>49</v>
      </c>
      <c r="C20" s="2">
        <v>445</v>
      </c>
      <c r="D20" s="2" t="s">
        <v>11</v>
      </c>
      <c r="E20" s="2" t="s">
        <v>12</v>
      </c>
      <c r="F20" s="2" t="s">
        <v>13</v>
      </c>
      <c r="G20" s="3">
        <v>2.2000000000000002</v>
      </c>
      <c r="H20" s="4">
        <v>250</v>
      </c>
      <c r="I20" s="5">
        <v>0.84</v>
      </c>
      <c r="J20" s="2">
        <f>C20*'printing costs'!$B$2</f>
        <v>8.01</v>
      </c>
      <c r="K20" s="2">
        <f>J20+'cover costs'!$B$3</f>
        <v>10.01</v>
      </c>
      <c r="L20" s="3">
        <f>K20+G20+'Other Fixed Costs'!$A$2</f>
        <v>13.010000000000002</v>
      </c>
      <c r="M20" s="2">
        <f t="shared" si="0"/>
        <v>4.5535000000000005</v>
      </c>
      <c r="N20" s="3">
        <f t="shared" si="1"/>
        <v>17.563500000000001</v>
      </c>
      <c r="O20" s="2">
        <f t="shared" si="2"/>
        <v>29.272500000000004</v>
      </c>
      <c r="P20" s="2">
        <f t="shared" si="3"/>
        <v>3688.335</v>
      </c>
      <c r="Q20" s="2">
        <f t="shared" si="4"/>
        <v>3252.5000000000005</v>
      </c>
    </row>
    <row r="21" spans="1:17" x14ac:dyDescent="0.3">
      <c r="A21" s="2" t="s">
        <v>50</v>
      </c>
      <c r="B21" s="2" t="s">
        <v>51</v>
      </c>
      <c r="C21" s="2">
        <v>283</v>
      </c>
      <c r="D21" s="2" t="s">
        <v>11</v>
      </c>
      <c r="E21" s="2" t="s">
        <v>12</v>
      </c>
      <c r="F21" s="2" t="s">
        <v>13</v>
      </c>
      <c r="G21" s="3">
        <v>1.5</v>
      </c>
      <c r="H21" s="4">
        <v>310</v>
      </c>
      <c r="I21" s="5">
        <v>0.86</v>
      </c>
      <c r="J21" s="2">
        <f>C21*'printing costs'!$B$2</f>
        <v>5.0939999999999994</v>
      </c>
      <c r="K21" s="2">
        <f>J21+'cover costs'!$B$3</f>
        <v>7.0939999999999994</v>
      </c>
      <c r="L21" s="3">
        <f>K21+G21+'Other Fixed Costs'!$A$2</f>
        <v>9.3940000000000001</v>
      </c>
      <c r="M21" s="2">
        <f t="shared" si="0"/>
        <v>3.2879</v>
      </c>
      <c r="N21" s="3">
        <f t="shared" si="1"/>
        <v>12.681900000000001</v>
      </c>
      <c r="O21" s="2">
        <f t="shared" si="2"/>
        <v>21.136500000000002</v>
      </c>
      <c r="P21" s="2">
        <f t="shared" si="3"/>
        <v>3380.9945400000006</v>
      </c>
      <c r="Q21" s="2">
        <f t="shared" si="4"/>
        <v>2912.14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D483-FFAA-F047-B5FD-F9D368A5B92A}">
  <dimension ref="A1:B8"/>
  <sheetViews>
    <sheetView tabSelected="1" topLeftCell="A3" zoomScale="200" zoomScaleNormal="200" workbookViewId="0">
      <selection activeCell="A8" sqref="A8"/>
    </sheetView>
  </sheetViews>
  <sheetFormatPr baseColWidth="10" defaultRowHeight="15" x14ac:dyDescent="0.2"/>
  <cols>
    <col min="1" max="1" width="25" bestFit="1" customWidth="1"/>
    <col min="2" max="2" width="11.1640625" bestFit="1" customWidth="1"/>
  </cols>
  <sheetData>
    <row r="1" spans="1:2" x14ac:dyDescent="0.2">
      <c r="A1" t="s">
        <v>68</v>
      </c>
      <c r="B1" t="s">
        <v>69</v>
      </c>
    </row>
    <row r="3" spans="1:2" x14ac:dyDescent="0.2">
      <c r="A3" t="s">
        <v>70</v>
      </c>
      <c r="B3" s="14">
        <f>SUM('book data'!P2:P21)</f>
        <v>59916.252149999993</v>
      </c>
    </row>
    <row r="4" spans="1:2" x14ac:dyDescent="0.2">
      <c r="A4" t="s">
        <v>71</v>
      </c>
      <c r="B4" s="14">
        <f>SUM('book data'!Q2:Q21)</f>
        <v>51395.719999999994</v>
      </c>
    </row>
    <row r="5" spans="1:2" x14ac:dyDescent="0.2">
      <c r="A5" t="s">
        <v>72</v>
      </c>
      <c r="B5" s="14">
        <f>B3-B4</f>
        <v>8520.5321499999991</v>
      </c>
    </row>
    <row r="8" spans="1:2" x14ac:dyDescent="0.2">
      <c r="A8" t="s">
        <v>73</v>
      </c>
      <c r="B8">
        <f>AVERAGE('book data'!O2:O21)</f>
        <v>22.675050000000006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B2" sqref="B2"/>
    </sheetView>
  </sheetViews>
  <sheetFormatPr baseColWidth="10" defaultColWidth="8.6640625" defaultRowHeight="15" x14ac:dyDescent="0.2"/>
  <cols>
    <col min="1" max="1" width="17.5" customWidth="1"/>
    <col min="2" max="2" width="25.1640625" customWidth="1"/>
    <col min="3" max="3" width="23.5" customWidth="1"/>
  </cols>
  <sheetData>
    <row r="1" spans="1:3" x14ac:dyDescent="0.2">
      <c r="A1" s="1" t="s">
        <v>52</v>
      </c>
      <c r="B1" s="1" t="s">
        <v>53</v>
      </c>
      <c r="C1" s="1" t="s">
        <v>54</v>
      </c>
    </row>
    <row r="2" spans="1:3" x14ac:dyDescent="0.2">
      <c r="A2">
        <v>70</v>
      </c>
      <c r="B2">
        <v>1.7999999999999999E-2</v>
      </c>
      <c r="C2">
        <v>3.7999999999999999E-2</v>
      </c>
    </row>
    <row r="3" spans="1:3" x14ac:dyDescent="0.2">
      <c r="A3">
        <v>80</v>
      </c>
      <c r="B3">
        <v>2.5000000000000001E-2</v>
      </c>
      <c r="C3">
        <v>4.4999999999999998E-2</v>
      </c>
    </row>
    <row r="4" spans="1:3" x14ac:dyDescent="0.2">
      <c r="A4">
        <v>90</v>
      </c>
      <c r="B4">
        <v>2.75E-2</v>
      </c>
      <c r="C4">
        <v>4.7500000000000001E-2</v>
      </c>
    </row>
    <row r="5" spans="1:3" x14ac:dyDescent="0.2">
      <c r="A5">
        <v>100</v>
      </c>
      <c r="B5">
        <v>0.03</v>
      </c>
      <c r="C5">
        <v>0.05</v>
      </c>
    </row>
    <row r="6" spans="1:3" x14ac:dyDescent="0.2">
      <c r="A6">
        <v>250</v>
      </c>
      <c r="B6">
        <v>3.5000000000000003E-2</v>
      </c>
      <c r="C6">
        <v>5.5E-2</v>
      </c>
    </row>
    <row r="7" spans="1:3" x14ac:dyDescent="0.2">
      <c r="A7">
        <v>300</v>
      </c>
      <c r="B7">
        <v>3.5000000000000003E-2</v>
      </c>
      <c r="C7">
        <v>5.5E-2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B3" sqref="B3"/>
    </sheetView>
  </sheetViews>
  <sheetFormatPr baseColWidth="10" defaultColWidth="8.6640625" defaultRowHeight="29" x14ac:dyDescent="0.35"/>
  <cols>
    <col min="1" max="1" width="153.33203125" style="10" bestFit="1" customWidth="1"/>
    <col min="2" max="2" width="8.33203125" style="10" bestFit="1" customWidth="1"/>
    <col min="3" max="16384" width="8.6640625" style="10"/>
  </cols>
  <sheetData>
    <row r="1" spans="1:2" x14ac:dyDescent="0.35">
      <c r="A1" s="9" t="s">
        <v>55</v>
      </c>
      <c r="B1" s="9" t="s">
        <v>56</v>
      </c>
    </row>
    <row r="2" spans="1:2" x14ac:dyDescent="0.35">
      <c r="A2" s="10" t="s">
        <v>57</v>
      </c>
      <c r="B2" s="10">
        <v>3</v>
      </c>
    </row>
    <row r="3" spans="1:2" x14ac:dyDescent="0.35">
      <c r="A3" s="10" t="s">
        <v>12</v>
      </c>
      <c r="B3" s="10">
        <v>2</v>
      </c>
    </row>
    <row r="5" spans="1:2" x14ac:dyDescent="0.35">
      <c r="A5" s="10" t="s">
        <v>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75EF-E2C9-D546-8341-E6B772C39416}">
  <dimension ref="A1:A2"/>
  <sheetViews>
    <sheetView workbookViewId="0">
      <selection activeCell="A2" sqref="A2"/>
    </sheetView>
  </sheetViews>
  <sheetFormatPr baseColWidth="10" defaultRowHeight="15" x14ac:dyDescent="0.2"/>
  <cols>
    <col min="1" max="1" width="43.5" bestFit="1" customWidth="1"/>
  </cols>
  <sheetData>
    <row r="1" spans="1:1" ht="29" x14ac:dyDescent="0.35">
      <c r="A1" s="11" t="s">
        <v>60</v>
      </c>
    </row>
    <row r="2" spans="1:1" ht="29" x14ac:dyDescent="0.35">
      <c r="A2" s="10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 data</vt:lpstr>
      <vt:lpstr>useful statistics</vt:lpstr>
      <vt:lpstr>printing costs</vt:lpstr>
      <vt:lpstr>cover costs</vt:lpstr>
      <vt:lpstr>Other Fixed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1</cp:lastModifiedBy>
  <cp:revision>1</cp:revision>
  <dcterms:created xsi:type="dcterms:W3CDTF">2021-07-26T21:43:53Z</dcterms:created>
  <dcterms:modified xsi:type="dcterms:W3CDTF">2025-02-17T02:28:28Z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