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ilraj\Documents\Study\Big Data\Great Lakes\July 2019\Optimization\Group Assignment\"/>
    </mc:Choice>
  </mc:AlternateContent>
  <xr:revisionPtr revIDLastSave="0" documentId="8_{6053A510-DFE1-472B-8468-7D14F3676305}" xr6:coauthVersionLast="43" xr6:coauthVersionMax="43" xr10:uidLastSave="{00000000-0000-0000-0000-000000000000}"/>
  <bookViews>
    <workbookView xWindow="-120" yWindow="-120" windowWidth="20730" windowHeight="11160" xr2:uid="{28CD7FDF-3D17-4158-9F72-AD1B740ADE48}"/>
  </bookViews>
  <sheets>
    <sheet name="Problem 1" sheetId="1" r:id="rId1"/>
    <sheet name="Problem 2" sheetId="2" r:id="rId2"/>
    <sheet name="Problem 3" sheetId="3" r:id="rId3"/>
    <sheet name="Problem4" sheetId="4" r:id="rId4"/>
    <sheet name="Sensitivity Report Problem 4" sheetId="5" r:id="rId5"/>
  </sheets>
  <definedNames>
    <definedName name="solver_adj" localSheetId="0" hidden="1">'Problem 1'!$B$5:$E$5</definedName>
    <definedName name="solver_adj" localSheetId="1" hidden="1">'Problem 2'!$D$16:$E$16</definedName>
    <definedName name="solver_adj" localSheetId="2" hidden="1">'Problem 3'!$E$7:$F$9</definedName>
    <definedName name="solver_adj" localSheetId="3" hidden="1">Problem4!$C$5:$I$5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'Problem 1'!$G$2:$G$7</definedName>
    <definedName name="solver_lhs1" localSheetId="1" hidden="1">'Problem 2'!$I$7:$I$9</definedName>
    <definedName name="solver_lhs1" localSheetId="2" hidden="1">'Problem 3'!$D$16:$D$18</definedName>
    <definedName name="solver_lhs1" localSheetId="3" hidden="1">Problem4!$D$9:$D$22</definedName>
    <definedName name="solver_lhs2" localSheetId="0" hidden="1">'Problem 1'!$G$8:$G$9</definedName>
    <definedName name="solver_lhs2" localSheetId="2" hidden="1">'Problem 3'!$D$19:$D$23</definedName>
    <definedName name="solver_lhs3" localSheetId="0" hidden="1">'Problem 1'!#REF!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1</definedName>
    <definedName name="solver_num" localSheetId="2" hidden="1">2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'Problem 1'!$E$7</definedName>
    <definedName name="solver_opt" localSheetId="1" hidden="1">'Problem 2'!$G$18</definedName>
    <definedName name="solver_opt" localSheetId="2" hidden="1">'Problem 3'!$H$13</definedName>
    <definedName name="solver_opt" localSheetId="3" hidden="1">Problem4!$K$6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2" hidden="1">2</definedName>
    <definedName name="solver_rel3" localSheetId="0" hidden="1">1</definedName>
    <definedName name="solver_rhs1" localSheetId="0" hidden="1">'Problem 1'!$I$2:$I$7</definedName>
    <definedName name="solver_rhs1" localSheetId="1" hidden="1">'Problem 2'!$K$7:$K$9</definedName>
    <definedName name="solver_rhs1" localSheetId="2" hidden="1">'Problem 3'!$F$16:$F$18</definedName>
    <definedName name="solver_rhs1" localSheetId="3" hidden="1">Problem4!$F$9:$F$22</definedName>
    <definedName name="solver_rhs2" localSheetId="0" hidden="1">'Problem 1'!$I$8:$I$9</definedName>
    <definedName name="solver_rhs2" localSheetId="2" hidden="1">'Problem 3'!$F$19:$F$23</definedName>
    <definedName name="solver_rhs3" localSheetId="0" hidden="1">'Problem 1'!#REF!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2" i="4" l="1"/>
  <c r="H61" i="4"/>
  <c r="H60" i="4"/>
  <c r="H59" i="4"/>
  <c r="H58" i="4"/>
  <c r="H57" i="4"/>
  <c r="H56" i="4"/>
  <c r="H63" i="4" s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K6" i="4"/>
  <c r="D23" i="3"/>
  <c r="D22" i="3"/>
  <c r="D21" i="3"/>
  <c r="F20" i="3"/>
  <c r="F19" i="3"/>
  <c r="D18" i="3"/>
  <c r="D17" i="3"/>
  <c r="F16" i="3"/>
  <c r="D16" i="3"/>
  <c r="F11" i="3"/>
  <c r="D20" i="3" s="1"/>
  <c r="E11" i="3"/>
  <c r="H13" i="3" s="1"/>
  <c r="D19" i="3" l="1"/>
  <c r="F17" i="3"/>
  <c r="F18" i="3"/>
  <c r="G18" i="2" l="1"/>
  <c r="K9" i="2"/>
  <c r="I9" i="2"/>
  <c r="K8" i="2"/>
  <c r="I8" i="2"/>
  <c r="K7" i="2"/>
  <c r="I7" i="2"/>
  <c r="I8" i="1" l="1"/>
  <c r="G9" i="1"/>
  <c r="G8" i="1"/>
  <c r="I9" i="1"/>
  <c r="I7" i="1"/>
  <c r="G7" i="1"/>
  <c r="I6" i="1"/>
  <c r="I5" i="1"/>
  <c r="I4" i="1"/>
  <c r="I3" i="1"/>
  <c r="G6" i="1"/>
  <c r="G2" i="1"/>
  <c r="E7" i="1" l="1"/>
  <c r="G5" i="1"/>
  <c r="G4" i="1"/>
  <c r="G3" i="1"/>
</calcChain>
</file>

<file path=xl/sharedStrings.xml><?xml version="1.0" encoding="utf-8"?>
<sst xmlns="http://schemas.openxmlformats.org/spreadsheetml/2006/main" count="240" uniqueCount="143">
  <si>
    <t>LHS</t>
  </si>
  <si>
    <t>RHS</t>
  </si>
  <si>
    <t>&lt;=</t>
  </si>
  <si>
    <t>Z</t>
  </si>
  <si>
    <t>&gt;=</t>
  </si>
  <si>
    <t>X1</t>
  </si>
  <si>
    <t>X2</t>
  </si>
  <si>
    <t>X3</t>
  </si>
  <si>
    <t>X4</t>
  </si>
  <si>
    <t>Decision Variables</t>
  </si>
  <si>
    <t>X1=$ Amount invested in Long Term bonds</t>
  </si>
  <si>
    <t>X2=$ Amount invested in Medium Term bonds</t>
  </si>
  <si>
    <t>X3=$ Amount invested in Government bonds</t>
  </si>
  <si>
    <t>x4=$ Amount invested in Short term bonds</t>
  </si>
  <si>
    <t>X1+X2+X3+X4</t>
  </si>
  <si>
    <t>45*Sum(X1+X2+X3+X4)</t>
  </si>
  <si>
    <t>0.03X1+0.04X2+0.07X3+0.09X4</t>
  </si>
  <si>
    <t>0.06*Sum(X1+X2+X3+X4)</t>
  </si>
  <si>
    <t>0.09*X3</t>
  </si>
  <si>
    <t>1.2*0.15*X1</t>
  </si>
  <si>
    <t>1.2*0.12*X2</t>
  </si>
  <si>
    <t>Solution# 2</t>
  </si>
  <si>
    <t>Amt available</t>
  </si>
  <si>
    <t>Cost/lb</t>
  </si>
  <si>
    <t>Peanuts</t>
  </si>
  <si>
    <t>Cashew</t>
  </si>
  <si>
    <t>Constraints</t>
  </si>
  <si>
    <t>Almond</t>
  </si>
  <si>
    <t>Price/unit</t>
  </si>
  <si>
    <t>Cost/unit</t>
  </si>
  <si>
    <t>Profit/unit</t>
  </si>
  <si>
    <t>Mix 1</t>
  </si>
  <si>
    <t>Mix 2</t>
  </si>
  <si>
    <t>x1</t>
  </si>
  <si>
    <t>x2</t>
  </si>
  <si>
    <t>Problem 3</t>
  </si>
  <si>
    <t>X1 = Amount of sugar used in Slugger candy</t>
  </si>
  <si>
    <t>X2 = Amount of Nuts used in Slugger candy</t>
  </si>
  <si>
    <t>X3 = Amount of chocolate used in Slugger candy</t>
  </si>
  <si>
    <t>Slugger candy</t>
  </si>
  <si>
    <t>Easy out candy</t>
  </si>
  <si>
    <t>Total Quantity (oz)</t>
  </si>
  <si>
    <t>X4 = Amount of sugar used in Easy out candy</t>
  </si>
  <si>
    <t>Sugar</t>
  </si>
  <si>
    <t xml:space="preserve">X5 = Amount of nuts used in Easy out candy </t>
  </si>
  <si>
    <t>Nuts</t>
  </si>
  <si>
    <t>X6 = Amount of chocolate used in Easy out candy</t>
  </si>
  <si>
    <t>Chocolate</t>
  </si>
  <si>
    <t>X7</t>
  </si>
  <si>
    <t>X8</t>
  </si>
  <si>
    <t>X7 = Total amount of Slugger candy = X1+X2+X3</t>
  </si>
  <si>
    <t>X8 = Total amount of Easy out candy = X4+X5+X6</t>
  </si>
  <si>
    <t>Price per Ounce($)</t>
  </si>
  <si>
    <t>Total Amount ($)Zmax</t>
  </si>
  <si>
    <t>Objective function =  0.20*X7 + 0.25*X8</t>
  </si>
  <si>
    <t>X5 &gt;= 0.20*X8 (must contain at least 20% nuts)</t>
  </si>
  <si>
    <t>X2 &gt;= 0.10*X7 (must contain at least 10% nuts )</t>
  </si>
  <si>
    <t>X3 &gt;= 0.10*X7 (must contain at least 10% chocolate)</t>
  </si>
  <si>
    <t>=</t>
  </si>
  <si>
    <t>X7 = X1+X2+X3 (Total amount of Slugger candy)</t>
  </si>
  <si>
    <t>X8 = X4+X5+X6 (Total amount of Easy out candy)</t>
  </si>
  <si>
    <t>X1+X4 = 100 (Total amount of Sugar)</t>
  </si>
  <si>
    <t>X2+X5 = 20 (Total amount of nuts)</t>
  </si>
  <si>
    <t>X3+X6 = 30 (Total amount of chocolate)</t>
  </si>
  <si>
    <t>Problem 4</t>
  </si>
  <si>
    <t>Mon</t>
  </si>
  <si>
    <t>Tues</t>
  </si>
  <si>
    <t>Wed</t>
  </si>
  <si>
    <t>Thurs</t>
  </si>
  <si>
    <t>Fri</t>
  </si>
  <si>
    <t>Sat</t>
  </si>
  <si>
    <t>Sun</t>
  </si>
  <si>
    <t>x3</t>
  </si>
  <si>
    <t>x4</t>
  </si>
  <si>
    <t>x5</t>
  </si>
  <si>
    <t>x6</t>
  </si>
  <si>
    <t>x7</t>
  </si>
  <si>
    <t>Zmin</t>
  </si>
  <si>
    <r>
      <t>a)</t>
    </r>
    <r>
      <rPr>
        <b/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Book Antiqua"/>
        <family val="1"/>
      </rPr>
      <t xml:space="preserve">What is the definition of the decision variables in the linear program used by the company? </t>
    </r>
  </si>
  <si>
    <t>The following are the decision variables used by the company</t>
  </si>
  <si>
    <t>x1 = no. of employees who work Monday - Friday</t>
  </si>
  <si>
    <t>X2 = no. of employees who work Tuesday - Saturday</t>
  </si>
  <si>
    <t>x3 = no. of employees who work Wednesday - Sunday</t>
  </si>
  <si>
    <t>x4 = no. of emplyees who work Thursday - Monday</t>
  </si>
  <si>
    <t>x5 = no. of employees who work Friday - Tuesday</t>
  </si>
  <si>
    <t>x6 = no. of employees who work Saturday - Wednesday</t>
  </si>
  <si>
    <t>x7 = no. of employees who work Sunday - Thursday</t>
  </si>
  <si>
    <t>b)  Describe the objective function (in words) that the company uses in the linear program</t>
  </si>
  <si>
    <t xml:space="preserve">The objective function used is the total number of minimum workers the company needs to hire in accordance to their work policy </t>
  </si>
  <si>
    <t xml:space="preserve">which states that every employee works for 5 consecutive days and gets 2 days off in a week. </t>
  </si>
  <si>
    <t>c)  Determine the optimal value of the objective function</t>
  </si>
  <si>
    <t xml:space="preserve">Based on the above calculations made via the solver, the optimal value of the objective function is 22 workers in total. </t>
  </si>
  <si>
    <t>d) Based on the optimal solution, how many drivers will be scheduled to work on Monday?</t>
  </si>
  <si>
    <t>The number of drivers scheduled to work on Monday are 19</t>
  </si>
  <si>
    <t xml:space="preserve">e) Based on the optimal solution, how many drivers will be scheduled to work on Tuesday? </t>
  </si>
  <si>
    <t>The number of drivers scheduled to work on Tuesday are 17</t>
  </si>
  <si>
    <r>
      <t>f)</t>
    </r>
    <r>
      <rPr>
        <b/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Book Antiqua"/>
        <family val="1"/>
      </rPr>
      <t xml:space="preserve">Suppose the drivers were paid $ 50 per weekday and $ 80 for Saturday or Sunday, </t>
    </r>
  </si>
  <si>
    <t xml:space="preserve">What is the total money paid to the drivers if the optimal plan determined above was implemented. </t>
  </si>
  <si>
    <t>No. of drivers scheduled</t>
  </si>
  <si>
    <t>Cost per day ($)</t>
  </si>
  <si>
    <t>Total Cost per day</t>
  </si>
  <si>
    <t>Thur</t>
  </si>
  <si>
    <t xml:space="preserve">Total money paid for the optimal plan : </t>
  </si>
  <si>
    <t>Microsoft Excel 16.0 Sensitivity Report</t>
  </si>
  <si>
    <t>Worksheet: [OT Assignment Solution.xlsx]Problem4</t>
  </si>
  <si>
    <t>Report Created: 8/9/2019 3:16:25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</si>
  <si>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</si>
  <si>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</si>
  <si>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</si>
  <si>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</si>
  <si>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</si>
  <si>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</si>
  <si>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</si>
  <si>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</si>
  <si>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</si>
  <si>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</si>
  <si>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</si>
  <si>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</si>
  <si>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$C$5</t>
  </si>
  <si>
    <t>$D$5</t>
  </si>
  <si>
    <t>$E$5</t>
  </si>
  <si>
    <t>$F$5</t>
  </si>
  <si>
    <t>$G$5</t>
  </si>
  <si>
    <t>$H$5</t>
  </si>
  <si>
    <t>$I$5</t>
  </si>
  <si>
    <t>Shadow</t>
  </si>
  <si>
    <t>Constraint</t>
  </si>
  <si>
    <t>Price</t>
  </si>
  <si>
    <t>R.H. Side</t>
  </si>
  <si>
    <t>$D$9</t>
  </si>
  <si>
    <t>$D$10</t>
  </si>
  <si>
    <t>$D$11</t>
  </si>
  <si>
    <t>$D$12</t>
  </si>
  <si>
    <t>$D$13</t>
  </si>
  <si>
    <t>$D$14</t>
  </si>
  <si>
    <t>$D$15</t>
  </si>
  <si>
    <t>$D$16</t>
  </si>
  <si>
    <t>$D$17</t>
  </si>
  <si>
    <t>$D$18</t>
  </si>
  <si>
    <t>$D$19</t>
  </si>
  <si>
    <t>$D$20</t>
  </si>
  <si>
    <t>$D$21</t>
  </si>
  <si>
    <t>$D$22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</si>
</sst>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B0F0"/>
      <name val="Sylfaen"/>
      <family val="1"/>
    </font>
    <font>
      <sz val="16"/>
      <color theme="1"/>
      <name val="Sylfaen"/>
      <family val="1"/>
    </font>
    <font>
      <sz val="12"/>
      <color rgb="FF008080"/>
      <name val="Sylfaen"/>
      <family val="1"/>
    </font>
    <font>
      <sz val="16"/>
      <color rgb="FF008080"/>
      <name val="Sylfaen"/>
      <family val="1"/>
    </font>
    <font>
      <sz val="16"/>
      <color rgb="FF002060"/>
      <name val="Sylfaen"/>
      <family val="1"/>
    </font>
    <font>
      <b/>
      <sz val="16"/>
      <color theme="1"/>
      <name val="Sylfaen"/>
      <family val="1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sz val="7"/>
      <color theme="1"/>
      <name val="Times New Roman"/>
      <family val="1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1" fillId="0" borderId="0" xfId="0" applyFont="1" applyAlignment="1">
      <alignment wrapText="1"/>
    </xf>
    <xf numFmtId="0" fontId="0" fillId="4" borderId="0" xfId="0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CC0D-3A27-4229-99EF-1B6F38CE186A}">
  <dimension ref="A1:M17"/>
  <sheetViews>
    <sheetView tabSelected="1" workbookViewId="0">
      <selection activeCell="D20" sqref="D20"/>
    </sheetView>
  </sheetViews>
  <sheetFormatPr defaultRowHeight="15" x14ac:dyDescent="0.25"/>
  <cols>
    <col min="11" max="11" width="27.42578125" bestFit="1" customWidth="1"/>
    <col min="12" max="12" width="3.42578125" customWidth="1"/>
  </cols>
  <sheetData>
    <row r="1" spans="1:13" x14ac:dyDescent="0.25">
      <c r="G1" t="s">
        <v>0</v>
      </c>
      <c r="I1" t="s">
        <v>1</v>
      </c>
    </row>
    <row r="2" spans="1:13" x14ac:dyDescent="0.25">
      <c r="B2" t="s">
        <v>5</v>
      </c>
      <c r="C2" t="s">
        <v>6</v>
      </c>
      <c r="D2" t="s">
        <v>7</v>
      </c>
      <c r="E2" t="s">
        <v>8</v>
      </c>
      <c r="G2">
        <f>SUM(B5:E5)</f>
        <v>1000000.0000000002</v>
      </c>
      <c r="H2" t="s">
        <v>2</v>
      </c>
      <c r="I2">
        <v>1000000</v>
      </c>
      <c r="J2">
        <v>1</v>
      </c>
      <c r="K2" s="3" t="s">
        <v>14</v>
      </c>
      <c r="L2" t="s">
        <v>2</v>
      </c>
      <c r="M2">
        <v>1000000</v>
      </c>
    </row>
    <row r="3" spans="1:13" x14ac:dyDescent="0.25">
      <c r="B3">
        <v>0.15</v>
      </c>
      <c r="C3">
        <v>0.12</v>
      </c>
      <c r="D3">
        <v>0.09</v>
      </c>
      <c r="E3">
        <v>0.1</v>
      </c>
      <c r="G3">
        <f>B5</f>
        <v>225000.00000000006</v>
      </c>
      <c r="H3" t="s">
        <v>2</v>
      </c>
      <c r="I3">
        <f>(45%*SUM(B5:E5))</f>
        <v>450000.00000000012</v>
      </c>
      <c r="K3" s="3" t="s">
        <v>5</v>
      </c>
      <c r="L3" t="s">
        <v>2</v>
      </c>
      <c r="M3" t="s">
        <v>15</v>
      </c>
    </row>
    <row r="4" spans="1:13" x14ac:dyDescent="0.25">
      <c r="B4">
        <v>0.03</v>
      </c>
      <c r="C4">
        <v>0.04</v>
      </c>
      <c r="D4">
        <v>7.0000000000000007E-2</v>
      </c>
      <c r="E4">
        <v>0.09</v>
      </c>
      <c r="G4">
        <f>C5</f>
        <v>281250</v>
      </c>
      <c r="H4" t="s">
        <v>2</v>
      </c>
      <c r="I4">
        <f>(45%*SUM(B5:E5))</f>
        <v>450000.00000000012</v>
      </c>
      <c r="K4" s="3" t="s">
        <v>6</v>
      </c>
      <c r="L4" t="s">
        <v>2</v>
      </c>
      <c r="M4" t="s">
        <v>15</v>
      </c>
    </row>
    <row r="5" spans="1:13" x14ac:dyDescent="0.25">
      <c r="B5" s="1">
        <v>225000.00000000006</v>
      </c>
      <c r="C5" s="1">
        <v>281250</v>
      </c>
      <c r="D5" s="1">
        <v>450000.00000000012</v>
      </c>
      <c r="E5" s="1">
        <v>43750</v>
      </c>
      <c r="G5">
        <f>D5</f>
        <v>450000.00000000012</v>
      </c>
      <c r="H5" t="s">
        <v>2</v>
      </c>
      <c r="I5">
        <f>(45%*SUM(B5:E5))</f>
        <v>450000.00000000012</v>
      </c>
      <c r="K5" s="3" t="s">
        <v>7</v>
      </c>
      <c r="L5" t="s">
        <v>2</v>
      </c>
      <c r="M5" t="s">
        <v>15</v>
      </c>
    </row>
    <row r="6" spans="1:13" x14ac:dyDescent="0.25">
      <c r="G6">
        <f>E5</f>
        <v>43750</v>
      </c>
      <c r="H6" t="s">
        <v>2</v>
      </c>
      <c r="I6">
        <f>(45%*SUM(B5:E5))</f>
        <v>450000.00000000012</v>
      </c>
      <c r="K6" s="3" t="s">
        <v>8</v>
      </c>
      <c r="L6" t="s">
        <v>2</v>
      </c>
      <c r="M6" t="s">
        <v>15</v>
      </c>
    </row>
    <row r="7" spans="1:13" x14ac:dyDescent="0.25">
      <c r="D7" t="s">
        <v>3</v>
      </c>
      <c r="E7" s="2">
        <f>SUMPRODUCT(B3:E3,B5:E5)</f>
        <v>112375</v>
      </c>
      <c r="G7">
        <f>SUMPRODUCT(B4:E4,B5:E5)</f>
        <v>53437.500000000015</v>
      </c>
      <c r="H7" t="s">
        <v>2</v>
      </c>
      <c r="I7">
        <f>0.06*SUM(B5:E5)</f>
        <v>60000.000000000015</v>
      </c>
      <c r="K7" s="3" t="s">
        <v>16</v>
      </c>
      <c r="L7" t="s">
        <v>2</v>
      </c>
      <c r="M7" t="s">
        <v>17</v>
      </c>
    </row>
    <row r="8" spans="1:13" x14ac:dyDescent="0.25">
      <c r="G8">
        <f>0.09*D5</f>
        <v>40500.000000000007</v>
      </c>
      <c r="H8" t="s">
        <v>4</v>
      </c>
      <c r="I8">
        <f>1.2*(B3*B5)</f>
        <v>40500.000000000007</v>
      </c>
      <c r="K8" s="3" t="s">
        <v>18</v>
      </c>
      <c r="L8" t="s">
        <v>4</v>
      </c>
      <c r="M8" t="s">
        <v>19</v>
      </c>
    </row>
    <row r="9" spans="1:13" x14ac:dyDescent="0.25">
      <c r="G9">
        <f>0.09*D5</f>
        <v>40500.000000000007</v>
      </c>
      <c r="H9" t="s">
        <v>4</v>
      </c>
      <c r="I9">
        <f>1.2*(C3*C5)</f>
        <v>40500</v>
      </c>
      <c r="K9" s="3" t="s">
        <v>18</v>
      </c>
      <c r="M9" t="s">
        <v>20</v>
      </c>
    </row>
    <row r="12" spans="1:13" x14ac:dyDescent="0.25">
      <c r="A12" t="s">
        <v>9</v>
      </c>
    </row>
    <row r="14" spans="1:13" x14ac:dyDescent="0.25">
      <c r="A14" t="s">
        <v>10</v>
      </c>
    </row>
    <row r="15" spans="1:13" x14ac:dyDescent="0.25">
      <c r="A15" t="s">
        <v>11</v>
      </c>
    </row>
    <row r="16" spans="1:13" x14ac:dyDescent="0.25">
      <c r="A16" t="s">
        <v>12</v>
      </c>
    </row>
    <row r="17" spans="1:1" x14ac:dyDescent="0.25">
      <c r="A1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3107-DE01-405E-80A2-E75CE849436B}">
  <dimension ref="A1:K18"/>
  <sheetViews>
    <sheetView workbookViewId="0">
      <selection activeCell="D1" sqref="D1"/>
    </sheetView>
  </sheetViews>
  <sheetFormatPr defaultColWidth="8.85546875" defaultRowHeight="21" x14ac:dyDescent="0.25"/>
  <cols>
    <col min="1" max="6" width="14.5703125" style="6" customWidth="1"/>
    <col min="7" max="7" width="14.5703125" style="6" bestFit="1" customWidth="1"/>
    <col min="8" max="8" width="8.85546875" style="6"/>
    <col min="9" max="9" width="17" style="6" bestFit="1" customWidth="1"/>
    <col min="10" max="10" width="4.28515625" style="6" bestFit="1" customWidth="1"/>
    <col min="11" max="11" width="12.140625" style="6" bestFit="1" customWidth="1"/>
    <col min="12" max="16384" width="8.85546875" style="6"/>
  </cols>
  <sheetData>
    <row r="1" spans="1:11" ht="27" x14ac:dyDescent="0.25">
      <c r="A1" s="4" t="s">
        <v>21</v>
      </c>
      <c r="B1" s="5"/>
    </row>
    <row r="2" spans="1:11" ht="27" x14ac:dyDescent="0.25">
      <c r="A2" s="7"/>
    </row>
    <row r="3" spans="1:11" x14ac:dyDescent="0.25">
      <c r="B3" s="8" t="s">
        <v>22</v>
      </c>
      <c r="C3" s="8" t="s">
        <v>23</v>
      </c>
    </row>
    <row r="4" spans="1:11" ht="21.75" thickBot="1" x14ac:dyDescent="0.3">
      <c r="A4" s="9" t="s">
        <v>24</v>
      </c>
      <c r="B4" s="6">
        <v>30000</v>
      </c>
      <c r="C4" s="6">
        <v>0.35</v>
      </c>
    </row>
    <row r="5" spans="1:11" ht="21.75" thickBot="1" x14ac:dyDescent="0.3">
      <c r="A5" s="9" t="s">
        <v>25</v>
      </c>
      <c r="B5" s="6">
        <v>12000</v>
      </c>
      <c r="C5" s="6">
        <v>0.5</v>
      </c>
      <c r="I5" s="10" t="s">
        <v>26</v>
      </c>
      <c r="J5" s="11"/>
      <c r="K5" s="12"/>
    </row>
    <row r="6" spans="1:11" x14ac:dyDescent="0.25">
      <c r="A6" s="9" t="s">
        <v>27</v>
      </c>
      <c r="B6" s="6">
        <v>9000</v>
      </c>
      <c r="C6" s="6">
        <v>0.6</v>
      </c>
      <c r="I6" s="6" t="s">
        <v>0</v>
      </c>
      <c r="K6" s="6" t="s">
        <v>1</v>
      </c>
    </row>
    <row r="7" spans="1:11" x14ac:dyDescent="0.25">
      <c r="I7" s="6">
        <f>(D16*B10)+(E16*B11)</f>
        <v>28800</v>
      </c>
      <c r="J7" s="6" t="s">
        <v>2</v>
      </c>
      <c r="K7" s="6">
        <f>B4</f>
        <v>30000</v>
      </c>
    </row>
    <row r="8" spans="1:11" x14ac:dyDescent="0.25">
      <c r="I8" s="6">
        <f>(D16*C10)+(E16*C11)</f>
        <v>12000</v>
      </c>
      <c r="J8" s="6" t="s">
        <v>2</v>
      </c>
      <c r="K8" s="6">
        <f>B5</f>
        <v>12000</v>
      </c>
    </row>
    <row r="9" spans="1:11" x14ac:dyDescent="0.25">
      <c r="B9" s="9" t="s">
        <v>24</v>
      </c>
      <c r="C9" s="9" t="s">
        <v>25</v>
      </c>
      <c r="D9" s="9" t="s">
        <v>27</v>
      </c>
      <c r="E9" s="9" t="s">
        <v>28</v>
      </c>
      <c r="F9" s="9" t="s">
        <v>29</v>
      </c>
      <c r="G9" s="9" t="s">
        <v>30</v>
      </c>
      <c r="I9" s="6">
        <f>(E16*D11)</f>
        <v>7200</v>
      </c>
      <c r="J9" s="6" t="s">
        <v>2</v>
      </c>
      <c r="K9" s="6">
        <f>B6</f>
        <v>9000</v>
      </c>
    </row>
    <row r="10" spans="1:11" x14ac:dyDescent="0.25">
      <c r="A10" s="9" t="s">
        <v>31</v>
      </c>
      <c r="B10" s="6">
        <v>0.5</v>
      </c>
      <c r="C10" s="6">
        <v>0.5</v>
      </c>
      <c r="D10" s="6">
        <v>0</v>
      </c>
      <c r="E10" s="6">
        <v>1.49</v>
      </c>
      <c r="F10" s="6">
        <v>0.42499999999999999</v>
      </c>
      <c r="G10" s="6">
        <v>1.0649999999999999</v>
      </c>
    </row>
    <row r="11" spans="1:11" x14ac:dyDescent="0.25">
      <c r="A11" s="9" t="s">
        <v>32</v>
      </c>
      <c r="B11" s="6">
        <v>0.6</v>
      </c>
      <c r="C11" s="6">
        <v>0.25</v>
      </c>
      <c r="D11" s="6">
        <v>0.15</v>
      </c>
      <c r="E11" s="6">
        <v>1.69</v>
      </c>
      <c r="F11" s="6">
        <v>0.42499999999999999</v>
      </c>
      <c r="G11" s="6">
        <v>1.2649999999999999</v>
      </c>
    </row>
    <row r="12" spans="1:11" x14ac:dyDescent="0.25">
      <c r="A12" s="9"/>
    </row>
    <row r="13" spans="1:11" x14ac:dyDescent="0.25">
      <c r="A13" s="9"/>
    </row>
    <row r="15" spans="1:11" x14ac:dyDescent="0.25">
      <c r="B15" s="13" t="s">
        <v>9</v>
      </c>
      <c r="C15" s="13"/>
      <c r="D15" s="14" t="s">
        <v>33</v>
      </c>
      <c r="E15" s="14" t="s">
        <v>34</v>
      </c>
    </row>
    <row r="16" spans="1:11" x14ac:dyDescent="0.25">
      <c r="D16" s="15">
        <v>0</v>
      </c>
      <c r="E16" s="15">
        <v>48000</v>
      </c>
    </row>
    <row r="17" spans="6:7" ht="21.75" thickBot="1" x14ac:dyDescent="0.3"/>
    <row r="18" spans="6:7" ht="21.75" thickBot="1" x14ac:dyDescent="0.3">
      <c r="F18" s="6" t="s">
        <v>3</v>
      </c>
      <c r="G18" s="16">
        <f>(D16*G10)+(E16*G11)</f>
        <v>60719.999999999993</v>
      </c>
    </row>
  </sheetData>
  <mergeCells count="3">
    <mergeCell ref="A1:B1"/>
    <mergeCell ref="I5:K5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E704-9F7C-4E02-94CA-2F839E3F27D8}">
  <dimension ref="B2:J23"/>
  <sheetViews>
    <sheetView topLeftCell="B1" workbookViewId="0">
      <selection activeCell="G1" sqref="G1"/>
    </sheetView>
  </sheetViews>
  <sheetFormatPr defaultRowHeight="15" x14ac:dyDescent="0.25"/>
  <cols>
    <col min="5" max="5" width="11.5703125" bestFit="1" customWidth="1"/>
    <col min="6" max="6" width="12.42578125" bestFit="1" customWidth="1"/>
    <col min="7" max="7" width="15.5703125" bestFit="1" customWidth="1"/>
  </cols>
  <sheetData>
    <row r="2" spans="2:10" x14ac:dyDescent="0.25">
      <c r="B2" t="s">
        <v>35</v>
      </c>
      <c r="I2" s="17" t="s">
        <v>9</v>
      </c>
      <c r="J2" s="17"/>
    </row>
    <row r="3" spans="2:10" x14ac:dyDescent="0.25">
      <c r="I3" t="s">
        <v>36</v>
      </c>
    </row>
    <row r="4" spans="2:10" x14ac:dyDescent="0.25">
      <c r="I4" t="s">
        <v>37</v>
      </c>
    </row>
    <row r="5" spans="2:10" x14ac:dyDescent="0.25">
      <c r="I5" t="s">
        <v>38</v>
      </c>
    </row>
    <row r="6" spans="2:10" x14ac:dyDescent="0.25">
      <c r="E6" s="17" t="s">
        <v>39</v>
      </c>
      <c r="F6" s="17" t="s">
        <v>40</v>
      </c>
      <c r="G6" s="17" t="s">
        <v>41</v>
      </c>
      <c r="I6" t="s">
        <v>42</v>
      </c>
    </row>
    <row r="7" spans="2:10" x14ac:dyDescent="0.25">
      <c r="D7" s="17" t="s">
        <v>43</v>
      </c>
      <c r="E7" s="18">
        <v>79.999999999991871</v>
      </c>
      <c r="F7" s="18">
        <v>20.000000000005894</v>
      </c>
      <c r="G7">
        <v>100</v>
      </c>
      <c r="I7" t="s">
        <v>44</v>
      </c>
    </row>
    <row r="8" spans="2:10" x14ac:dyDescent="0.25">
      <c r="D8" s="17" t="s">
        <v>45</v>
      </c>
      <c r="E8" s="18">
        <v>9.9999999999980371</v>
      </c>
      <c r="F8" s="18">
        <v>10.000000000001965</v>
      </c>
      <c r="G8">
        <v>20</v>
      </c>
      <c r="I8" t="s">
        <v>46</v>
      </c>
    </row>
    <row r="9" spans="2:10" x14ac:dyDescent="0.25">
      <c r="D9" s="17" t="s">
        <v>47</v>
      </c>
      <c r="E9" s="18">
        <v>9.9999999999980371</v>
      </c>
      <c r="F9" s="18">
        <v>20.000000000001965</v>
      </c>
      <c r="G9">
        <v>30</v>
      </c>
    </row>
    <row r="10" spans="2:10" x14ac:dyDescent="0.25">
      <c r="E10" s="17" t="s">
        <v>48</v>
      </c>
      <c r="F10" s="17" t="s">
        <v>49</v>
      </c>
      <c r="I10" t="s">
        <v>50</v>
      </c>
    </row>
    <row r="11" spans="2:10" x14ac:dyDescent="0.25">
      <c r="E11">
        <f>SUM(E7:E9)</f>
        <v>99.999999999987949</v>
      </c>
      <c r="F11">
        <f>SUM(F7:F9)</f>
        <v>50.00000000000982</v>
      </c>
      <c r="I11" t="s">
        <v>51</v>
      </c>
    </row>
    <row r="12" spans="2:10" ht="30" x14ac:dyDescent="0.25">
      <c r="D12" s="19" t="s">
        <v>52</v>
      </c>
      <c r="E12">
        <v>0.2</v>
      </c>
      <c r="F12">
        <v>0.25</v>
      </c>
    </row>
    <row r="13" spans="2:10" ht="30" x14ac:dyDescent="0.25">
      <c r="G13" s="19" t="s">
        <v>53</v>
      </c>
      <c r="H13" s="20">
        <f>SUMPRODUCT(E11:F11,E12:F12)</f>
        <v>32.500000000000043</v>
      </c>
      <c r="J13" s="17" t="s">
        <v>54</v>
      </c>
    </row>
    <row r="15" spans="2:10" x14ac:dyDescent="0.25">
      <c r="D15" t="s">
        <v>0</v>
      </c>
      <c r="F15" t="s">
        <v>1</v>
      </c>
      <c r="H15" s="17" t="s">
        <v>26</v>
      </c>
    </row>
    <row r="16" spans="2:10" x14ac:dyDescent="0.25">
      <c r="D16">
        <f>F8</f>
        <v>10.000000000001965</v>
      </c>
      <c r="E16" t="s">
        <v>4</v>
      </c>
      <c r="F16">
        <f>0.2*F11</f>
        <v>10.000000000001965</v>
      </c>
      <c r="H16" t="s">
        <v>55</v>
      </c>
    </row>
    <row r="17" spans="4:8" x14ac:dyDescent="0.25">
      <c r="D17">
        <f>E8</f>
        <v>9.9999999999980371</v>
      </c>
      <c r="E17" t="s">
        <v>4</v>
      </c>
      <c r="F17">
        <f>0.1*E11</f>
        <v>9.9999999999987956</v>
      </c>
      <c r="H17" t="s">
        <v>56</v>
      </c>
    </row>
    <row r="18" spans="4:8" x14ac:dyDescent="0.25">
      <c r="D18">
        <f>E9</f>
        <v>9.9999999999980371</v>
      </c>
      <c r="E18" t="s">
        <v>4</v>
      </c>
      <c r="F18">
        <f>0.1*E11</f>
        <v>9.9999999999987956</v>
      </c>
      <c r="H18" t="s">
        <v>57</v>
      </c>
    </row>
    <row r="19" spans="4:8" x14ac:dyDescent="0.25">
      <c r="D19">
        <f>E11</f>
        <v>99.999999999987949</v>
      </c>
      <c r="E19" t="s">
        <v>58</v>
      </c>
      <c r="F19">
        <f>SUM(E7:E9)</f>
        <v>99.999999999987949</v>
      </c>
      <c r="H19" t="s">
        <v>59</v>
      </c>
    </row>
    <row r="20" spans="4:8" x14ac:dyDescent="0.25">
      <c r="D20">
        <f>F11</f>
        <v>50.00000000000982</v>
      </c>
      <c r="E20" t="s">
        <v>58</v>
      </c>
      <c r="F20">
        <f>SUM(F7:F9)</f>
        <v>50.00000000000982</v>
      </c>
      <c r="H20" t="s">
        <v>60</v>
      </c>
    </row>
    <row r="21" spans="4:8" x14ac:dyDescent="0.25">
      <c r="D21">
        <f>SUM(E7:F7)</f>
        <v>99.999999999997769</v>
      </c>
      <c r="E21" t="s">
        <v>58</v>
      </c>
      <c r="F21">
        <v>100</v>
      </c>
      <c r="H21" t="s">
        <v>61</v>
      </c>
    </row>
    <row r="22" spans="4:8" x14ac:dyDescent="0.25">
      <c r="D22">
        <f>SUM(E8:F8)</f>
        <v>20</v>
      </c>
      <c r="E22" t="s">
        <v>58</v>
      </c>
      <c r="F22">
        <v>20</v>
      </c>
      <c r="H22" t="s">
        <v>62</v>
      </c>
    </row>
    <row r="23" spans="4:8" x14ac:dyDescent="0.25">
      <c r="D23">
        <f>SUM(E9:F9)</f>
        <v>30</v>
      </c>
      <c r="E23" t="s">
        <v>58</v>
      </c>
      <c r="F23">
        <v>30</v>
      </c>
      <c r="H23" t="s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8E4B-B873-41A6-82EB-1BA72AD22849}">
  <dimension ref="A2:P63"/>
  <sheetViews>
    <sheetView workbookViewId="0">
      <selection activeCell="O7" sqref="O7"/>
    </sheetView>
  </sheetViews>
  <sheetFormatPr defaultRowHeight="15" x14ac:dyDescent="0.25"/>
  <sheetData>
    <row r="2" spans="1:11" x14ac:dyDescent="0.25">
      <c r="A2" t="s">
        <v>64</v>
      </c>
    </row>
    <row r="3" spans="1:11" x14ac:dyDescent="0.25"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</row>
    <row r="4" spans="1:11" x14ac:dyDescent="0.25">
      <c r="C4" t="s">
        <v>33</v>
      </c>
      <c r="D4" t="s">
        <v>34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</row>
    <row r="5" spans="1:11" x14ac:dyDescent="0.25">
      <c r="C5" s="18">
        <v>8</v>
      </c>
      <c r="D5" s="18">
        <v>3</v>
      </c>
      <c r="E5" s="18">
        <v>0</v>
      </c>
      <c r="F5" s="18">
        <v>5</v>
      </c>
      <c r="G5" s="18">
        <v>3</v>
      </c>
      <c r="H5" s="18">
        <v>3</v>
      </c>
      <c r="I5" s="18">
        <v>0</v>
      </c>
    </row>
    <row r="6" spans="1:11" x14ac:dyDescent="0.25">
      <c r="J6" t="s">
        <v>77</v>
      </c>
      <c r="K6">
        <f>SUM(C5:I5)</f>
        <v>22</v>
      </c>
    </row>
    <row r="8" spans="1:11" x14ac:dyDescent="0.25">
      <c r="D8" t="s">
        <v>0</v>
      </c>
      <c r="F8" t="s">
        <v>1</v>
      </c>
    </row>
    <row r="9" spans="1:11" x14ac:dyDescent="0.25">
      <c r="D9">
        <f>C5</f>
        <v>8</v>
      </c>
      <c r="E9" t="s">
        <v>4</v>
      </c>
      <c r="F9">
        <v>0</v>
      </c>
    </row>
    <row r="10" spans="1:11" x14ac:dyDescent="0.25">
      <c r="D10">
        <f>D5</f>
        <v>3</v>
      </c>
      <c r="E10" t="s">
        <v>4</v>
      </c>
      <c r="F10">
        <v>0</v>
      </c>
    </row>
    <row r="11" spans="1:11" x14ac:dyDescent="0.25">
      <c r="D11">
        <f>E5</f>
        <v>0</v>
      </c>
      <c r="E11" t="s">
        <v>4</v>
      </c>
      <c r="F11">
        <v>0</v>
      </c>
    </row>
    <row r="12" spans="1:11" x14ac:dyDescent="0.25">
      <c r="D12">
        <f>F5</f>
        <v>5</v>
      </c>
      <c r="E12" t="s">
        <v>4</v>
      </c>
      <c r="F12">
        <v>0</v>
      </c>
    </row>
    <row r="13" spans="1:11" x14ac:dyDescent="0.25">
      <c r="D13">
        <f>G5</f>
        <v>3</v>
      </c>
      <c r="E13" t="s">
        <v>4</v>
      </c>
      <c r="F13">
        <v>0</v>
      </c>
    </row>
    <row r="14" spans="1:11" x14ac:dyDescent="0.25">
      <c r="D14">
        <f>H5</f>
        <v>3</v>
      </c>
      <c r="E14" t="s">
        <v>4</v>
      </c>
      <c r="F14">
        <v>0</v>
      </c>
    </row>
    <row r="15" spans="1:11" x14ac:dyDescent="0.25">
      <c r="D15">
        <f>I5</f>
        <v>0</v>
      </c>
      <c r="E15" t="s">
        <v>4</v>
      </c>
      <c r="F15">
        <v>0</v>
      </c>
    </row>
    <row r="16" spans="1:11" x14ac:dyDescent="0.25">
      <c r="D16">
        <f>SUM(C5,F5:I5)</f>
        <v>19</v>
      </c>
      <c r="E16" t="s">
        <v>4</v>
      </c>
      <c r="F16">
        <v>19</v>
      </c>
    </row>
    <row r="17" spans="3:16" x14ac:dyDescent="0.25">
      <c r="D17">
        <f>SUM(C5:D5,G5:I5)</f>
        <v>17</v>
      </c>
      <c r="E17" t="s">
        <v>4</v>
      </c>
      <c r="F17">
        <v>16</v>
      </c>
    </row>
    <row r="18" spans="3:16" x14ac:dyDescent="0.25">
      <c r="D18">
        <f>SUM(C5:E5,H5:I5)</f>
        <v>14</v>
      </c>
      <c r="E18" t="s">
        <v>4</v>
      </c>
      <c r="F18">
        <v>14</v>
      </c>
    </row>
    <row r="19" spans="3:16" x14ac:dyDescent="0.25">
      <c r="D19">
        <f>SUM(C5:F5,I5)</f>
        <v>16</v>
      </c>
      <c r="E19" t="s">
        <v>4</v>
      </c>
      <c r="F19">
        <v>16</v>
      </c>
    </row>
    <row r="20" spans="3:16" x14ac:dyDescent="0.25">
      <c r="D20">
        <f>SUM(C5:G5)</f>
        <v>19</v>
      </c>
      <c r="E20" t="s">
        <v>4</v>
      </c>
      <c r="F20">
        <v>19</v>
      </c>
    </row>
    <row r="21" spans="3:16" x14ac:dyDescent="0.25">
      <c r="D21">
        <f>SUM(D5:H5)</f>
        <v>14</v>
      </c>
      <c r="E21" t="s">
        <v>4</v>
      </c>
      <c r="F21">
        <v>14</v>
      </c>
    </row>
    <row r="22" spans="3:16" x14ac:dyDescent="0.25">
      <c r="D22">
        <f>SUM(E5:I5)</f>
        <v>11</v>
      </c>
      <c r="E22" t="s">
        <v>4</v>
      </c>
      <c r="F22">
        <v>10</v>
      </c>
    </row>
    <row r="24" spans="3:16" ht="16.5" x14ac:dyDescent="0.25">
      <c r="C24" s="21"/>
      <c r="D24" s="22" t="s">
        <v>78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6" spans="3:16" x14ac:dyDescent="0.25">
      <c r="D26" t="s">
        <v>79</v>
      </c>
    </row>
    <row r="27" spans="3:16" x14ac:dyDescent="0.25">
      <c r="D27" t="s">
        <v>80</v>
      </c>
    </row>
    <row r="28" spans="3:16" x14ac:dyDescent="0.25">
      <c r="D28" t="s">
        <v>81</v>
      </c>
    </row>
    <row r="29" spans="3:16" x14ac:dyDescent="0.25">
      <c r="D29" t="s">
        <v>82</v>
      </c>
    </row>
    <row r="30" spans="3:16" x14ac:dyDescent="0.25">
      <c r="D30" t="s">
        <v>83</v>
      </c>
    </row>
    <row r="31" spans="3:16" x14ac:dyDescent="0.25">
      <c r="D31" t="s">
        <v>84</v>
      </c>
    </row>
    <row r="32" spans="3:16" x14ac:dyDescent="0.25">
      <c r="D32" t="s">
        <v>85</v>
      </c>
    </row>
    <row r="33" spans="3:16" x14ac:dyDescent="0.25">
      <c r="D33" t="s">
        <v>86</v>
      </c>
    </row>
    <row r="35" spans="3:16" ht="16.5" x14ac:dyDescent="0.25">
      <c r="C35" s="21"/>
      <c r="D35" s="22" t="s">
        <v>87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7" spans="3:16" x14ac:dyDescent="0.25">
      <c r="D37" t="s">
        <v>88</v>
      </c>
    </row>
    <row r="38" spans="3:16" x14ac:dyDescent="0.25">
      <c r="D38" t="s">
        <v>89</v>
      </c>
    </row>
    <row r="40" spans="3:16" ht="16.5" x14ac:dyDescent="0.3">
      <c r="D40" s="23" t="s">
        <v>90</v>
      </c>
    </row>
    <row r="42" spans="3:16" x14ac:dyDescent="0.25">
      <c r="D42" t="s">
        <v>91</v>
      </c>
    </row>
    <row r="44" spans="3:16" ht="16.5" x14ac:dyDescent="0.25">
      <c r="D44" s="22" t="s">
        <v>92</v>
      </c>
    </row>
    <row r="46" spans="3:16" x14ac:dyDescent="0.25">
      <c r="D46" t="s">
        <v>93</v>
      </c>
    </row>
    <row r="48" spans="3:16" ht="16.5" x14ac:dyDescent="0.25">
      <c r="D48" s="24" t="s">
        <v>94</v>
      </c>
    </row>
    <row r="50" spans="4:8" x14ac:dyDescent="0.25">
      <c r="D50" t="s">
        <v>95</v>
      </c>
    </row>
    <row r="52" spans="4:8" ht="16.5" x14ac:dyDescent="0.25">
      <c r="D52" s="24" t="s">
        <v>96</v>
      </c>
    </row>
    <row r="53" spans="4:8" ht="16.5" x14ac:dyDescent="0.25">
      <c r="D53" s="24" t="s">
        <v>97</v>
      </c>
    </row>
    <row r="55" spans="4:8" ht="60" x14ac:dyDescent="0.25">
      <c r="E55" s="25" t="s">
        <v>98</v>
      </c>
      <c r="F55" t="s">
        <v>99</v>
      </c>
      <c r="H55" t="s">
        <v>100</v>
      </c>
    </row>
    <row r="56" spans="4:8" x14ac:dyDescent="0.25">
      <c r="D56" t="s">
        <v>65</v>
      </c>
      <c r="E56">
        <v>19</v>
      </c>
      <c r="F56">
        <v>50</v>
      </c>
      <c r="H56">
        <f>E56*F56</f>
        <v>950</v>
      </c>
    </row>
    <row r="57" spans="4:8" x14ac:dyDescent="0.25">
      <c r="D57" t="s">
        <v>66</v>
      </c>
      <c r="E57">
        <v>17</v>
      </c>
      <c r="F57">
        <v>50</v>
      </c>
      <c r="H57">
        <f t="shared" ref="H57:H62" si="0">E57*F57</f>
        <v>850</v>
      </c>
    </row>
    <row r="58" spans="4:8" x14ac:dyDescent="0.25">
      <c r="D58" t="s">
        <v>67</v>
      </c>
      <c r="E58">
        <v>14</v>
      </c>
      <c r="F58">
        <v>50</v>
      </c>
      <c r="H58">
        <f t="shared" si="0"/>
        <v>700</v>
      </c>
    </row>
    <row r="59" spans="4:8" x14ac:dyDescent="0.25">
      <c r="D59" t="s">
        <v>101</v>
      </c>
      <c r="E59">
        <v>16</v>
      </c>
      <c r="F59">
        <v>50</v>
      </c>
      <c r="H59">
        <f t="shared" si="0"/>
        <v>800</v>
      </c>
    </row>
    <row r="60" spans="4:8" x14ac:dyDescent="0.25">
      <c r="D60" t="s">
        <v>69</v>
      </c>
      <c r="E60">
        <v>19</v>
      </c>
      <c r="F60">
        <v>50</v>
      </c>
      <c r="H60">
        <f t="shared" si="0"/>
        <v>950</v>
      </c>
    </row>
    <row r="61" spans="4:8" x14ac:dyDescent="0.25">
      <c r="D61" t="s">
        <v>70</v>
      </c>
      <c r="E61">
        <v>14</v>
      </c>
      <c r="F61">
        <v>80</v>
      </c>
      <c r="H61">
        <f t="shared" si="0"/>
        <v>1120</v>
      </c>
    </row>
    <row r="62" spans="4:8" x14ac:dyDescent="0.25">
      <c r="D62" t="s">
        <v>71</v>
      </c>
      <c r="E62">
        <v>11</v>
      </c>
      <c r="F62">
        <v>80</v>
      </c>
      <c r="H62">
        <f t="shared" si="0"/>
        <v>880</v>
      </c>
    </row>
    <row r="63" spans="4:8" x14ac:dyDescent="0.25">
      <c r="D63" s="17" t="s">
        <v>102</v>
      </c>
      <c r="H63" s="17">
        <f>SUM(H56:H62)</f>
        <v>6250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DF33-7617-418D-882E-69CA135C33BD}">
  <dimension ref="A1:H33"/>
  <sheetViews>
    <sheetView showGridLines="0" workbookViewId="0"/>
  </sheetViews>
  <sheetFormatPr defaultRowHeight="15" x14ac:dyDescent="0.25"/>
  <cols>
    <col min="1" max="1" width="2.140625" customWidth="1"/>
    <col min="2" max="2" width="6" bestFit="1" customWidth="1"/>
    <col min="3" max="3" width="5.5703125" customWidth="1"/>
    <col min="4" max="4" width="5.28515625" customWidth="1"/>
    <col min="5" max="5" width="11.7109375" bestFit="1" customWidth="1"/>
    <col min="6" max="6" width="9.42578125" bestFit="1" customWidth="1"/>
    <col min="7" max="7" width="8.85546875" customWidth="1"/>
    <col min="8" max="8" width="11.7109375" bestFit="1" customWidth="1"/>
  </cols>
  <sheetData>
    <row r="1" spans="1:8" x14ac:dyDescent="0.25">
      <c r="A1" s="17" t="s">
        <v>103</v>
      </c>
    </row>
    <row r="2" spans="1:8" x14ac:dyDescent="0.25">
      <c r="A2" s="17" t="s">
        <v>104</v>
      </c>
    </row>
    <row r="3" spans="1:8" x14ac:dyDescent="0.25">
      <c r="A3" s="17" t="s">
        <v>105</v>
      </c>
    </row>
    <row r="6" spans="1:8" ht="15.75" thickBot="1" x14ac:dyDescent="0.3">
      <c r="A6" t="s">
        <v>106</v>
      </c>
    </row>
    <row r="7" spans="1:8" x14ac:dyDescent="0.25">
      <c r="B7" s="26"/>
      <c r="C7" s="26"/>
      <c r="D7" s="26" t="s">
        <v>107</v>
      </c>
      <c r="E7" s="26" t="s">
        <v>108</v>
      </c>
      <c r="F7" s="26" t="s">
        <v>109</v>
      </c>
      <c r="G7" s="26" t="s">
        <v>110</v>
      </c>
      <c r="H7" s="26" t="s">
        <v>110</v>
      </c>
    </row>
    <row r="8" spans="1:8" ht="15.75" thickBot="1" x14ac:dyDescent="0.3">
      <c r="B8" s="27" t="s">
        <v>111</v>
      </c>
      <c r="C8" s="27" t="s">
        <v>112</v>
      </c>
      <c r="D8" s="27" t="s">
        <v>113</v>
      </c>
      <c r="E8" s="27" t="s">
        <v>114</v>
      </c>
      <c r="F8" s="27" t="s">
        <v>115</v>
      </c>
      <c r="G8" s="27" t="s">
        <v>116</v>
      </c>
      <c r="H8" s="27" t="s">
        <v>117</v>
      </c>
    </row>
    <row r="9" spans="1:8" x14ac:dyDescent="0.25">
      <c r="B9" s="28" t="s">
        <v>118</v>
      </c>
      <c r="C9" s="28" t="s">
        <v>33</v>
      </c>
      <c r="D9" s="28">
        <v>8</v>
      </c>
      <c r="E9" s="28">
        <v>0</v>
      </c>
      <c r="F9" s="28">
        <v>1</v>
      </c>
      <c r="G9" s="28">
        <v>0.50000000000000011</v>
      </c>
      <c r="H9" s="28">
        <v>1</v>
      </c>
    </row>
    <row r="10" spans="1:8" x14ac:dyDescent="0.25">
      <c r="B10" s="28" t="s">
        <v>119</v>
      </c>
      <c r="C10" s="28" t="s">
        <v>34</v>
      </c>
      <c r="D10" s="28">
        <v>3</v>
      </c>
      <c r="E10" s="28">
        <v>0</v>
      </c>
      <c r="F10" s="28">
        <v>1</v>
      </c>
      <c r="G10" s="28">
        <v>0</v>
      </c>
      <c r="H10" s="28">
        <v>1</v>
      </c>
    </row>
    <row r="11" spans="1:8" x14ac:dyDescent="0.25">
      <c r="B11" s="28" t="s">
        <v>120</v>
      </c>
      <c r="C11" s="28" t="s">
        <v>72</v>
      </c>
      <c r="D11" s="28">
        <v>0</v>
      </c>
      <c r="E11" s="28">
        <v>0</v>
      </c>
      <c r="F11" s="28">
        <v>1</v>
      </c>
      <c r="G11" s="28">
        <v>1E+30</v>
      </c>
      <c r="H11" s="28">
        <v>0</v>
      </c>
    </row>
    <row r="12" spans="1:8" x14ac:dyDescent="0.25">
      <c r="B12" s="28" t="s">
        <v>121</v>
      </c>
      <c r="C12" s="28" t="s">
        <v>73</v>
      </c>
      <c r="D12" s="28">
        <v>5</v>
      </c>
      <c r="E12" s="28">
        <v>0</v>
      </c>
      <c r="F12" s="28">
        <v>1</v>
      </c>
      <c r="G12" s="28">
        <v>0.5</v>
      </c>
      <c r="H12" s="28">
        <v>0</v>
      </c>
    </row>
    <row r="13" spans="1:8" x14ac:dyDescent="0.25">
      <c r="B13" s="28" t="s">
        <v>122</v>
      </c>
      <c r="C13" s="28" t="s">
        <v>74</v>
      </c>
      <c r="D13" s="28">
        <v>3</v>
      </c>
      <c r="E13" s="28">
        <v>0</v>
      </c>
      <c r="F13" s="28">
        <v>1</v>
      </c>
      <c r="G13" s="28">
        <v>0</v>
      </c>
      <c r="H13" s="28">
        <v>0.33333333333333331</v>
      </c>
    </row>
    <row r="14" spans="1:8" x14ac:dyDescent="0.25">
      <c r="B14" s="28" t="s">
        <v>123</v>
      </c>
      <c r="C14" s="28" t="s">
        <v>75</v>
      </c>
      <c r="D14" s="28">
        <v>3</v>
      </c>
      <c r="E14" s="28">
        <v>0</v>
      </c>
      <c r="F14" s="28">
        <v>1</v>
      </c>
      <c r="G14" s="28">
        <v>0.5</v>
      </c>
      <c r="H14" s="28">
        <v>0.99999999999999989</v>
      </c>
    </row>
    <row r="15" spans="1:8" ht="15.75" thickBot="1" x14ac:dyDescent="0.3">
      <c r="B15" s="29" t="s">
        <v>124</v>
      </c>
      <c r="C15" s="29" t="s">
        <v>76</v>
      </c>
      <c r="D15" s="29">
        <v>0</v>
      </c>
      <c r="E15" s="29">
        <v>0</v>
      </c>
      <c r="F15" s="29">
        <v>1</v>
      </c>
      <c r="G15" s="29">
        <v>1E+30</v>
      </c>
      <c r="H15" s="29">
        <v>0.33333333333333337</v>
      </c>
    </row>
    <row r="17" spans="1:8" ht="15.75" thickBot="1" x14ac:dyDescent="0.3">
      <c r="A17" t="s">
        <v>26</v>
      </c>
    </row>
    <row r="18" spans="1:8" x14ac:dyDescent="0.25">
      <c r="B18" s="26"/>
      <c r="C18" s="26"/>
      <c r="D18" s="26" t="s">
        <v>107</v>
      </c>
      <c r="E18" s="26" t="s">
        <v>125</v>
      </c>
      <c r="F18" s="26" t="s">
        <v>126</v>
      </c>
      <c r="G18" s="26" t="s">
        <v>110</v>
      </c>
      <c r="H18" s="26" t="s">
        <v>110</v>
      </c>
    </row>
    <row r="19" spans="1:8" ht="15.75" thickBot="1" x14ac:dyDescent="0.3">
      <c r="B19" s="27" t="s">
        <v>111</v>
      </c>
      <c r="C19" s="27" t="s">
        <v>112</v>
      </c>
      <c r="D19" s="27" t="s">
        <v>113</v>
      </c>
      <c r="E19" s="27" t="s">
        <v>127</v>
      </c>
      <c r="F19" s="27" t="s">
        <v>128</v>
      </c>
      <c r="G19" s="27" t="s">
        <v>116</v>
      </c>
      <c r="H19" s="27" t="s">
        <v>117</v>
      </c>
    </row>
    <row r="20" spans="1:8" x14ac:dyDescent="0.25">
      <c r="B20" s="28" t="s">
        <v>129</v>
      </c>
      <c r="C20" s="28" t="s">
        <v>0</v>
      </c>
      <c r="D20" s="28">
        <v>8</v>
      </c>
      <c r="E20" s="28">
        <v>0</v>
      </c>
      <c r="F20" s="28">
        <v>0</v>
      </c>
      <c r="G20" s="28">
        <v>8</v>
      </c>
      <c r="H20" s="28">
        <v>1E+30</v>
      </c>
    </row>
    <row r="21" spans="1:8" x14ac:dyDescent="0.25">
      <c r="B21" s="28" t="s">
        <v>130</v>
      </c>
      <c r="C21" s="28" t="s">
        <v>0</v>
      </c>
      <c r="D21" s="28">
        <v>3</v>
      </c>
      <c r="E21" s="28">
        <v>0</v>
      </c>
      <c r="F21" s="28">
        <v>0</v>
      </c>
      <c r="G21" s="28">
        <v>3</v>
      </c>
      <c r="H21" s="28">
        <v>1E+30</v>
      </c>
    </row>
    <row r="22" spans="1:8" x14ac:dyDescent="0.25">
      <c r="B22" s="28" t="s">
        <v>131</v>
      </c>
      <c r="C22" s="28" t="s">
        <v>0</v>
      </c>
      <c r="D22" s="28">
        <v>0</v>
      </c>
      <c r="E22" s="28">
        <v>0</v>
      </c>
      <c r="F22" s="28">
        <v>0</v>
      </c>
      <c r="G22" s="28">
        <v>1</v>
      </c>
      <c r="H22" s="28">
        <v>0</v>
      </c>
    </row>
    <row r="23" spans="1:8" x14ac:dyDescent="0.25">
      <c r="B23" s="28" t="s">
        <v>132</v>
      </c>
      <c r="C23" s="28" t="s">
        <v>0</v>
      </c>
      <c r="D23" s="28">
        <v>5</v>
      </c>
      <c r="E23" s="28">
        <v>0</v>
      </c>
      <c r="F23" s="28">
        <v>0</v>
      </c>
      <c r="G23" s="28">
        <v>5</v>
      </c>
      <c r="H23" s="28">
        <v>1E+30</v>
      </c>
    </row>
    <row r="24" spans="1:8" x14ac:dyDescent="0.25">
      <c r="B24" s="28" t="s">
        <v>133</v>
      </c>
      <c r="C24" s="28" t="s">
        <v>0</v>
      </c>
      <c r="D24" s="28">
        <v>3</v>
      </c>
      <c r="E24" s="28">
        <v>0</v>
      </c>
      <c r="F24" s="28">
        <v>0</v>
      </c>
      <c r="G24" s="28">
        <v>3</v>
      </c>
      <c r="H24" s="28">
        <v>1E+30</v>
      </c>
    </row>
    <row r="25" spans="1:8" x14ac:dyDescent="0.25">
      <c r="B25" s="28" t="s">
        <v>134</v>
      </c>
      <c r="C25" s="28" t="s">
        <v>0</v>
      </c>
      <c r="D25" s="28">
        <v>3</v>
      </c>
      <c r="E25" s="28">
        <v>0</v>
      </c>
      <c r="F25" s="28">
        <v>0</v>
      </c>
      <c r="G25" s="28">
        <v>3</v>
      </c>
      <c r="H25" s="28">
        <v>1E+30</v>
      </c>
    </row>
    <row r="26" spans="1:8" x14ac:dyDescent="0.25">
      <c r="B26" s="28" t="s">
        <v>135</v>
      </c>
      <c r="C26" s="28" t="s">
        <v>0</v>
      </c>
      <c r="D26" s="28">
        <v>0</v>
      </c>
      <c r="E26" s="28">
        <v>0.33333333333333337</v>
      </c>
      <c r="F26" s="28">
        <v>0</v>
      </c>
      <c r="G26" s="28">
        <v>4.4999999999999991</v>
      </c>
      <c r="H26" s="28">
        <v>0</v>
      </c>
    </row>
    <row r="27" spans="1:8" x14ac:dyDescent="0.25">
      <c r="B27" s="28" t="s">
        <v>136</v>
      </c>
      <c r="C27" s="28" t="s">
        <v>0</v>
      </c>
      <c r="D27" s="28">
        <v>19</v>
      </c>
      <c r="E27" s="28">
        <v>0.33333333333333337</v>
      </c>
      <c r="F27" s="28">
        <v>19</v>
      </c>
      <c r="G27" s="28">
        <v>4.5</v>
      </c>
      <c r="H27" s="28">
        <v>1.5</v>
      </c>
    </row>
    <row r="28" spans="1:8" x14ac:dyDescent="0.25">
      <c r="B28" s="28" t="s">
        <v>137</v>
      </c>
      <c r="C28" s="28" t="s">
        <v>0</v>
      </c>
      <c r="D28" s="28">
        <v>17</v>
      </c>
      <c r="E28" s="28">
        <v>0</v>
      </c>
      <c r="F28" s="28">
        <v>16</v>
      </c>
      <c r="G28" s="28">
        <v>1</v>
      </c>
      <c r="H28" s="28">
        <v>1E+30</v>
      </c>
    </row>
    <row r="29" spans="1:8" x14ac:dyDescent="0.25">
      <c r="B29" s="28" t="s">
        <v>138</v>
      </c>
      <c r="C29" s="28" t="s">
        <v>0</v>
      </c>
      <c r="D29" s="28">
        <v>14</v>
      </c>
      <c r="E29" s="28">
        <v>0.33333333333333331</v>
      </c>
      <c r="F29" s="28">
        <v>14</v>
      </c>
      <c r="G29" s="28">
        <v>3</v>
      </c>
      <c r="H29" s="28">
        <v>1</v>
      </c>
    </row>
    <row r="30" spans="1:8" x14ac:dyDescent="0.25">
      <c r="B30" s="28" t="s">
        <v>139</v>
      </c>
      <c r="C30" s="28" t="s">
        <v>0</v>
      </c>
      <c r="D30" s="28">
        <v>16</v>
      </c>
      <c r="E30" s="28">
        <v>0</v>
      </c>
      <c r="F30" s="28">
        <v>16</v>
      </c>
      <c r="G30" s="28">
        <v>1</v>
      </c>
      <c r="H30" s="28">
        <v>5</v>
      </c>
    </row>
    <row r="31" spans="1:8" x14ac:dyDescent="0.25">
      <c r="B31" s="28" t="s">
        <v>140</v>
      </c>
      <c r="C31" s="28" t="s">
        <v>0</v>
      </c>
      <c r="D31" s="28">
        <v>19</v>
      </c>
      <c r="E31" s="28">
        <v>0.33333333333333331</v>
      </c>
      <c r="F31" s="28">
        <v>19</v>
      </c>
      <c r="G31" s="28">
        <v>3</v>
      </c>
      <c r="H31" s="28">
        <v>1</v>
      </c>
    </row>
    <row r="32" spans="1:8" x14ac:dyDescent="0.25">
      <c r="B32" s="28" t="s">
        <v>141</v>
      </c>
      <c r="C32" s="28" t="s">
        <v>0</v>
      </c>
      <c r="D32" s="28">
        <v>14</v>
      </c>
      <c r="E32" s="28">
        <v>0.33333333333333337</v>
      </c>
      <c r="F32" s="28">
        <v>14</v>
      </c>
      <c r="G32" s="28">
        <v>12</v>
      </c>
      <c r="H32" s="28">
        <v>1.5</v>
      </c>
    </row>
    <row r="33" spans="2:8" ht="15.75" thickBot="1" x14ac:dyDescent="0.3">
      <c r="B33" s="29" t="s">
        <v>142</v>
      </c>
      <c r="C33" s="29" t="s">
        <v>0</v>
      </c>
      <c r="D33" s="29">
        <v>11</v>
      </c>
      <c r="E33" s="29">
        <v>0</v>
      </c>
      <c r="F33" s="29">
        <v>10</v>
      </c>
      <c r="G33" s="29">
        <v>1</v>
      </c>
      <c r="H33" s="29">
        <v>1E+30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Problem4</vt:lpstr>
      <vt:lpstr>Sensitivity Report 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Senthilraj</dc:creator>
  <cp:lastModifiedBy>Senthilraj</cp:lastModifiedBy>
  <dcterms:created xsi:type="dcterms:W3CDTF">2019-08-09T00:32:40Z</dcterms:created>
  <dcterms:modified xsi:type="dcterms:W3CDTF">2019-08-11T17:03:13Z</dcterms:modified>
</cp:coreProperties>
</file>