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9" i="1" l="1"/>
  <c r="K28" i="1"/>
  <c r="M27" i="1"/>
  <c r="N27" i="1" s="1"/>
  <c r="M28" i="1"/>
  <c r="E22" i="1"/>
  <c r="O23" i="1"/>
  <c r="O25" i="1"/>
  <c r="N24" i="1"/>
  <c r="N25" i="1"/>
  <c r="M24" i="1"/>
  <c r="M25" i="1"/>
  <c r="J25" i="1"/>
  <c r="G8" i="1"/>
  <c r="M18" i="1"/>
  <c r="M23" i="1"/>
  <c r="N23" i="1" s="1"/>
  <c r="M22" i="1"/>
  <c r="N22" i="1" s="1"/>
  <c r="M8" i="1"/>
  <c r="O10" i="1"/>
  <c r="G10" i="1"/>
  <c r="O9" i="1"/>
  <c r="O8" i="1"/>
  <c r="N8" i="1"/>
  <c r="J11" i="1"/>
  <c r="L11" i="1" s="1"/>
  <c r="M11" i="1" s="1"/>
  <c r="G9" i="1"/>
  <c r="J12" i="1"/>
  <c r="L12" i="1" s="1"/>
  <c r="M12" i="1" s="1"/>
  <c r="L9" i="1"/>
  <c r="N9" i="1" s="1"/>
  <c r="L10" i="1"/>
  <c r="L8" i="1"/>
  <c r="J10" i="1"/>
  <c r="J8" i="1"/>
  <c r="N28" i="1" l="1"/>
  <c r="M26" i="1"/>
  <c r="N26" i="1" s="1"/>
  <c r="M9" i="1"/>
  <c r="O28" i="1" l="1"/>
  <c r="N29" i="1"/>
</calcChain>
</file>

<file path=xl/sharedStrings.xml><?xml version="1.0" encoding="utf-8"?>
<sst xmlns="http://schemas.openxmlformats.org/spreadsheetml/2006/main" count="46" uniqueCount="35">
  <si>
    <t>Account Head</t>
  </si>
  <si>
    <t>Due Amt</t>
  </si>
  <si>
    <t>Due Date</t>
  </si>
  <si>
    <t>Paid Amt</t>
  </si>
  <si>
    <t>Paid On</t>
  </si>
  <si>
    <t>Instrument No.</t>
  </si>
  <si>
    <t>Out/Stand</t>
  </si>
  <si>
    <t>Surcharge</t>
  </si>
  <si>
    <t>Downpayment</t>
  </si>
  <si>
    <t>CASH-CASH DEPOSIT</t>
  </si>
  <si>
    <t>Installment 1</t>
  </si>
  <si>
    <t>Installment 2</t>
  </si>
  <si>
    <t>Online-Ref:62908488</t>
  </si>
  <si>
    <t>Installment 3</t>
  </si>
  <si>
    <t>Installment 4</t>
  </si>
  <si>
    <t>Installment 5</t>
  </si>
  <si>
    <t>Installment 6</t>
  </si>
  <si>
    <t>Installment 7</t>
  </si>
  <si>
    <t>Installment 8</t>
  </si>
  <si>
    <t xml:space="preserve">Total :  </t>
  </si>
  <si>
    <t>days diff</t>
  </si>
  <si>
    <t>s1</t>
  </si>
  <si>
    <t>s2</t>
  </si>
  <si>
    <t>total</t>
  </si>
  <si>
    <t>surcharge ocalc till 1 jan</t>
  </si>
  <si>
    <t>amount</t>
  </si>
  <si>
    <t>days  late</t>
  </si>
  <si>
    <t>1 days sucrh</t>
  </si>
  <si>
    <t>late days surch</t>
  </si>
  <si>
    <t>as of 1 jan 24</t>
  </si>
  <si>
    <t>as of 2 jan 24</t>
  </si>
  <si>
    <t>as of 4 jan 24</t>
  </si>
  <si>
    <t>as of 20may24</t>
  </si>
  <si>
    <t>paid</t>
  </si>
  <si>
    <t>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</si>
</sst>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5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5" xfId="0" applyBorder="1"/>
    <xf numFmtId="3" fontId="0" fillId="0" borderId="0" xfId="0" applyNumberFormat="1" applyFill="1" applyBorder="1" applyAlignment="1">
      <alignment horizontal="center"/>
    </xf>
    <xf numFmtId="0" fontId="0" fillId="3" borderId="4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0" xfId="0" applyNumberFormat="1"/>
    <xf numFmtId="0" fontId="0" fillId="6" borderId="1" xfId="0" applyFill="1" applyBorder="1"/>
    <xf numFmtId="167" fontId="0" fillId="5" borderId="1" xfId="1" applyNumberFormat="1" applyFont="1" applyFill="1" applyBorder="1" applyAlignment="1">
      <alignment horizontal="center" vertical="center"/>
    </xf>
    <xf numFmtId="167" fontId="0" fillId="5" borderId="1" xfId="1" applyNumberFormat="1" applyFont="1" applyFill="1" applyBorder="1"/>
    <xf numFmtId="167" fontId="0" fillId="4" borderId="1" xfId="1" applyNumberFormat="1" applyFont="1" applyFill="1" applyBorder="1" applyAlignment="1">
      <alignment horizontal="center" vertical="center"/>
    </xf>
    <xf numFmtId="167" fontId="0" fillId="4" borderId="1" xfId="1" applyNumberFormat="1" applyFont="1" applyFill="1" applyBorder="1"/>
    <xf numFmtId="167" fontId="0" fillId="6" borderId="1" xfId="1" applyNumberFormat="1" applyFont="1" applyFill="1" applyBorder="1" applyAlignment="1">
      <alignment horizontal="center" vertical="center"/>
    </xf>
    <xf numFmtId="167" fontId="0" fillId="6" borderId="1" xfId="1" applyNumberFormat="1" applyFont="1" applyFill="1" applyBorder="1"/>
    <xf numFmtId="167" fontId="0" fillId="3" borderId="0" xfId="1" applyNumberFormat="1" applyFont="1" applyFill="1"/>
    <xf numFmtId="167" fontId="0" fillId="3" borderId="0" xfId="1" applyNumberFormat="1" applyFont="1" applyFill="1" applyBorder="1" applyAlignment="1">
      <alignment horizontal="center" vertical="center"/>
    </xf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9"/>
  <sheetViews>
    <sheetView tabSelected="1" topLeftCell="G14" workbookViewId="0">
      <selection activeCell="H20" sqref="H20:O29"/>
    </sheetView>
  </sheetViews>
  <sheetFormatPr defaultRowHeight="15" x14ac:dyDescent="0.25"/>
  <cols>
    <col min="1" max="5" width="15.85546875" customWidth="1"/>
    <col min="6" max="6" width="24.85546875" customWidth="1"/>
    <col min="7" max="8" width="15.85546875" customWidth="1"/>
    <col min="9" max="9" width="8.42578125" customWidth="1"/>
    <col min="10" max="10" width="18.7109375" customWidth="1"/>
    <col min="11" max="11" width="15" customWidth="1"/>
    <col min="12" max="12" width="14.140625" customWidth="1"/>
    <col min="13" max="13" width="27.140625" customWidth="1"/>
    <col min="14" max="14" width="17.140625" customWidth="1"/>
    <col min="15" max="15" width="9.5703125" bestFit="1" customWidth="1"/>
  </cols>
  <sheetData>
    <row r="4" spans="1:16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8"/>
      <c r="J4" s="5" t="s">
        <v>20</v>
      </c>
    </row>
    <row r="5" spans="1:16" x14ac:dyDescent="0.25">
      <c r="A5" s="2" t="s">
        <v>8</v>
      </c>
      <c r="B5" s="3">
        <v>500000</v>
      </c>
      <c r="C5" s="4">
        <v>45093</v>
      </c>
      <c r="D5" s="3">
        <v>200000</v>
      </c>
      <c r="E5" s="4">
        <v>45089</v>
      </c>
      <c r="F5" s="2" t="s">
        <v>9</v>
      </c>
      <c r="G5" s="2">
        <v>0</v>
      </c>
      <c r="H5" s="2">
        <v>0</v>
      </c>
      <c r="I5" s="29"/>
    </row>
    <row r="6" spans="1:16" x14ac:dyDescent="0.25">
      <c r="A6" s="2" t="s">
        <v>8</v>
      </c>
      <c r="B6" s="2"/>
      <c r="C6" s="4">
        <v>45093</v>
      </c>
      <c r="D6" s="3">
        <v>300000</v>
      </c>
      <c r="E6" s="4">
        <v>45093</v>
      </c>
      <c r="F6" s="2" t="s">
        <v>9</v>
      </c>
      <c r="G6" s="2">
        <v>0</v>
      </c>
      <c r="H6" s="2">
        <v>0</v>
      </c>
      <c r="I6" s="29"/>
      <c r="M6" s="18" t="s">
        <v>21</v>
      </c>
      <c r="N6" s="18" t="s">
        <v>22</v>
      </c>
      <c r="O6" s="18" t="s">
        <v>23</v>
      </c>
    </row>
    <row r="7" spans="1:16" x14ac:dyDescent="0.25">
      <c r="A7" s="20" t="s">
        <v>10</v>
      </c>
      <c r="B7" s="21">
        <v>250000</v>
      </c>
      <c r="C7" s="22">
        <v>45170</v>
      </c>
      <c r="D7" s="21">
        <v>250000</v>
      </c>
      <c r="E7" s="22">
        <v>45293</v>
      </c>
      <c r="F7" s="23" t="s">
        <v>9</v>
      </c>
      <c r="G7" s="23">
        <v>0</v>
      </c>
      <c r="H7" s="23">
        <v>0</v>
      </c>
      <c r="I7" s="30"/>
      <c r="J7" s="24"/>
      <c r="K7" s="24"/>
      <c r="L7" s="24"/>
      <c r="M7" s="25"/>
      <c r="N7" s="18"/>
      <c r="O7" s="18"/>
    </row>
    <row r="8" spans="1:16" x14ac:dyDescent="0.25">
      <c r="A8" s="2" t="s">
        <v>11</v>
      </c>
      <c r="B8" s="3">
        <v>250000</v>
      </c>
      <c r="C8" s="4">
        <v>45261</v>
      </c>
      <c r="D8" s="3">
        <v>17000</v>
      </c>
      <c r="E8" s="4">
        <v>45292</v>
      </c>
      <c r="F8" s="2" t="s">
        <v>9</v>
      </c>
      <c r="G8" s="3">
        <f>B8-D8</f>
        <v>233000</v>
      </c>
      <c r="H8" s="3">
        <v>3900</v>
      </c>
      <c r="I8" s="3"/>
      <c r="J8" s="16">
        <f>E8-C8-1</f>
        <v>30</v>
      </c>
      <c r="K8" s="16">
        <v>5.1999999999999998E-2</v>
      </c>
      <c r="L8" s="32">
        <f>+J8*K8/100</f>
        <v>1.5599999999999998E-2</v>
      </c>
      <c r="M8" s="25">
        <f>+L8*G8</f>
        <v>3634.7999999999993</v>
      </c>
      <c r="N8" s="25">
        <f>+L8*D8</f>
        <v>265.19999999999993</v>
      </c>
      <c r="O8" s="25">
        <f>SUM(M8:N8)</f>
        <v>3899.9999999999991</v>
      </c>
      <c r="P8" t="s">
        <v>24</v>
      </c>
    </row>
    <row r="9" spans="1:16" x14ac:dyDescent="0.25">
      <c r="A9" s="2" t="s">
        <v>11</v>
      </c>
      <c r="B9" s="2"/>
      <c r="C9" s="4">
        <v>45261</v>
      </c>
      <c r="D9" s="3">
        <v>125000</v>
      </c>
      <c r="E9" s="4">
        <v>45293</v>
      </c>
      <c r="F9" s="2" t="s">
        <v>9</v>
      </c>
      <c r="G9" s="3">
        <f>B8-D8-D9</f>
        <v>108000</v>
      </c>
      <c r="H9" s="2">
        <v>121</v>
      </c>
      <c r="I9" s="2"/>
      <c r="J9" s="16">
        <v>1</v>
      </c>
      <c r="K9" s="16">
        <v>5.1999999999999998E-2</v>
      </c>
      <c r="L9" s="16">
        <f t="shared" ref="L9:L12" si="0">+J9*K9/100</f>
        <v>5.1999999999999995E-4</v>
      </c>
      <c r="M9" s="34">
        <f>+L9*G9</f>
        <v>56.16</v>
      </c>
      <c r="N9" s="25">
        <f t="shared" ref="N9" si="1">+L9*D9</f>
        <v>65</v>
      </c>
      <c r="O9" s="25">
        <f>SUM(M9:N9)</f>
        <v>121.16</v>
      </c>
    </row>
    <row r="10" spans="1:16" x14ac:dyDescent="0.25">
      <c r="A10" s="8" t="s">
        <v>11</v>
      </c>
      <c r="B10" s="8"/>
      <c r="C10" s="9">
        <v>45261</v>
      </c>
      <c r="D10" s="10">
        <v>48000</v>
      </c>
      <c r="E10" s="9">
        <v>45295</v>
      </c>
      <c r="F10" s="2" t="s">
        <v>12</v>
      </c>
      <c r="G10" s="17">
        <f>+D7-D8-D9</f>
        <v>108000</v>
      </c>
      <c r="H10" s="3">
        <v>4386</v>
      </c>
      <c r="I10" s="3"/>
      <c r="J10" s="16">
        <f>E10-C10-1</f>
        <v>33</v>
      </c>
      <c r="K10" s="16">
        <v>5.1999999999999998E-2</v>
      </c>
      <c r="L10" s="16">
        <f t="shared" si="0"/>
        <v>1.7159999999999998E-2</v>
      </c>
      <c r="M10" s="16">
        <v>0</v>
      </c>
      <c r="N10" s="18"/>
      <c r="O10">
        <f>+M10+M11</f>
        <v>4243.2000000000007</v>
      </c>
    </row>
    <row r="11" spans="1:16" ht="26.25" customHeight="1" x14ac:dyDescent="0.25">
      <c r="A11" s="14"/>
      <c r="B11" s="14"/>
      <c r="C11" s="9">
        <v>45295</v>
      </c>
      <c r="D11" s="15"/>
      <c r="E11" s="7">
        <v>45432</v>
      </c>
      <c r="F11" s="18"/>
      <c r="G11" s="19">
        <v>60000</v>
      </c>
      <c r="H11" s="19"/>
      <c r="I11" s="19"/>
      <c r="J11" s="18">
        <f>E11-C11-1</f>
        <v>136</v>
      </c>
      <c r="K11" s="16">
        <v>5.1999999999999998E-2</v>
      </c>
      <c r="L11" s="16">
        <f t="shared" ref="L11" si="2">+J11*K11/100</f>
        <v>7.0720000000000005E-2</v>
      </c>
      <c r="M11" s="6">
        <f>+L11*G11</f>
        <v>4243.2000000000007</v>
      </c>
    </row>
    <row r="12" spans="1:16" ht="24.75" customHeight="1" x14ac:dyDescent="0.25">
      <c r="A12" s="25" t="s">
        <v>13</v>
      </c>
      <c r="B12" s="26">
        <v>250000</v>
      </c>
      <c r="C12" s="27">
        <v>45352</v>
      </c>
      <c r="D12" s="25"/>
      <c r="E12" s="27">
        <v>45432</v>
      </c>
      <c r="F12" s="25"/>
      <c r="G12" s="26">
        <v>250000</v>
      </c>
      <c r="H12" s="26">
        <v>10400</v>
      </c>
      <c r="I12" s="26"/>
      <c r="J12" s="25">
        <f>E12-C12</f>
        <v>80</v>
      </c>
      <c r="K12" s="25">
        <v>5.1999999999999998E-2</v>
      </c>
      <c r="L12" s="25">
        <f t="shared" si="0"/>
        <v>4.1599999999999998E-2</v>
      </c>
      <c r="M12" s="25">
        <f>+L12*G12</f>
        <v>10400</v>
      </c>
    </row>
    <row r="13" spans="1:16" x14ac:dyDescent="0.25">
      <c r="A13" s="11" t="s">
        <v>14</v>
      </c>
      <c r="B13" s="12">
        <v>250000</v>
      </c>
      <c r="C13" s="13">
        <v>45444</v>
      </c>
      <c r="D13" s="11"/>
      <c r="E13" s="11"/>
      <c r="F13" s="11"/>
      <c r="G13" s="12">
        <v>250000</v>
      </c>
      <c r="H13" s="11">
        <v>0</v>
      </c>
      <c r="I13" s="29"/>
    </row>
    <row r="14" spans="1:16" x14ac:dyDescent="0.25">
      <c r="A14" s="2" t="s">
        <v>15</v>
      </c>
      <c r="B14" s="3">
        <v>250000</v>
      </c>
      <c r="C14" s="4">
        <v>45536</v>
      </c>
      <c r="D14" s="2"/>
      <c r="E14" s="2"/>
      <c r="F14" s="2"/>
      <c r="G14" s="3">
        <v>250000</v>
      </c>
      <c r="H14" s="2">
        <v>0</v>
      </c>
      <c r="I14" s="29"/>
    </row>
    <row r="15" spans="1:16" x14ac:dyDescent="0.25">
      <c r="A15" s="2" t="s">
        <v>16</v>
      </c>
      <c r="B15" s="3">
        <v>250000</v>
      </c>
      <c r="C15" s="4">
        <v>45627</v>
      </c>
      <c r="D15" s="2"/>
      <c r="E15" s="2"/>
      <c r="F15" s="2"/>
      <c r="G15" s="3">
        <v>250000</v>
      </c>
      <c r="H15" s="2">
        <v>0</v>
      </c>
      <c r="I15" s="29"/>
      <c r="M15" s="1">
        <v>3900</v>
      </c>
    </row>
    <row r="16" spans="1:16" x14ac:dyDescent="0.25">
      <c r="A16" s="2" t="s">
        <v>17</v>
      </c>
      <c r="B16" s="3">
        <v>250000</v>
      </c>
      <c r="C16" s="4">
        <v>45717</v>
      </c>
      <c r="D16" s="2"/>
      <c r="E16" s="2"/>
      <c r="F16" s="2"/>
      <c r="G16" s="3">
        <v>250000</v>
      </c>
      <c r="H16" s="2">
        <v>0</v>
      </c>
      <c r="I16" s="29"/>
      <c r="M16">
        <v>121</v>
      </c>
    </row>
    <row r="17" spans="1:15" x14ac:dyDescent="0.25">
      <c r="A17" s="2" t="s">
        <v>18</v>
      </c>
      <c r="B17" s="3">
        <v>250000</v>
      </c>
      <c r="C17" s="4">
        <v>45809</v>
      </c>
      <c r="D17" s="2"/>
      <c r="E17" s="2"/>
      <c r="F17" s="2"/>
      <c r="G17" s="3">
        <v>250000</v>
      </c>
      <c r="H17" s="2">
        <v>0</v>
      </c>
      <c r="I17" s="29"/>
      <c r="M17" s="1">
        <v>4386</v>
      </c>
    </row>
    <row r="18" spans="1:15" x14ac:dyDescent="0.25">
      <c r="A18" s="2" t="s">
        <v>19</v>
      </c>
      <c r="B18" s="3">
        <v>2500000</v>
      </c>
      <c r="C18" s="2"/>
      <c r="D18" s="3">
        <v>940000</v>
      </c>
      <c r="E18" s="2"/>
      <c r="F18" s="2"/>
      <c r="G18" s="3">
        <v>1560000</v>
      </c>
      <c r="H18" s="3">
        <v>18808</v>
      </c>
      <c r="I18" s="31"/>
      <c r="M18" s="1">
        <f>SUM(M15:M17)</f>
        <v>8407</v>
      </c>
    </row>
    <row r="20" spans="1:15" x14ac:dyDescent="0.25">
      <c r="J20" s="18" t="s">
        <v>25</v>
      </c>
      <c r="K20" s="18" t="s">
        <v>26</v>
      </c>
    </row>
    <row r="21" spans="1:15" x14ac:dyDescent="0.25">
      <c r="F21" s="1">
        <v>17000</v>
      </c>
      <c r="G21" s="33">
        <v>233000</v>
      </c>
      <c r="J21" s="14"/>
      <c r="K21" s="14"/>
      <c r="M21" t="s">
        <v>27</v>
      </c>
      <c r="N21" t="s">
        <v>28</v>
      </c>
    </row>
    <row r="22" spans="1:15" x14ac:dyDescent="0.25">
      <c r="E22" s="37">
        <f>+E12-E10</f>
        <v>137</v>
      </c>
      <c r="F22">
        <v>30</v>
      </c>
      <c r="G22" s="33">
        <v>30</v>
      </c>
      <c r="H22" s="36" t="s">
        <v>29</v>
      </c>
      <c r="I22" s="36" t="s">
        <v>33</v>
      </c>
      <c r="J22" s="39">
        <v>17000</v>
      </c>
      <c r="K22" s="39">
        <v>30</v>
      </c>
      <c r="L22" s="40">
        <v>5.1999999999999998E-2</v>
      </c>
      <c r="M22" s="40">
        <f>L22*J22/100</f>
        <v>8.84</v>
      </c>
      <c r="N22" s="40">
        <f>+K22*M22</f>
        <v>265.2</v>
      </c>
      <c r="O22" s="40"/>
    </row>
    <row r="23" spans="1:15" x14ac:dyDescent="0.25">
      <c r="H23" s="36"/>
      <c r="I23" s="36" t="s">
        <v>34</v>
      </c>
      <c r="J23" s="39">
        <v>233000</v>
      </c>
      <c r="K23" s="39">
        <v>30</v>
      </c>
      <c r="L23" s="40">
        <v>5.1999999999999998E-2</v>
      </c>
      <c r="M23" s="40">
        <f t="shared" ref="M23:M28" si="3">L23*J23/100</f>
        <v>121.16</v>
      </c>
      <c r="N23" s="40">
        <f t="shared" ref="N23:N28" si="4">+K23*M23</f>
        <v>3634.7999999999997</v>
      </c>
      <c r="O23" s="40">
        <f>+N22+N23</f>
        <v>3899.9999999999995</v>
      </c>
    </row>
    <row r="24" spans="1:15" x14ac:dyDescent="0.25">
      <c r="H24" s="35" t="s">
        <v>30</v>
      </c>
      <c r="I24" s="35" t="s">
        <v>33</v>
      </c>
      <c r="J24" s="41">
        <v>125000</v>
      </c>
      <c r="K24" s="41">
        <v>1</v>
      </c>
      <c r="L24" s="42">
        <v>5.1999999999999998E-2</v>
      </c>
      <c r="M24" s="42">
        <f>L24*J24/100</f>
        <v>65</v>
      </c>
      <c r="N24" s="42">
        <f>+K24*M24</f>
        <v>65</v>
      </c>
      <c r="O24" s="42"/>
    </row>
    <row r="25" spans="1:15" x14ac:dyDescent="0.25">
      <c r="H25" s="35"/>
      <c r="I25" s="35" t="s">
        <v>34</v>
      </c>
      <c r="J25" s="41">
        <f>250000-J22-J24</f>
        <v>108000</v>
      </c>
      <c r="K25" s="41">
        <v>1</v>
      </c>
      <c r="L25" s="42">
        <v>5.1999999999999998E-2</v>
      </c>
      <c r="M25" s="42">
        <f t="shared" ref="M25" si="5">L25*J25/100</f>
        <v>56.16</v>
      </c>
      <c r="N25" s="42">
        <f t="shared" si="4"/>
        <v>56.16</v>
      </c>
      <c r="O25" s="42">
        <f>+N24+N25</f>
        <v>121.16</v>
      </c>
    </row>
    <row r="26" spans="1:15" x14ac:dyDescent="0.25">
      <c r="H26" s="38" t="s">
        <v>31</v>
      </c>
      <c r="I26" s="38" t="s">
        <v>33</v>
      </c>
      <c r="J26" s="43">
        <v>48000</v>
      </c>
      <c r="K26" s="43">
        <v>2</v>
      </c>
      <c r="L26" s="44">
        <v>5.1999999999999998E-2</v>
      </c>
      <c r="M26" s="44">
        <f t="shared" si="3"/>
        <v>24.96</v>
      </c>
      <c r="N26" s="44">
        <f t="shared" si="4"/>
        <v>49.92</v>
      </c>
      <c r="O26" s="44"/>
    </row>
    <row r="27" spans="1:15" x14ac:dyDescent="0.25">
      <c r="H27" s="38"/>
      <c r="I27" s="38" t="s">
        <v>34</v>
      </c>
      <c r="J27" s="43">
        <v>60000</v>
      </c>
      <c r="K27" s="43">
        <v>2</v>
      </c>
      <c r="L27" s="44">
        <v>5.1999999999999998E-2</v>
      </c>
      <c r="M27" s="44">
        <f t="shared" ref="M27" si="6">L27*J27/100</f>
        <v>31.2</v>
      </c>
      <c r="N27" s="44">
        <f t="shared" ref="N27" si="7">+K27*M27</f>
        <v>62.4</v>
      </c>
      <c r="O27" s="44"/>
    </row>
    <row r="28" spans="1:15" x14ac:dyDescent="0.25">
      <c r="H28" t="s">
        <v>32</v>
      </c>
      <c r="J28" s="45">
        <v>60000</v>
      </c>
      <c r="K28" s="46">
        <f>+E11-E10</f>
        <v>137</v>
      </c>
      <c r="L28" s="45">
        <v>5.1999999999999998E-2</v>
      </c>
      <c r="M28" s="45">
        <f t="shared" ref="M28" si="8">L28*J28/100</f>
        <v>31.2</v>
      </c>
      <c r="N28" s="45">
        <f t="shared" ref="N28" si="9">+K28*M28</f>
        <v>4274.3999999999996</v>
      </c>
      <c r="O28" s="47">
        <f>+N26+N27+N28</f>
        <v>4386.7199999999993</v>
      </c>
    </row>
    <row r="29" spans="1:15" x14ac:dyDescent="0.25">
      <c r="J29" s="47"/>
      <c r="K29" s="47"/>
      <c r="L29" s="47"/>
      <c r="M29" s="47"/>
      <c r="N29" s="47">
        <f>SUM(N22:N28)</f>
        <v>8407.8799999999992</v>
      </c>
      <c r="O29" s="47">
        <f>SUM(O23:O28)</f>
        <v>8407.8799999999992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riaz</cp:lastModifiedBy>
  <dcterms:created xsi:type="dcterms:W3CDTF">2024-05-20T17:15:13Z</dcterms:created>
  <dcterms:modified xsi:type="dcterms:W3CDTF">2024-05-20T18:34:59Z</dcterms:modified>
</cp:coreProperties>
</file>